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4895" windowHeight="7695"/>
  </bookViews>
  <sheets>
    <sheet name="Budget Status" sheetId="21" r:id="rId1"/>
    <sheet name="County Health Impvnt-S023" sheetId="5" r:id="rId2"/>
    <sheet name="NJPoisonIES-S024" sheetId="4" r:id="rId3"/>
    <sheet name="Mold Remediation Enhmt S018" sheetId="22" r:id="rId4"/>
    <sheet name="Cons,Env,Occ Health C-S019,S020" sheetId="16" r:id="rId5"/>
    <sheet name="Healthy Homes Database -S004" sheetId="14" r:id="rId6"/>
    <sheet name="Public Education &amp; Comp -S003" sheetId="23" r:id="rId7"/>
    <sheet name="Blood Level Screenings -S005" sheetId="24" r:id="rId8"/>
    <sheet name="Behavioral Screenings-S006" sheetId="19" r:id="rId9"/>
    <sheet name="Case Management-S001" sheetId="7" r:id="rId10"/>
    <sheet name="Syndromic Surveillance-S009" sheetId="8" r:id="rId11"/>
    <sheet name="Data System Enhmnts Lead-S010" sheetId="2" r:id="rId12"/>
    <sheet name="Information Dissemination-S013" sheetId="12" r:id="rId13"/>
    <sheet name="WestNile Virus Aware Cmpgn-S014" sheetId="1" r:id="rId14"/>
    <sheet name="Public Ed-Info Referral -S015" sheetId="26" r:id="rId15"/>
    <sheet name="EMS Cmmcns System-S012" sheetId="3" r:id="rId16"/>
    <sheet name="NJ Sandy Child-Fam Health S008" sheetId="27" r:id="rId17"/>
    <sheet name="SSBG Administration-S017" sheetId="10" r:id="rId18"/>
    <sheet name="Mosquito Surveillance &amp; Ed-S021" sheetId="18" r:id="rId19"/>
    <sheet name="CDC Impacts on Health -S030" sheetId="30" r:id="rId20"/>
    <sheet name="CDC Eval needs (NIOSH)-S029" sheetId="20" r:id="rId21"/>
  </sheets>
  <definedNames>
    <definedName name="_xlnm.Print_Area" localSheetId="0">'Budget Status'!$A$1:$D$26</definedName>
  </definedNames>
  <calcPr calcId="145621"/>
</workbook>
</file>

<file path=xl/calcChain.xml><?xml version="1.0" encoding="utf-8"?>
<calcChain xmlns="http://schemas.openxmlformats.org/spreadsheetml/2006/main">
  <c r="E2" i="18" l="1"/>
  <c r="E2" i="10"/>
  <c r="E2" i="27"/>
  <c r="E2" i="3"/>
  <c r="E2" i="26"/>
  <c r="E2" i="1"/>
  <c r="E2" i="12"/>
  <c r="E2" i="2"/>
  <c r="E2" i="8"/>
  <c r="E2" i="7"/>
  <c r="E2" i="19"/>
  <c r="E2" i="24"/>
  <c r="E2" i="23"/>
  <c r="E2" i="14"/>
  <c r="E2" i="16"/>
  <c r="E2" i="22"/>
  <c r="E2" i="4"/>
  <c r="E2" i="5"/>
  <c r="E2" i="20"/>
  <c r="E2" i="30"/>
  <c r="G7" i="18" l="1"/>
  <c r="G3" i="16"/>
  <c r="H2" i="16"/>
  <c r="G2" i="16"/>
  <c r="H2" i="18" l="1"/>
  <c r="H6" i="18"/>
  <c r="H8" i="7" l="1"/>
  <c r="G7" i="7"/>
  <c r="G3" i="10" l="1"/>
  <c r="G5" i="23"/>
  <c r="G9" i="5"/>
  <c r="G12" i="5"/>
  <c r="G18" i="5"/>
  <c r="G23" i="5"/>
  <c r="G21" i="5"/>
  <c r="G7" i="5"/>
  <c r="G4" i="5"/>
  <c r="D24" i="21" l="1"/>
  <c r="D21" i="21"/>
  <c r="D19" i="21"/>
  <c r="D26" i="21" l="1"/>
</calcChain>
</file>

<file path=xl/sharedStrings.xml><?xml version="1.0" encoding="utf-8"?>
<sst xmlns="http://schemas.openxmlformats.org/spreadsheetml/2006/main" count="393" uniqueCount="178">
  <si>
    <t>Program Recipients</t>
  </si>
  <si>
    <t>Funding Source</t>
  </si>
  <si>
    <t>Amount Allocated To Program</t>
  </si>
  <si>
    <t>Vendors</t>
  </si>
  <si>
    <t>Amount Disbursed</t>
  </si>
  <si>
    <t>West Nile Virus Public Education Campaign</t>
  </si>
  <si>
    <t>Statewide Public Awareness Campaign</t>
  </si>
  <si>
    <t>Princeton Partners</t>
  </si>
  <si>
    <t>NJ Transit Bus</t>
  </si>
  <si>
    <t>Education campaign alerting homeowners and businesses about risks of West Nile Virus</t>
  </si>
  <si>
    <t>Data System Enhancements for Vectorborne Disease and Lead</t>
  </si>
  <si>
    <t>N/A</t>
  </si>
  <si>
    <t>Motorola Cellular Group</t>
  </si>
  <si>
    <t>EMS Communications System Enhancements</t>
  </si>
  <si>
    <t>Funding for County Health Boards in all 21 counties to purchase one portable radio for communication with all Emergency Medical Services (EMS) coordinators.</t>
  </si>
  <si>
    <t xml:space="preserve">County Health Boards </t>
  </si>
  <si>
    <t>NJ Poison Information and Education System (NJPIES)</t>
  </si>
  <si>
    <t>Various individuals</t>
  </si>
  <si>
    <t>Rutgers, State University</t>
  </si>
  <si>
    <t>County Health Improvement</t>
  </si>
  <si>
    <t>BURLINGTON CO TREASURERS OFF</t>
  </si>
  <si>
    <t>CAMDEN CO COURT HOUSE</t>
  </si>
  <si>
    <t>CUMBERLAND CO</t>
  </si>
  <si>
    <t>GLOUCESTER CO</t>
  </si>
  <si>
    <t>MERCER CO</t>
  </si>
  <si>
    <t>MONMOUTH CO</t>
  </si>
  <si>
    <t>SALEM CO CLERKS OFFICE</t>
  </si>
  <si>
    <t>ESSEX REGIONAL HEALTH</t>
  </si>
  <si>
    <t>HUDSON REGIONAL HEALTH COMM</t>
  </si>
  <si>
    <t>BERGEN CO</t>
  </si>
  <si>
    <t>MIDDLESEX CO TREASURER</t>
  </si>
  <si>
    <t>MORRIS CO TREASURER</t>
  </si>
  <si>
    <t>PASSAIC CO</t>
  </si>
  <si>
    <t>SOMERSET CO</t>
  </si>
  <si>
    <t>SUSSEX CO</t>
  </si>
  <si>
    <t>WARREN CO</t>
  </si>
  <si>
    <t>NEWARK CITY HOUSING AUTH</t>
  </si>
  <si>
    <t>Case Management for Medically Fragile Children and their Families</t>
  </si>
  <si>
    <t>Case management for Sandy impacted families of medically fragile children with special needs to assis in obtaining critical resources to assure that healh and mental health needs have been addressed.</t>
  </si>
  <si>
    <t>ATLANTIC CO TREASURER</t>
  </si>
  <si>
    <t>CAPE MAY CO MENT HLTH</t>
  </si>
  <si>
    <t>CHILDRENS SPECIALIZED HOSPITAL</t>
  </si>
  <si>
    <t>JERSEY CITY MEDICAL CENTER</t>
  </si>
  <si>
    <t>STATEWIDE PARENT ADVOCACY</t>
  </si>
  <si>
    <t>ESSEX CO TREASURER</t>
  </si>
  <si>
    <t>UNION CO</t>
  </si>
  <si>
    <t>VISITING NURSE ASSOCIATION</t>
  </si>
  <si>
    <t>Syndromic Surveillance Enhancement</t>
  </si>
  <si>
    <t>Health Professionals via updating data in EpiCenter (on-line system)</t>
  </si>
  <si>
    <t>HEALTH MONITORING SYSTEMS INC</t>
  </si>
  <si>
    <t>Grant Management System Upgrade</t>
  </si>
  <si>
    <t>NJDOH and Grantees</t>
  </si>
  <si>
    <t>Agate Software</t>
  </si>
  <si>
    <t>Dell</t>
  </si>
  <si>
    <t>County Health Departments</t>
  </si>
  <si>
    <t>Determine requirements and draft a high level design document for messaging for a messaging system that will allow immediate communication in emergency situations between licensed health care facilities in the 9 most impacted counties.</t>
  </si>
  <si>
    <t>Information Dissemination</t>
  </si>
  <si>
    <t>Healthcare facilities</t>
  </si>
  <si>
    <t>Procurement - North Highland</t>
  </si>
  <si>
    <t>Competent Healthy Social Services and Housing Porfessional Workforce</t>
  </si>
  <si>
    <t>Welligent</t>
  </si>
  <si>
    <t>PROJECT</t>
  </si>
  <si>
    <t>GENERAL DESCRIPTION</t>
  </si>
  <si>
    <t xml:space="preserve">Grants to conduct an unmet needs assessment and develop "The Health and Well-being Plan"; One new DOH staff. </t>
  </si>
  <si>
    <t>NJ Poison Information and Education System</t>
  </si>
  <si>
    <t>Mold Remediation Enhancement</t>
  </si>
  <si>
    <t>MOA to conduct mold remediation trainings and develop multi-language mold brochures.</t>
  </si>
  <si>
    <t>Consumer, Environmental, and Occupational Health Service Recovery Effort</t>
  </si>
  <si>
    <t>Staff to provide technical assistance to counties with recovery activities.</t>
  </si>
  <si>
    <t>Funding to  conduct "Healthy Homes for Community Health Workers" training on how to use the Healthy Homes database; Procurement to enhance the capabilities of the Healthy Homes database application.</t>
  </si>
  <si>
    <t>Grant to develop the "Healthy Homes for Community Health Workers" training.</t>
  </si>
  <si>
    <t>Increase Access to Blood Lead Screenings and Case Management</t>
  </si>
  <si>
    <t>Grants to conduct increased blood lead screenings to children under 6 y/o, pregnant women, and adult recovery works; Procurement for blood lead analyzers.</t>
  </si>
  <si>
    <t>Behavioral Screenings for Individuals and Families</t>
  </si>
  <si>
    <t>Grants to expand behavioral health screenings; MOA to conduct evaluations; and one staff.</t>
  </si>
  <si>
    <t>Case Management to Medically Fragile Children and Families</t>
  </si>
  <si>
    <t>Grants to provide assistance to families with medically fragile children; Two staff.</t>
  </si>
  <si>
    <t>Funding to increase syndromic surveillance of patients presenting to emergency departments with disaster/recovery related injuries and illnesses.</t>
  </si>
  <si>
    <t>Data System Enhancements</t>
  </si>
  <si>
    <t>Funding to increase capabilities for tracking and management of vector-borne illnesses and adult lead data.</t>
  </si>
  <si>
    <t>Procurement to identify and develop/enhance an enterprise communications system for long-term facilities.</t>
  </si>
  <si>
    <t>Campaigns of targeted public outreach related to WNV awareness.</t>
  </si>
  <si>
    <t>Public Education/Information Referral Sandy Impacted Areas</t>
  </si>
  <si>
    <t>Targeted outreach and education to healthcare providers to increase awareness of disaster-related illnesses.</t>
  </si>
  <si>
    <t>EMS Communications System</t>
  </si>
  <si>
    <t>Procurement of portable radios for each of the county EMS coordinators to coordinate mutual aid resources into impacted counties.</t>
  </si>
  <si>
    <t>New Jersey Sandy Child and Family Health Study</t>
  </si>
  <si>
    <t>MOA to understand the impacts of Sandy on New Jersey residents.</t>
  </si>
  <si>
    <t>SSBG Administration</t>
  </si>
  <si>
    <t>Funding used for SSBG administration.</t>
  </si>
  <si>
    <t>Consumer, Environmental, and Occupational Health Servce Recovery Effort</t>
  </si>
  <si>
    <t>CDW Government</t>
  </si>
  <si>
    <t>Mosquito Education and Monitoring</t>
  </si>
  <si>
    <t>Staff</t>
  </si>
  <si>
    <t>Hewlett Packard</t>
  </si>
  <si>
    <t>Grants to expand behaviorial health screenings; MOA to conduct evaluations and staff</t>
  </si>
  <si>
    <t>Staff/Administration</t>
  </si>
  <si>
    <t>SSBG</t>
  </si>
  <si>
    <t>Healthy Homes Database and Training</t>
  </si>
  <si>
    <t>Public Education and Competent Workforce</t>
  </si>
  <si>
    <t>Surveillance and Education Outreach</t>
  </si>
  <si>
    <t>Procurement of reagents to expand the testing for two additional vector-borne pathogens.</t>
  </si>
  <si>
    <t>CDC</t>
  </si>
  <si>
    <t>Impacts on Health and Mental Health Post Hurricane Sandy</t>
  </si>
  <si>
    <t>MOA for research to characterize morbidity and mortality associated with Sandy and differences among vulnerable populations.</t>
  </si>
  <si>
    <t>Evaluating the Needs, Knowledge, and Health Impacts of Three Worker Populations</t>
  </si>
  <si>
    <t>MOA for research to conduct an occupational health assessment in order to reduce/eliminate adverse health impacts and identify educational and outreach material following a disaster.</t>
  </si>
  <si>
    <t>USHHS - Social Services Block Grants</t>
  </si>
  <si>
    <t>Project Name</t>
  </si>
  <si>
    <t>Project Description</t>
  </si>
  <si>
    <t>USHHS - Social Services Block Grant</t>
  </si>
  <si>
    <t>HUD - Community Development Block Grant</t>
  </si>
  <si>
    <t>Centers for Disease Control (CDC)</t>
  </si>
  <si>
    <t>MOA to conduct mold remediation trainings and develop multi-language mold brochures</t>
  </si>
  <si>
    <t>Grant to develop the "Healthy Homes for Community Health Workers"</t>
  </si>
  <si>
    <t>Grants to conduct increased blood lead screenings to children under 4 y/o, pregrant women, and adult recovery works; Procurement for blood lead analyzers.</t>
  </si>
  <si>
    <t>Targeted Outreach and education to healthcare providers to increase awareness of disaster related illnesses</t>
  </si>
  <si>
    <t>MOA to understand the impacts of Sandy on New Jersey Residents</t>
  </si>
  <si>
    <t>Evaluating the needs, knowledge, and Health impacts of three worker populations</t>
  </si>
  <si>
    <t>Impacts on Health and Mental Post Hurricane Sandy</t>
  </si>
  <si>
    <t>Research to conduct an occupational health assessment in order to reduce/eliminate adverse health impacts and identify educational and outreach material following a disaster.</t>
  </si>
  <si>
    <t>MOA for research to characterize morbidity associated with Sandy and differences among vulnerable populations</t>
  </si>
  <si>
    <t>Grant to fund salaries(poison intervention specialists and toxicology consultants) and community education related to environmental hazards related to recovery activities.</t>
  </si>
  <si>
    <t>Public Education / Information Referral Sandy Impacted Areas</t>
  </si>
  <si>
    <t>Administration</t>
  </si>
  <si>
    <t>Rutgers The State University Hospital</t>
  </si>
  <si>
    <t>staff</t>
  </si>
  <si>
    <t>Cumberland County</t>
  </si>
  <si>
    <t>Monmouth County</t>
  </si>
  <si>
    <t>Partnership for Maternal and Child Health of Northern NJ</t>
  </si>
  <si>
    <t>Southern New Jersey Perinatal Cooperative</t>
  </si>
  <si>
    <t>DOH Print Shop</t>
  </si>
  <si>
    <t>NJ League of Municipalities</t>
  </si>
  <si>
    <t>MEJ Personal Business Services</t>
  </si>
  <si>
    <t>En Pointe Technologies</t>
  </si>
  <si>
    <t>Ocean County</t>
  </si>
  <si>
    <t>Isles, Inc</t>
  </si>
  <si>
    <t>Jersey City</t>
  </si>
  <si>
    <t>Newark City</t>
  </si>
  <si>
    <t>NJ American Academy of Pediatrics</t>
  </si>
  <si>
    <t>Rutgers The State Univeristy RBHS</t>
  </si>
  <si>
    <t>Staples Contract &amp; Commerical</t>
  </si>
  <si>
    <t>Crescent Chemical Co Inc</t>
  </si>
  <si>
    <t>Life Technologies Corp</t>
  </si>
  <si>
    <t>Qiagen Inc</t>
  </si>
  <si>
    <t>Rutgers The State Univ</t>
  </si>
  <si>
    <t>HUNTERDON CO TREASURER</t>
  </si>
  <si>
    <t>OCEAN COUNTY BOARD OF HEALTH</t>
  </si>
  <si>
    <t>Monmouth Co</t>
  </si>
  <si>
    <t>Hudson Regional Health Comm</t>
  </si>
  <si>
    <t>East Orange City</t>
  </si>
  <si>
    <t>Irvington Treasurer</t>
  </si>
  <si>
    <t>JFK Health Systems Inc</t>
  </si>
  <si>
    <t>Cumberland Co</t>
  </si>
  <si>
    <t>Magellan Diagnostis Inc</t>
  </si>
  <si>
    <t>Ocean County Board of Health</t>
  </si>
  <si>
    <t>Atlanticare Regional Medical</t>
  </si>
  <si>
    <t>Carepoint Health Foundation</t>
  </si>
  <si>
    <t>Community Health Care Inc</t>
  </si>
  <si>
    <t>Jewish Renaissance Medical</t>
  </si>
  <si>
    <t>Medical Center of Ocean County</t>
  </si>
  <si>
    <t>VNA of Central Jersey</t>
  </si>
  <si>
    <t>Newark Comm Health Ctr</t>
  </si>
  <si>
    <t>North Hudson CA Corp</t>
  </si>
  <si>
    <t>Ocean Health Initiatives</t>
  </si>
  <si>
    <t>Souther Jersey Family Medical</t>
  </si>
  <si>
    <t>Computer Aid Associates Inc</t>
  </si>
  <si>
    <t>SHI International Corp</t>
  </si>
  <si>
    <t>Amount Obligated</t>
  </si>
  <si>
    <t>APPROVED BUDGET as of 10/31/14</t>
  </si>
  <si>
    <t>EMSL Analytical Inc</t>
  </si>
  <si>
    <t>Greater Newark Healthcare Coalition, Inc</t>
  </si>
  <si>
    <t>Various Individuals</t>
  </si>
  <si>
    <t>Schulman Ronca &amp; Bucuva</t>
  </si>
  <si>
    <t>State of NJ Dept of Corrections</t>
  </si>
  <si>
    <t xml:space="preserve">Middlesex County </t>
  </si>
  <si>
    <t>Rutgers the State University RBHS</t>
  </si>
  <si>
    <t>CDBG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</si>
</sst>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;#,##0;0"/>
    <numFmt numFmtId="166" formatCode="&quot;$&quot;#,##0"/>
    <numFmt numFmtId="167" formatCode="_(* #,##0.0_);_(* \(#,##0.0\);_(* &quot;-&quot;?_);_(@_)"/>
    <numFmt numFmtId="168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</font>
    <font>
      <b/>
      <i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8" fillId="0" borderId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0" fillId="0" borderId="0" xfId="1" applyNumberFormat="1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/>
    <xf numFmtId="164" fontId="4" fillId="0" borderId="0" xfId="1" applyNumberFormat="1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7" fillId="0" borderId="0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left" vertical="center"/>
    </xf>
    <xf numFmtId="164" fontId="7" fillId="0" borderId="0" xfId="4" applyNumberFormat="1" applyFont="1" applyFill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166" fontId="12" fillId="0" borderId="5" xfId="6" applyNumberFormat="1" applyFont="1" applyBorder="1" applyAlignment="1" applyProtection="1">
      <alignment horizontal="right" vertical="center" wrapText="1"/>
      <protection locked="0"/>
    </xf>
    <xf numFmtId="0" fontId="12" fillId="0" borderId="6" xfId="0" applyFont="1" applyBorder="1" applyAlignment="1">
      <alignment horizontal="left" vertical="center" wrapText="1"/>
    </xf>
    <xf numFmtId="166" fontId="12" fillId="0" borderId="7" xfId="6" applyNumberFormat="1" applyFont="1" applyBorder="1" applyAlignment="1" applyProtection="1">
      <alignment horizontal="right" vertical="center" wrapText="1"/>
      <protection locked="0"/>
    </xf>
    <xf numFmtId="166" fontId="12" fillId="3" borderId="7" xfId="6" applyNumberFormat="1" applyFont="1" applyFill="1" applyBorder="1" applyAlignment="1" applyProtection="1">
      <alignment horizontal="right" vertical="center" wrapText="1"/>
      <protection locked="0"/>
    </xf>
    <xf numFmtId="0" fontId="12" fillId="0" borderId="8" xfId="0" applyFont="1" applyBorder="1" applyAlignment="1">
      <alignment horizontal="left" vertical="center" wrapText="1"/>
    </xf>
    <xf numFmtId="166" fontId="12" fillId="0" borderId="9" xfId="6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166" fontId="11" fillId="2" borderId="11" xfId="6" applyNumberFormat="1" applyFont="1" applyFill="1" applyBorder="1" applyAlignment="1" applyProtection="1">
      <alignment horizontal="right" vertical="center" wrapText="1"/>
      <protection locked="0"/>
    </xf>
    <xf numFmtId="0" fontId="12" fillId="2" borderId="3" xfId="0" applyFont="1" applyFill="1" applyBorder="1" applyAlignment="1">
      <alignment horizontal="center" vertical="center" wrapText="1"/>
    </xf>
    <xf numFmtId="166" fontId="11" fillId="2" borderId="11" xfId="0" applyNumberFormat="1" applyFont="1" applyFill="1" applyBorder="1" applyAlignment="1">
      <alignment horizontal="right" vertical="center" wrapText="1"/>
    </xf>
    <xf numFmtId="0" fontId="12" fillId="2" borderId="10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 wrapText="1"/>
    </xf>
    <xf numFmtId="166" fontId="11" fillId="2" borderId="20" xfId="0" applyNumberFormat="1" applyFont="1" applyFill="1" applyBorder="1" applyAlignment="1">
      <alignment horizontal="right" vertical="center" wrapText="1"/>
    </xf>
    <xf numFmtId="164" fontId="4" fillId="0" borderId="0" xfId="0" applyNumberFormat="1" applyFont="1"/>
    <xf numFmtId="165" fontId="0" fillId="0" borderId="0" xfId="0" applyNumberFormat="1"/>
    <xf numFmtId="0" fontId="7" fillId="0" borderId="0" xfId="2" applyFont="1" applyFill="1" applyBorder="1" applyAlignment="1">
      <alignment horizontal="left" vertical="center" wrapText="1"/>
    </xf>
    <xf numFmtId="164" fontId="0" fillId="0" borderId="0" xfId="0" applyNumberFormat="1"/>
    <xf numFmtId="0" fontId="12" fillId="3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65" fontId="4" fillId="0" borderId="0" xfId="0" applyNumberFormat="1" applyFont="1"/>
    <xf numFmtId="44" fontId="0" fillId="0" borderId="0" xfId="6" applyFont="1"/>
    <xf numFmtId="167" fontId="0" fillId="0" borderId="0" xfId="0" applyNumberFormat="1"/>
    <xf numFmtId="44" fontId="4" fillId="0" borderId="0" xfId="6" applyFont="1" applyAlignment="1">
      <alignment horizontal="left" vertical="center"/>
    </xf>
    <xf numFmtId="44" fontId="4" fillId="0" borderId="0" xfId="6" applyFont="1"/>
    <xf numFmtId="164" fontId="0" fillId="0" borderId="0" xfId="1" applyNumberFormat="1" applyFont="1"/>
    <xf numFmtId="164" fontId="4" fillId="0" borderId="0" xfId="0" applyNumberFormat="1" applyFont="1" applyAlignment="1">
      <alignment horizontal="left"/>
    </xf>
    <xf numFmtId="164" fontId="7" fillId="0" borderId="0" xfId="1" applyNumberFormat="1" applyFont="1" applyFill="1" applyAlignment="1">
      <alignment horizontal="right" vertical="center"/>
    </xf>
    <xf numFmtId="44" fontId="0" fillId="0" borderId="0" xfId="6" applyFont="1" applyAlignment="1">
      <alignment horizontal="left" vertical="center"/>
    </xf>
    <xf numFmtId="0" fontId="0" fillId="0" borderId="0" xfId="0" applyFill="1"/>
    <xf numFmtId="0" fontId="0" fillId="0" borderId="0" xfId="0" applyAlignment="1">
      <alignment horizontal="center"/>
    </xf>
    <xf numFmtId="164" fontId="7" fillId="0" borderId="0" xfId="1" applyNumberFormat="1" applyFont="1" applyFill="1" applyBorder="1" applyAlignment="1">
      <alignment horizontal="right" vertical="center"/>
    </xf>
    <xf numFmtId="166" fontId="1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4" fontId="4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 wrapText="1"/>
    </xf>
    <xf numFmtId="164" fontId="13" fillId="0" borderId="0" xfId="1" applyNumberFormat="1" applyFont="1" applyFill="1" applyAlignment="1">
      <alignment horizontal="left" vertical="center"/>
    </xf>
    <xf numFmtId="44" fontId="4" fillId="0" borderId="0" xfId="0" applyNumberFormat="1" applyFont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164" fontId="4" fillId="0" borderId="0" xfId="1" applyNumberFormat="1" applyFont="1" applyFill="1"/>
    <xf numFmtId="44" fontId="4" fillId="0" borderId="0" xfId="6" applyFont="1" applyFill="1"/>
    <xf numFmtId="168" fontId="4" fillId="0" borderId="0" xfId="6" applyNumberFormat="1" applyFont="1" applyFill="1"/>
    <xf numFmtId="164" fontId="4" fillId="0" borderId="0" xfId="0" applyNumberFormat="1" applyFont="1" applyFill="1"/>
    <xf numFmtId="44" fontId="0" fillId="0" borderId="0" xfId="0" applyNumberFormat="1"/>
    <xf numFmtId="44" fontId="0" fillId="0" borderId="0" xfId="6" applyFont="1" applyFill="1" applyAlignment="1">
      <alignment horizontal="left" vertical="center"/>
    </xf>
    <xf numFmtId="44" fontId="0" fillId="0" borderId="0" xfId="6" applyFont="1" applyFill="1"/>
    <xf numFmtId="164" fontId="0" fillId="0" borderId="0" xfId="0" applyNumberFormat="1" applyFill="1"/>
    <xf numFmtId="0" fontId="11" fillId="2" borderId="10" xfId="0" applyFont="1" applyFill="1" applyBorder="1" applyAlignment="1">
      <alignment horizontal="right" vertical="center" wrapText="1"/>
    </xf>
    <xf numFmtId="0" fontId="11" fillId="2" borderId="18" xfId="0" applyFont="1" applyFill="1" applyBorder="1" applyAlignment="1">
      <alignment horizontal="righ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</cellXfs>
  <cellStyles count="7">
    <cellStyle name="Comma" xfId="1" builtinId="3"/>
    <cellStyle name="Comma 2" xfId="5"/>
    <cellStyle name="Comma 3" xfId="4"/>
    <cellStyle name="Currency" xfId="6" builtinId="4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topLeftCell="A15" zoomScale="90" zoomScaleNormal="90" workbookViewId="0">
      <selection activeCell="A20" sqref="A20"/>
    </sheetView>
  </sheetViews>
  <sheetFormatPr defaultColWidth="9.7109375" defaultRowHeight="15.75" x14ac:dyDescent="0.25"/>
  <cols>
    <col min="1" max="1" width="9.7109375" style="26"/>
    <col min="2" max="2" width="49.7109375" style="26" customWidth="1"/>
    <col min="3" max="3" width="67.140625" style="26" customWidth="1"/>
    <col min="4" max="4" width="20.28515625" style="26" customWidth="1"/>
    <col min="5" max="16384" width="9.7109375" style="26"/>
  </cols>
  <sheetData>
    <row r="1" spans="1:4" ht="31.9" thickBot="1" x14ac:dyDescent="0.35">
      <c r="A1" s="35"/>
      <c r="B1" s="24" t="s">
        <v>61</v>
      </c>
      <c r="C1" s="25" t="s">
        <v>62</v>
      </c>
      <c r="D1" s="36" t="s">
        <v>169</v>
      </c>
    </row>
    <row r="2" spans="1:4" ht="31.5" x14ac:dyDescent="0.25">
      <c r="A2" s="83" t="s">
        <v>97</v>
      </c>
      <c r="B2" s="37" t="s">
        <v>19</v>
      </c>
      <c r="C2" s="27" t="s">
        <v>63</v>
      </c>
      <c r="D2" s="28">
        <v>3000000</v>
      </c>
    </row>
    <row r="3" spans="1:4" ht="47.25" x14ac:dyDescent="0.25">
      <c r="A3" s="84"/>
      <c r="B3" s="38" t="s">
        <v>64</v>
      </c>
      <c r="C3" s="29" t="s">
        <v>122</v>
      </c>
      <c r="D3" s="30">
        <v>400000</v>
      </c>
    </row>
    <row r="4" spans="1:4" ht="31.5" x14ac:dyDescent="0.25">
      <c r="A4" s="84"/>
      <c r="B4" s="38" t="s">
        <v>65</v>
      </c>
      <c r="C4" s="29" t="s">
        <v>66</v>
      </c>
      <c r="D4" s="30">
        <v>323000</v>
      </c>
    </row>
    <row r="5" spans="1:4" ht="31.5" x14ac:dyDescent="0.25">
      <c r="A5" s="84"/>
      <c r="B5" s="38" t="s">
        <v>67</v>
      </c>
      <c r="C5" s="29" t="s">
        <v>68</v>
      </c>
      <c r="D5" s="31">
        <v>697000</v>
      </c>
    </row>
    <row r="6" spans="1:4" ht="47.25" x14ac:dyDescent="0.25">
      <c r="A6" s="84"/>
      <c r="B6" s="38" t="s">
        <v>98</v>
      </c>
      <c r="C6" s="29" t="s">
        <v>69</v>
      </c>
      <c r="D6" s="31">
        <v>190000</v>
      </c>
    </row>
    <row r="7" spans="1:4" ht="31.5" x14ac:dyDescent="0.25">
      <c r="A7" s="84"/>
      <c r="B7" s="38" t="s">
        <v>99</v>
      </c>
      <c r="C7" s="29" t="s">
        <v>70</v>
      </c>
      <c r="D7" s="31">
        <v>1112200</v>
      </c>
    </row>
    <row r="8" spans="1:4" ht="47.25" x14ac:dyDescent="0.25">
      <c r="A8" s="84"/>
      <c r="B8" s="38" t="s">
        <v>71</v>
      </c>
      <c r="C8" s="29" t="s">
        <v>72</v>
      </c>
      <c r="D8" s="31">
        <v>7345200</v>
      </c>
    </row>
    <row r="9" spans="1:4" ht="31.5" x14ac:dyDescent="0.25">
      <c r="A9" s="84"/>
      <c r="B9" s="38" t="s">
        <v>73</v>
      </c>
      <c r="C9" s="29" t="s">
        <v>74</v>
      </c>
      <c r="D9" s="31">
        <v>4000000</v>
      </c>
    </row>
    <row r="10" spans="1:4" ht="31.5" x14ac:dyDescent="0.25">
      <c r="A10" s="84"/>
      <c r="B10" s="38" t="s">
        <v>75</v>
      </c>
      <c r="C10" s="29" t="s">
        <v>76</v>
      </c>
      <c r="D10" s="31">
        <v>5767585</v>
      </c>
    </row>
    <row r="11" spans="1:4" ht="47.25" x14ac:dyDescent="0.25">
      <c r="A11" s="84"/>
      <c r="B11" s="38" t="s">
        <v>47</v>
      </c>
      <c r="C11" s="29" t="s">
        <v>77</v>
      </c>
      <c r="D11" s="31">
        <v>665000</v>
      </c>
    </row>
    <row r="12" spans="1:4" ht="31.5" x14ac:dyDescent="0.25">
      <c r="A12" s="84"/>
      <c r="B12" s="38" t="s">
        <v>78</v>
      </c>
      <c r="C12" s="29" t="s">
        <v>79</v>
      </c>
      <c r="D12" s="31">
        <v>600000</v>
      </c>
    </row>
    <row r="13" spans="1:4" ht="31.5" x14ac:dyDescent="0.25">
      <c r="A13" s="84"/>
      <c r="B13" s="38" t="s">
        <v>56</v>
      </c>
      <c r="C13" s="29" t="s">
        <v>80</v>
      </c>
      <c r="D13" s="31">
        <v>1039000</v>
      </c>
    </row>
    <row r="14" spans="1:4" x14ac:dyDescent="0.25">
      <c r="A14" s="84"/>
      <c r="B14" s="38" t="s">
        <v>5</v>
      </c>
      <c r="C14" s="29" t="s">
        <v>81</v>
      </c>
      <c r="D14" s="31">
        <v>242000</v>
      </c>
    </row>
    <row r="15" spans="1:4" ht="31.5" x14ac:dyDescent="0.25">
      <c r="A15" s="84"/>
      <c r="B15" s="38" t="s">
        <v>82</v>
      </c>
      <c r="C15" s="29" t="s">
        <v>83</v>
      </c>
      <c r="D15" s="31">
        <v>100000</v>
      </c>
    </row>
    <row r="16" spans="1:4" ht="47.25" x14ac:dyDescent="0.25">
      <c r="A16" s="84"/>
      <c r="B16" s="38" t="s">
        <v>84</v>
      </c>
      <c r="C16" s="29" t="s">
        <v>85</v>
      </c>
      <c r="D16" s="31">
        <v>96583</v>
      </c>
    </row>
    <row r="17" spans="1:5" x14ac:dyDescent="0.25">
      <c r="A17" s="84"/>
      <c r="B17" s="38" t="s">
        <v>86</v>
      </c>
      <c r="C17" s="29" t="s">
        <v>87</v>
      </c>
      <c r="D17" s="30">
        <v>1190000</v>
      </c>
    </row>
    <row r="18" spans="1:5" ht="16.5" thickBot="1" x14ac:dyDescent="0.3">
      <c r="A18" s="85"/>
      <c r="B18" s="39" t="s">
        <v>88</v>
      </c>
      <c r="C18" s="32" t="s">
        <v>89</v>
      </c>
      <c r="D18" s="33">
        <v>2155485</v>
      </c>
    </row>
    <row r="19" spans="1:5" ht="16.5" thickBot="1" x14ac:dyDescent="0.3">
      <c r="A19" s="35"/>
      <c r="B19" s="81"/>
      <c r="C19" s="81"/>
      <c r="D19" s="40">
        <f>SUM(D2:D18)</f>
        <v>28923053</v>
      </c>
    </row>
    <row r="20" spans="1:5" ht="32.25" thickBot="1" x14ac:dyDescent="0.3">
      <c r="A20" s="50" t="s">
        <v>177</v>
      </c>
      <c r="B20" s="39" t="s">
        <v>100</v>
      </c>
      <c r="C20" s="32" t="s">
        <v>101</v>
      </c>
      <c r="D20" s="33">
        <v>598397</v>
      </c>
      <c r="E20" s="64"/>
    </row>
    <row r="21" spans="1:5" ht="16.5" thickBot="1" x14ac:dyDescent="0.3">
      <c r="A21" s="35"/>
      <c r="B21" s="81"/>
      <c r="C21" s="81"/>
      <c r="D21" s="40">
        <f>SUM(D20:D20)</f>
        <v>598397</v>
      </c>
    </row>
    <row r="22" spans="1:5" ht="31.5" x14ac:dyDescent="0.25">
      <c r="A22" s="83" t="s">
        <v>102</v>
      </c>
      <c r="B22" s="37" t="s">
        <v>103</v>
      </c>
      <c r="C22" s="27" t="s">
        <v>104</v>
      </c>
      <c r="D22" s="28">
        <v>543526</v>
      </c>
    </row>
    <row r="23" spans="1:5" ht="48" thickBot="1" x14ac:dyDescent="0.3">
      <c r="A23" s="85"/>
      <c r="B23" s="39" t="s">
        <v>105</v>
      </c>
      <c r="C23" s="32" t="s">
        <v>106</v>
      </c>
      <c r="D23" s="33">
        <v>496498</v>
      </c>
    </row>
    <row r="24" spans="1:5" ht="16.5" thickBot="1" x14ac:dyDescent="0.3">
      <c r="A24" s="41"/>
      <c r="B24" s="81"/>
      <c r="C24" s="82"/>
      <c r="D24" s="42">
        <f>SUM(D22:D23)</f>
        <v>1040024</v>
      </c>
    </row>
    <row r="25" spans="1:5" ht="16.5" thickBot="1" x14ac:dyDescent="0.3">
      <c r="A25" s="41"/>
      <c r="B25" s="43"/>
      <c r="C25" s="43"/>
      <c r="D25" s="44"/>
    </row>
    <row r="26" spans="1:5" ht="16.5" thickBot="1" x14ac:dyDescent="0.3">
      <c r="A26" s="41"/>
      <c r="B26" s="81"/>
      <c r="C26" s="82"/>
      <c r="D26" s="45">
        <f>SUM(D24+D21+D19)</f>
        <v>30561474</v>
      </c>
    </row>
    <row r="27" spans="1:5" x14ac:dyDescent="0.25">
      <c r="B27" s="34"/>
      <c r="C27" s="34"/>
    </row>
    <row r="28" spans="1:5" x14ac:dyDescent="0.25">
      <c r="B28" s="34"/>
      <c r="C28" s="34"/>
    </row>
    <row r="29" spans="1:5" x14ac:dyDescent="0.25">
      <c r="B29" s="34"/>
      <c r="C29" s="34"/>
    </row>
    <row r="30" spans="1:5" x14ac:dyDescent="0.25">
      <c r="B30" s="34"/>
      <c r="C30" s="34"/>
    </row>
    <row r="31" spans="1:5" x14ac:dyDescent="0.25">
      <c r="B31" s="34"/>
      <c r="C31" s="34"/>
    </row>
    <row r="32" spans="1:5" x14ac:dyDescent="0.25">
      <c r="B32" s="34"/>
      <c r="C32" s="34"/>
    </row>
    <row r="33" spans="2:3" x14ac:dyDescent="0.25">
      <c r="B33" s="34"/>
      <c r="C33" s="34"/>
    </row>
    <row r="34" spans="2:3" x14ac:dyDescent="0.25">
      <c r="B34" s="34"/>
      <c r="C34" s="34"/>
    </row>
  </sheetData>
  <mergeCells count="6">
    <mergeCell ref="B24:C24"/>
    <mergeCell ref="B26:C26"/>
    <mergeCell ref="A2:A18"/>
    <mergeCell ref="B19:C19"/>
    <mergeCell ref="B21:C21"/>
    <mergeCell ref="A22:A23"/>
  </mergeCells>
  <pageMargins left="0" right="0" top="0" bottom="0" header="0" footer="0"/>
  <pageSetup scale="6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D1" workbookViewId="0">
      <selection activeCell="E2" sqref="E2"/>
    </sheetView>
  </sheetViews>
  <sheetFormatPr defaultRowHeight="15" x14ac:dyDescent="0.25"/>
  <cols>
    <col min="1" max="1" width="14.7109375" bestFit="1" customWidth="1"/>
    <col min="2" max="2" width="19.28515625" bestFit="1" customWidth="1"/>
    <col min="3" max="3" width="19.7109375" customWidth="1"/>
    <col min="4" max="4" width="20.7109375" customWidth="1"/>
    <col min="5" max="5" width="19.140625" customWidth="1"/>
    <col min="6" max="6" width="26.7109375" bestFit="1" customWidth="1"/>
    <col min="7" max="7" width="20.5703125" customWidth="1"/>
    <col min="8" max="8" width="13" customWidth="1"/>
    <col min="9" max="9" width="13.5703125" bestFit="1" customWidth="1"/>
    <col min="10" max="10" width="12.140625" bestFit="1" customWidth="1"/>
  </cols>
  <sheetData>
    <row r="1" spans="1:12" ht="42.75" customHeight="1" x14ac:dyDescent="0.3">
      <c r="A1" s="3" t="s">
        <v>1</v>
      </c>
      <c r="B1" s="3" t="s">
        <v>108</v>
      </c>
      <c r="C1" s="3" t="s">
        <v>109</v>
      </c>
      <c r="D1" s="3" t="s">
        <v>0</v>
      </c>
      <c r="E1" s="3" t="s">
        <v>2</v>
      </c>
      <c r="F1" s="3" t="s">
        <v>3</v>
      </c>
      <c r="G1" s="3" t="s">
        <v>168</v>
      </c>
      <c r="H1" s="4" t="s">
        <v>4</v>
      </c>
    </row>
    <row r="2" spans="1:12" ht="120" x14ac:dyDescent="0.25">
      <c r="A2" s="2" t="s">
        <v>107</v>
      </c>
      <c r="B2" s="15" t="s">
        <v>37</v>
      </c>
      <c r="C2" s="16" t="s">
        <v>38</v>
      </c>
      <c r="D2" s="8" t="s">
        <v>17</v>
      </c>
      <c r="E2" s="67">
        <f>'Budget Status'!D10</f>
        <v>5767585</v>
      </c>
      <c r="F2" s="18" t="s">
        <v>46</v>
      </c>
      <c r="G2" s="17">
        <v>223500</v>
      </c>
      <c r="H2" s="17">
        <v>130000</v>
      </c>
      <c r="I2" s="78"/>
      <c r="J2" s="60"/>
      <c r="L2" s="9"/>
    </row>
    <row r="3" spans="1:12" ht="15" customHeight="1" x14ac:dyDescent="0.3">
      <c r="E3" s="61"/>
      <c r="F3" s="18" t="s">
        <v>39</v>
      </c>
      <c r="G3" s="17">
        <v>118689</v>
      </c>
      <c r="H3" s="17">
        <v>28689</v>
      </c>
      <c r="I3" s="79"/>
      <c r="J3" s="53"/>
      <c r="K3" s="47"/>
      <c r="L3" s="9"/>
    </row>
    <row r="4" spans="1:12" ht="14.45" x14ac:dyDescent="0.3">
      <c r="E4" s="61"/>
      <c r="F4" s="18" t="s">
        <v>40</v>
      </c>
      <c r="G4" s="17">
        <v>74508</v>
      </c>
      <c r="H4" s="63">
        <v>14003</v>
      </c>
      <c r="I4" s="79"/>
      <c r="J4" s="53"/>
      <c r="K4" s="47"/>
      <c r="L4" s="9"/>
    </row>
    <row r="5" spans="1:12" ht="14.45" x14ac:dyDescent="0.3">
      <c r="E5" s="61"/>
      <c r="F5" s="18" t="s">
        <v>22</v>
      </c>
      <c r="G5" s="17">
        <v>159522</v>
      </c>
      <c r="H5" s="17">
        <v>68472</v>
      </c>
      <c r="I5" s="79"/>
      <c r="J5" s="53"/>
      <c r="K5" s="47"/>
      <c r="L5" s="9"/>
    </row>
    <row r="6" spans="1:12" ht="14.45" x14ac:dyDescent="0.3">
      <c r="E6" s="61"/>
      <c r="F6" s="18" t="s">
        <v>41</v>
      </c>
      <c r="G6" s="17">
        <v>108740</v>
      </c>
      <c r="H6" s="17">
        <v>0</v>
      </c>
      <c r="I6" s="79"/>
      <c r="J6" s="53"/>
      <c r="K6" s="47"/>
      <c r="L6" s="9"/>
    </row>
    <row r="7" spans="1:12" ht="14.45" x14ac:dyDescent="0.3">
      <c r="E7" s="61"/>
      <c r="F7" s="18" t="s">
        <v>42</v>
      </c>
      <c r="G7" s="17">
        <f>17073+90000</f>
        <v>107073</v>
      </c>
      <c r="H7" s="17">
        <v>17073</v>
      </c>
      <c r="I7" s="79"/>
      <c r="J7" s="53"/>
      <c r="K7" s="47"/>
      <c r="L7" s="9"/>
    </row>
    <row r="8" spans="1:12" ht="14.45" x14ac:dyDescent="0.3">
      <c r="E8" s="61"/>
      <c r="F8" s="18" t="s">
        <v>43</v>
      </c>
      <c r="G8" s="17">
        <v>975687</v>
      </c>
      <c r="H8" s="17">
        <f>366400+203200</f>
        <v>569600</v>
      </c>
      <c r="I8" s="79"/>
      <c r="J8" s="53"/>
      <c r="K8" s="47"/>
      <c r="L8" s="9"/>
    </row>
    <row r="9" spans="1:12" ht="14.45" x14ac:dyDescent="0.3">
      <c r="E9" s="61"/>
      <c r="F9" s="18" t="s">
        <v>29</v>
      </c>
      <c r="G9" s="17">
        <v>113317</v>
      </c>
      <c r="H9" s="17">
        <v>33518</v>
      </c>
      <c r="I9" s="79"/>
      <c r="J9" s="53"/>
      <c r="K9" s="47"/>
      <c r="L9" s="9"/>
    </row>
    <row r="10" spans="1:12" ht="14.45" x14ac:dyDescent="0.3">
      <c r="E10" s="61"/>
      <c r="F10" s="18" t="s">
        <v>44</v>
      </c>
      <c r="G10" s="17">
        <v>80289</v>
      </c>
      <c r="H10" s="17">
        <v>45289</v>
      </c>
      <c r="I10" s="79"/>
      <c r="J10" s="53"/>
      <c r="K10" s="47"/>
      <c r="L10" s="9"/>
    </row>
    <row r="11" spans="1:12" ht="14.45" x14ac:dyDescent="0.3">
      <c r="E11" s="61"/>
      <c r="F11" s="18" t="s">
        <v>30</v>
      </c>
      <c r="G11" s="17">
        <v>68138</v>
      </c>
      <c r="H11" s="17">
        <v>3138</v>
      </c>
      <c r="I11" s="79"/>
      <c r="J11" s="53"/>
      <c r="K11" s="47"/>
      <c r="L11" s="9"/>
    </row>
    <row r="12" spans="1:12" ht="14.45" x14ac:dyDescent="0.3">
      <c r="E12" s="61"/>
      <c r="F12" s="18" t="s">
        <v>147</v>
      </c>
      <c r="G12" s="17">
        <v>153924</v>
      </c>
      <c r="H12" s="63">
        <v>53655</v>
      </c>
      <c r="I12" s="79"/>
      <c r="J12" s="53"/>
      <c r="K12" s="47"/>
      <c r="L12" s="9"/>
    </row>
    <row r="13" spans="1:12" ht="14.45" x14ac:dyDescent="0.3">
      <c r="E13" s="61"/>
      <c r="F13" s="18" t="s">
        <v>126</v>
      </c>
      <c r="G13" s="17">
        <v>736726</v>
      </c>
      <c r="H13" s="17">
        <v>33028.15</v>
      </c>
      <c r="I13" s="79"/>
      <c r="J13" s="53"/>
    </row>
    <row r="14" spans="1:12" x14ac:dyDescent="0.25">
      <c r="G14" s="52"/>
      <c r="H14" s="52"/>
      <c r="I14" s="56"/>
      <c r="J14" s="56"/>
    </row>
    <row r="15" spans="1:12" x14ac:dyDescent="0.25">
      <c r="G15" s="47"/>
      <c r="H15" s="47"/>
      <c r="I15" s="53"/>
      <c r="J15" s="53"/>
    </row>
    <row r="16" spans="1:12" x14ac:dyDescent="0.25">
      <c r="G16" s="53"/>
      <c r="H16" s="61"/>
      <c r="I16" s="53"/>
      <c r="J16" s="53"/>
    </row>
    <row r="17" spans="7:10" x14ac:dyDescent="0.25">
      <c r="G17" s="53"/>
      <c r="H17" s="61"/>
      <c r="I17" s="53"/>
      <c r="J17" s="53"/>
    </row>
    <row r="18" spans="7:10" x14ac:dyDescent="0.25">
      <c r="G18" s="53"/>
      <c r="I18" s="53"/>
      <c r="J18" s="53"/>
    </row>
    <row r="19" spans="7:10" x14ac:dyDescent="0.25">
      <c r="G19" s="47"/>
      <c r="I19" s="53"/>
      <c r="J19" s="53"/>
    </row>
    <row r="20" spans="7:10" x14ac:dyDescent="0.25">
      <c r="I20" s="53"/>
      <c r="J20" s="53"/>
    </row>
    <row r="21" spans="7:10" x14ac:dyDescent="0.25">
      <c r="I21" s="53"/>
      <c r="J21" s="53"/>
    </row>
    <row r="22" spans="7:10" x14ac:dyDescent="0.25">
      <c r="I22" s="53"/>
      <c r="J22" s="53"/>
    </row>
    <row r="23" spans="7:10" x14ac:dyDescent="0.25">
      <c r="I23" s="53"/>
      <c r="J23" s="53"/>
    </row>
    <row r="24" spans="7:10" x14ac:dyDescent="0.25">
      <c r="I24" s="53"/>
      <c r="J24" s="53"/>
    </row>
    <row r="25" spans="7:10" x14ac:dyDescent="0.25">
      <c r="I25" s="53"/>
      <c r="J25" s="53"/>
    </row>
    <row r="26" spans="7:10" x14ac:dyDescent="0.25">
      <c r="I26" s="53"/>
      <c r="J26" s="53"/>
    </row>
    <row r="27" spans="7:10" x14ac:dyDescent="0.25">
      <c r="I27" s="53"/>
      <c r="J27" s="5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C1" workbookViewId="0">
      <selection activeCell="E3" sqref="E3"/>
    </sheetView>
  </sheetViews>
  <sheetFormatPr defaultRowHeight="15" x14ac:dyDescent="0.25"/>
  <cols>
    <col min="1" max="1" width="21.28515625" customWidth="1"/>
    <col min="2" max="2" width="17.5703125" customWidth="1"/>
    <col min="3" max="3" width="21.7109375" customWidth="1"/>
    <col min="4" max="4" width="23.85546875" customWidth="1"/>
    <col min="5" max="5" width="17" customWidth="1"/>
    <col min="6" max="6" width="15.7109375" customWidth="1"/>
    <col min="7" max="7" width="20.85546875" customWidth="1"/>
    <col min="8" max="8" width="24.140625" customWidth="1"/>
  </cols>
  <sheetData>
    <row r="1" spans="1:8" ht="28.9" x14ac:dyDescent="0.3">
      <c r="A1" s="3" t="s">
        <v>1</v>
      </c>
      <c r="B1" s="3" t="s">
        <v>108</v>
      </c>
      <c r="C1" s="3" t="s">
        <v>109</v>
      </c>
      <c r="D1" s="3" t="s">
        <v>0</v>
      </c>
      <c r="E1" s="3" t="s">
        <v>2</v>
      </c>
      <c r="F1" s="3" t="s">
        <v>3</v>
      </c>
      <c r="G1" s="3" t="s">
        <v>168</v>
      </c>
      <c r="H1" s="3" t="s">
        <v>4</v>
      </c>
    </row>
    <row r="2" spans="1:8" ht="104.25" customHeight="1" x14ac:dyDescent="0.25">
      <c r="A2" s="5" t="s">
        <v>107</v>
      </c>
      <c r="B2" s="5" t="s">
        <v>47</v>
      </c>
      <c r="C2" s="5" t="s">
        <v>77</v>
      </c>
      <c r="D2" s="5" t="s">
        <v>48</v>
      </c>
      <c r="E2" s="12">
        <f>'Budget Status'!D11</f>
        <v>665000</v>
      </c>
      <c r="F2" s="48" t="s">
        <v>49</v>
      </c>
      <c r="G2" s="12">
        <v>336250</v>
      </c>
      <c r="H2" s="12">
        <v>40000</v>
      </c>
    </row>
    <row r="3" spans="1:8" x14ac:dyDescent="0.25">
      <c r="F3" s="48" t="s">
        <v>53</v>
      </c>
      <c r="G3" s="12">
        <v>993</v>
      </c>
      <c r="H3" s="12">
        <v>993</v>
      </c>
    </row>
    <row r="4" spans="1:8" x14ac:dyDescent="0.25">
      <c r="F4" s="48" t="s">
        <v>93</v>
      </c>
      <c r="G4" s="12">
        <v>200000</v>
      </c>
      <c r="H4" s="12">
        <v>47435.73</v>
      </c>
    </row>
    <row r="5" spans="1:8" x14ac:dyDescent="0.25">
      <c r="G5" s="49"/>
      <c r="H5" s="49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opLeftCell="B1" workbookViewId="0">
      <selection activeCell="E3" sqref="E3"/>
    </sheetView>
  </sheetViews>
  <sheetFormatPr defaultRowHeight="15" x14ac:dyDescent="0.25"/>
  <cols>
    <col min="1" max="1" width="16.140625" customWidth="1"/>
    <col min="2" max="2" width="21.7109375" customWidth="1"/>
    <col min="3" max="3" width="20.28515625" customWidth="1"/>
    <col min="4" max="4" width="23.28515625" customWidth="1"/>
    <col min="5" max="5" width="16.7109375" customWidth="1"/>
    <col min="6" max="6" width="14.42578125" customWidth="1"/>
    <col min="7" max="7" width="15.5703125" customWidth="1"/>
    <col min="8" max="8" width="16.7109375" customWidth="1"/>
  </cols>
  <sheetData>
    <row r="1" spans="1:8" ht="28.9" x14ac:dyDescent="0.3">
      <c r="A1" s="3" t="s">
        <v>1</v>
      </c>
      <c r="B1" s="3" t="s">
        <v>108</v>
      </c>
      <c r="C1" s="3" t="s">
        <v>109</v>
      </c>
      <c r="D1" s="3" t="s">
        <v>0</v>
      </c>
      <c r="E1" s="3" t="s">
        <v>2</v>
      </c>
      <c r="F1" s="3" t="s">
        <v>3</v>
      </c>
      <c r="G1" s="3" t="s">
        <v>168</v>
      </c>
      <c r="H1" s="3" t="s">
        <v>4</v>
      </c>
    </row>
    <row r="2" spans="1:8" ht="75" customHeight="1" x14ac:dyDescent="0.3">
      <c r="A2" s="5" t="s">
        <v>107</v>
      </c>
      <c r="B2" s="7" t="s">
        <v>10</v>
      </c>
      <c r="C2" s="7" t="s">
        <v>79</v>
      </c>
      <c r="D2" s="6" t="s">
        <v>11</v>
      </c>
      <c r="E2" s="12">
        <f>'Budget Status'!D12</f>
        <v>600000</v>
      </c>
      <c r="F2" s="7" t="s">
        <v>166</v>
      </c>
      <c r="G2" s="12">
        <v>540144.68000000005</v>
      </c>
      <c r="H2" s="12">
        <v>138801.60000000001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opLeftCell="D1" workbookViewId="0">
      <selection activeCell="E3" sqref="E3"/>
    </sheetView>
  </sheetViews>
  <sheetFormatPr defaultRowHeight="15" x14ac:dyDescent="0.25"/>
  <cols>
    <col min="1" max="1" width="21.28515625" customWidth="1"/>
    <col min="2" max="2" width="17.5703125" customWidth="1"/>
    <col min="3" max="3" width="21.7109375" customWidth="1"/>
    <col min="4" max="4" width="23.85546875" customWidth="1"/>
    <col min="5" max="5" width="17" customWidth="1"/>
    <col min="6" max="6" width="15.7109375" customWidth="1"/>
    <col min="7" max="7" width="20.85546875" customWidth="1"/>
    <col min="8" max="8" width="24.140625" customWidth="1"/>
  </cols>
  <sheetData>
    <row r="1" spans="1:8" ht="28.9" x14ac:dyDescent="0.3">
      <c r="A1" s="3" t="s">
        <v>1</v>
      </c>
      <c r="B1" s="3" t="s">
        <v>108</v>
      </c>
      <c r="C1" s="3" t="s">
        <v>109</v>
      </c>
      <c r="D1" s="3" t="s">
        <v>0</v>
      </c>
      <c r="E1" s="3" t="s">
        <v>2</v>
      </c>
      <c r="F1" s="3" t="s">
        <v>3</v>
      </c>
      <c r="G1" s="3" t="s">
        <v>168</v>
      </c>
      <c r="H1" s="3" t="s">
        <v>4</v>
      </c>
    </row>
    <row r="2" spans="1:8" ht="138.75" customHeight="1" x14ac:dyDescent="0.25">
      <c r="A2" s="5" t="s">
        <v>107</v>
      </c>
      <c r="B2" s="5" t="s">
        <v>56</v>
      </c>
      <c r="C2" s="8" t="s">
        <v>55</v>
      </c>
      <c r="D2" s="5" t="s">
        <v>57</v>
      </c>
      <c r="E2" s="12">
        <f>'Budget Status'!D13</f>
        <v>1039000</v>
      </c>
      <c r="F2" s="5" t="s">
        <v>58</v>
      </c>
      <c r="G2" s="12">
        <v>239000</v>
      </c>
      <c r="H2" s="12">
        <v>238272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B1" workbookViewId="0">
      <selection activeCell="E3" sqref="E3"/>
    </sheetView>
  </sheetViews>
  <sheetFormatPr defaultRowHeight="15" x14ac:dyDescent="0.25"/>
  <cols>
    <col min="1" max="1" width="14.7109375" bestFit="1" customWidth="1"/>
    <col min="2" max="2" width="19.28515625" bestFit="1" customWidth="1"/>
    <col min="3" max="3" width="19.7109375" customWidth="1"/>
    <col min="4" max="4" width="20.7109375" customWidth="1"/>
    <col min="5" max="5" width="19.140625" customWidth="1"/>
    <col min="6" max="6" width="18" customWidth="1"/>
    <col min="7" max="7" width="20.5703125" customWidth="1"/>
    <col min="8" max="8" width="13" customWidth="1"/>
  </cols>
  <sheetData>
    <row r="1" spans="1:8" ht="42.75" customHeight="1" x14ac:dyDescent="0.3">
      <c r="A1" s="3" t="s">
        <v>1</v>
      </c>
      <c r="B1" s="3" t="s">
        <v>108</v>
      </c>
      <c r="C1" s="3" t="s">
        <v>109</v>
      </c>
      <c r="D1" s="3" t="s">
        <v>0</v>
      </c>
      <c r="E1" s="3" t="s">
        <v>2</v>
      </c>
      <c r="F1" s="3" t="s">
        <v>3</v>
      </c>
      <c r="G1" s="4" t="s">
        <v>168</v>
      </c>
      <c r="H1" s="4" t="s">
        <v>4</v>
      </c>
    </row>
    <row r="2" spans="1:8" ht="58.5" customHeight="1" x14ac:dyDescent="0.25">
      <c r="A2" s="2" t="s">
        <v>107</v>
      </c>
      <c r="B2" s="1" t="s">
        <v>5</v>
      </c>
      <c r="C2" s="1" t="s">
        <v>9</v>
      </c>
      <c r="D2" s="2" t="s">
        <v>6</v>
      </c>
      <c r="E2" s="12">
        <f>'Budget Status'!D14</f>
        <v>242000</v>
      </c>
      <c r="F2" s="5" t="s">
        <v>7</v>
      </c>
      <c r="G2" s="12">
        <v>192660.55</v>
      </c>
      <c r="H2" s="12">
        <v>114435.42</v>
      </c>
    </row>
    <row r="3" spans="1:8" ht="46.5" customHeight="1" x14ac:dyDescent="0.25">
      <c r="F3" s="6" t="s">
        <v>8</v>
      </c>
      <c r="G3" s="12">
        <v>48776</v>
      </c>
      <c r="H3" s="12">
        <v>48776</v>
      </c>
    </row>
    <row r="4" spans="1:8" x14ac:dyDescent="0.25">
      <c r="F4" s="6"/>
      <c r="G4" s="12"/>
      <c r="H4" s="12"/>
    </row>
    <row r="6" spans="1:8" ht="14.45" x14ac:dyDescent="0.3">
      <c r="H6" s="12"/>
    </row>
    <row r="7" spans="1:8" ht="14.45" x14ac:dyDescent="0.3">
      <c r="G7" s="55"/>
      <c r="H7" s="12"/>
    </row>
    <row r="8" spans="1:8" x14ac:dyDescent="0.25">
      <c r="H8" s="12"/>
    </row>
    <row r="9" spans="1:8" x14ac:dyDescent="0.25">
      <c r="H9" s="55"/>
    </row>
    <row r="10" spans="1:8" ht="14.45" x14ac:dyDescent="0.3">
      <c r="H10" s="12"/>
    </row>
    <row r="11" spans="1:8" ht="14.45" x14ac:dyDescent="0.3">
      <c r="H11" s="12"/>
    </row>
    <row r="12" spans="1:8" ht="14.45" x14ac:dyDescent="0.3">
      <c r="H12" s="12"/>
    </row>
    <row r="17" spans="3:3" x14ac:dyDescent="0.25">
      <c r="C17" s="54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opLeftCell="D1" workbookViewId="0">
      <selection activeCell="E3" sqref="E3"/>
    </sheetView>
  </sheetViews>
  <sheetFormatPr defaultRowHeight="15" x14ac:dyDescent="0.25"/>
  <cols>
    <col min="1" max="1" width="21.28515625" customWidth="1"/>
    <col min="2" max="2" width="17.5703125" customWidth="1"/>
    <col min="3" max="3" width="21.7109375" customWidth="1"/>
    <col min="4" max="4" width="23.85546875" customWidth="1"/>
    <col min="5" max="5" width="17" customWidth="1"/>
    <col min="6" max="6" width="15.7109375" customWidth="1"/>
    <col min="7" max="7" width="20.85546875" customWidth="1"/>
    <col min="8" max="8" width="24.140625" customWidth="1"/>
  </cols>
  <sheetData>
    <row r="1" spans="1:8" ht="28.9" x14ac:dyDescent="0.3">
      <c r="A1" s="3" t="s">
        <v>1</v>
      </c>
      <c r="B1" s="3" t="s">
        <v>108</v>
      </c>
      <c r="C1" s="3" t="s">
        <v>109</v>
      </c>
      <c r="D1" s="3" t="s">
        <v>0</v>
      </c>
      <c r="E1" s="3" t="s">
        <v>2</v>
      </c>
      <c r="F1" s="3" t="s">
        <v>3</v>
      </c>
      <c r="G1" s="3" t="s">
        <v>168</v>
      </c>
      <c r="H1" s="3" t="s">
        <v>4</v>
      </c>
    </row>
    <row r="2" spans="1:8" ht="138.75" customHeight="1" x14ac:dyDescent="0.3">
      <c r="A2" s="5" t="s">
        <v>107</v>
      </c>
      <c r="B2" s="5" t="s">
        <v>123</v>
      </c>
      <c r="C2" s="8" t="s">
        <v>116</v>
      </c>
      <c r="D2" s="5" t="s">
        <v>172</v>
      </c>
      <c r="E2" s="12">
        <f>'Budget Status'!D15</f>
        <v>100000</v>
      </c>
      <c r="F2" s="5" t="s">
        <v>7</v>
      </c>
      <c r="G2" s="12">
        <v>2060</v>
      </c>
      <c r="H2" s="12">
        <v>2060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2"/>
  <sheetViews>
    <sheetView topLeftCell="C1" workbookViewId="0">
      <selection activeCell="E3" sqref="E3"/>
    </sheetView>
  </sheetViews>
  <sheetFormatPr defaultRowHeight="15" x14ac:dyDescent="0.25"/>
  <cols>
    <col min="1" max="1" width="21.28515625" customWidth="1"/>
    <col min="2" max="2" width="17.5703125" customWidth="1"/>
    <col min="3" max="3" width="21.7109375" customWidth="1"/>
    <col min="4" max="4" width="23.85546875" customWidth="1"/>
    <col min="5" max="5" width="17" customWidth="1"/>
    <col min="6" max="6" width="15.7109375" customWidth="1"/>
    <col min="7" max="7" width="20.85546875" customWidth="1"/>
    <col min="8" max="8" width="24.140625" customWidth="1"/>
  </cols>
  <sheetData>
    <row r="1" spans="1:8" ht="28.9" x14ac:dyDescent="0.3">
      <c r="A1" s="3" t="s">
        <v>1</v>
      </c>
      <c r="B1" s="3" t="s">
        <v>108</v>
      </c>
      <c r="C1" s="3" t="s">
        <v>109</v>
      </c>
      <c r="D1" s="3" t="s">
        <v>0</v>
      </c>
      <c r="E1" s="3" t="s">
        <v>2</v>
      </c>
      <c r="F1" s="3" t="s">
        <v>3</v>
      </c>
      <c r="G1" s="3" t="s">
        <v>168</v>
      </c>
      <c r="H1" s="3" t="s">
        <v>4</v>
      </c>
    </row>
    <row r="2" spans="1:8" ht="104.25" customHeight="1" x14ac:dyDescent="0.25">
      <c r="A2" s="5" t="s">
        <v>107</v>
      </c>
      <c r="B2" s="5" t="s">
        <v>13</v>
      </c>
      <c r="C2" s="8" t="s">
        <v>14</v>
      </c>
      <c r="D2" s="5" t="s">
        <v>15</v>
      </c>
      <c r="E2" s="12">
        <f>'Budget Status'!D16</f>
        <v>96583</v>
      </c>
      <c r="F2" s="7" t="s">
        <v>12</v>
      </c>
      <c r="G2" s="12">
        <v>96583</v>
      </c>
      <c r="H2" s="12">
        <v>96583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opLeftCell="C1" workbookViewId="0">
      <selection activeCell="E3" sqref="E3"/>
    </sheetView>
  </sheetViews>
  <sheetFormatPr defaultRowHeight="15" x14ac:dyDescent="0.25"/>
  <cols>
    <col min="1" max="1" width="21.28515625" customWidth="1"/>
    <col min="2" max="2" width="17.5703125" customWidth="1"/>
    <col min="3" max="3" width="21.7109375" customWidth="1"/>
    <col min="4" max="4" width="23.85546875" customWidth="1"/>
    <col min="5" max="5" width="17" customWidth="1"/>
    <col min="6" max="6" width="15.7109375" customWidth="1"/>
    <col min="7" max="7" width="20.85546875" customWidth="1"/>
    <col min="8" max="8" width="24.140625" customWidth="1"/>
  </cols>
  <sheetData>
    <row r="1" spans="1:8" ht="28.9" x14ac:dyDescent="0.3">
      <c r="A1" s="3" t="s">
        <v>1</v>
      </c>
      <c r="B1" s="3" t="s">
        <v>108</v>
      </c>
      <c r="C1" s="3" t="s">
        <v>109</v>
      </c>
      <c r="D1" s="3" t="s">
        <v>0</v>
      </c>
      <c r="E1" s="3" t="s">
        <v>2</v>
      </c>
      <c r="F1" s="3" t="s">
        <v>3</v>
      </c>
      <c r="G1" s="3" t="s">
        <v>168</v>
      </c>
      <c r="H1" s="3" t="s">
        <v>4</v>
      </c>
    </row>
    <row r="2" spans="1:8" ht="138.75" customHeight="1" x14ac:dyDescent="0.25">
      <c r="A2" s="5" t="s">
        <v>107</v>
      </c>
      <c r="B2" s="5" t="s">
        <v>86</v>
      </c>
      <c r="C2" s="8" t="s">
        <v>117</v>
      </c>
      <c r="D2" s="5"/>
      <c r="E2" s="12">
        <f>'Budget Status'!D17</f>
        <v>1190000</v>
      </c>
      <c r="F2" s="5" t="s">
        <v>140</v>
      </c>
      <c r="G2" s="12">
        <v>1190000</v>
      </c>
      <c r="H2" s="12">
        <v>70384.34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C1" workbookViewId="0">
      <selection activeCell="E3" sqref="E3"/>
    </sheetView>
  </sheetViews>
  <sheetFormatPr defaultRowHeight="15" x14ac:dyDescent="0.25"/>
  <cols>
    <col min="1" max="1" width="21.28515625" customWidth="1"/>
    <col min="2" max="2" width="17.5703125" customWidth="1"/>
    <col min="3" max="3" width="21.7109375" customWidth="1"/>
    <col min="4" max="4" width="23.85546875" customWidth="1"/>
    <col min="5" max="5" width="17" customWidth="1"/>
    <col min="6" max="6" width="15.7109375" customWidth="1"/>
    <col min="7" max="7" width="20.85546875" customWidth="1"/>
    <col min="8" max="8" width="24.140625" customWidth="1"/>
  </cols>
  <sheetData>
    <row r="1" spans="1:8" ht="28.9" x14ac:dyDescent="0.3">
      <c r="A1" s="3" t="s">
        <v>1</v>
      </c>
      <c r="B1" s="3" t="s">
        <v>108</v>
      </c>
      <c r="C1" s="3" t="s">
        <v>109</v>
      </c>
      <c r="D1" s="3" t="s">
        <v>0</v>
      </c>
      <c r="E1" s="3" t="s">
        <v>2</v>
      </c>
      <c r="F1" s="3" t="s">
        <v>3</v>
      </c>
      <c r="G1" s="3" t="s">
        <v>168</v>
      </c>
      <c r="H1" s="3" t="s">
        <v>4</v>
      </c>
    </row>
    <row r="2" spans="1:8" ht="104.25" customHeight="1" x14ac:dyDescent="0.25">
      <c r="A2" s="5" t="s">
        <v>107</v>
      </c>
      <c r="B2" s="19" t="s">
        <v>124</v>
      </c>
      <c r="C2" s="20" t="s">
        <v>50</v>
      </c>
      <c r="D2" s="5" t="s">
        <v>51</v>
      </c>
      <c r="E2" s="12">
        <f>'Budget Status'!D18</f>
        <v>2155485</v>
      </c>
      <c r="F2" s="48" t="s">
        <v>52</v>
      </c>
      <c r="G2" s="12">
        <v>15400</v>
      </c>
      <c r="H2" s="67">
        <v>15400</v>
      </c>
    </row>
    <row r="3" spans="1:8" x14ac:dyDescent="0.25">
      <c r="F3" s="48" t="s">
        <v>53</v>
      </c>
      <c r="G3" s="12">
        <f>6111.12+2711.25</f>
        <v>8822.369999999999</v>
      </c>
      <c r="H3" s="67">
        <v>8822.3700000000008</v>
      </c>
    </row>
    <row r="4" spans="1:8" x14ac:dyDescent="0.25">
      <c r="F4" s="48" t="s">
        <v>131</v>
      </c>
      <c r="G4" s="12">
        <v>75</v>
      </c>
      <c r="H4" s="67">
        <v>25</v>
      </c>
    </row>
    <row r="5" spans="1:8" ht="22.5" x14ac:dyDescent="0.25">
      <c r="F5" s="48" t="s">
        <v>132</v>
      </c>
      <c r="G5" s="12">
        <v>49</v>
      </c>
      <c r="H5" s="67">
        <v>49</v>
      </c>
    </row>
    <row r="6" spans="1:8" ht="22.5" x14ac:dyDescent="0.25">
      <c r="F6" s="48" t="s">
        <v>133</v>
      </c>
      <c r="G6" s="12">
        <v>2334.5</v>
      </c>
      <c r="H6" s="67">
        <v>2334.5</v>
      </c>
    </row>
    <row r="7" spans="1:8" ht="14.45" x14ac:dyDescent="0.3">
      <c r="F7" s="48" t="s">
        <v>167</v>
      </c>
      <c r="G7" s="12">
        <v>2790</v>
      </c>
      <c r="H7" s="67">
        <v>2790</v>
      </c>
    </row>
    <row r="8" spans="1:8" ht="20.45" x14ac:dyDescent="0.3">
      <c r="F8" s="48" t="s">
        <v>134</v>
      </c>
      <c r="G8" s="12">
        <v>1868.89</v>
      </c>
      <c r="H8" s="67">
        <v>0</v>
      </c>
    </row>
    <row r="9" spans="1:8" ht="20.45" x14ac:dyDescent="0.3">
      <c r="F9" s="48" t="s">
        <v>174</v>
      </c>
      <c r="G9" s="12">
        <v>1275</v>
      </c>
      <c r="H9" s="67">
        <v>1275</v>
      </c>
    </row>
    <row r="10" spans="1:8" ht="14.45" x14ac:dyDescent="0.3">
      <c r="F10" s="48" t="s">
        <v>93</v>
      </c>
      <c r="G10" s="12">
        <v>88010.66</v>
      </c>
      <c r="H10" s="67">
        <v>88010.66</v>
      </c>
    </row>
    <row r="11" spans="1:8" ht="14.45" x14ac:dyDescent="0.3">
      <c r="F11" s="48"/>
      <c r="G11" s="12"/>
      <c r="H11" s="67"/>
    </row>
    <row r="12" spans="1:8" ht="14.45" x14ac:dyDescent="0.3">
      <c r="F12" s="48"/>
      <c r="G12" s="12"/>
      <c r="H12" s="67"/>
    </row>
    <row r="13" spans="1:8" ht="14.45" x14ac:dyDescent="0.3">
      <c r="F13" s="48"/>
      <c r="G13" s="12"/>
      <c r="H13" s="12"/>
    </row>
    <row r="14" spans="1:8" ht="14.45" x14ac:dyDescent="0.3">
      <c r="F14" s="48"/>
      <c r="G14" s="12"/>
      <c r="H14" s="12"/>
    </row>
    <row r="15" spans="1:8" x14ac:dyDescent="0.25">
      <c r="F15" s="48"/>
      <c r="G15" s="12"/>
      <c r="H15" s="12"/>
    </row>
    <row r="16" spans="1:8" x14ac:dyDescent="0.25">
      <c r="G16" s="49"/>
    </row>
    <row r="17" spans="7:8" x14ac:dyDescent="0.25">
      <c r="H17" s="12"/>
    </row>
    <row r="18" spans="7:8" x14ac:dyDescent="0.25">
      <c r="G18" s="49"/>
      <c r="H18" s="12"/>
    </row>
    <row r="19" spans="7:8" x14ac:dyDescent="0.25">
      <c r="H19" s="12"/>
    </row>
    <row r="20" spans="7:8" x14ac:dyDescent="0.25">
      <c r="H20" s="12"/>
    </row>
    <row r="21" spans="7:8" x14ac:dyDescent="0.25">
      <c r="H21" s="12"/>
    </row>
    <row r="22" spans="7:8" x14ac:dyDescent="0.25">
      <c r="H22" s="12"/>
    </row>
    <row r="23" spans="7:8" x14ac:dyDescent="0.25">
      <c r="H23" s="12"/>
    </row>
    <row r="24" spans="7:8" x14ac:dyDescent="0.25">
      <c r="H24" s="12"/>
    </row>
    <row r="25" spans="7:8" x14ac:dyDescent="0.25">
      <c r="H25" s="12"/>
    </row>
    <row r="26" spans="7:8" x14ac:dyDescent="0.25">
      <c r="H26" s="12"/>
    </row>
    <row r="27" spans="7:8" x14ac:dyDescent="0.25">
      <c r="H27" s="12"/>
    </row>
    <row r="28" spans="7:8" x14ac:dyDescent="0.25">
      <c r="H28" s="12"/>
    </row>
    <row r="29" spans="7:8" x14ac:dyDescent="0.25">
      <c r="H29" s="12"/>
    </row>
    <row r="30" spans="7:8" x14ac:dyDescent="0.25">
      <c r="H30" s="12"/>
    </row>
    <row r="31" spans="7:8" x14ac:dyDescent="0.25">
      <c r="H31" s="12"/>
    </row>
    <row r="32" spans="7:8" x14ac:dyDescent="0.25">
      <c r="H32" s="12"/>
    </row>
    <row r="33" spans="8:8" x14ac:dyDescent="0.25">
      <c r="H33" s="12"/>
    </row>
    <row r="34" spans="8:8" x14ac:dyDescent="0.25">
      <c r="H34" s="12"/>
    </row>
    <row r="35" spans="8:8" x14ac:dyDescent="0.25">
      <c r="H35" s="12"/>
    </row>
    <row r="36" spans="8:8" x14ac:dyDescent="0.25">
      <c r="H36" s="12"/>
    </row>
    <row r="37" spans="8:8" x14ac:dyDescent="0.25">
      <c r="H37" s="12"/>
    </row>
    <row r="38" spans="8:8" x14ac:dyDescent="0.25">
      <c r="H38" s="12"/>
    </row>
    <row r="39" spans="8:8" x14ac:dyDescent="0.25">
      <c r="H39" s="12"/>
    </row>
    <row r="40" spans="8:8" x14ac:dyDescent="0.25">
      <c r="H40" s="4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C1" workbookViewId="0">
      <selection activeCell="E3" sqref="E3"/>
    </sheetView>
  </sheetViews>
  <sheetFormatPr defaultRowHeight="15" x14ac:dyDescent="0.25"/>
  <cols>
    <col min="1" max="1" width="14.7109375" bestFit="1" customWidth="1"/>
    <col min="2" max="2" width="19.28515625" bestFit="1" customWidth="1"/>
    <col min="3" max="3" width="19.7109375" customWidth="1"/>
    <col min="4" max="4" width="20.7109375" customWidth="1"/>
    <col min="5" max="5" width="19.140625" customWidth="1"/>
    <col min="6" max="6" width="18" customWidth="1"/>
    <col min="7" max="7" width="20.5703125" customWidth="1"/>
    <col min="8" max="8" width="13" customWidth="1"/>
  </cols>
  <sheetData>
    <row r="1" spans="1:9" ht="42.75" customHeight="1" x14ac:dyDescent="0.3">
      <c r="A1" s="3" t="s">
        <v>1</v>
      </c>
      <c r="B1" s="3" t="s">
        <v>108</v>
      </c>
      <c r="C1" s="3" t="s">
        <v>109</v>
      </c>
      <c r="D1" s="3" t="s">
        <v>0</v>
      </c>
      <c r="E1" s="3" t="s">
        <v>2</v>
      </c>
      <c r="F1" s="3" t="s">
        <v>3</v>
      </c>
      <c r="G1" s="4" t="s">
        <v>168</v>
      </c>
      <c r="H1" s="4" t="s">
        <v>4</v>
      </c>
    </row>
    <row r="2" spans="1:9" ht="69" x14ac:dyDescent="0.3">
      <c r="A2" s="2" t="s">
        <v>111</v>
      </c>
      <c r="B2" s="1" t="s">
        <v>92</v>
      </c>
      <c r="C2" s="1" t="s">
        <v>101</v>
      </c>
      <c r="D2" s="2" t="s">
        <v>6</v>
      </c>
      <c r="E2" s="12">
        <f>'Budget Status'!D20</f>
        <v>598397</v>
      </c>
      <c r="F2" s="5" t="s">
        <v>53</v>
      </c>
      <c r="G2" s="67">
        <v>3241.3</v>
      </c>
      <c r="H2" s="67">
        <f>1986+1255.3</f>
        <v>3241.3</v>
      </c>
      <c r="I2" s="61"/>
    </row>
    <row r="3" spans="1:9" x14ac:dyDescent="0.25">
      <c r="F3" s="5" t="s">
        <v>94</v>
      </c>
      <c r="G3" s="67">
        <v>1255</v>
      </c>
      <c r="H3" s="67">
        <v>1255</v>
      </c>
      <c r="I3" s="61"/>
    </row>
    <row r="4" spans="1:9" ht="25.5" x14ac:dyDescent="0.25">
      <c r="F4" s="5" t="s">
        <v>141</v>
      </c>
      <c r="G4" s="73">
        <v>508.76</v>
      </c>
      <c r="H4" s="67">
        <v>508.76</v>
      </c>
      <c r="I4" s="61"/>
    </row>
    <row r="5" spans="1:9" x14ac:dyDescent="0.25">
      <c r="F5" s="5" t="s">
        <v>131</v>
      </c>
      <c r="G5" s="67">
        <v>3650</v>
      </c>
      <c r="H5" s="67">
        <v>0</v>
      </c>
    </row>
    <row r="6" spans="1:9" ht="27.6" x14ac:dyDescent="0.3">
      <c r="F6" s="7" t="s">
        <v>142</v>
      </c>
      <c r="G6" s="80">
        <v>6818</v>
      </c>
      <c r="H6" s="80">
        <f>3477.54+3340</f>
        <v>6817.54</v>
      </c>
    </row>
    <row r="7" spans="1:9" ht="25.5" x14ac:dyDescent="0.25">
      <c r="F7" s="5" t="s">
        <v>143</v>
      </c>
      <c r="G7" s="12">
        <f>32375.2+24690.5</f>
        <v>57065.7</v>
      </c>
      <c r="H7" s="12">
        <v>32375.200000000001</v>
      </c>
    </row>
    <row r="8" spans="1:9" x14ac:dyDescent="0.25">
      <c r="F8" s="5" t="s">
        <v>144</v>
      </c>
      <c r="G8" s="12">
        <v>45507.67</v>
      </c>
      <c r="H8" s="12">
        <v>45507.67</v>
      </c>
      <c r="I8" s="49"/>
    </row>
    <row r="9" spans="1:9" ht="14.45" x14ac:dyDescent="0.3">
      <c r="F9" s="5" t="s">
        <v>93</v>
      </c>
      <c r="G9" s="12">
        <v>114413.7</v>
      </c>
      <c r="H9" s="12">
        <v>114413.7</v>
      </c>
    </row>
    <row r="10" spans="1:9" ht="14.45" x14ac:dyDescent="0.3">
      <c r="G10" s="49"/>
      <c r="H10" s="49"/>
    </row>
    <row r="11" spans="1:9" x14ac:dyDescent="0.25">
      <c r="H11" s="53"/>
    </row>
    <row r="12" spans="1:9" ht="14.45" x14ac:dyDescent="0.3">
      <c r="F12" s="49"/>
      <c r="G12" s="49"/>
    </row>
    <row r="13" spans="1:9" ht="14.45" x14ac:dyDescent="0.3">
      <c r="F13" s="49"/>
      <c r="H13" s="53"/>
    </row>
    <row r="15" spans="1:9" x14ac:dyDescent="0.25">
      <c r="H15" s="53"/>
    </row>
    <row r="18" spans="7:7" x14ac:dyDescent="0.25">
      <c r="G18" s="4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D1" workbookViewId="0">
      <selection activeCell="E3" sqref="E3"/>
    </sheetView>
  </sheetViews>
  <sheetFormatPr defaultColWidth="9.140625" defaultRowHeight="12.75" x14ac:dyDescent="0.2"/>
  <cols>
    <col min="1" max="1" width="14.7109375" style="11" bestFit="1" customWidth="1"/>
    <col min="2" max="2" width="19.28515625" style="11" bestFit="1" customWidth="1"/>
    <col min="3" max="3" width="19.7109375" style="11" customWidth="1"/>
    <col min="4" max="4" width="20.7109375" style="11" customWidth="1"/>
    <col min="5" max="5" width="19.140625" style="11" customWidth="1"/>
    <col min="6" max="6" width="26.85546875" style="13" bestFit="1" customWidth="1"/>
    <col min="7" max="7" width="20.5703125" style="11" customWidth="1"/>
    <col min="8" max="8" width="13" style="11" customWidth="1"/>
    <col min="9" max="16384" width="9.140625" style="11"/>
  </cols>
  <sheetData>
    <row r="1" spans="1:13" s="14" customFormat="1" ht="42.75" customHeight="1" x14ac:dyDescent="0.3">
      <c r="A1" s="10" t="s">
        <v>1</v>
      </c>
      <c r="B1" s="10" t="s">
        <v>108</v>
      </c>
      <c r="C1" s="10" t="s">
        <v>109</v>
      </c>
      <c r="D1" s="10" t="s">
        <v>0</v>
      </c>
      <c r="E1" s="10" t="s">
        <v>2</v>
      </c>
      <c r="F1" s="10" t="s">
        <v>3</v>
      </c>
      <c r="G1" s="10" t="s">
        <v>168</v>
      </c>
      <c r="H1" s="10" t="s">
        <v>4</v>
      </c>
    </row>
    <row r="2" spans="1:13" ht="76.5" x14ac:dyDescent="0.2">
      <c r="A2" s="2" t="s">
        <v>107</v>
      </c>
      <c r="B2" s="8" t="s">
        <v>19</v>
      </c>
      <c r="C2" s="8" t="s">
        <v>63</v>
      </c>
      <c r="D2" s="8" t="s">
        <v>54</v>
      </c>
      <c r="E2" s="12">
        <f>'Budget Status'!D2</f>
        <v>3000000</v>
      </c>
      <c r="F2" s="22" t="s">
        <v>39</v>
      </c>
      <c r="G2" s="59">
        <v>215609</v>
      </c>
      <c r="H2" s="23">
        <v>94585</v>
      </c>
      <c r="I2" s="71"/>
      <c r="J2" s="71"/>
      <c r="K2" s="71"/>
      <c r="L2" s="67"/>
      <c r="M2" s="71"/>
    </row>
    <row r="3" spans="1:13" ht="24" customHeight="1" x14ac:dyDescent="0.2">
      <c r="F3" s="22" t="s">
        <v>40</v>
      </c>
      <c r="G3" s="59">
        <v>311879</v>
      </c>
      <c r="H3" s="23">
        <v>69829</v>
      </c>
      <c r="I3" s="71"/>
      <c r="J3" s="71"/>
      <c r="K3" s="71"/>
      <c r="L3" s="71"/>
      <c r="M3" s="71"/>
    </row>
    <row r="4" spans="1:13" x14ac:dyDescent="0.2">
      <c r="F4" s="22" t="s">
        <v>20</v>
      </c>
      <c r="G4" s="59">
        <f>25000</f>
        <v>25000</v>
      </c>
      <c r="H4" s="23">
        <v>25000</v>
      </c>
      <c r="I4" s="71"/>
      <c r="J4" s="71"/>
      <c r="K4" s="71"/>
      <c r="L4" s="71"/>
      <c r="M4" s="71"/>
    </row>
    <row r="5" spans="1:13" x14ac:dyDescent="0.2">
      <c r="F5" s="22" t="s">
        <v>21</v>
      </c>
      <c r="G5" s="59">
        <v>50000</v>
      </c>
      <c r="H5" s="23">
        <v>25000</v>
      </c>
      <c r="I5" s="71"/>
      <c r="J5" s="71"/>
      <c r="K5" s="71"/>
      <c r="L5" s="71"/>
      <c r="M5" s="71"/>
    </row>
    <row r="6" spans="1:13" x14ac:dyDescent="0.2">
      <c r="F6" s="22" t="s">
        <v>22</v>
      </c>
      <c r="G6" s="59">
        <v>49997</v>
      </c>
      <c r="H6" s="23">
        <v>24997</v>
      </c>
      <c r="I6" s="71"/>
      <c r="J6" s="71"/>
      <c r="K6" s="71"/>
      <c r="L6" s="71"/>
      <c r="M6" s="71"/>
    </row>
    <row r="7" spans="1:13" x14ac:dyDescent="0.2">
      <c r="F7" s="22" t="s">
        <v>23</v>
      </c>
      <c r="G7" s="59">
        <f>25000</f>
        <v>25000</v>
      </c>
      <c r="H7" s="23">
        <v>25000</v>
      </c>
      <c r="I7" s="71"/>
      <c r="J7" s="71"/>
      <c r="K7" s="71"/>
      <c r="L7" s="71"/>
      <c r="M7" s="71"/>
    </row>
    <row r="8" spans="1:13" x14ac:dyDescent="0.2">
      <c r="F8" s="22" t="s">
        <v>24</v>
      </c>
      <c r="G8" s="59">
        <v>22228</v>
      </c>
      <c r="H8" s="23">
        <v>22228</v>
      </c>
      <c r="I8" s="71"/>
      <c r="J8" s="71"/>
      <c r="K8" s="71"/>
      <c r="L8" s="71"/>
      <c r="M8" s="71"/>
    </row>
    <row r="9" spans="1:13" x14ac:dyDescent="0.2">
      <c r="F9" s="22" t="s">
        <v>25</v>
      </c>
      <c r="G9" s="59">
        <f>121024+121025</f>
        <v>242049</v>
      </c>
      <c r="H9" s="23">
        <v>121024</v>
      </c>
      <c r="I9" s="71"/>
      <c r="J9" s="71"/>
      <c r="K9" s="71"/>
      <c r="L9" s="71"/>
      <c r="M9" s="71"/>
    </row>
    <row r="10" spans="1:13" x14ac:dyDescent="0.2">
      <c r="F10" s="22" t="s">
        <v>26</v>
      </c>
      <c r="G10" s="59">
        <v>18619</v>
      </c>
      <c r="H10" s="23">
        <v>18619</v>
      </c>
      <c r="I10" s="71"/>
      <c r="J10" s="71"/>
      <c r="K10" s="71"/>
      <c r="L10" s="71"/>
      <c r="M10" s="71"/>
    </row>
    <row r="11" spans="1:13" x14ac:dyDescent="0.2">
      <c r="F11" s="22" t="s">
        <v>27</v>
      </c>
      <c r="G11" s="59">
        <v>239513</v>
      </c>
      <c r="H11" s="23">
        <v>118489</v>
      </c>
      <c r="I11" s="71"/>
      <c r="J11" s="71"/>
      <c r="K11" s="71"/>
      <c r="L11" s="71"/>
      <c r="M11" s="71"/>
    </row>
    <row r="12" spans="1:13" x14ac:dyDescent="0.2">
      <c r="F12" s="22" t="s">
        <v>28</v>
      </c>
      <c r="G12" s="59">
        <f>121024+121024</f>
        <v>242048</v>
      </c>
      <c r="H12" s="23">
        <v>121024</v>
      </c>
      <c r="I12" s="71"/>
      <c r="J12" s="71"/>
      <c r="K12" s="71"/>
      <c r="L12" s="71"/>
      <c r="M12" s="71"/>
    </row>
    <row r="13" spans="1:13" x14ac:dyDescent="0.2">
      <c r="F13" s="22" t="s">
        <v>147</v>
      </c>
      <c r="G13" s="59">
        <v>220545</v>
      </c>
      <c r="H13" s="23">
        <v>99520</v>
      </c>
      <c r="I13" s="71"/>
      <c r="J13" s="71"/>
      <c r="K13" s="71"/>
      <c r="L13" s="71"/>
      <c r="M13" s="71"/>
    </row>
    <row r="14" spans="1:13" x14ac:dyDescent="0.2">
      <c r="F14" s="22" t="s">
        <v>29</v>
      </c>
      <c r="G14" s="59">
        <v>134360</v>
      </c>
      <c r="H14" s="23">
        <v>13336</v>
      </c>
      <c r="I14" s="71"/>
      <c r="J14" s="71"/>
      <c r="K14" s="71"/>
      <c r="L14" s="71"/>
      <c r="M14" s="71"/>
    </row>
    <row r="15" spans="1:13" x14ac:dyDescent="0.2">
      <c r="F15" s="22" t="s">
        <v>30</v>
      </c>
      <c r="G15" s="59">
        <v>229258</v>
      </c>
      <c r="H15" s="23">
        <v>108234</v>
      </c>
      <c r="I15" s="71"/>
      <c r="J15" s="71"/>
      <c r="K15" s="71"/>
      <c r="L15" s="71"/>
      <c r="M15" s="71"/>
    </row>
    <row r="16" spans="1:13" x14ac:dyDescent="0.2">
      <c r="F16" s="22" t="s">
        <v>31</v>
      </c>
      <c r="G16" s="59">
        <v>21387</v>
      </c>
      <c r="H16" s="23">
        <v>21387</v>
      </c>
      <c r="I16" s="71"/>
      <c r="J16" s="71"/>
      <c r="K16" s="71"/>
      <c r="L16" s="71"/>
      <c r="M16" s="71"/>
    </row>
    <row r="17" spans="6:13" x14ac:dyDescent="0.2">
      <c r="F17" s="22" t="s">
        <v>32</v>
      </c>
      <c r="G17" s="59">
        <v>27506</v>
      </c>
      <c r="H17" s="23">
        <v>2506</v>
      </c>
      <c r="I17" s="71"/>
      <c r="J17" s="71"/>
      <c r="K17" s="71"/>
      <c r="L17" s="71"/>
      <c r="M17" s="71"/>
    </row>
    <row r="18" spans="6:13" x14ac:dyDescent="0.2">
      <c r="F18" s="22" t="s">
        <v>33</v>
      </c>
      <c r="G18" s="59">
        <f>24279+25000</f>
        <v>49279</v>
      </c>
      <c r="H18" s="23">
        <v>24279</v>
      </c>
      <c r="I18" s="71"/>
      <c r="J18" s="71"/>
      <c r="K18" s="71"/>
      <c r="L18" s="71"/>
      <c r="M18" s="71"/>
    </row>
    <row r="19" spans="6:13" x14ac:dyDescent="0.2">
      <c r="F19" s="22" t="s">
        <v>34</v>
      </c>
      <c r="G19" s="59">
        <v>40285</v>
      </c>
      <c r="H19" s="23">
        <v>40285</v>
      </c>
      <c r="I19" s="71"/>
      <c r="J19" s="71"/>
      <c r="K19" s="71"/>
      <c r="L19" s="71"/>
      <c r="M19" s="71"/>
    </row>
    <row r="20" spans="6:13" x14ac:dyDescent="0.2">
      <c r="F20" s="22" t="s">
        <v>45</v>
      </c>
      <c r="G20" s="59">
        <v>217845</v>
      </c>
      <c r="H20" s="23">
        <v>93173</v>
      </c>
      <c r="I20" s="71"/>
      <c r="J20" s="71"/>
      <c r="K20" s="71"/>
      <c r="L20" s="71"/>
      <c r="M20" s="71"/>
    </row>
    <row r="21" spans="6:13" x14ac:dyDescent="0.2">
      <c r="F21" s="22" t="s">
        <v>35</v>
      </c>
      <c r="G21" s="59">
        <f>25000</f>
        <v>25000</v>
      </c>
      <c r="H21" s="23">
        <v>25000</v>
      </c>
      <c r="I21" s="71"/>
      <c r="J21" s="71"/>
      <c r="K21" s="71"/>
      <c r="L21" s="71"/>
      <c r="M21" s="71"/>
    </row>
    <row r="22" spans="6:13" x14ac:dyDescent="0.2">
      <c r="F22" s="22" t="s">
        <v>36</v>
      </c>
      <c r="G22" s="59">
        <v>50000</v>
      </c>
      <c r="H22" s="23">
        <v>25000</v>
      </c>
      <c r="I22" s="71"/>
      <c r="J22" s="71"/>
      <c r="K22" s="71"/>
      <c r="L22" s="71"/>
      <c r="M22" s="71"/>
    </row>
    <row r="23" spans="6:13" x14ac:dyDescent="0.2">
      <c r="F23" s="22" t="s">
        <v>146</v>
      </c>
      <c r="G23" s="59">
        <f>25000</f>
        <v>25000</v>
      </c>
      <c r="H23" s="23">
        <v>0</v>
      </c>
      <c r="I23" s="71"/>
      <c r="J23" s="71"/>
      <c r="K23" s="71"/>
      <c r="L23" s="71"/>
      <c r="M23" s="71"/>
    </row>
    <row r="24" spans="6:13" x14ac:dyDescent="0.2">
      <c r="F24" s="22" t="s">
        <v>93</v>
      </c>
      <c r="G24" s="23">
        <v>171560</v>
      </c>
      <c r="H24" s="23">
        <v>70651.41</v>
      </c>
      <c r="I24" s="71"/>
      <c r="J24" s="71"/>
      <c r="K24" s="71"/>
      <c r="L24" s="71"/>
      <c r="M24" s="71"/>
    </row>
    <row r="25" spans="6:13" x14ac:dyDescent="0.2">
      <c r="F25" s="72"/>
      <c r="G25" s="73"/>
      <c r="H25" s="73"/>
      <c r="I25" s="71"/>
      <c r="J25" s="71"/>
      <c r="K25" s="71"/>
      <c r="L25" s="71"/>
      <c r="M25" s="71"/>
    </row>
    <row r="26" spans="6:13" x14ac:dyDescent="0.2">
      <c r="F26" s="72"/>
      <c r="G26" s="74"/>
      <c r="H26" s="74"/>
      <c r="I26" s="71"/>
      <c r="J26" s="71"/>
      <c r="K26" s="71"/>
      <c r="L26" s="71"/>
      <c r="M26" s="71"/>
    </row>
    <row r="27" spans="6:13" x14ac:dyDescent="0.2">
      <c r="F27" s="72"/>
      <c r="G27" s="74"/>
      <c r="H27" s="75"/>
      <c r="I27" s="71"/>
      <c r="J27" s="71"/>
      <c r="K27" s="71"/>
      <c r="L27" s="71"/>
      <c r="M27" s="71"/>
    </row>
    <row r="28" spans="6:13" x14ac:dyDescent="0.2">
      <c r="F28" s="72"/>
      <c r="G28" s="74"/>
      <c r="H28" s="76"/>
      <c r="I28" s="71"/>
      <c r="J28" s="71"/>
      <c r="K28" s="71"/>
      <c r="L28" s="71"/>
      <c r="M28" s="71"/>
    </row>
    <row r="29" spans="6:13" x14ac:dyDescent="0.2">
      <c r="F29" s="72"/>
      <c r="G29" s="74"/>
      <c r="H29" s="71"/>
      <c r="I29" s="71"/>
      <c r="J29" s="71"/>
      <c r="K29" s="71"/>
      <c r="L29" s="71"/>
      <c r="M29" s="71"/>
    </row>
    <row r="30" spans="6:13" x14ac:dyDescent="0.2">
      <c r="F30" s="72"/>
      <c r="G30" s="74"/>
      <c r="H30" s="71"/>
      <c r="I30" s="71"/>
      <c r="J30" s="71"/>
      <c r="K30" s="71"/>
      <c r="L30" s="71"/>
      <c r="M30" s="71"/>
    </row>
    <row r="31" spans="6:13" x14ac:dyDescent="0.2">
      <c r="G31" s="56"/>
    </row>
    <row r="32" spans="6:13" x14ac:dyDescent="0.2">
      <c r="G32" s="56"/>
    </row>
    <row r="34" spans="6:7" x14ac:dyDescent="0.2">
      <c r="G34" s="70"/>
    </row>
    <row r="37" spans="6:7" x14ac:dyDescent="0.2">
      <c r="G37" s="46"/>
    </row>
    <row r="38" spans="6:7" x14ac:dyDescent="0.2">
      <c r="F38" s="58"/>
    </row>
  </sheetData>
  <sortState ref="F2:H22">
    <sortCondition ref="F2:F22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C1" workbookViewId="0">
      <selection activeCell="C25" sqref="C25"/>
    </sheetView>
  </sheetViews>
  <sheetFormatPr defaultRowHeight="15" x14ac:dyDescent="0.25"/>
  <cols>
    <col min="1" max="1" width="21.28515625" customWidth="1"/>
    <col min="2" max="2" width="17.5703125" customWidth="1"/>
    <col min="3" max="3" width="21.7109375" customWidth="1"/>
    <col min="4" max="4" width="23.85546875" customWidth="1"/>
    <col min="5" max="5" width="17" customWidth="1"/>
    <col min="6" max="6" width="15.7109375" customWidth="1"/>
    <col min="7" max="7" width="20.85546875" customWidth="1"/>
    <col min="8" max="8" width="24.140625" customWidth="1"/>
  </cols>
  <sheetData>
    <row r="1" spans="1:8" ht="28.9" x14ac:dyDescent="0.3">
      <c r="A1" s="3" t="s">
        <v>1</v>
      </c>
      <c r="B1" s="3" t="s">
        <v>108</v>
      </c>
      <c r="C1" s="3" t="s">
        <v>109</v>
      </c>
      <c r="D1" s="3" t="s">
        <v>0</v>
      </c>
      <c r="E1" s="3" t="s">
        <v>2</v>
      </c>
      <c r="F1" s="3" t="s">
        <v>3</v>
      </c>
      <c r="G1" s="3" t="s">
        <v>168</v>
      </c>
      <c r="H1" s="3" t="s">
        <v>4</v>
      </c>
    </row>
    <row r="2" spans="1:8" ht="104.25" customHeight="1" x14ac:dyDescent="0.3">
      <c r="A2" s="5" t="s">
        <v>112</v>
      </c>
      <c r="B2" s="5" t="s">
        <v>119</v>
      </c>
      <c r="C2" s="20" t="s">
        <v>121</v>
      </c>
      <c r="D2" s="5" t="s">
        <v>172</v>
      </c>
      <c r="E2" s="12">
        <f>'Budget Status'!D22</f>
        <v>543526</v>
      </c>
      <c r="F2" s="21" t="s">
        <v>145</v>
      </c>
      <c r="G2" s="12">
        <v>480202</v>
      </c>
      <c r="H2" s="12">
        <v>38731</v>
      </c>
    </row>
    <row r="3" spans="1:8" ht="20.45" x14ac:dyDescent="0.3">
      <c r="F3" s="21" t="s">
        <v>173</v>
      </c>
      <c r="G3" s="57">
        <v>59997.599999999999</v>
      </c>
      <c r="H3" s="12">
        <v>0</v>
      </c>
    </row>
    <row r="4" spans="1:8" ht="14.45" x14ac:dyDescent="0.3">
      <c r="G4" s="4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E3" sqref="E3"/>
    </sheetView>
  </sheetViews>
  <sheetFormatPr defaultRowHeight="15" x14ac:dyDescent="0.25"/>
  <cols>
    <col min="1" max="1" width="21.28515625" customWidth="1"/>
    <col min="2" max="2" width="17.5703125" customWidth="1"/>
    <col min="3" max="3" width="21.7109375" customWidth="1"/>
    <col min="4" max="4" width="23.85546875" customWidth="1"/>
    <col min="5" max="5" width="17" customWidth="1"/>
    <col min="6" max="6" width="15.7109375" customWidth="1"/>
    <col min="7" max="7" width="20.85546875" customWidth="1"/>
    <col min="8" max="8" width="24.140625" customWidth="1"/>
  </cols>
  <sheetData>
    <row r="1" spans="1:8" ht="28.9" x14ac:dyDescent="0.3">
      <c r="A1" s="3" t="s">
        <v>1</v>
      </c>
      <c r="B1" s="3" t="s">
        <v>108</v>
      </c>
      <c r="C1" s="3" t="s">
        <v>109</v>
      </c>
      <c r="D1" s="3" t="s">
        <v>0</v>
      </c>
      <c r="E1" s="3" t="s">
        <v>2</v>
      </c>
      <c r="F1" s="3" t="s">
        <v>3</v>
      </c>
      <c r="G1" s="3" t="s">
        <v>168</v>
      </c>
      <c r="H1" s="3" t="s">
        <v>4</v>
      </c>
    </row>
    <row r="2" spans="1:8" ht="104.25" customHeight="1" x14ac:dyDescent="0.3">
      <c r="A2" s="5" t="s">
        <v>112</v>
      </c>
      <c r="B2" s="5" t="s">
        <v>118</v>
      </c>
      <c r="C2" s="20" t="s">
        <v>120</v>
      </c>
      <c r="D2" s="5" t="s">
        <v>51</v>
      </c>
      <c r="E2" s="12">
        <f>'Budget Status'!D23</f>
        <v>496498</v>
      </c>
      <c r="F2" s="5" t="s">
        <v>125</v>
      </c>
      <c r="G2" s="12">
        <v>373015</v>
      </c>
      <c r="H2" s="12">
        <v>47847.76</v>
      </c>
    </row>
    <row r="3" spans="1:8" ht="14.45" x14ac:dyDescent="0.3">
      <c r="D3" s="5"/>
      <c r="E3" s="12"/>
      <c r="F3" s="21" t="s">
        <v>96</v>
      </c>
      <c r="G3" s="12">
        <v>40458.71</v>
      </c>
      <c r="H3" s="12">
        <v>40458.71</v>
      </c>
    </row>
    <row r="4" spans="1:8" ht="14.45" x14ac:dyDescent="0.3">
      <c r="H4" s="49"/>
    </row>
    <row r="5" spans="1:8" ht="14.45" x14ac:dyDescent="0.3">
      <c r="G5" s="4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3"/>
  <sheetViews>
    <sheetView topLeftCell="C1" workbookViewId="0">
      <selection activeCell="E2" sqref="E2"/>
    </sheetView>
  </sheetViews>
  <sheetFormatPr defaultRowHeight="15" x14ac:dyDescent="0.25"/>
  <cols>
    <col min="1" max="1" width="14.7109375" bestFit="1" customWidth="1"/>
    <col min="2" max="2" width="19.28515625" bestFit="1" customWidth="1"/>
    <col min="3" max="3" width="19.7109375" customWidth="1"/>
    <col min="4" max="4" width="20.7109375" customWidth="1"/>
    <col min="5" max="5" width="19.140625" customWidth="1"/>
    <col min="6" max="6" width="18" customWidth="1"/>
    <col min="7" max="7" width="20.5703125" customWidth="1"/>
    <col min="8" max="8" width="13" customWidth="1"/>
  </cols>
  <sheetData>
    <row r="1" spans="1:12" ht="42.75" customHeight="1" x14ac:dyDescent="0.3">
      <c r="A1" s="3" t="s">
        <v>1</v>
      </c>
      <c r="B1" s="3" t="s">
        <v>108</v>
      </c>
      <c r="C1" s="3" t="s">
        <v>109</v>
      </c>
      <c r="D1" s="3" t="s">
        <v>0</v>
      </c>
      <c r="E1" s="3" t="s">
        <v>2</v>
      </c>
      <c r="F1" s="3" t="s">
        <v>3</v>
      </c>
      <c r="G1" s="4" t="s">
        <v>168</v>
      </c>
      <c r="H1" s="4" t="s">
        <v>4</v>
      </c>
    </row>
    <row r="2" spans="1:12" ht="127.5" x14ac:dyDescent="0.25">
      <c r="A2" s="2" t="s">
        <v>107</v>
      </c>
      <c r="B2" s="8" t="s">
        <v>16</v>
      </c>
      <c r="C2" s="8" t="s">
        <v>122</v>
      </c>
      <c r="D2" s="8" t="s">
        <v>17</v>
      </c>
      <c r="E2" s="12">
        <f>'Budget Status'!D3</f>
        <v>400000</v>
      </c>
      <c r="F2" s="8" t="s">
        <v>18</v>
      </c>
      <c r="G2" s="12">
        <v>400000</v>
      </c>
      <c r="H2" s="12">
        <v>200000</v>
      </c>
      <c r="I2" s="9"/>
      <c r="L2" s="9"/>
    </row>
    <row r="3" spans="1:12" ht="15" customHeight="1" x14ac:dyDescent="0.25">
      <c r="F3" s="6"/>
      <c r="G3" s="12"/>
      <c r="H3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3"/>
  <sheetViews>
    <sheetView topLeftCell="B1" workbookViewId="0">
      <selection activeCell="E3" sqref="E3"/>
    </sheetView>
  </sheetViews>
  <sheetFormatPr defaultRowHeight="15" x14ac:dyDescent="0.25"/>
  <cols>
    <col min="1" max="1" width="14.7109375" bestFit="1" customWidth="1"/>
    <col min="2" max="2" width="19.28515625" bestFit="1" customWidth="1"/>
    <col min="3" max="3" width="19.7109375" customWidth="1"/>
    <col min="4" max="4" width="20.7109375" customWidth="1"/>
    <col min="5" max="5" width="19.140625" customWidth="1"/>
    <col min="6" max="6" width="21" bestFit="1" customWidth="1"/>
    <col min="7" max="7" width="20.5703125" customWidth="1"/>
    <col min="8" max="8" width="13" customWidth="1"/>
  </cols>
  <sheetData>
    <row r="1" spans="1:12" ht="42.75" customHeight="1" x14ac:dyDescent="0.3">
      <c r="A1" s="3" t="s">
        <v>1</v>
      </c>
      <c r="B1" s="3" t="s">
        <v>108</v>
      </c>
      <c r="C1" s="3" t="s">
        <v>109</v>
      </c>
      <c r="D1" s="3" t="s">
        <v>0</v>
      </c>
      <c r="E1" s="3" t="s">
        <v>2</v>
      </c>
      <c r="F1" s="3" t="s">
        <v>3</v>
      </c>
      <c r="G1" s="4" t="s">
        <v>168</v>
      </c>
      <c r="H1" s="4" t="s">
        <v>4</v>
      </c>
    </row>
    <row r="2" spans="1:12" ht="63.75" x14ac:dyDescent="0.25">
      <c r="A2" s="2" t="s">
        <v>107</v>
      </c>
      <c r="B2" s="8" t="s">
        <v>65</v>
      </c>
      <c r="C2" s="8" t="s">
        <v>113</v>
      </c>
      <c r="D2" s="8" t="s">
        <v>17</v>
      </c>
      <c r="E2" s="12">
        <f>'Budget Status'!D4</f>
        <v>323000</v>
      </c>
      <c r="F2" s="8" t="s">
        <v>125</v>
      </c>
      <c r="G2" s="12">
        <v>145317</v>
      </c>
      <c r="H2" s="12">
        <v>2032.11</v>
      </c>
      <c r="I2" s="9"/>
      <c r="L2" s="9"/>
    </row>
    <row r="3" spans="1:12" ht="15" customHeight="1" x14ac:dyDescent="0.25">
      <c r="F3" s="65" t="s">
        <v>131</v>
      </c>
      <c r="G3" s="12">
        <v>19025</v>
      </c>
      <c r="H3" s="12">
        <v>19025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B1" workbookViewId="0">
      <selection activeCell="E2" sqref="E2"/>
    </sheetView>
  </sheetViews>
  <sheetFormatPr defaultRowHeight="15" x14ac:dyDescent="0.25"/>
  <cols>
    <col min="1" max="1" width="14.7109375" bestFit="1" customWidth="1"/>
    <col min="2" max="2" width="19.28515625" bestFit="1" customWidth="1"/>
    <col min="3" max="3" width="19.7109375" customWidth="1"/>
    <col min="4" max="4" width="20.7109375" customWidth="1"/>
    <col min="5" max="5" width="19.140625" customWidth="1"/>
    <col min="6" max="6" width="18" customWidth="1"/>
    <col min="7" max="7" width="20.5703125" customWidth="1"/>
    <col min="8" max="8" width="13" customWidth="1"/>
    <col min="9" max="9" width="12.140625" bestFit="1" customWidth="1"/>
  </cols>
  <sheetData>
    <row r="1" spans="1:9" ht="42.75" customHeight="1" x14ac:dyDescent="0.3">
      <c r="A1" s="3" t="s">
        <v>1</v>
      </c>
      <c r="B1" s="3" t="s">
        <v>108</v>
      </c>
      <c r="C1" s="3" t="s">
        <v>109</v>
      </c>
      <c r="D1" s="3" t="s">
        <v>0</v>
      </c>
      <c r="E1" s="3" t="s">
        <v>2</v>
      </c>
      <c r="F1" s="3" t="s">
        <v>3</v>
      </c>
      <c r="G1" s="4" t="s">
        <v>168</v>
      </c>
      <c r="H1" s="4" t="s">
        <v>4</v>
      </c>
    </row>
    <row r="2" spans="1:9" ht="58.5" customHeight="1" x14ac:dyDescent="0.3">
      <c r="A2" s="2" t="s">
        <v>107</v>
      </c>
      <c r="B2" s="1" t="s">
        <v>90</v>
      </c>
      <c r="C2" s="1" t="s">
        <v>68</v>
      </c>
      <c r="D2" s="2" t="s">
        <v>6</v>
      </c>
      <c r="E2" s="12">
        <f>'Budget Status'!D5</f>
        <v>697000</v>
      </c>
      <c r="F2" s="5" t="s">
        <v>91</v>
      </c>
      <c r="G2" s="12">
        <f>718+2872</f>
        <v>3590</v>
      </c>
      <c r="H2" s="12">
        <f>102+616+408+2464</f>
        <v>3590</v>
      </c>
      <c r="I2" s="12"/>
    </row>
    <row r="3" spans="1:9" ht="58.5" customHeight="1" x14ac:dyDescent="0.3">
      <c r="A3" s="2"/>
      <c r="B3" s="1"/>
      <c r="C3" s="1"/>
      <c r="D3" s="2"/>
      <c r="E3" s="12"/>
      <c r="F3" s="51" t="s">
        <v>134</v>
      </c>
      <c r="G3" s="66">
        <f>520+260</f>
        <v>780</v>
      </c>
      <c r="H3" s="12">
        <v>780</v>
      </c>
    </row>
    <row r="4" spans="1:9" ht="58.5" customHeight="1" x14ac:dyDescent="0.3">
      <c r="A4" s="2"/>
      <c r="B4" s="1"/>
      <c r="C4" s="1"/>
      <c r="D4" s="2"/>
      <c r="E4" s="12"/>
      <c r="F4" s="5" t="s">
        <v>170</v>
      </c>
      <c r="G4" s="66">
        <v>747</v>
      </c>
      <c r="H4" s="12">
        <v>747</v>
      </c>
    </row>
    <row r="5" spans="1:9" ht="58.5" customHeight="1" x14ac:dyDescent="0.3">
      <c r="A5" s="2"/>
      <c r="B5" s="1"/>
      <c r="C5" s="1"/>
      <c r="D5" s="2"/>
      <c r="E5" s="12"/>
      <c r="F5" s="5" t="s">
        <v>131</v>
      </c>
      <c r="G5" s="66">
        <v>25</v>
      </c>
      <c r="H5" s="12">
        <v>25</v>
      </c>
    </row>
    <row r="6" spans="1:9" ht="46.5" customHeight="1" x14ac:dyDescent="0.25">
      <c r="F6" s="5" t="s">
        <v>126</v>
      </c>
      <c r="G6" s="12">
        <v>439000</v>
      </c>
      <c r="H6" s="12">
        <v>114393.53</v>
      </c>
    </row>
    <row r="7" spans="1:9" x14ac:dyDescent="0.25">
      <c r="G7" s="49"/>
      <c r="H7" s="49"/>
    </row>
    <row r="9" spans="1:9" x14ac:dyDescent="0.25">
      <c r="H9" s="12"/>
    </row>
    <row r="10" spans="1:9" x14ac:dyDescent="0.25">
      <c r="H10" s="12"/>
    </row>
    <row r="11" spans="1:9" x14ac:dyDescent="0.25">
      <c r="H11" s="49"/>
    </row>
    <row r="13" spans="1:9" x14ac:dyDescent="0.25">
      <c r="H13" s="53"/>
      <c r="I13" s="53"/>
    </row>
    <row r="17" spans="7:7" x14ac:dyDescent="0.25">
      <c r="G17" s="4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3"/>
  <sheetViews>
    <sheetView topLeftCell="C1" workbookViewId="0">
      <selection activeCell="E3" sqref="E3"/>
    </sheetView>
  </sheetViews>
  <sheetFormatPr defaultRowHeight="15" x14ac:dyDescent="0.25"/>
  <cols>
    <col min="1" max="1" width="21.28515625" customWidth="1"/>
    <col min="2" max="2" width="17.5703125" customWidth="1"/>
    <col min="3" max="3" width="21.7109375" customWidth="1"/>
    <col min="4" max="4" width="23.85546875" customWidth="1"/>
    <col min="5" max="5" width="17" customWidth="1"/>
    <col min="6" max="6" width="15.7109375" customWidth="1"/>
    <col min="7" max="7" width="20.85546875" customWidth="1"/>
    <col min="8" max="8" width="24.140625" customWidth="1"/>
  </cols>
  <sheetData>
    <row r="1" spans="1:8" ht="28.9" x14ac:dyDescent="0.3">
      <c r="A1" s="3" t="s">
        <v>1</v>
      </c>
      <c r="B1" s="3" t="s">
        <v>108</v>
      </c>
      <c r="C1" s="3" t="s">
        <v>109</v>
      </c>
      <c r="D1" s="3" t="s">
        <v>0</v>
      </c>
      <c r="E1" s="3" t="s">
        <v>2</v>
      </c>
      <c r="F1" s="3" t="s">
        <v>3</v>
      </c>
      <c r="G1" s="3" t="s">
        <v>168</v>
      </c>
      <c r="H1" s="3" t="s">
        <v>4</v>
      </c>
    </row>
    <row r="2" spans="1:8" ht="114.75" x14ac:dyDescent="0.25">
      <c r="A2" s="5" t="s">
        <v>107</v>
      </c>
      <c r="B2" s="5" t="s">
        <v>59</v>
      </c>
      <c r="C2" s="8" t="s">
        <v>69</v>
      </c>
      <c r="D2" s="5" t="s">
        <v>11</v>
      </c>
      <c r="E2" s="12">
        <f>'Budget Status'!D6</f>
        <v>190000</v>
      </c>
      <c r="F2" s="7" t="s">
        <v>60</v>
      </c>
      <c r="G2" s="12">
        <v>150000</v>
      </c>
      <c r="H2" s="12">
        <v>132875</v>
      </c>
    </row>
    <row r="3" spans="1:8" ht="14.45" x14ac:dyDescent="0.3">
      <c r="F3" s="7" t="s">
        <v>148</v>
      </c>
      <c r="G3" s="12">
        <v>40000</v>
      </c>
      <c r="H3" s="12">
        <v>0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13"/>
  <sheetViews>
    <sheetView topLeftCell="C1" workbookViewId="0">
      <selection activeCell="E3" sqref="E3"/>
    </sheetView>
  </sheetViews>
  <sheetFormatPr defaultRowHeight="15" x14ac:dyDescent="0.25"/>
  <cols>
    <col min="1" max="1" width="21.28515625" customWidth="1"/>
    <col min="2" max="2" width="17.5703125" customWidth="1"/>
    <col min="3" max="3" width="21.7109375" customWidth="1"/>
    <col min="4" max="4" width="23.85546875" customWidth="1"/>
    <col min="5" max="5" width="17" customWidth="1"/>
    <col min="6" max="6" width="15.7109375" customWidth="1"/>
    <col min="7" max="7" width="20.85546875" customWidth="1"/>
    <col min="8" max="8" width="24.140625" customWidth="1"/>
  </cols>
  <sheetData>
    <row r="1" spans="1:8" ht="28.9" x14ac:dyDescent="0.3">
      <c r="A1" s="3" t="s">
        <v>1</v>
      </c>
      <c r="B1" s="3" t="s">
        <v>108</v>
      </c>
      <c r="C1" s="3" t="s">
        <v>109</v>
      </c>
      <c r="D1" s="3" t="s">
        <v>0</v>
      </c>
      <c r="E1" s="3" t="s">
        <v>2</v>
      </c>
      <c r="F1" s="3" t="s">
        <v>3</v>
      </c>
      <c r="G1" s="3" t="s">
        <v>168</v>
      </c>
      <c r="H1" s="3" t="s">
        <v>4</v>
      </c>
    </row>
    <row r="2" spans="1:8" ht="104.25" customHeight="1" x14ac:dyDescent="0.3">
      <c r="A2" s="5" t="s">
        <v>107</v>
      </c>
      <c r="B2" s="5" t="s">
        <v>99</v>
      </c>
      <c r="C2" s="8" t="s">
        <v>114</v>
      </c>
      <c r="D2" s="5"/>
      <c r="E2" s="12">
        <f>'Budget Status'!D7</f>
        <v>1112200</v>
      </c>
      <c r="F2" s="7" t="s">
        <v>127</v>
      </c>
      <c r="G2" s="67">
        <v>22000</v>
      </c>
      <c r="H2" s="67">
        <v>11759</v>
      </c>
    </row>
    <row r="3" spans="1:8" ht="27.6" x14ac:dyDescent="0.3">
      <c r="F3" s="7" t="s">
        <v>128</v>
      </c>
      <c r="G3" s="67">
        <v>300000</v>
      </c>
      <c r="H3" s="67">
        <v>73567</v>
      </c>
    </row>
    <row r="4" spans="1:8" ht="55.15" x14ac:dyDescent="0.3">
      <c r="F4" s="7" t="s">
        <v>129</v>
      </c>
      <c r="G4" s="67">
        <v>300000</v>
      </c>
      <c r="H4" s="67">
        <v>11811</v>
      </c>
    </row>
    <row r="5" spans="1:8" ht="41.45" x14ac:dyDescent="0.3">
      <c r="F5" s="7" t="s">
        <v>130</v>
      </c>
      <c r="G5" s="67">
        <f>50000+100000</f>
        <v>150000</v>
      </c>
      <c r="H5" s="67">
        <v>50000</v>
      </c>
    </row>
    <row r="6" spans="1:8" ht="49.5" customHeight="1" x14ac:dyDescent="0.3">
      <c r="F6" s="7" t="s">
        <v>139</v>
      </c>
      <c r="G6" s="67">
        <v>150000</v>
      </c>
      <c r="H6" s="67">
        <v>45072</v>
      </c>
    </row>
    <row r="7" spans="1:8" ht="20.25" customHeight="1" x14ac:dyDescent="0.3">
      <c r="F7" s="7" t="s">
        <v>135</v>
      </c>
      <c r="G7" s="67">
        <v>21554</v>
      </c>
      <c r="H7" s="67">
        <v>21554</v>
      </c>
    </row>
    <row r="8" spans="1:8" ht="14.45" x14ac:dyDescent="0.3">
      <c r="F8" s="7" t="s">
        <v>136</v>
      </c>
      <c r="G8" s="67">
        <v>205000</v>
      </c>
      <c r="H8" s="67">
        <v>58000</v>
      </c>
    </row>
    <row r="9" spans="1:8" x14ac:dyDescent="0.25">
      <c r="F9" s="7" t="s">
        <v>137</v>
      </c>
      <c r="G9" s="67">
        <v>22000</v>
      </c>
      <c r="H9" s="67">
        <v>0</v>
      </c>
    </row>
    <row r="10" spans="1:8" x14ac:dyDescent="0.25">
      <c r="F10" s="7" t="s">
        <v>138</v>
      </c>
      <c r="G10" s="67">
        <v>22000</v>
      </c>
      <c r="H10" s="67">
        <v>0</v>
      </c>
    </row>
    <row r="11" spans="1:8" x14ac:dyDescent="0.25">
      <c r="F11" s="7"/>
      <c r="G11" s="49"/>
      <c r="H11" s="12"/>
    </row>
    <row r="12" spans="1:8" x14ac:dyDescent="0.25">
      <c r="F12" s="7"/>
      <c r="G12" s="12"/>
      <c r="H12" s="12"/>
    </row>
    <row r="13" spans="1:8" x14ac:dyDescent="0.25">
      <c r="G13" s="53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29"/>
  <sheetViews>
    <sheetView topLeftCell="C1" workbookViewId="0">
      <selection activeCell="E3" sqref="E3"/>
    </sheetView>
  </sheetViews>
  <sheetFormatPr defaultRowHeight="15" x14ac:dyDescent="0.25"/>
  <cols>
    <col min="1" max="1" width="21.28515625" customWidth="1"/>
    <col min="2" max="2" width="17.5703125" customWidth="1"/>
    <col min="3" max="3" width="21.7109375" customWidth="1"/>
    <col min="4" max="4" width="23.85546875" customWidth="1"/>
    <col min="5" max="5" width="17" customWidth="1"/>
    <col min="6" max="6" width="26.28515625" customWidth="1"/>
    <col min="7" max="7" width="20.85546875" customWidth="1"/>
    <col min="8" max="8" width="24.140625" customWidth="1"/>
  </cols>
  <sheetData>
    <row r="1" spans="1:8" ht="28.9" x14ac:dyDescent="0.3">
      <c r="A1" s="3" t="s">
        <v>1</v>
      </c>
      <c r="B1" s="3" t="s">
        <v>108</v>
      </c>
      <c r="C1" s="3" t="s">
        <v>109</v>
      </c>
      <c r="D1" s="3" t="s">
        <v>0</v>
      </c>
      <c r="E1" s="3" t="s">
        <v>2</v>
      </c>
      <c r="F1" s="3" t="s">
        <v>3</v>
      </c>
      <c r="G1" s="3" t="s">
        <v>168</v>
      </c>
      <c r="H1" s="3" t="s">
        <v>4</v>
      </c>
    </row>
    <row r="2" spans="1:8" ht="104.25" customHeight="1" x14ac:dyDescent="0.3">
      <c r="A2" s="5" t="s">
        <v>107</v>
      </c>
      <c r="B2" s="5" t="s">
        <v>71</v>
      </c>
      <c r="C2" s="8" t="s">
        <v>115</v>
      </c>
      <c r="D2" s="5"/>
      <c r="E2" s="12">
        <f>'Budget Status'!D8</f>
        <v>7345200</v>
      </c>
      <c r="F2" s="5" t="s">
        <v>149</v>
      </c>
      <c r="G2" s="12">
        <v>50000</v>
      </c>
      <c r="H2" s="12">
        <v>0</v>
      </c>
    </row>
    <row r="3" spans="1:8" x14ac:dyDescent="0.25">
      <c r="F3" s="14" t="s">
        <v>150</v>
      </c>
      <c r="G3" s="12">
        <v>125000</v>
      </c>
      <c r="H3" s="12">
        <v>0</v>
      </c>
    </row>
    <row r="4" spans="1:8" ht="14.45" x14ac:dyDescent="0.3">
      <c r="F4" s="62" t="s">
        <v>151</v>
      </c>
      <c r="G4" s="12">
        <v>125000</v>
      </c>
      <c r="H4" s="12">
        <v>0</v>
      </c>
    </row>
    <row r="5" spans="1:8" ht="14.45" x14ac:dyDescent="0.3">
      <c r="F5" s="62" t="s">
        <v>137</v>
      </c>
      <c r="G5" s="12">
        <v>500000</v>
      </c>
      <c r="H5" s="12">
        <v>0</v>
      </c>
    </row>
    <row r="6" spans="1:8" ht="14.45" x14ac:dyDescent="0.3">
      <c r="F6" s="62" t="s">
        <v>152</v>
      </c>
      <c r="G6" s="12">
        <v>500000</v>
      </c>
      <c r="H6" s="12">
        <v>0</v>
      </c>
    </row>
    <row r="7" spans="1:8" ht="14.45" x14ac:dyDescent="0.3">
      <c r="F7" s="62" t="s">
        <v>148</v>
      </c>
      <c r="G7" s="12">
        <v>500000</v>
      </c>
      <c r="H7" s="12">
        <v>0</v>
      </c>
    </row>
    <row r="8" spans="1:8" ht="14.45" x14ac:dyDescent="0.3">
      <c r="F8" s="62" t="s">
        <v>153</v>
      </c>
      <c r="G8" s="12">
        <v>477999</v>
      </c>
      <c r="H8" s="12">
        <v>0</v>
      </c>
    </row>
    <row r="9" spans="1:8" ht="14.45" x14ac:dyDescent="0.3">
      <c r="F9" s="62" t="s">
        <v>155</v>
      </c>
      <c r="G9" s="12">
        <v>978000</v>
      </c>
      <c r="H9" s="12"/>
    </row>
    <row r="10" spans="1:8" ht="14.45" x14ac:dyDescent="0.3">
      <c r="F10" s="62" t="s">
        <v>154</v>
      </c>
      <c r="G10" s="12">
        <v>1494045</v>
      </c>
      <c r="H10" s="12">
        <v>47566</v>
      </c>
    </row>
    <row r="11" spans="1:8" ht="14.45" x14ac:dyDescent="0.3">
      <c r="F11" s="62" t="s">
        <v>175</v>
      </c>
      <c r="G11" s="12">
        <v>500000</v>
      </c>
      <c r="H11" s="12">
        <v>0</v>
      </c>
    </row>
    <row r="12" spans="1:8" ht="14.45" x14ac:dyDescent="0.3">
      <c r="F12" s="62" t="s">
        <v>138</v>
      </c>
      <c r="G12" s="12">
        <v>456000</v>
      </c>
      <c r="H12" s="12">
        <v>0</v>
      </c>
    </row>
    <row r="13" spans="1:8" ht="14.45" x14ac:dyDescent="0.3">
      <c r="F13" s="7" t="s">
        <v>126</v>
      </c>
      <c r="G13" s="12">
        <v>242198</v>
      </c>
      <c r="H13" s="12">
        <v>41819.279999999999</v>
      </c>
    </row>
    <row r="14" spans="1:8" ht="14.45" x14ac:dyDescent="0.3">
      <c r="F14" s="62"/>
      <c r="G14" s="49"/>
      <c r="H14" s="49"/>
    </row>
    <row r="17" spans="7:7" x14ac:dyDescent="0.25">
      <c r="G17" s="53"/>
    </row>
    <row r="18" spans="7:7" x14ac:dyDescent="0.25">
      <c r="G18" s="53"/>
    </row>
    <row r="19" spans="7:7" x14ac:dyDescent="0.25">
      <c r="G19" s="53"/>
    </row>
    <row r="20" spans="7:7" x14ac:dyDescent="0.25">
      <c r="G20" s="53"/>
    </row>
    <row r="21" spans="7:7" x14ac:dyDescent="0.25">
      <c r="G21" s="53"/>
    </row>
    <row r="22" spans="7:7" x14ac:dyDescent="0.25">
      <c r="G22" s="53"/>
    </row>
    <row r="23" spans="7:7" x14ac:dyDescent="0.25">
      <c r="G23" s="53"/>
    </row>
    <row r="24" spans="7:7" x14ac:dyDescent="0.25">
      <c r="G24" s="53"/>
    </row>
    <row r="25" spans="7:7" x14ac:dyDescent="0.25">
      <c r="G25" s="53"/>
    </row>
    <row r="26" spans="7:7" x14ac:dyDescent="0.25">
      <c r="G26" s="53"/>
    </row>
    <row r="27" spans="7:7" x14ac:dyDescent="0.25">
      <c r="G27" s="53"/>
    </row>
    <row r="28" spans="7:7" x14ac:dyDescent="0.25">
      <c r="G28" s="53"/>
    </row>
    <row r="29" spans="7:7" x14ac:dyDescent="0.25">
      <c r="G29" s="77"/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C1" workbookViewId="0">
      <selection activeCell="E3" sqref="E3"/>
    </sheetView>
  </sheetViews>
  <sheetFormatPr defaultRowHeight="15" x14ac:dyDescent="0.25"/>
  <cols>
    <col min="1" max="1" width="14.7109375" bestFit="1" customWidth="1"/>
    <col min="2" max="2" width="19.28515625" bestFit="1" customWidth="1"/>
    <col min="3" max="3" width="19.7109375" customWidth="1"/>
    <col min="4" max="4" width="20.7109375" customWidth="1"/>
    <col min="5" max="5" width="19.140625" customWidth="1"/>
    <col min="6" max="6" width="25.85546875" customWidth="1"/>
    <col min="7" max="7" width="20.5703125" customWidth="1"/>
    <col min="8" max="8" width="13" customWidth="1"/>
    <col min="9" max="9" width="15.7109375" customWidth="1"/>
  </cols>
  <sheetData>
    <row r="1" spans="1:10" ht="42.75" customHeight="1" x14ac:dyDescent="0.3">
      <c r="A1" s="3" t="s">
        <v>1</v>
      </c>
      <c r="B1" s="3" t="s">
        <v>108</v>
      </c>
      <c r="C1" s="3" t="s">
        <v>109</v>
      </c>
      <c r="D1" s="3" t="s">
        <v>0</v>
      </c>
      <c r="E1" s="3" t="s">
        <v>2</v>
      </c>
      <c r="F1" s="3" t="s">
        <v>3</v>
      </c>
      <c r="G1" s="4" t="s">
        <v>168</v>
      </c>
      <c r="H1" s="4" t="s">
        <v>4</v>
      </c>
      <c r="I1" s="53"/>
      <c r="J1" s="53"/>
    </row>
    <row r="2" spans="1:10" ht="75" customHeight="1" x14ac:dyDescent="0.3">
      <c r="A2" s="2" t="s">
        <v>110</v>
      </c>
      <c r="B2" s="1" t="s">
        <v>73</v>
      </c>
      <c r="C2" s="1" t="s">
        <v>95</v>
      </c>
      <c r="D2" s="2" t="s">
        <v>6</v>
      </c>
      <c r="E2" s="12">
        <f>'Budget Status'!D9</f>
        <v>4000000</v>
      </c>
      <c r="F2" s="7" t="s">
        <v>156</v>
      </c>
      <c r="G2" s="67">
        <v>400000</v>
      </c>
      <c r="H2" s="12">
        <v>0</v>
      </c>
      <c r="I2" s="53"/>
      <c r="J2" s="53"/>
    </row>
    <row r="3" spans="1:10" ht="46.5" customHeight="1" x14ac:dyDescent="0.3">
      <c r="F3" s="7" t="s">
        <v>157</v>
      </c>
      <c r="G3" s="67">
        <v>515000</v>
      </c>
      <c r="H3" s="12">
        <v>0</v>
      </c>
      <c r="I3" s="53"/>
      <c r="J3" s="53"/>
    </row>
    <row r="4" spans="1:10" ht="27.6" x14ac:dyDescent="0.3">
      <c r="F4" s="7" t="s">
        <v>158</v>
      </c>
      <c r="G4" s="67">
        <v>140000</v>
      </c>
      <c r="H4" s="12">
        <v>0</v>
      </c>
      <c r="I4" s="53"/>
      <c r="J4" s="53"/>
    </row>
    <row r="5" spans="1:10" ht="27.6" x14ac:dyDescent="0.3">
      <c r="F5" s="7" t="s">
        <v>159</v>
      </c>
      <c r="G5" s="67">
        <v>199999</v>
      </c>
      <c r="H5" s="12">
        <v>0</v>
      </c>
      <c r="I5" s="53"/>
      <c r="J5" s="53"/>
    </row>
    <row r="6" spans="1:10" ht="27.6" x14ac:dyDescent="0.3">
      <c r="F6" s="7" t="s">
        <v>160</v>
      </c>
      <c r="G6" s="67">
        <v>950000</v>
      </c>
      <c r="H6" s="12">
        <v>0</v>
      </c>
      <c r="I6" s="53"/>
      <c r="J6" s="53"/>
    </row>
    <row r="7" spans="1:10" ht="27.6" x14ac:dyDescent="0.3">
      <c r="F7" s="7" t="s">
        <v>162</v>
      </c>
      <c r="G7" s="67">
        <v>200000</v>
      </c>
      <c r="H7" s="12">
        <v>0</v>
      </c>
      <c r="I7" s="53"/>
      <c r="J7" s="53"/>
    </row>
    <row r="8" spans="1:10" ht="27.6" x14ac:dyDescent="0.3">
      <c r="F8" s="7" t="s">
        <v>163</v>
      </c>
      <c r="G8" s="67">
        <v>140000</v>
      </c>
      <c r="H8" s="12">
        <v>0</v>
      </c>
      <c r="I8" s="53"/>
      <c r="J8" s="53"/>
    </row>
    <row r="9" spans="1:10" ht="27.6" x14ac:dyDescent="0.3">
      <c r="F9" s="7" t="s">
        <v>164</v>
      </c>
      <c r="G9" s="67">
        <v>200000</v>
      </c>
      <c r="H9" s="12">
        <v>0</v>
      </c>
      <c r="I9" s="53"/>
      <c r="J9" s="53"/>
    </row>
    <row r="10" spans="1:10" x14ac:dyDescent="0.25">
      <c r="F10" s="7" t="s">
        <v>165</v>
      </c>
      <c r="G10" s="67">
        <v>200000</v>
      </c>
      <c r="H10" s="12">
        <v>0</v>
      </c>
      <c r="I10" s="53"/>
      <c r="J10" s="53"/>
    </row>
    <row r="11" spans="1:10" x14ac:dyDescent="0.25">
      <c r="F11" s="7" t="s">
        <v>161</v>
      </c>
      <c r="G11" s="67">
        <v>140000</v>
      </c>
      <c r="H11" s="12">
        <v>0</v>
      </c>
      <c r="I11" s="53"/>
      <c r="J11" s="53"/>
    </row>
    <row r="12" spans="1:10" ht="25.5" x14ac:dyDescent="0.25">
      <c r="F12" s="68" t="s">
        <v>171</v>
      </c>
      <c r="G12" s="69">
        <v>300000</v>
      </c>
      <c r="H12" s="12">
        <v>0</v>
      </c>
      <c r="I12" s="53"/>
      <c r="J12" s="53"/>
    </row>
    <row r="13" spans="1:10" ht="25.5" x14ac:dyDescent="0.25">
      <c r="F13" s="68" t="s">
        <v>176</v>
      </c>
      <c r="G13" s="69">
        <v>299977</v>
      </c>
      <c r="H13" s="12">
        <v>29859.39</v>
      </c>
      <c r="I13" s="53"/>
      <c r="J13" s="53"/>
    </row>
    <row r="14" spans="1:10" x14ac:dyDescent="0.25">
      <c r="F14" s="5" t="s">
        <v>93</v>
      </c>
      <c r="G14" s="12">
        <v>259.12</v>
      </c>
      <c r="H14" s="12">
        <v>259.12</v>
      </c>
      <c r="I14" s="53"/>
      <c r="J14" s="53"/>
    </row>
    <row r="15" spans="1:10" x14ac:dyDescent="0.25">
      <c r="G15" s="49"/>
      <c r="I15" s="53"/>
      <c r="J15" s="53"/>
    </row>
    <row r="16" spans="1:10" x14ac:dyDescent="0.25">
      <c r="G16" s="49"/>
      <c r="I16" s="53"/>
      <c r="J16" s="53"/>
    </row>
    <row r="17" spans="7:10" x14ac:dyDescent="0.25">
      <c r="G17" s="49"/>
      <c r="I17" s="53"/>
      <c r="J17" s="53"/>
    </row>
    <row r="18" spans="7:10" x14ac:dyDescent="0.25">
      <c r="I18" s="53"/>
      <c r="J18" s="53"/>
    </row>
    <row r="19" spans="7:10" x14ac:dyDescent="0.25">
      <c r="G19" s="49"/>
      <c r="I19" s="53"/>
      <c r="J19" s="53"/>
    </row>
    <row r="20" spans="7:10" x14ac:dyDescent="0.25">
      <c r="I20" s="53"/>
      <c r="J20" s="53"/>
    </row>
    <row r="21" spans="7:10" x14ac:dyDescent="0.25">
      <c r="I21" s="53"/>
      <c r="J21" s="53"/>
    </row>
    <row r="22" spans="7:10" x14ac:dyDescent="0.25">
      <c r="I22" s="53"/>
      <c r="J22" s="53"/>
    </row>
    <row r="23" spans="7:10" x14ac:dyDescent="0.25">
      <c r="I23" s="53"/>
      <c r="J23" s="53"/>
    </row>
    <row r="24" spans="7:10" x14ac:dyDescent="0.25">
      <c r="I24" s="53"/>
      <c r="J24" s="53"/>
    </row>
    <row r="25" spans="7:10" x14ac:dyDescent="0.25">
      <c r="I25" s="53"/>
      <c r="J25" s="53"/>
    </row>
    <row r="26" spans="7:10" x14ac:dyDescent="0.25">
      <c r="I26" s="53"/>
      <c r="J26" s="53"/>
    </row>
    <row r="27" spans="7:10" x14ac:dyDescent="0.25">
      <c r="I27" s="53"/>
      <c r="J27" s="53"/>
    </row>
    <row r="28" spans="7:10" x14ac:dyDescent="0.25">
      <c r="I28" s="53"/>
      <c r="J28" s="5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Budget Status</vt:lpstr>
      <vt:lpstr>County Health Impvnt-S023</vt:lpstr>
      <vt:lpstr>NJPoisonIES-S024</vt:lpstr>
      <vt:lpstr>Mold Remediation Enhmt S018</vt:lpstr>
      <vt:lpstr>Cons,Env,Occ Health C-S019,S020</vt:lpstr>
      <vt:lpstr>Healthy Homes Database -S004</vt:lpstr>
      <vt:lpstr>Public Education &amp; Comp -S003</vt:lpstr>
      <vt:lpstr>Blood Level Screenings -S005</vt:lpstr>
      <vt:lpstr>Behavioral Screenings-S006</vt:lpstr>
      <vt:lpstr>Case Management-S001</vt:lpstr>
      <vt:lpstr>Syndromic Surveillance-S009</vt:lpstr>
      <vt:lpstr>Data System Enhmnts Lead-S010</vt:lpstr>
      <vt:lpstr>Information Dissemination-S013</vt:lpstr>
      <vt:lpstr>WestNile Virus Aware Cmpgn-S014</vt:lpstr>
      <vt:lpstr>Public Ed-Info Referral -S015</vt:lpstr>
      <vt:lpstr>EMS Cmmcns System-S012</vt:lpstr>
      <vt:lpstr>NJ Sandy Child-Fam Health S008</vt:lpstr>
      <vt:lpstr>SSBG Administration-S017</vt:lpstr>
      <vt:lpstr>Mosquito Surveillance &amp; Ed-S021</vt:lpstr>
      <vt:lpstr>CDC Impacts on Health -S030</vt:lpstr>
      <vt:lpstr>CDC Eval needs (NIOSH)-S029</vt:lpstr>
      <vt:lpstr>'Budget Status'!Print_Area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trnmekl</dc:creator>
  <cp:lastModifiedBy>oixtemp</cp:lastModifiedBy>
  <cp:lastPrinted>2014-11-10T14:21:49Z</cp:lastPrinted>
  <dcterms:created xsi:type="dcterms:W3CDTF">2013-10-29T20:17:24Z</dcterms:created>
  <dcterms:modified xsi:type="dcterms:W3CDTF">2014-11-21T15:54:10Z</dcterms:modified>
</cp:coreProperties>
</file>