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P:\My Documents\excel\Consitution Officers Budget\"/>
    </mc:Choice>
  </mc:AlternateContent>
  <workbookProtection workbookAlgorithmName="SHA-512" workbookHashValue="FNNnOejlo9sunxiBWsQnwqbnd0WIu8ov1PCPd3wOt36xhwudLIsi1a+qDa1gJ3iMTVDQM7WW+lNkdtftNsyf0A==" workbookSaltValue="xUA7AOqeab0g9KabCajDcg==" workbookSpinCount="100000" lockStructure="1"/>
  <bookViews>
    <workbookView xWindow="240" yWindow="195" windowWidth="20115" windowHeight="7875"/>
  </bookViews>
  <sheets>
    <sheet name="Instruction Sheet" sheetId="26" r:id="rId1"/>
    <sheet name="Budget Summary" sheetId="2" r:id="rId2"/>
    <sheet name="Cap Calculation" sheetId="21" r:id="rId3"/>
    <sheet name="Health Insurance Exclusion" sheetId="27" r:id="rId4"/>
    <sheet name="Pension Exclusion" sheetId="28" r:id="rId5"/>
    <sheet name="CFO Certification" sheetId="29" r:id="rId6"/>
    <sheet name="Freeholder Cap Base Cert." sheetId="30" r:id="rId7"/>
  </sheets>
  <externalReferences>
    <externalReference r:id="rId8"/>
    <externalReference r:id="rId9"/>
    <externalReference r:id="rId10"/>
  </externalReferences>
  <definedNames>
    <definedName name="_Order1" hidden="1">255</definedName>
    <definedName name="Budget_Year">'Instruction Sheet'!$B$12</definedName>
    <definedName name="MCode">'[1]1- 2010 Levy Cap Data Entry'!#REF!</definedName>
    <definedName name="Muni_Code">[2]Tables!$A$2:$A$589</definedName>
    <definedName name="Muni_County">[2]Tables!$D$2:$D$589</definedName>
    <definedName name="_xlnm.Print_Area" localSheetId="2">'Cap Calculation'!$A$1:$D$49</definedName>
    <definedName name="_xlnm.Print_Area" localSheetId="0">'Instruction Sheet'!$A$1:$D$100</definedName>
    <definedName name="ReceivingProviding">'[3]Data Lists'!$A$14:$A$15</definedName>
    <definedName name="State_Wide_Average">#REF!</definedName>
    <definedName name="YESNO">'[3]Data Lists'!$A$11:$A$12</definedName>
  </definedNames>
  <calcPr calcId="171027" concurrentCalc="0"/>
</workbook>
</file>

<file path=xl/calcChain.xml><?xml version="1.0" encoding="utf-8"?>
<calcChain xmlns="http://schemas.openxmlformats.org/spreadsheetml/2006/main">
  <c r="D42" i="2" l="1"/>
  <c r="C48" i="29"/>
  <c r="B50" i="26"/>
  <c r="B48" i="29"/>
  <c r="B49" i="26"/>
  <c r="C7" i="29"/>
  <c r="B7" i="29"/>
  <c r="D45" i="21"/>
  <c r="D13" i="21"/>
  <c r="A34" i="30"/>
  <c r="AJ14" i="21"/>
  <c r="A23" i="30"/>
  <c r="BT29" i="26"/>
  <c r="BT28" i="26"/>
  <c r="BT27" i="26"/>
  <c r="BT26" i="26"/>
  <c r="BT25" i="26"/>
  <c r="BT24" i="26"/>
  <c r="BT23" i="26"/>
  <c r="BT22" i="26"/>
  <c r="BT21" i="26"/>
  <c r="BT20" i="26"/>
  <c r="H54" i="2"/>
  <c r="H53" i="2"/>
  <c r="H50" i="2"/>
  <c r="H49" i="2"/>
  <c r="H48" i="2"/>
  <c r="F54" i="2"/>
  <c r="F53" i="2"/>
  <c r="F50" i="2"/>
  <c r="F49" i="2"/>
  <c r="F48" i="2"/>
  <c r="D54" i="2"/>
  <c r="D53" i="2"/>
  <c r="D50" i="2"/>
  <c r="D49" i="2"/>
  <c r="D48" i="2"/>
  <c r="H41" i="2"/>
  <c r="H40" i="2"/>
  <c r="F41" i="2"/>
  <c r="F40" i="2"/>
  <c r="D41" i="2"/>
  <c r="D40" i="2"/>
  <c r="H23" i="2"/>
  <c r="F23" i="2"/>
  <c r="D23" i="2"/>
  <c r="H42" i="2"/>
  <c r="F42" i="2"/>
  <c r="H14" i="2"/>
  <c r="F14" i="2"/>
  <c r="H8" i="2"/>
  <c r="F8" i="2"/>
  <c r="D14" i="2"/>
  <c r="D20" i="2"/>
  <c r="D8" i="2"/>
  <c r="C27" i="28"/>
  <c r="C22" i="28"/>
  <c r="C26" i="28"/>
  <c r="C23" i="28"/>
  <c r="C13" i="28"/>
  <c r="C12" i="28"/>
  <c r="C9" i="28"/>
  <c r="C8" i="28"/>
  <c r="C12" i="27"/>
  <c r="C11" i="27"/>
  <c r="C9" i="27"/>
  <c r="C8" i="27"/>
  <c r="BT30" i="26"/>
  <c r="BT19" i="26"/>
  <c r="BT18" i="26"/>
  <c r="BT17" i="26"/>
  <c r="BT16" i="26"/>
  <c r="BT15" i="26"/>
  <c r="BT14" i="26"/>
  <c r="BT11" i="26"/>
  <c r="BU10" i="26"/>
  <c r="BU11" i="26"/>
  <c r="BU12" i="26"/>
  <c r="BU13" i="26"/>
  <c r="BT10" i="26"/>
  <c r="C28" i="28"/>
  <c r="C30" i="28"/>
  <c r="C24" i="28"/>
  <c r="C14" i="28"/>
  <c r="C10" i="28"/>
  <c r="C13" i="27"/>
  <c r="C10" i="27"/>
  <c r="C29" i="28"/>
  <c r="C14" i="27"/>
  <c r="C17" i="27"/>
  <c r="C18" i="27"/>
  <c r="C21" i="27"/>
  <c r="C15" i="28"/>
  <c r="C17" i="28"/>
  <c r="C16" i="28"/>
  <c r="C31" i="28"/>
  <c r="C33" i="28"/>
  <c r="C19" i="28"/>
  <c r="C19" i="27"/>
  <c r="C20" i="27"/>
  <c r="C22" i="27"/>
  <c r="D52" i="2"/>
  <c r="H52" i="2"/>
  <c r="F52" i="2"/>
  <c r="C36" i="28"/>
  <c r="D5" i="21"/>
  <c r="D2" i="2"/>
  <c r="H4" i="2"/>
  <c r="H36" i="2"/>
  <c r="F4" i="2"/>
  <c r="F36" i="2"/>
  <c r="D4" i="2"/>
  <c r="D36" i="2"/>
  <c r="D7" i="21"/>
  <c r="H51" i="2"/>
  <c r="F51" i="2"/>
  <c r="D51" i="2"/>
  <c r="B6" i="28"/>
  <c r="B6" i="27"/>
  <c r="H43" i="2"/>
  <c r="F43" i="2"/>
  <c r="D43" i="2"/>
  <c r="D57" i="2"/>
  <c r="H55" i="2"/>
  <c r="F55" i="2"/>
  <c r="D55" i="2"/>
  <c r="D58" i="2"/>
  <c r="AA7" i="21"/>
  <c r="AA8" i="21"/>
  <c r="AA9" i="21"/>
  <c r="AA10" i="21"/>
  <c r="AA11" i="21"/>
  <c r="AA12" i="21"/>
  <c r="AA13" i="21"/>
  <c r="AA14" i="21"/>
  <c r="AA15" i="21"/>
  <c r="AA16" i="21"/>
  <c r="AA17" i="21"/>
  <c r="AA18" i="21"/>
  <c r="AA19" i="21"/>
  <c r="AA20" i="21"/>
  <c r="AA21" i="21"/>
  <c r="AA22" i="21"/>
  <c r="AA23" i="21"/>
  <c r="H58" i="2"/>
  <c r="H57" i="2"/>
  <c r="F58" i="2"/>
  <c r="F57" i="2"/>
  <c r="F61" i="2"/>
  <c r="H61" i="2"/>
  <c r="D61" i="2"/>
  <c r="H26" i="2"/>
  <c r="F26" i="2"/>
  <c r="D26" i="2"/>
  <c r="H20" i="2"/>
  <c r="F20" i="2"/>
  <c r="H11" i="2"/>
  <c r="F11" i="2"/>
  <c r="F29" i="2"/>
  <c r="F31" i="2"/>
  <c r="H29" i="2"/>
  <c r="H33" i="2"/>
  <c r="AJ12" i="21"/>
  <c r="D12" i="21"/>
  <c r="D24" i="21"/>
  <c r="F33" i="2"/>
  <c r="D19" i="21"/>
  <c r="D21" i="21"/>
  <c r="D20" i="21"/>
  <c r="D23" i="21"/>
  <c r="D18" i="21"/>
  <c r="D22" i="21"/>
  <c r="D15" i="21"/>
  <c r="AJ21" i="21"/>
  <c r="AJ22" i="21"/>
  <c r="AJ18" i="21"/>
  <c r="AJ23" i="21"/>
  <c r="AJ15" i="21"/>
  <c r="AJ20" i="21"/>
  <c r="AJ24" i="21"/>
  <c r="D11" i="2"/>
  <c r="D29" i="2"/>
  <c r="D31" i="2"/>
  <c r="D47" i="21"/>
  <c r="AJ25" i="21"/>
  <c r="AJ26" i="21"/>
  <c r="AJ28" i="21"/>
  <c r="AJ30" i="21"/>
  <c r="AJ35" i="21"/>
  <c r="D25" i="21"/>
  <c r="D26" i="21"/>
  <c r="D28" i="21"/>
  <c r="D30" i="21"/>
  <c r="AJ47" i="21"/>
  <c r="AJ32" i="21"/>
  <c r="AJ33" i="21"/>
  <c r="AJ38" i="21"/>
  <c r="AJ37" i="21"/>
  <c r="AJ36" i="21"/>
  <c r="AJ34" i="21"/>
  <c r="D36" i="21"/>
  <c r="D34" i="21"/>
  <c r="D35" i="21"/>
  <c r="D33" i="21"/>
  <c r="D38" i="21"/>
  <c r="D32" i="21"/>
  <c r="D37" i="21"/>
  <c r="D33" i="2"/>
  <c r="AJ39" i="21"/>
  <c r="AJ41" i="21"/>
  <c r="AJ43" i="21"/>
  <c r="AJ49" i="21"/>
  <c r="D39" i="21"/>
  <c r="D41" i="21"/>
  <c r="D43" i="21"/>
  <c r="BU14" i="26"/>
  <c r="BU15" i="26"/>
  <c r="BU16" i="26"/>
  <c r="BU17" i="26"/>
  <c r="BU18" i="26"/>
  <c r="BU19" i="26"/>
  <c r="BU20" i="26"/>
  <c r="BU21" i="26"/>
  <c r="BU22" i="26"/>
  <c r="BU23" i="26"/>
  <c r="BU24" i="26"/>
  <c r="BU25" i="26"/>
  <c r="BU26" i="26"/>
  <c r="BU27" i="26"/>
  <c r="BU28" i="26"/>
  <c r="BU29" i="26"/>
  <c r="BU30" i="26"/>
  <c r="D1" i="2"/>
  <c r="C5" i="21"/>
  <c r="D52" i="21"/>
  <c r="D54" i="21"/>
  <c r="D49" i="21"/>
  <c r="A16" i="30"/>
  <c r="A28" i="30"/>
  <c r="A6" i="27"/>
  <c r="A6" i="28"/>
</calcChain>
</file>

<file path=xl/sharedStrings.xml><?xml version="1.0" encoding="utf-8"?>
<sst xmlns="http://schemas.openxmlformats.org/spreadsheetml/2006/main" count="383" uniqueCount="226">
  <si>
    <t>Instructions:</t>
  </si>
  <si>
    <t>Total Anticipated Revenues</t>
  </si>
  <si>
    <t>APPROPRIATIONS</t>
  </si>
  <si>
    <t>County:</t>
  </si>
  <si>
    <t>Amount to be Raised by Taxation to Support Budget</t>
  </si>
  <si>
    <t>Anticipated</t>
  </si>
  <si>
    <t>Realized</t>
  </si>
  <si>
    <t>Miscellaneous Anticipated Revenues:</t>
  </si>
  <si>
    <t xml:space="preserve">Total Miscellaneous Revenues </t>
  </si>
  <si>
    <t>State or Federal Revenues:</t>
  </si>
  <si>
    <t xml:space="preserve">Total State or Federal Revenues </t>
  </si>
  <si>
    <t>Other Sources</t>
  </si>
  <si>
    <t>Total Other Sources</t>
  </si>
  <si>
    <t>Subtotal General Revenues</t>
  </si>
  <si>
    <t>REVENUES UTILIZED</t>
  </si>
  <si>
    <t>Appropriated</t>
  </si>
  <si>
    <t>Expended</t>
  </si>
  <si>
    <t>General Operations:</t>
  </si>
  <si>
    <t>Other Expenses</t>
  </si>
  <si>
    <t>Total General Operations</t>
  </si>
  <si>
    <t xml:space="preserve">General Operations Excluded from CAPS </t>
  </si>
  <si>
    <t>Debt Service</t>
  </si>
  <si>
    <t>Capital Expenditures</t>
  </si>
  <si>
    <t>Declared Emergency</t>
  </si>
  <si>
    <t>Total General Appropriations</t>
  </si>
  <si>
    <t>Requested Amount to be Raised by Taxation Under/Over Cap (+/-)</t>
  </si>
  <si>
    <t>Requested Amount to be Raised by Taxation</t>
  </si>
  <si>
    <t>Maximum Allowable Amount to be Raised by Taxation</t>
  </si>
  <si>
    <t>Adjusted Budget Request After Exclusions</t>
  </si>
  <si>
    <t>Add Total Exclusions</t>
  </si>
  <si>
    <t>2100</t>
  </si>
  <si>
    <t>Warren</t>
  </si>
  <si>
    <t>2000</t>
  </si>
  <si>
    <t>Union</t>
  </si>
  <si>
    <t>1900</t>
  </si>
  <si>
    <t>Sussex</t>
  </si>
  <si>
    <t>1700</t>
  </si>
  <si>
    <t>Salem</t>
  </si>
  <si>
    <t>1600</t>
  </si>
  <si>
    <t>Passaic</t>
  </si>
  <si>
    <t>1400</t>
  </si>
  <si>
    <t>Morris</t>
  </si>
  <si>
    <t>Exclusions:</t>
  </si>
  <si>
    <t>1300</t>
  </si>
  <si>
    <t>Monmouth</t>
  </si>
  <si>
    <t>Adjusted Budget Request Prior to Exclusions</t>
  </si>
  <si>
    <t>1200</t>
  </si>
  <si>
    <t>Middlesex</t>
  </si>
  <si>
    <t>1100</t>
  </si>
  <si>
    <t>Mercer</t>
  </si>
  <si>
    <t>Adjusted Budget Request</t>
  </si>
  <si>
    <t>1000</t>
  </si>
  <si>
    <t>Hunterdon</t>
  </si>
  <si>
    <t>0900</t>
  </si>
  <si>
    <t>Hudson</t>
  </si>
  <si>
    <t>Plus: 2% Cap increase</t>
  </si>
  <si>
    <t>Sheriff's Department</t>
  </si>
  <si>
    <t>0800</t>
  </si>
  <si>
    <t>Gloucester</t>
  </si>
  <si>
    <t>Prior Year Requested Amount to be Raised by Taxation</t>
  </si>
  <si>
    <t>County Prosecutor</t>
  </si>
  <si>
    <t>0700</t>
  </si>
  <si>
    <t>Essex</t>
  </si>
  <si>
    <t>Budget Request Cap Calculation</t>
  </si>
  <si>
    <t>County Surrogate</t>
  </si>
  <si>
    <t>0600</t>
  </si>
  <si>
    <t>Cumberland</t>
  </si>
  <si>
    <t>County Clerk</t>
  </si>
  <si>
    <t>0500</t>
  </si>
  <si>
    <t>Cape May</t>
  </si>
  <si>
    <t>Budget Request Cap Calculation Worksheet</t>
  </si>
  <si>
    <t>Superintendent of Elections</t>
  </si>
  <si>
    <t>0200</t>
  </si>
  <si>
    <t>Bergen</t>
  </si>
  <si>
    <t>Board of Taxation</t>
  </si>
  <si>
    <t>0100</t>
  </si>
  <si>
    <t>Atlantic</t>
  </si>
  <si>
    <t>Request Year</t>
  </si>
  <si>
    <t>Select county entity budget authority here</t>
  </si>
  <si>
    <t>Select county here</t>
  </si>
  <si>
    <t>County Entity Budget Authority</t>
  </si>
  <si>
    <t>County</t>
  </si>
  <si>
    <t>COUNTY ENTITY BUDGET AUTHORITY</t>
  </si>
  <si>
    <t>COUNTY</t>
  </si>
  <si>
    <t xml:space="preserve">Health Benefit coverage cost increase in excess of 2% but no greater than the average % increase of the State Health Benefits Plan  </t>
  </si>
  <si>
    <t xml:space="preserve">Salaries &amp; Wages </t>
  </si>
  <si>
    <t>Total General Operations Excluded from CAPS</t>
  </si>
  <si>
    <t>Board of Elections</t>
  </si>
  <si>
    <t>municode</t>
  </si>
  <si>
    <t xml:space="preserve">Atlantic County </t>
  </si>
  <si>
    <t xml:space="preserve">Bergen County </t>
  </si>
  <si>
    <t xml:space="preserve">Cape May County </t>
  </si>
  <si>
    <t xml:space="preserve">The Budget Request Cap worksheets simplify data entry by having the user enter most data on support pages and some from this sheet. By filling in the highlighted cells on this page, each worksheet will reflect the information and automatically calculate the formulas on each individual worksheet. </t>
  </si>
  <si>
    <t>Pension Contribution Increase in excess of 2%</t>
  </si>
  <si>
    <t>Annual Budget Request Cap Calculation</t>
  </si>
  <si>
    <t>Net Prior Year Tax Levy for County Purpose Tax for Cap Calculation</t>
  </si>
  <si>
    <t>Budget Request Year</t>
  </si>
  <si>
    <t>Budget Request Cap Calculation Data Entry</t>
  </si>
  <si>
    <t>Election Expenses*</t>
  </si>
  <si>
    <t>Election Expenses</t>
  </si>
  <si>
    <t>The instructions can be found on the Instruction Tab of the workbook.</t>
  </si>
  <si>
    <t>Health Insurance Exclusion Calculation Sheet</t>
  </si>
  <si>
    <t xml:space="preserve">Current Year State Health Benefits Program Average Increase:    </t>
  </si>
  <si>
    <t>A.  Current Year Group Health Insurance - Appropriation</t>
  </si>
  <si>
    <t xml:space="preserve">     Current Year Revenues Offset by Group Health Insurance Appropriation</t>
  </si>
  <si>
    <t>Net Current Year Group Health Insurance</t>
  </si>
  <si>
    <t xml:space="preserve">     Prior Year Group Health Insurance (Paid or Charged Plus Reserved)</t>
  </si>
  <si>
    <t xml:space="preserve">     Prior Year Revenues Offset by Group Health Insurance Appropriation</t>
  </si>
  <si>
    <t>Net Prior Year Group Health Insurance</t>
  </si>
  <si>
    <t xml:space="preserve">*NET INCREASE (DECREASE)          </t>
  </si>
  <si>
    <t>B.  If net increase is greater than zero, proceed as follows for Health Benefit Cap Calculation</t>
  </si>
  <si>
    <t>1.  Net Increase Divided by Net Prior Year Amount Expended = % Increase 
(must be greater than 2%; if not STOP, the total increase amount is subject to Cap)</t>
  </si>
  <si>
    <t>2.  Current Year State Health Average 5.80% Less 2%  = 3.8% Increase excluded from Cap</t>
  </si>
  <si>
    <t>3.  % Increase (B1) less % Increase Exclusion (B2)  = % Increase subject to Cap</t>
  </si>
  <si>
    <t>4.  % Increase Inside Cap (B3) *  Net Prior Year Expended = Appropriation subject to Cap</t>
  </si>
  <si>
    <t>5.  % Increase Exclusion (B2) * Net Prior Year Expended = Current Year Appropriation Excluded from Cap</t>
  </si>
  <si>
    <t>Current Year Increase in Appropriation</t>
  </si>
  <si>
    <t>Pension Contribution Exclusion Calculation Sheet</t>
  </si>
  <si>
    <t>Public Employees Retirement System (PERS)</t>
  </si>
  <si>
    <t>Current Year PERS Normal &amp; Accrued Liability, ERI and Deferred Obligations Appropriated</t>
  </si>
  <si>
    <t>Current Year Anticipated Revenues  directly offsetting PERS Costs</t>
  </si>
  <si>
    <t xml:space="preserve">*Net Current Year Base Amount     </t>
  </si>
  <si>
    <t>Prior Year PERS Normal &amp; Accrued Liability, ERI and Deferred Obligations</t>
  </si>
  <si>
    <t>Prior Year Realized Revenues directly offsetting PERS Costs</t>
  </si>
  <si>
    <t xml:space="preserve">*Net Prior Year Base Amount     </t>
  </si>
  <si>
    <t>Difference between Current Year and Prior Year PERS</t>
  </si>
  <si>
    <t>% Difference between Current Year and Prior Year PERS</t>
  </si>
  <si>
    <t>2% Allowance for Prior Year PERS</t>
  </si>
  <si>
    <t xml:space="preserve">Net PERS Exclusion   </t>
  </si>
  <si>
    <t>Police &amp; Fire Retirement System (PFRS)</t>
  </si>
  <si>
    <t xml:space="preserve">Current Year PFRS Normal &amp; Accrued Liability, ERI and Deferred Obligations Appropriated </t>
  </si>
  <si>
    <t>Current Year Anticipated Revenues directly offsetting PFRS Costs</t>
  </si>
  <si>
    <t xml:space="preserve">Prior Year PFRS Normal &amp; Accrued Liability, ERI and Deferred Obligations </t>
  </si>
  <si>
    <t>Prior Year Realized Revenues directly offsetting PFRS</t>
  </si>
  <si>
    <t>Difference between Current Year and Prior Year PFRS</t>
  </si>
  <si>
    <t>% Difference between Current Year and Prior Year PFRS</t>
  </si>
  <si>
    <t>2% Allowance for Prior Year PFRS</t>
  </si>
  <si>
    <t xml:space="preserve">Net PFRS Exclusion   </t>
  </si>
  <si>
    <t>Pension Contribution Exclusion</t>
  </si>
  <si>
    <t>CAP EXCLUSION</t>
  </si>
  <si>
    <t>Statutory County Office:</t>
  </si>
  <si>
    <t xml:space="preserve">Choose the Statutory County and the County Office budget request. This will populate the name of the county and budget authority throughout the workbook. </t>
  </si>
  <si>
    <t>Increases due to CBA prior to January 19, 2016</t>
  </si>
  <si>
    <t xml:space="preserve">Cumberland County </t>
  </si>
  <si>
    <t xml:space="preserve">Essex County </t>
  </si>
  <si>
    <t xml:space="preserve">Gloucester County </t>
  </si>
  <si>
    <t xml:space="preserve">Hudson County </t>
  </si>
  <si>
    <t xml:space="preserve">Hunterdon County </t>
  </si>
  <si>
    <t xml:space="preserve">Mercer County </t>
  </si>
  <si>
    <t xml:space="preserve">Middlesex County </t>
  </si>
  <si>
    <t xml:space="preserve">Monmouth County </t>
  </si>
  <si>
    <t xml:space="preserve">Morris County </t>
  </si>
  <si>
    <t>1500</t>
  </si>
  <si>
    <t xml:space="preserve">Ocean County </t>
  </si>
  <si>
    <t xml:space="preserve">Passaic County </t>
  </si>
  <si>
    <t xml:space="preserve">Salem County </t>
  </si>
  <si>
    <t>1800</t>
  </si>
  <si>
    <t xml:space="preserve">Somerset County </t>
  </si>
  <si>
    <t xml:space="preserve">Sussex County </t>
  </si>
  <si>
    <t xml:space="preserve">Union County </t>
  </si>
  <si>
    <t xml:space="preserve">Warren County </t>
  </si>
  <si>
    <t>Clerk</t>
  </si>
  <si>
    <t>Surrogate</t>
  </si>
  <si>
    <t>Register of Deeds &amp; Mortgages</t>
  </si>
  <si>
    <t>Prosecutor</t>
  </si>
  <si>
    <t xml:space="preserve">Please note that if your health insurance is budgeted in a centralized manner this calculation is </t>
  </si>
  <si>
    <t>NOT APPLICABLE to this CAP CALCULATION</t>
  </si>
  <si>
    <t xml:space="preserve">Please note that if your Pension Obligations are  budgeted in a centralized manner this calculation is </t>
  </si>
  <si>
    <t>Additional Base Year Appropriations per CFO Certification</t>
  </si>
  <si>
    <t>Data Entry:</t>
  </si>
  <si>
    <t>CY</t>
  </si>
  <si>
    <t xml:space="preserve">PY </t>
  </si>
  <si>
    <t>PY Realized</t>
  </si>
  <si>
    <t>Total Miscellaneous Anticipated Revenues</t>
  </si>
  <si>
    <t>Please Enter the Following:</t>
  </si>
  <si>
    <t>Other Sources:</t>
  </si>
  <si>
    <t>Appropriations:</t>
  </si>
  <si>
    <t>Revenues Utilized</t>
  </si>
  <si>
    <t>PY Paid/Charged + Encumbrances + Reserved</t>
  </si>
  <si>
    <t>Amounts from CFO Certification</t>
  </si>
  <si>
    <t>Capital Expenditures - This is N/A if Budgeted Centrally</t>
  </si>
  <si>
    <t>Debt Service- This is N/A if Budgeted Centrally</t>
  </si>
  <si>
    <t>PERS- This is N/A if Budgeted Centrally</t>
  </si>
  <si>
    <t>PFRS - This is N/A if Budgeted Centrally</t>
  </si>
  <si>
    <t>Health Benefit Contribution - This is N/A if Budgeted Centrally</t>
  </si>
  <si>
    <t>CY Revenues offsetting PERS Directly</t>
  </si>
  <si>
    <t>PY Revenues offsetting PERS Directly</t>
  </si>
  <si>
    <t>PY Revenues Received offsetting PERS Directly</t>
  </si>
  <si>
    <t>CY Revenues offsetting Group Insurance Directly</t>
  </si>
  <si>
    <t>PY Revenues Received offsetting Group Insurance Directly</t>
  </si>
  <si>
    <t>PY Revenues offsetting Group Insurance Directly</t>
  </si>
  <si>
    <t>CY Revenues offsetting PFRS Directly</t>
  </si>
  <si>
    <t>PY Revenues Received offsetting PFRS Directly</t>
  </si>
  <si>
    <t>CFO</t>
  </si>
  <si>
    <t>Constitutional Office.</t>
  </si>
  <si>
    <t>Total Costs</t>
  </si>
  <si>
    <t>Revised PY Requested Amount to be Raised by Taxation</t>
  </si>
  <si>
    <t>EXCEPTIONS</t>
  </si>
  <si>
    <t>(Less)</t>
  </si>
  <si>
    <t>PY Revenues offsetting PFRS Directly</t>
  </si>
  <si>
    <t xml:space="preserve">Declared Emergency </t>
  </si>
  <si>
    <t xml:space="preserve">Input requested information in yellow boxes only. Information inputted into yellow boxes will automatically fill throughout the rest of the workbook.  Please round to the nearest whole dollar. No pennies. </t>
  </si>
  <si>
    <t xml:space="preserve">Pension Contribution Increase </t>
  </si>
  <si>
    <t xml:space="preserve">Health Benefit Coverage Cost Increase   </t>
  </si>
  <si>
    <t>Pension Contribution Increase</t>
  </si>
  <si>
    <t xml:space="preserve">Health Benefit Coverage Cost Increase  </t>
  </si>
  <si>
    <t xml:space="preserve">I hereby certify that the following costs detailed below, were budgeted in other areas of the County Budget specifically for the use of the respective </t>
  </si>
  <si>
    <t>Burlington County</t>
  </si>
  <si>
    <t>Camden County</t>
  </si>
  <si>
    <t>0300</t>
  </si>
  <si>
    <t>0400</t>
  </si>
  <si>
    <t>Sheriffs Department</t>
  </si>
  <si>
    <t xml:space="preserve">Burlington County </t>
  </si>
  <si>
    <t xml:space="preserve">Camden County </t>
  </si>
  <si>
    <t>Please e-mail Jorge F Carmona at jorge.carmona@dca.nj.gov or call at (609) 292-1430 with any questions.</t>
  </si>
  <si>
    <t>Freeholder CAP Base Adjustment</t>
  </si>
  <si>
    <t>Other CAP Base Adjustment</t>
  </si>
  <si>
    <t xml:space="preserve"> </t>
  </si>
  <si>
    <t>Calculation without Freeholder Cap Base Adjustment</t>
  </si>
  <si>
    <t>$$ Increase in Max. Amount to be Raised by Taxation from Freeholder Cap Base Adjustment</t>
  </si>
  <si>
    <t>% Increase in Max. Amount to be Raised by Taxation from Freeholder Cap Base Adjustment</t>
  </si>
  <si>
    <t>Current Year Freeholder-Adjusted Cap Base</t>
  </si>
  <si>
    <t xml:space="preserve">Prior Year Freeholder CAP Base Carryover Adjustment </t>
  </si>
  <si>
    <t>A. Current Year Adjustment</t>
  </si>
  <si>
    <t>B. Prior Year Adjustment Carryover</t>
  </si>
  <si>
    <r>
      <rPr>
        <b/>
        <sz val="11"/>
        <color theme="1"/>
        <rFont val="Calibri"/>
        <family val="2"/>
        <scheme val="minor"/>
      </rPr>
      <t xml:space="preserve">Background:
</t>
    </r>
    <r>
      <rPr>
        <sz val="11"/>
        <color theme="1"/>
        <rFont val="Calibri"/>
        <family val="2"/>
        <scheme val="minor"/>
      </rPr>
      <t xml:space="preserve">In those situations where non-property tax based revenues fully funded a county entity’s prior year budget request, but are not expected to fully fund the county entity’s upcoming year’s budget request, the county entity can certify a base amount to be signed off on by the County’s Chief Finance Officer and approved by the governing body. If a county governing body allows a county entity budget request to exceed the limit imposed by the cap, then the governing body shall adopt a resolution to that effect stating the amount of the increase, the extent to which the increase exceeds the budget request cap, and a statement that the governing body has determined that the increase in the budget request cap shall not cause the county the exceed the levy caps set forth in the 1977 and 2010 levy cap laws.  
If the governing body intends the increase to become the base from which subsequent county entity budget request increases are to be measured, the resolution must expressly state that; otherwise the maximum statutorily permitted budget request increase for the prior year must serve as the base. 
If the county governing body allows a county entity budget request to exceed the limit imposed by the cap in the </t>
    </r>
    <r>
      <rPr>
        <i/>
        <sz val="11"/>
        <color theme="1"/>
        <rFont val="Calibri"/>
        <family val="2"/>
        <scheme val="minor"/>
      </rPr>
      <t>current year only</t>
    </r>
    <r>
      <rPr>
        <sz val="11"/>
        <color theme="1"/>
        <rFont val="Calibri"/>
        <family val="2"/>
        <scheme val="minor"/>
      </rPr>
      <t xml:space="preserve">, fill in </t>
    </r>
    <r>
      <rPr>
        <b/>
        <sz val="11"/>
        <color theme="1"/>
        <rFont val="Calibri"/>
        <family val="2"/>
        <scheme val="minor"/>
      </rPr>
      <t>Section A.</t>
    </r>
    <r>
      <rPr>
        <sz val="11"/>
        <color theme="1"/>
        <rFont val="Calibri"/>
        <family val="2"/>
        <scheme val="minor"/>
      </rPr>
      <t xml:space="preserve"> If the governing body is using a prior year's adjusted base as the current year base, fill in</t>
    </r>
    <r>
      <rPr>
        <b/>
        <sz val="11"/>
        <color theme="1"/>
        <rFont val="Calibri"/>
        <family val="2"/>
        <scheme val="minor"/>
      </rPr>
      <t xml:space="preserve"> Section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</si>
</sst>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quot;#,##0.00"/>
    <numFmt numFmtId="167" formatCode="&quot;$&quot;#,##0"/>
  </numFmts>
  <fonts count="34"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sz val="11"/>
      <color theme="1"/>
      <name val="Calibri"/>
      <family val="2"/>
      <scheme val="minor"/>
    </font>
    <font>
      <sz val="11"/>
      <name val="Calibri"/>
      <family val="2"/>
      <scheme val="minor"/>
    </font>
    <font>
      <b/>
      <sz val="11"/>
      <name val="Calibri"/>
      <family val="2"/>
      <scheme val="minor"/>
    </font>
    <font>
      <sz val="10"/>
      <name val="Arial"/>
      <family val="2"/>
    </font>
    <font>
      <sz val="10"/>
      <color theme="1"/>
      <name val="Arial"/>
      <family val="2"/>
    </font>
    <font>
      <b/>
      <sz val="10"/>
      <name val="Arial"/>
      <family val="2"/>
    </font>
    <font>
      <sz val="10"/>
      <color theme="1"/>
      <name val="Calibri"/>
      <family val="2"/>
      <scheme val="minor"/>
    </font>
    <font>
      <b/>
      <u/>
      <sz val="10"/>
      <name val="Arial"/>
      <family val="2"/>
    </font>
    <font>
      <b/>
      <sz val="12"/>
      <name val="Arial"/>
      <family val="2"/>
    </font>
    <font>
      <b/>
      <sz val="11"/>
      <name val="Arial"/>
      <family val="2"/>
    </font>
    <font>
      <b/>
      <sz val="16"/>
      <name val="Arial"/>
      <family val="2"/>
    </font>
    <font>
      <b/>
      <sz val="16"/>
      <color theme="1"/>
      <name val="Calibri"/>
      <family val="2"/>
      <scheme val="minor"/>
    </font>
    <font>
      <b/>
      <sz val="14"/>
      <name val="Arial"/>
      <family val="2"/>
    </font>
    <font>
      <b/>
      <sz val="18"/>
      <color theme="1"/>
      <name val="Calibri"/>
      <family val="2"/>
      <scheme val="minor"/>
    </font>
    <font>
      <b/>
      <sz val="12"/>
      <name val="Calibri"/>
      <family val="2"/>
      <scheme val="minor"/>
    </font>
    <font>
      <b/>
      <sz val="18"/>
      <name val="Arial"/>
      <family val="2"/>
    </font>
    <font>
      <b/>
      <sz val="12"/>
      <name val="Times New Roman"/>
      <family val="1"/>
    </font>
    <font>
      <sz val="12"/>
      <name val="Times New Roman"/>
      <family val="1"/>
    </font>
    <font>
      <b/>
      <sz val="11"/>
      <name val="Bookman Old Style"/>
      <family val="1"/>
    </font>
    <font>
      <b/>
      <sz val="11"/>
      <color indexed="55"/>
      <name val="Arial"/>
      <family val="2"/>
    </font>
    <font>
      <b/>
      <sz val="10"/>
      <color rgb="FF0000FF"/>
      <name val="Arial"/>
      <family val="2"/>
    </font>
    <font>
      <b/>
      <i/>
      <sz val="11"/>
      <color theme="1"/>
      <name val="Calibri"/>
      <family val="2"/>
      <scheme val="minor"/>
    </font>
    <font>
      <b/>
      <u/>
      <sz val="11"/>
      <color theme="1"/>
      <name val="Calibri"/>
      <family val="2"/>
      <scheme val="minor"/>
    </font>
    <font>
      <sz val="8"/>
      <color theme="1"/>
      <name val="Calibri"/>
      <family val="2"/>
      <scheme val="minor"/>
    </font>
    <font>
      <sz val="11"/>
      <color theme="1"/>
      <name val="Arial"/>
      <family val="2"/>
    </font>
    <font>
      <sz val="11"/>
      <name val="Arial"/>
      <family val="2"/>
    </font>
    <font>
      <b/>
      <sz val="14"/>
      <color theme="1"/>
      <name val="Calibri"/>
      <family val="2"/>
      <scheme val="minor"/>
    </font>
    <font>
      <sz val="14"/>
      <color theme="1"/>
      <name val="Calibri"/>
      <family val="2"/>
      <scheme val="minor"/>
    </font>
    <font>
      <b/>
      <sz val="11"/>
      <color theme="8" tint="-0.249977111117893"/>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indexed="41"/>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3" tint="0.79998168889431442"/>
        <bgColor indexed="64"/>
      </patternFill>
    </fill>
  </fills>
  <borders count="55">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style="thin">
        <color indexed="64"/>
      </bottom>
      <diagonal/>
    </border>
    <border>
      <left/>
      <right style="thick">
        <color auto="1"/>
      </right>
      <top/>
      <bottom style="thin">
        <color indexed="64"/>
      </bottom>
      <diagonal/>
    </border>
    <border>
      <left style="thin">
        <color auto="1"/>
      </left>
      <right style="thin">
        <color auto="1"/>
      </right>
      <top style="thick">
        <color auto="1"/>
      </top>
      <bottom style="thin">
        <color auto="1"/>
      </bottom>
      <diagonal/>
    </border>
    <border>
      <left style="thin">
        <color indexed="64"/>
      </left>
      <right style="thin">
        <color indexed="64"/>
      </right>
      <top style="thick">
        <color indexed="64"/>
      </top>
      <bottom style="double">
        <color indexed="64"/>
      </bottom>
      <diagonal/>
    </border>
    <border>
      <left style="thin">
        <color indexed="64"/>
      </left>
      <right style="thin">
        <color indexed="64"/>
      </right>
      <top style="thin">
        <color indexed="64"/>
      </top>
      <bottom/>
      <diagonal/>
    </border>
  </borders>
  <cellStyleXfs count="17">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8" fillId="0" borderId="0"/>
    <xf numFmtId="43" fontId="8"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0" fontId="4" fillId="0" borderId="0"/>
    <xf numFmtId="0" fontId="9" fillId="0" borderId="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74">
    <xf numFmtId="0" fontId="0" fillId="0" borderId="0" xfId="0"/>
    <xf numFmtId="0" fontId="1" fillId="0" borderId="0" xfId="0" applyFont="1"/>
    <xf numFmtId="0" fontId="0" fillId="0" borderId="0" xfId="0" applyAlignment="1">
      <alignment wrapText="1"/>
    </xf>
    <xf numFmtId="0" fontId="2" fillId="0" borderId="1" xfId="0" applyFont="1" applyBorder="1" applyAlignment="1">
      <alignment horizontal="center" wrapText="1"/>
    </xf>
    <xf numFmtId="42" fontId="0" fillId="0" borderId="2"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0" fillId="0" borderId="0" xfId="0"/>
    <xf numFmtId="164" fontId="0" fillId="0" borderId="0" xfId="0" applyNumberFormat="1"/>
    <xf numFmtId="0" fontId="0" fillId="0" borderId="0" xfId="0" applyFont="1"/>
    <xf numFmtId="0" fontId="0" fillId="0" borderId="0" xfId="0" applyFont="1" applyFill="1" applyProtection="1"/>
    <xf numFmtId="0" fontId="0" fillId="0" borderId="0" xfId="0" applyProtection="1"/>
    <xf numFmtId="164" fontId="0" fillId="0" borderId="0" xfId="0" applyNumberFormat="1" applyBorder="1"/>
    <xf numFmtId="0" fontId="1" fillId="2" borderId="0" xfId="0" applyFont="1" applyFill="1" applyProtection="1"/>
    <xf numFmtId="0" fontId="0" fillId="2" borderId="0" xfId="0" applyFont="1" applyFill="1" applyProtection="1"/>
    <xf numFmtId="0" fontId="6" fillId="0" borderId="0" xfId="5" applyFont="1" applyFill="1" applyProtection="1"/>
    <xf numFmtId="0" fontId="8" fillId="0" borderId="0" xfId="5" applyProtection="1"/>
    <xf numFmtId="0" fontId="7" fillId="0" borderId="0" xfId="5" applyFont="1" applyFill="1" applyAlignment="1" applyProtection="1">
      <alignment wrapText="1"/>
    </xf>
    <xf numFmtId="0" fontId="7" fillId="3" borderId="0" xfId="5" applyFont="1" applyFill="1" applyAlignment="1" applyProtection="1">
      <alignment wrapText="1"/>
      <protection locked="0"/>
    </xf>
    <xf numFmtId="0" fontId="0" fillId="0" borderId="0" xfId="0" applyAlignment="1">
      <alignment horizontal="left" wrapText="1"/>
    </xf>
    <xf numFmtId="0" fontId="1" fillId="0" borderId="0" xfId="0" applyFont="1" applyAlignment="1">
      <alignment horizontal="center"/>
    </xf>
    <xf numFmtId="0" fontId="1" fillId="0" borderId="0" xfId="0" applyFont="1" applyAlignment="1">
      <alignment horizontal="center"/>
    </xf>
    <xf numFmtId="0" fontId="0" fillId="0" borderId="0" xfId="0" applyAlignment="1">
      <alignment horizontal="right"/>
    </xf>
    <xf numFmtId="166" fontId="0" fillId="0" borderId="0" xfId="0" applyNumberFormat="1" applyBorder="1"/>
    <xf numFmtId="166" fontId="0" fillId="0" borderId="0" xfId="0" applyNumberFormat="1"/>
    <xf numFmtId="166" fontId="0" fillId="0" borderId="1" xfId="0" applyNumberFormat="1" applyBorder="1"/>
    <xf numFmtId="0" fontId="0" fillId="0" borderId="0" xfId="0" applyAlignment="1">
      <alignment horizontal="right" wrapText="1"/>
    </xf>
    <xf numFmtId="0" fontId="0" fillId="0" borderId="0" xfId="0" applyAlignment="1">
      <alignment horizontal="left"/>
    </xf>
    <xf numFmtId="0" fontId="4" fillId="0" borderId="0" xfId="0" applyFont="1"/>
    <xf numFmtId="165" fontId="4" fillId="0" borderId="0" xfId="14" applyNumberFormat="1" applyFont="1"/>
    <xf numFmtId="0" fontId="4" fillId="0" borderId="6" xfId="0" applyFont="1" applyBorder="1"/>
    <xf numFmtId="0" fontId="4" fillId="0" borderId="8" xfId="0" applyFont="1" applyBorder="1"/>
    <xf numFmtId="0" fontId="4" fillId="0" borderId="0" xfId="0" applyFont="1" applyBorder="1" applyAlignment="1">
      <alignment horizontal="right"/>
    </xf>
    <xf numFmtId="0" fontId="4" fillId="0" borderId="0" xfId="0" applyFont="1" applyBorder="1"/>
    <xf numFmtId="0" fontId="11" fillId="0" borderId="7" xfId="0" applyFont="1" applyBorder="1" applyAlignment="1">
      <alignment vertical="center"/>
    </xf>
    <xf numFmtId="0" fontId="10" fillId="0" borderId="8" xfId="0" applyFont="1" applyBorder="1" applyAlignment="1">
      <alignment horizontal="left"/>
    </xf>
    <xf numFmtId="0" fontId="11" fillId="0" borderId="0" xfId="0" applyFont="1" applyBorder="1"/>
    <xf numFmtId="0" fontId="11" fillId="0" borderId="8" xfId="0" applyFont="1" applyBorder="1"/>
    <xf numFmtId="5" fontId="4" fillId="4" borderId="9" xfId="14" applyNumberFormat="1" applyFont="1" applyFill="1" applyBorder="1" applyAlignment="1" applyProtection="1">
      <alignment vertical="center"/>
    </xf>
    <xf numFmtId="0" fontId="10" fillId="0" borderId="8" xfId="0" applyFont="1" applyBorder="1"/>
    <xf numFmtId="0" fontId="4" fillId="0" borderId="0" xfId="0" quotePrefix="1" applyFont="1" applyBorder="1" applyAlignment="1">
      <alignment horizontal="left"/>
    </xf>
    <xf numFmtId="0" fontId="3" fillId="0" borderId="0" xfId="0" applyFont="1" applyBorder="1"/>
    <xf numFmtId="0" fontId="3" fillId="0" borderId="0" xfId="0" quotePrefix="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vertical="center" wrapText="1"/>
    </xf>
    <xf numFmtId="3" fontId="10" fillId="0" borderId="7" xfId="14" applyNumberFormat="1" applyFont="1" applyBorder="1" applyAlignment="1" applyProtection="1">
      <alignment vertical="center"/>
    </xf>
    <xf numFmtId="0" fontId="10" fillId="0" borderId="8" xfId="0" quotePrefix="1" applyFont="1" applyBorder="1" applyAlignment="1">
      <alignment horizontal="left"/>
    </xf>
    <xf numFmtId="5" fontId="4" fillId="4" borderId="9" xfId="15" applyNumberFormat="1" applyFont="1" applyFill="1" applyBorder="1" applyAlignment="1" applyProtection="1">
      <alignment vertical="center"/>
    </xf>
    <xf numFmtId="165" fontId="4" fillId="0" borderId="7" xfId="14" applyNumberFormat="1" applyFont="1" applyBorder="1"/>
    <xf numFmtId="0" fontId="11" fillId="0" borderId="7" xfId="0" applyFont="1" applyBorder="1"/>
    <xf numFmtId="0" fontId="10" fillId="0" borderId="7" xfId="0" applyFont="1" applyBorder="1" applyAlignment="1">
      <alignment horizontal="right" vertical="center" wrapText="1"/>
    </xf>
    <xf numFmtId="0" fontId="4" fillId="0" borderId="0" xfId="0" applyFont="1" applyFill="1"/>
    <xf numFmtId="0" fontId="0" fillId="0" borderId="0" xfId="0" applyFill="1"/>
    <xf numFmtId="0" fontId="13" fillId="0" borderId="7"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4" fillId="0" borderId="0" xfId="0" applyFont="1" applyFill="1" applyBorder="1"/>
    <xf numFmtId="0" fontId="4" fillId="0" borderId="8" xfId="0" applyFont="1" applyFill="1" applyBorder="1"/>
    <xf numFmtId="0" fontId="10" fillId="0" borderId="0" xfId="0" applyFont="1"/>
    <xf numFmtId="0" fontId="4" fillId="0" borderId="11" xfId="0" applyFont="1" applyBorder="1" applyAlignment="1">
      <alignment vertical="center"/>
    </xf>
    <xf numFmtId="0" fontId="4" fillId="0" borderId="12" xfId="0" applyFont="1" applyBorder="1"/>
    <xf numFmtId="0" fontId="14" fillId="0" borderId="5" xfId="0" applyFont="1" applyFill="1" applyBorder="1" applyAlignment="1">
      <alignment horizontal="center" vertical="center" wrapText="1"/>
    </xf>
    <xf numFmtId="0" fontId="15" fillId="0" borderId="11" xfId="0" applyFont="1" applyFill="1" applyBorder="1" applyAlignment="1">
      <alignment horizontal="center"/>
    </xf>
    <xf numFmtId="165" fontId="4" fillId="0" borderId="0" xfId="14" applyNumberFormat="1" applyFont="1" applyBorder="1"/>
    <xf numFmtId="41" fontId="1" fillId="0" borderId="0" xfId="0" applyNumberFormat="1" applyFont="1"/>
    <xf numFmtId="0" fontId="1" fillId="0" borderId="0" xfId="0" applyFont="1" applyAlignment="1">
      <alignment horizontal="right"/>
    </xf>
    <xf numFmtId="166" fontId="1" fillId="0" borderId="0" xfId="0" applyNumberFormat="1" applyFont="1"/>
    <xf numFmtId="41" fontId="1" fillId="0" borderId="1" xfId="0" applyNumberFormat="1" applyFont="1" applyBorder="1"/>
    <xf numFmtId="0" fontId="1" fillId="0" borderId="0" xfId="0" applyFont="1" applyAlignment="1">
      <alignment horizontal="right" wrapText="1"/>
    </xf>
    <xf numFmtId="0" fontId="13" fillId="4" borderId="9" xfId="0" applyFont="1" applyFill="1" applyBorder="1" applyAlignment="1" applyProtection="1">
      <alignment horizontal="center" vertical="center" wrapText="1"/>
      <protection locked="0"/>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166" fontId="0" fillId="0" borderId="1" xfId="0" applyNumberFormat="1" applyFill="1" applyBorder="1"/>
    <xf numFmtId="166" fontId="0" fillId="0" borderId="0" xfId="0" applyNumberFormat="1" applyFill="1"/>
    <xf numFmtId="0" fontId="7" fillId="0" borderId="0" xfId="5" quotePrefix="1" applyFont="1" applyFill="1" applyBorder="1" applyAlignment="1" applyProtection="1">
      <alignment horizontal="right"/>
    </xf>
    <xf numFmtId="1" fontId="7" fillId="5" borderId="3" xfId="8" applyNumberFormat="1" applyFont="1" applyFill="1" applyBorder="1" applyAlignment="1" applyProtection="1">
      <alignment horizontal="center" vertical="center"/>
      <protection locked="0"/>
    </xf>
    <xf numFmtId="167" fontId="4" fillId="0" borderId="0" xfId="14" applyNumberFormat="1" applyFont="1" applyFill="1" applyBorder="1" applyProtection="1"/>
    <xf numFmtId="3" fontId="3" fillId="0" borderId="0" xfId="14" applyNumberFormat="1" applyFont="1" applyBorder="1"/>
    <xf numFmtId="0" fontId="15" fillId="0" borderId="12" xfId="0" applyFont="1" applyFill="1" applyBorder="1" applyAlignment="1">
      <alignment horizontal="center"/>
    </xf>
    <xf numFmtId="0" fontId="15" fillId="0" borderId="13" xfId="0" applyFont="1" applyFill="1" applyBorder="1" applyAlignment="1">
      <alignment horizontal="center"/>
    </xf>
    <xf numFmtId="0" fontId="14" fillId="0" borderId="4" xfId="0" applyFont="1" applyFill="1" applyBorder="1" applyAlignment="1">
      <alignment horizontal="center" vertical="center" wrapText="1"/>
    </xf>
    <xf numFmtId="0" fontId="7" fillId="0" borderId="0" xfId="5" applyFont="1" applyFill="1" applyAlignment="1" applyProtection="1">
      <alignment vertical="center"/>
    </xf>
    <xf numFmtId="0" fontId="7" fillId="0" borderId="0" xfId="5" quotePrefix="1" applyFont="1" applyFill="1" applyAlignment="1" applyProtection="1">
      <alignment horizontal="left" vertical="center" wrapText="1"/>
    </xf>
    <xf numFmtId="0" fontId="4" fillId="0" borderId="0" xfId="0" applyFont="1" applyBorder="1" applyAlignment="1">
      <alignment vertical="center" wrapText="1"/>
    </xf>
    <xf numFmtId="0" fontId="4" fillId="0" borderId="8" xfId="0" applyFont="1" applyBorder="1" applyAlignment="1"/>
    <xf numFmtId="0" fontId="4" fillId="0" borderId="0" xfId="0" applyFont="1" applyAlignment="1"/>
    <xf numFmtId="164" fontId="10" fillId="0" borderId="15" xfId="12" applyNumberFormat="1" applyFont="1" applyBorder="1" applyAlignment="1">
      <alignment horizontal="left" vertical="top" wrapText="1"/>
    </xf>
    <xf numFmtId="0" fontId="14" fillId="0" borderId="17" xfId="0" applyFont="1" applyFill="1" applyBorder="1" applyAlignment="1">
      <alignment horizontal="center" vertical="top" wrapText="1"/>
    </xf>
    <xf numFmtId="0" fontId="22" fillId="0" borderId="14" xfId="0" applyFont="1" applyBorder="1" applyAlignment="1">
      <alignment horizontal="center" vertical="top" wrapText="1"/>
    </xf>
    <xf numFmtId="0" fontId="22" fillId="0" borderId="1" xfId="0" applyFont="1" applyBorder="1" applyAlignment="1">
      <alignment horizontal="center" vertical="top" wrapText="1"/>
    </xf>
    <xf numFmtId="0" fontId="22" fillId="0" borderId="15" xfId="0" applyFont="1" applyBorder="1" applyAlignment="1">
      <alignment horizontal="center" vertical="top" wrapText="1"/>
    </xf>
    <xf numFmtId="6" fontId="14" fillId="6" borderId="25" xfId="0" applyNumberFormat="1" applyFont="1" applyFill="1" applyBorder="1" applyAlignment="1" applyProtection="1">
      <alignment horizontal="right" wrapText="1"/>
    </xf>
    <xf numFmtId="0" fontId="10" fillId="0" borderId="28" xfId="0" applyFont="1" applyBorder="1" applyAlignment="1">
      <alignment horizontal="center"/>
    </xf>
    <xf numFmtId="8" fontId="14" fillId="7" borderId="15" xfId="0" applyNumberFormat="1" applyFont="1" applyFill="1" applyBorder="1" applyAlignment="1">
      <alignment horizontal="left" wrapText="1"/>
    </xf>
    <xf numFmtId="10" fontId="14" fillId="0" borderId="15" xfId="0" applyNumberFormat="1" applyFont="1" applyFill="1" applyBorder="1" applyAlignment="1">
      <alignment horizontal="center" wrapText="1"/>
    </xf>
    <xf numFmtId="10" fontId="14" fillId="0" borderId="17" xfId="0" applyNumberFormat="1" applyFont="1" applyBorder="1" applyAlignment="1">
      <alignment horizontal="center" wrapText="1"/>
    </xf>
    <xf numFmtId="6" fontId="14" fillId="0" borderId="15" xfId="0" applyNumberFormat="1" applyFont="1" applyBorder="1" applyAlignment="1">
      <alignment horizontal="right" wrapText="1"/>
    </xf>
    <xf numFmtId="6" fontId="14" fillId="6" borderId="15" xfId="0" applyNumberFormat="1" applyFont="1" applyFill="1" applyBorder="1" applyAlignment="1">
      <alignment horizontal="right" wrapText="1"/>
    </xf>
    <xf numFmtId="6" fontId="14" fillId="0" borderId="15" xfId="0" applyNumberFormat="1" applyFont="1" applyFill="1" applyBorder="1" applyAlignment="1">
      <alignment horizontal="right" wrapText="1"/>
    </xf>
    <xf numFmtId="0" fontId="14" fillId="0" borderId="15" xfId="0" applyFont="1" applyFill="1" applyBorder="1" applyAlignment="1">
      <alignment horizontal="center" vertical="top" wrapText="1"/>
    </xf>
    <xf numFmtId="6" fontId="14" fillId="4" borderId="15" xfId="0" applyNumberFormat="1" applyFont="1" applyFill="1" applyBorder="1" applyAlignment="1" applyProtection="1">
      <alignment horizontal="right" wrapText="1"/>
    </xf>
    <xf numFmtId="6" fontId="14" fillId="0" borderId="15" xfId="0" applyNumberFormat="1" applyFont="1" applyFill="1" applyBorder="1" applyAlignment="1" applyProtection="1">
      <alignment horizontal="right" wrapText="1"/>
    </xf>
    <xf numFmtId="6" fontId="14" fillId="0" borderId="25" xfId="0" applyNumberFormat="1" applyFont="1" applyFill="1" applyBorder="1" applyAlignment="1" applyProtection="1">
      <alignment horizontal="right" wrapText="1"/>
    </xf>
    <xf numFmtId="0" fontId="22" fillId="0" borderId="15" xfId="0" applyFont="1" applyBorder="1" applyAlignment="1" applyProtection="1">
      <alignment horizontal="center" vertical="top" wrapText="1"/>
    </xf>
    <xf numFmtId="6" fontId="14" fillId="0" borderId="38" xfId="0" applyNumberFormat="1" applyFont="1" applyFill="1" applyBorder="1" applyAlignment="1">
      <alignment horizontal="right" wrapText="1"/>
    </xf>
    <xf numFmtId="9" fontId="14" fillId="0" borderId="38" xfId="12" applyFont="1" applyFill="1" applyBorder="1" applyAlignment="1">
      <alignment horizontal="right" wrapText="1"/>
    </xf>
    <xf numFmtId="6" fontId="14" fillId="8" borderId="38" xfId="0" applyNumberFormat="1" applyFont="1" applyFill="1" applyBorder="1" applyAlignment="1">
      <alignment horizontal="right" wrapText="1"/>
    </xf>
    <xf numFmtId="0" fontId="14" fillId="0" borderId="8" xfId="0" applyFont="1" applyBorder="1" applyAlignment="1">
      <alignment horizontal="right" wrapText="1"/>
    </xf>
    <xf numFmtId="0" fontId="14" fillId="0" borderId="41" xfId="0" applyFont="1" applyBorder="1" applyAlignment="1">
      <alignment horizontal="right" wrapText="1"/>
    </xf>
    <xf numFmtId="6" fontId="14" fillId="6" borderId="25" xfId="0" applyNumberFormat="1" applyFont="1" applyFill="1" applyBorder="1" applyAlignment="1">
      <alignment horizontal="right" wrapText="1"/>
    </xf>
    <xf numFmtId="8" fontId="24" fillId="7" borderId="31" xfId="0" applyNumberFormat="1" applyFont="1" applyFill="1" applyBorder="1" applyAlignment="1">
      <alignment horizontal="left" wrapText="1"/>
    </xf>
    <xf numFmtId="0" fontId="13" fillId="0" borderId="18" xfId="0" applyFont="1" applyFill="1" applyBorder="1" applyAlignment="1" applyProtection="1">
      <alignment horizontal="center" vertical="top" wrapText="1"/>
    </xf>
    <xf numFmtId="0" fontId="21" fillId="0" borderId="15" xfId="0" applyFont="1" applyFill="1" applyBorder="1" applyAlignment="1">
      <alignment horizontal="center" vertical="top" wrapText="1"/>
    </xf>
    <xf numFmtId="164" fontId="25" fillId="0" borderId="9" xfId="12" applyNumberFormat="1" applyFont="1" applyBorder="1" applyAlignment="1">
      <alignment horizontal="center" vertical="top" wrapText="1"/>
    </xf>
    <xf numFmtId="5" fontId="10" fillId="4" borderId="9" xfId="14" applyNumberFormat="1" applyFont="1" applyFill="1" applyBorder="1" applyAlignment="1" applyProtection="1">
      <alignment vertical="center"/>
    </xf>
    <xf numFmtId="6" fontId="14" fillId="4" borderId="3" xfId="0" applyNumberFormat="1" applyFont="1" applyFill="1" applyBorder="1" applyAlignment="1" applyProtection="1">
      <alignment horizontal="right" wrapText="1"/>
    </xf>
    <xf numFmtId="0" fontId="1" fillId="9" borderId="42" xfId="0" applyFont="1" applyFill="1" applyBorder="1" applyAlignment="1"/>
    <xf numFmtId="0" fontId="1" fillId="9" borderId="43" xfId="0" applyFont="1" applyFill="1" applyBorder="1" applyAlignment="1"/>
    <xf numFmtId="0" fontId="1" fillId="9" borderId="44" xfId="0" applyFont="1" applyFill="1" applyBorder="1" applyAlignment="1"/>
    <xf numFmtId="166" fontId="0" fillId="0" borderId="0" xfId="15" applyNumberFormat="1" applyFont="1"/>
    <xf numFmtId="0" fontId="1" fillId="0" borderId="0" xfId="0" applyFont="1" applyFill="1"/>
    <xf numFmtId="0" fontId="0" fillId="9" borderId="3" xfId="0" applyFill="1" applyBorder="1"/>
    <xf numFmtId="0" fontId="26" fillId="9" borderId="3" xfId="0" applyFont="1" applyFill="1" applyBorder="1"/>
    <xf numFmtId="166" fontId="0" fillId="9" borderId="3" xfId="15" applyNumberFormat="1" applyFont="1" applyFill="1" applyBorder="1"/>
    <xf numFmtId="0" fontId="0" fillId="10" borderId="3" xfId="0" applyFont="1" applyFill="1" applyBorder="1" applyProtection="1"/>
    <xf numFmtId="0" fontId="26" fillId="10" borderId="3" xfId="0" applyFont="1" applyFill="1" applyBorder="1"/>
    <xf numFmtId="0" fontId="0" fillId="10" borderId="3" xfId="0" applyFill="1" applyBorder="1" applyProtection="1"/>
    <xf numFmtId="0" fontId="26" fillId="10" borderId="3" xfId="0" applyFont="1" applyFill="1" applyBorder="1" applyProtection="1"/>
    <xf numFmtId="41" fontId="0" fillId="0" borderId="0" xfId="0" applyNumberFormat="1" applyAlignment="1">
      <alignment horizontal="right"/>
    </xf>
    <xf numFmtId="6" fontId="0" fillId="0" borderId="0" xfId="0" applyNumberFormat="1" applyBorder="1" applyAlignment="1">
      <alignment horizontal="right"/>
    </xf>
    <xf numFmtId="41" fontId="0" fillId="0" borderId="0" xfId="0" applyNumberFormat="1" applyBorder="1" applyAlignment="1">
      <alignment horizontal="right"/>
    </xf>
    <xf numFmtId="166" fontId="0" fillId="0" borderId="0" xfId="0" applyNumberFormat="1" applyAlignment="1">
      <alignment horizontal="right"/>
    </xf>
    <xf numFmtId="166" fontId="0" fillId="0" borderId="1" xfId="14" applyNumberFormat="1" applyFont="1" applyBorder="1" applyAlignment="1">
      <alignment horizontal="right"/>
    </xf>
    <xf numFmtId="166" fontId="0" fillId="0" borderId="1" xfId="0" applyNumberFormat="1" applyBorder="1" applyAlignment="1">
      <alignment horizontal="right"/>
    </xf>
    <xf numFmtId="5" fontId="10" fillId="4" borderId="9" xfId="14" applyNumberFormat="1" applyFont="1" applyFill="1" applyBorder="1" applyAlignment="1" applyProtection="1">
      <alignment horizontal="right" vertical="center"/>
    </xf>
    <xf numFmtId="0" fontId="1" fillId="9" borderId="3" xfId="0" applyFont="1" applyFill="1" applyBorder="1"/>
    <xf numFmtId="0" fontId="1" fillId="10" borderId="3" xfId="0" applyFont="1" applyFill="1" applyBorder="1"/>
    <xf numFmtId="0" fontId="1" fillId="0" borderId="0" xfId="0" applyFont="1" applyFill="1" applyAlignment="1">
      <alignment horizontal="left" wrapText="1"/>
    </xf>
    <xf numFmtId="0" fontId="1" fillId="9" borderId="45" xfId="0" applyFont="1" applyFill="1" applyBorder="1" applyAlignment="1"/>
    <xf numFmtId="0" fontId="1" fillId="9" borderId="0" xfId="0" applyFont="1" applyFill="1" applyBorder="1" applyAlignment="1"/>
    <xf numFmtId="0" fontId="1" fillId="9" borderId="46" xfId="0" applyFont="1" applyFill="1" applyBorder="1" applyAlignment="1"/>
    <xf numFmtId="0" fontId="0" fillId="11" borderId="52" xfId="0" applyFill="1" applyBorder="1"/>
    <xf numFmtId="0" fontId="0" fillId="11" borderId="3" xfId="0" applyFill="1" applyBorder="1"/>
    <xf numFmtId="0" fontId="0" fillId="11" borderId="16" xfId="0" applyFill="1" applyBorder="1"/>
    <xf numFmtId="0" fontId="1" fillId="11" borderId="52" xfId="0" applyFont="1" applyFill="1" applyBorder="1" applyAlignment="1">
      <alignment horizontal="center"/>
    </xf>
    <xf numFmtId="0" fontId="0" fillId="11" borderId="19" xfId="0" applyFill="1" applyBorder="1"/>
    <xf numFmtId="0" fontId="0" fillId="11" borderId="35" xfId="0" applyFill="1" applyBorder="1"/>
    <xf numFmtId="166" fontId="0" fillId="11" borderId="53" xfId="0" applyNumberFormat="1" applyFill="1" applyBorder="1"/>
    <xf numFmtId="0" fontId="1" fillId="11" borderId="3" xfId="0" applyFont="1" applyFill="1" applyBorder="1"/>
    <xf numFmtId="0" fontId="26" fillId="0" borderId="1" xfId="0" applyFont="1" applyBorder="1" applyAlignment="1">
      <alignment horizontal="center" wrapText="1"/>
    </xf>
    <xf numFmtId="0" fontId="26" fillId="0" borderId="0" xfId="0" applyFont="1" applyBorder="1" applyAlignment="1">
      <alignment horizontal="center" wrapText="1"/>
    </xf>
    <xf numFmtId="0" fontId="10" fillId="0" borderId="0" xfId="0" quotePrefix="1" applyFont="1" applyBorder="1" applyAlignment="1">
      <alignment horizontal="left"/>
    </xf>
    <xf numFmtId="166" fontId="0" fillId="0" borderId="1" xfId="15" applyNumberFormat="1" applyFont="1" applyBorder="1"/>
    <xf numFmtId="167" fontId="1" fillId="9" borderId="3" xfId="15" applyNumberFormat="1" applyFont="1" applyFill="1" applyBorder="1" applyProtection="1">
      <protection locked="0"/>
    </xf>
    <xf numFmtId="167" fontId="1" fillId="10" borderId="3" xfId="15" applyNumberFormat="1" applyFont="1" applyFill="1" applyBorder="1" applyProtection="1">
      <protection locked="0"/>
    </xf>
    <xf numFmtId="0" fontId="28" fillId="0" borderId="0" xfId="0" applyFont="1" applyProtection="1"/>
    <xf numFmtId="0" fontId="29" fillId="0" borderId="0" xfId="0" applyFont="1" applyProtection="1"/>
    <xf numFmtId="0" fontId="29" fillId="0" borderId="0" xfId="0" applyFont="1"/>
    <xf numFmtId="0" fontId="30" fillId="0" borderId="0" xfId="0" applyFont="1"/>
    <xf numFmtId="0" fontId="14" fillId="0" borderId="0" xfId="0" applyFont="1"/>
    <xf numFmtId="0" fontId="30" fillId="0" borderId="0" xfId="0" applyFont="1" applyFill="1"/>
    <xf numFmtId="0" fontId="29" fillId="0" borderId="0" xfId="0" applyFont="1" applyFill="1"/>
    <xf numFmtId="0" fontId="30" fillId="0" borderId="0" xfId="0" applyFont="1" applyFill="1" applyProtection="1"/>
    <xf numFmtId="0" fontId="30" fillId="0" borderId="0" xfId="0" quotePrefix="1" applyFont="1" applyFill="1"/>
    <xf numFmtId="0" fontId="30" fillId="0" borderId="0" xfId="0" applyFont="1" applyProtection="1"/>
    <xf numFmtId="0" fontId="1" fillId="0" borderId="0" xfId="0" applyFont="1" applyFill="1" applyBorder="1" applyAlignment="1"/>
    <xf numFmtId="0" fontId="1" fillId="0" borderId="0" xfId="0" quotePrefix="1" applyFont="1" applyFill="1" applyBorder="1" applyAlignment="1"/>
    <xf numFmtId="0" fontId="31" fillId="0" borderId="0" xfId="0" applyFont="1" applyAlignment="1">
      <alignment horizontal="right"/>
    </xf>
    <xf numFmtId="5" fontId="4" fillId="0" borderId="0" xfId="0" applyNumberFormat="1" applyFont="1"/>
    <xf numFmtId="165" fontId="14" fillId="0" borderId="0" xfId="14" applyNumberFormat="1" applyFont="1" applyAlignment="1">
      <alignment horizontal="right" wrapText="1"/>
    </xf>
    <xf numFmtId="165" fontId="30" fillId="0" borderId="0" xfId="14" applyNumberFormat="1" applyFont="1"/>
    <xf numFmtId="164" fontId="14" fillId="0" borderId="9" xfId="16" applyNumberFormat="1" applyFont="1" applyBorder="1" applyAlignment="1">
      <alignment horizontal="right" vertical="center"/>
    </xf>
    <xf numFmtId="0" fontId="1" fillId="0" borderId="0" xfId="0" quotePrefix="1" applyFont="1" applyFill="1" applyBorder="1" applyAlignment="1">
      <alignment horizontal="left" wrapText="1"/>
    </xf>
    <xf numFmtId="42" fontId="4" fillId="4" borderId="9" xfId="15" applyNumberFormat="1" applyFont="1" applyFill="1" applyBorder="1" applyAlignment="1" applyProtection="1">
      <alignment vertical="center"/>
    </xf>
    <xf numFmtId="5" fontId="4" fillId="4" borderId="9" xfId="14" applyNumberFormat="1" applyFont="1" applyFill="1" applyBorder="1" applyAlignment="1" applyProtection="1">
      <alignment vertical="center"/>
      <protection locked="0"/>
    </xf>
    <xf numFmtId="0" fontId="16" fillId="0" borderId="0" xfId="0" applyFont="1"/>
    <xf numFmtId="0" fontId="1" fillId="0" borderId="0" xfId="0" applyFont="1" applyFill="1" applyBorder="1" applyAlignment="1">
      <alignment horizontal="center"/>
    </xf>
    <xf numFmtId="5" fontId="4" fillId="4" borderId="7" xfId="14" applyNumberFormat="1" applyFont="1" applyFill="1" applyBorder="1" applyAlignment="1" applyProtection="1">
      <alignment vertical="center"/>
    </xf>
    <xf numFmtId="5" fontId="4" fillId="4" borderId="0" xfId="14" applyNumberFormat="1" applyFont="1" applyFill="1" applyBorder="1" applyAlignment="1" applyProtection="1">
      <alignment vertical="center"/>
    </xf>
    <xf numFmtId="167" fontId="14" fillId="0" borderId="9" xfId="14" applyNumberFormat="1" applyFont="1" applyBorder="1" applyAlignment="1">
      <alignment horizontal="right" vertical="center"/>
    </xf>
    <xf numFmtId="5" fontId="4" fillId="4" borderId="9" xfId="14" applyNumberFormat="1" applyFont="1" applyFill="1" applyBorder="1" applyAlignment="1" applyProtection="1">
      <alignment horizontal="right" vertical="center"/>
    </xf>
    <xf numFmtId="42" fontId="10" fillId="4" borderId="9" xfId="14" applyNumberFormat="1" applyFont="1" applyFill="1" applyBorder="1" applyAlignment="1" applyProtection="1">
      <alignment horizontal="right" vertical="center"/>
    </xf>
    <xf numFmtId="167" fontId="0" fillId="0" borderId="0" xfId="0" applyNumberFormat="1"/>
    <xf numFmtId="44" fontId="4" fillId="0" borderId="0" xfId="0" applyNumberFormat="1" applyFont="1"/>
    <xf numFmtId="0" fontId="0" fillId="0" borderId="0" xfId="0" applyAlignment="1" applyProtection="1">
      <alignment wrapText="1"/>
    </xf>
    <xf numFmtId="0" fontId="1" fillId="0" borderId="0" xfId="0" applyFont="1" applyFill="1" applyBorder="1" applyAlignment="1" applyProtection="1">
      <protection locked="0"/>
    </xf>
    <xf numFmtId="167" fontId="32" fillId="5" borderId="9" xfId="0" quotePrefix="1" applyNumberFormat="1" applyFont="1" applyFill="1" applyBorder="1" applyAlignment="1" applyProtection="1">
      <alignment horizontal="right"/>
      <protection locked="0"/>
    </xf>
    <xf numFmtId="0" fontId="0" fillId="11" borderId="3" xfId="0" applyFill="1" applyBorder="1" applyProtection="1">
      <protection locked="0"/>
    </xf>
    <xf numFmtId="167" fontId="0" fillId="11" borderId="3" xfId="0" applyNumberFormat="1" applyFill="1" applyBorder="1" applyProtection="1">
      <protection locked="0"/>
    </xf>
    <xf numFmtId="167" fontId="0" fillId="11" borderId="54" xfId="0" applyNumberFormat="1" applyFill="1" applyBorder="1" applyProtection="1">
      <protection locked="0"/>
    </xf>
    <xf numFmtId="0" fontId="1" fillId="9" borderId="50" xfId="0" applyFont="1" applyFill="1" applyBorder="1" applyAlignment="1" applyProtection="1">
      <protection locked="0"/>
    </xf>
    <xf numFmtId="0" fontId="1" fillId="9" borderId="1" xfId="0" applyFont="1" applyFill="1" applyBorder="1" applyAlignment="1" applyProtection="1">
      <protection locked="0"/>
    </xf>
    <xf numFmtId="0" fontId="1" fillId="9" borderId="51" xfId="0" applyFont="1" applyFill="1" applyBorder="1" applyAlignment="1" applyProtection="1">
      <protection locked="0"/>
    </xf>
    <xf numFmtId="0" fontId="1" fillId="9" borderId="45" xfId="0" applyFont="1" applyFill="1" applyBorder="1" applyAlignment="1" applyProtection="1">
      <protection locked="0"/>
    </xf>
    <xf numFmtId="0" fontId="1" fillId="9" borderId="0" xfId="0" applyFont="1" applyFill="1" applyBorder="1" applyAlignment="1" applyProtection="1">
      <protection locked="0"/>
    </xf>
    <xf numFmtId="0" fontId="1" fillId="9" borderId="46" xfId="0" applyFont="1" applyFill="1" applyBorder="1" applyAlignment="1" applyProtection="1">
      <protection locked="0"/>
    </xf>
    <xf numFmtId="167" fontId="33" fillId="10" borderId="3" xfId="15" applyNumberFormat="1" applyFont="1" applyFill="1" applyBorder="1" applyProtection="1"/>
    <xf numFmtId="0" fontId="1" fillId="10" borderId="3" xfId="0" applyFont="1" applyFill="1" applyBorder="1" applyAlignment="1">
      <alignment horizontal="center"/>
    </xf>
    <xf numFmtId="0" fontId="0" fillId="2" borderId="0" xfId="0" applyFont="1" applyFill="1" applyAlignment="1" applyProtection="1">
      <alignment horizontal="left" wrapText="1"/>
    </xf>
    <xf numFmtId="0" fontId="0" fillId="2" borderId="0" xfId="0" quotePrefix="1" applyFont="1" applyFill="1" applyAlignment="1" applyProtection="1">
      <alignment horizontal="left" wrapText="1"/>
    </xf>
    <xf numFmtId="0" fontId="19" fillId="0" borderId="1" xfId="5" quotePrefix="1" applyFont="1" applyFill="1" applyBorder="1" applyAlignment="1" applyProtection="1">
      <alignment horizontal="center"/>
    </xf>
    <xf numFmtId="0" fontId="27" fillId="9" borderId="3" xfId="0" applyFont="1" applyFill="1" applyBorder="1" applyAlignment="1">
      <alignment horizontal="center"/>
    </xf>
    <xf numFmtId="0" fontId="16" fillId="0" borderId="0" xfId="0" applyFont="1" applyAlignment="1">
      <alignment horizontal="center"/>
    </xf>
    <xf numFmtId="0" fontId="18" fillId="0" borderId="0" xfId="0" applyFont="1" applyAlignment="1">
      <alignment horizontal="center" vertical="top"/>
    </xf>
    <xf numFmtId="0" fontId="1" fillId="0" borderId="0" xfId="0" applyFont="1" applyAlignment="1">
      <alignment horizontal="center"/>
    </xf>
    <xf numFmtId="41" fontId="1" fillId="0" borderId="0" xfId="0" applyNumberFormat="1" applyFont="1" applyAlignment="1">
      <alignment horizontal="center"/>
    </xf>
    <xf numFmtId="0" fontId="10" fillId="0" borderId="6" xfId="0" applyFont="1" applyBorder="1" applyAlignment="1">
      <alignment horizontal="left"/>
    </xf>
    <xf numFmtId="0" fontId="10" fillId="0" borderId="5" xfId="0" applyFont="1" applyBorder="1" applyAlignment="1">
      <alignment horizontal="left"/>
    </xf>
    <xf numFmtId="0" fontId="10" fillId="0" borderId="0" xfId="0" applyFont="1" applyBorder="1" applyAlignment="1">
      <alignment horizontal="left" vertical="top" wrapText="1"/>
    </xf>
    <xf numFmtId="0" fontId="17" fillId="0" borderId="5" xfId="0" applyFont="1" applyFill="1" applyBorder="1" applyAlignment="1">
      <alignment horizontal="center" vertical="center"/>
    </xf>
    <xf numFmtId="0" fontId="4" fillId="0" borderId="0" xfId="0" quotePrefix="1" applyFont="1" applyBorder="1" applyAlignment="1">
      <alignment horizontal="left" wrapText="1"/>
    </xf>
    <xf numFmtId="0" fontId="12" fillId="0" borderId="8" xfId="0" applyFont="1" applyBorder="1" applyAlignment="1">
      <alignment horizontal="center"/>
    </xf>
    <xf numFmtId="0" fontId="12" fillId="0" borderId="0" xfId="0" applyFont="1" applyBorder="1" applyAlignment="1">
      <alignment horizontal="center"/>
    </xf>
    <xf numFmtId="0" fontId="12" fillId="0" borderId="7" xfId="0" applyFont="1" applyBorder="1" applyAlignment="1">
      <alignment horizontal="center"/>
    </xf>
    <xf numFmtId="0" fontId="4" fillId="0" borderId="20" xfId="0" quotePrefix="1" applyFont="1" applyBorder="1" applyAlignment="1">
      <alignment horizontal="left" wrapText="1"/>
    </xf>
    <xf numFmtId="0" fontId="4" fillId="0" borderId="16" xfId="0" applyFont="1" applyBorder="1" applyAlignment="1">
      <alignment horizontal="left" wrapText="1"/>
    </xf>
    <xf numFmtId="0" fontId="4" fillId="0" borderId="16" xfId="0" applyFont="1" applyBorder="1" applyAlignment="1">
      <alignment wrapText="1"/>
    </xf>
    <xf numFmtId="0" fontId="4" fillId="0" borderId="14" xfId="0" quotePrefix="1" applyFont="1" applyBorder="1" applyAlignment="1">
      <alignment wrapText="1"/>
    </xf>
    <xf numFmtId="0" fontId="4" fillId="0" borderId="19" xfId="0" applyFont="1" applyBorder="1" applyAlignment="1">
      <alignment wrapText="1"/>
    </xf>
    <xf numFmtId="0" fontId="4" fillId="0" borderId="20" xfId="0" quotePrefix="1" applyFont="1" applyBorder="1" applyAlignment="1">
      <alignment wrapText="1"/>
    </xf>
    <xf numFmtId="0" fontId="1" fillId="9" borderId="42" xfId="0" applyFont="1" applyFill="1" applyBorder="1" applyAlignment="1">
      <alignment horizontal="center"/>
    </xf>
    <xf numFmtId="0" fontId="1" fillId="9" borderId="43" xfId="0" applyFont="1" applyFill="1" applyBorder="1" applyAlignment="1">
      <alignment horizontal="center"/>
    </xf>
    <xf numFmtId="0" fontId="1" fillId="9" borderId="44" xfId="0" applyFont="1" applyFill="1" applyBorder="1" applyAlignment="1">
      <alignment horizontal="center"/>
    </xf>
    <xf numFmtId="0" fontId="1" fillId="9" borderId="47" xfId="0" applyFont="1" applyFill="1" applyBorder="1" applyAlignment="1">
      <alignment horizontal="center"/>
    </xf>
    <xf numFmtId="0" fontId="1" fillId="9" borderId="48" xfId="0" applyFont="1" applyFill="1" applyBorder="1" applyAlignment="1">
      <alignment horizontal="center"/>
    </xf>
    <xf numFmtId="0" fontId="1" fillId="9" borderId="49" xfId="0" applyFont="1" applyFill="1" applyBorder="1" applyAlignment="1">
      <alignment horizont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10" fillId="0" borderId="12" xfId="0" quotePrefix="1" applyFont="1" applyBorder="1" applyAlignment="1">
      <alignment horizontal="lef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20" fillId="0" borderId="8" xfId="0"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8" xfId="0" applyFont="1" applyBorder="1" applyAlignment="1">
      <alignment horizontal="center" vertical="top" wrapText="1"/>
    </xf>
    <xf numFmtId="0" fontId="13" fillId="0" borderId="0" xfId="0" applyFont="1" applyBorder="1" applyAlignment="1">
      <alignment horizontal="center" vertical="top" wrapText="1"/>
    </xf>
    <xf numFmtId="0" fontId="13" fillId="0" borderId="7" xfId="0" applyFont="1" applyBorder="1" applyAlignment="1">
      <alignment horizontal="center" vertical="top" wrapText="1"/>
    </xf>
    <xf numFmtId="0" fontId="10" fillId="0" borderId="14" xfId="0" quotePrefix="1" applyFont="1" applyBorder="1" applyAlignment="1" applyProtection="1">
      <alignment horizontal="right" vertical="top"/>
      <protection hidden="1"/>
    </xf>
    <xf numFmtId="0" fontId="10" fillId="0" borderId="1" xfId="0" quotePrefix="1" applyFont="1" applyBorder="1" applyAlignment="1" applyProtection="1">
      <alignment horizontal="right" vertical="top"/>
      <protection hidden="1"/>
    </xf>
    <xf numFmtId="0" fontId="14" fillId="0" borderId="20" xfId="0" quotePrefix="1" applyFont="1" applyBorder="1" applyAlignment="1">
      <alignment horizontal="left" wrapText="1"/>
    </xf>
    <xf numFmtId="0" fontId="14" fillId="0" borderId="16" xfId="0" applyFont="1" applyBorder="1" applyAlignment="1">
      <alignment wrapText="1"/>
    </xf>
    <xf numFmtId="0" fontId="14" fillId="0" borderId="20" xfId="0" applyFont="1" applyBorder="1" applyAlignment="1">
      <alignment horizontal="left" wrapText="1"/>
    </xf>
    <xf numFmtId="0" fontId="14" fillId="0" borderId="21" xfId="0" quotePrefix="1" applyFont="1" applyBorder="1" applyAlignment="1">
      <alignment horizontal="left" wrapText="1"/>
    </xf>
    <xf numFmtId="0" fontId="14" fillId="0" borderId="22" xfId="0" applyFont="1" applyBorder="1" applyAlignment="1">
      <alignment horizontal="left" wrapText="1"/>
    </xf>
    <xf numFmtId="0" fontId="14" fillId="0" borderId="23" xfId="0" applyFont="1" applyBorder="1" applyAlignment="1">
      <alignment horizontal="right" wrapText="1"/>
    </xf>
    <xf numFmtId="0" fontId="14" fillId="0" borderId="24" xfId="0" applyFont="1" applyBorder="1" applyAlignment="1">
      <alignment horizontal="right" wrapText="1"/>
    </xf>
    <xf numFmtId="0" fontId="14" fillId="0" borderId="20" xfId="0" applyFont="1" applyBorder="1" applyAlignment="1">
      <alignment horizontal="right" wrapText="1"/>
    </xf>
    <xf numFmtId="0" fontId="14" fillId="0" borderId="16" xfId="0" applyFont="1" applyBorder="1" applyAlignment="1">
      <alignment horizontal="right" wrapText="1"/>
    </xf>
    <xf numFmtId="0" fontId="14" fillId="0" borderId="14" xfId="0" quotePrefix="1" applyFont="1" applyBorder="1" applyAlignment="1">
      <alignment horizontal="left" wrapText="1"/>
    </xf>
    <xf numFmtId="0" fontId="14" fillId="0" borderId="19" xfId="0" applyFont="1" applyBorder="1" applyAlignment="1">
      <alignment wrapText="1"/>
    </xf>
    <xf numFmtId="0" fontId="14" fillId="0" borderId="39" xfId="0" applyFont="1" applyBorder="1" applyAlignment="1">
      <alignment horizontal="center" wrapText="1"/>
    </xf>
    <xf numFmtId="0" fontId="14" fillId="0" borderId="40" xfId="0" applyFont="1" applyBorder="1" applyAlignment="1">
      <alignment horizontal="center" wrapText="1"/>
    </xf>
    <xf numFmtId="0" fontId="14" fillId="0" borderId="36" xfId="0" applyFont="1" applyBorder="1" applyAlignment="1">
      <alignment horizontal="right" wrapText="1"/>
    </xf>
    <xf numFmtId="0" fontId="14" fillId="0" borderId="37" xfId="0" applyFont="1" applyBorder="1" applyAlignment="1">
      <alignment horizontal="right" wrapText="1"/>
    </xf>
    <xf numFmtId="0" fontId="14" fillId="6" borderId="1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24" fillId="7" borderId="29" xfId="0" applyFont="1" applyFill="1" applyBorder="1" applyAlignment="1">
      <alignment wrapText="1"/>
    </xf>
    <xf numFmtId="0" fontId="24" fillId="7" borderId="30" xfId="0" applyFont="1" applyFill="1" applyBorder="1" applyAlignment="1">
      <alignment wrapText="1"/>
    </xf>
    <xf numFmtId="0" fontId="10" fillId="0" borderId="33" xfId="0" applyFont="1" applyBorder="1" applyAlignment="1">
      <alignment horizontal="left" wrapText="1"/>
    </xf>
    <xf numFmtId="0" fontId="10" fillId="0" borderId="34" xfId="0" applyFont="1" applyBorder="1" applyAlignment="1">
      <alignment horizontal="left" wrapText="1"/>
    </xf>
    <xf numFmtId="0" fontId="13" fillId="0" borderId="14" xfId="0" applyFont="1" applyBorder="1" applyAlignment="1">
      <alignment horizontal="right" wrapText="1"/>
    </xf>
    <xf numFmtId="0" fontId="13" fillId="0" borderId="19" xfId="0" applyFont="1" applyBorder="1" applyAlignment="1">
      <alignment horizontal="right" wrapText="1"/>
    </xf>
    <xf numFmtId="0" fontId="10" fillId="0" borderId="12" xfId="0" applyFont="1" applyBorder="1" applyAlignment="1">
      <alignment horizontal="left" vertical="top" wrapText="1"/>
    </xf>
    <xf numFmtId="0" fontId="20" fillId="0" borderId="8"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 fillId="0" borderId="34" xfId="0" applyFont="1" applyFill="1" applyBorder="1" applyAlignment="1">
      <alignment horizontal="center"/>
    </xf>
    <xf numFmtId="0" fontId="1" fillId="0" borderId="0" xfId="0" quotePrefix="1" applyFont="1" applyFill="1" applyBorder="1" applyAlignment="1">
      <alignment horizontal="left" wrapText="1"/>
    </xf>
    <xf numFmtId="0" fontId="0" fillId="2" borderId="0" xfId="0" applyFill="1" applyAlignment="1">
      <alignment horizontal="left" vertical="center" wrapText="1"/>
    </xf>
  </cellXfs>
  <cellStyles count="17">
    <cellStyle name="Comma" xfId="14" builtinId="3"/>
    <cellStyle name="Comma 2" xfId="2"/>
    <cellStyle name="Comma 2 2" xfId="7"/>
    <cellStyle name="Comma 3" xfId="6"/>
    <cellStyle name="Currency" xfId="15" builtinId="4"/>
    <cellStyle name="Currency 2" xfId="3"/>
    <cellStyle name="Currency 3" xfId="4"/>
    <cellStyle name="Currency 4" xfId="8"/>
    <cellStyle name="Normal" xfId="0" builtinId="0"/>
    <cellStyle name="Normal 2" xfId="1"/>
    <cellStyle name="Normal 2 2" xfId="9"/>
    <cellStyle name="Normal 3" xfId="10"/>
    <cellStyle name="Normal 4" xfId="5"/>
    <cellStyle name="Percent" xfId="16" builtinId="5"/>
    <cellStyle name="Percent 2" xfId="12"/>
    <cellStyle name="Percent 3" xfId="13"/>
    <cellStyle name="Percent 4" xfId="11"/>
  </cellStyles>
  <dxfs count="0"/>
  <tableStyles count="0" defaultTableStyle="TableStyleMedium2" defaultPivotStyle="PivotStyleLight16"/>
  <colors>
    <mruColors>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2" dropStyle="combo" dx="16" fmlaLink="$B$8" fmlaRange="$BW$9:$BW$30" noThreeD="1" sel="1" val="0"/>
</file>

<file path=xl/ctrlProps/ctrlProp2.xml><?xml version="1.0" encoding="utf-8"?>
<formControlPr xmlns="http://schemas.microsoft.com/office/spreadsheetml/2009/9/main" objectType="Drop" dropLines="9" dropStyle="combo" dx="16" fmlaLink="$B$9" fmlaRange="$BZ$9:$BZ$1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171450</xdr:rowOff>
        </xdr:from>
        <xdr:to>
          <xdr:col>2</xdr:col>
          <xdr:colOff>0</xdr:colOff>
          <xdr:row>8</xdr:row>
          <xdr:rowOff>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219075</xdr:rowOff>
        </xdr:from>
        <xdr:to>
          <xdr:col>2</xdr:col>
          <xdr:colOff>9525</xdr:colOff>
          <xdr:row>9</xdr:row>
          <xdr:rowOff>9525</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opher.wheeler\AppData\Local\Microsoft\Windows\Temporary%20Internet%20Files\Content.Outlook\R2IU2BRM\2016%20Levycapcalcwrkbk-count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j.gov/dca/divisions/dlgs/resources/fiscal_docs/bud_forms/2017levycapca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2010 Levy Cap Data Entry"/>
      <sheetName val="1A- Shared Services Levy Cap"/>
      <sheetName val="2- Summary Levy Cap Worksheet"/>
      <sheetName val="3-Shared Services Worksheet"/>
      <sheetName val="4-Health Ins Worksheet"/>
      <sheetName val="5-Pension Calc Worksheet"/>
      <sheetName val="6- Capital Impvmts Worksheet"/>
      <sheetName val="7-Debt &amp; Lease Calc Worksheet "/>
      <sheetName val="Tables"/>
      <sheetName val="Sheet1"/>
    </sheetNames>
    <sheetDataSet>
      <sheetData sheetId="0"/>
      <sheetData sheetId="1"/>
      <sheetData sheetId="2"/>
      <sheetData sheetId="3">
        <row r="4">
          <cell r="B4" t="str">
            <v>0000</v>
          </cell>
        </row>
      </sheetData>
      <sheetData sheetId="4"/>
      <sheetData sheetId="5">
        <row r="31">
          <cell r="C31">
            <v>0</v>
          </cell>
        </row>
      </sheetData>
      <sheetData sheetId="6"/>
      <sheetData sheetId="7">
        <row r="6">
          <cell r="C6">
            <v>0</v>
          </cell>
        </row>
      </sheetData>
      <sheetData sheetId="8">
        <row r="4">
          <cell r="A4" t="str">
            <v>Select from cell B7</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Data Entry"/>
      <sheetName val="Recipient Shared Serv Exclusion"/>
      <sheetName val="Summary Levy Cap Calc Worksheet"/>
      <sheetName val="Shared Services Worksheet"/>
      <sheetName val="Health Care Calc Worksheet"/>
      <sheetName val="Pension Contrib Calc Worksheet"/>
      <sheetName val="LOSAP Worksheet"/>
      <sheetName val="Capital Imps Worksheet"/>
      <sheetName val="Debt Service Calc Worksheet "/>
      <sheetName val="Tables"/>
      <sheetName val="Cap Bank Calc."/>
      <sheetName val="Sheet1"/>
    </sheetNames>
    <sheetDataSet>
      <sheetData sheetId="0"/>
      <sheetData sheetId="1"/>
      <sheetData sheetId="2"/>
      <sheetData sheetId="3"/>
      <sheetData sheetId="4"/>
      <sheetData sheetId="5"/>
      <sheetData sheetId="6"/>
      <sheetData sheetId="7"/>
      <sheetData sheetId="8"/>
      <sheetData sheetId="9">
        <row r="2">
          <cell r="A2" t="str">
            <v>0000</v>
          </cell>
          <cell r="D2" t="str">
            <v xml:space="preserve"> None</v>
          </cell>
        </row>
        <row r="3">
          <cell r="A3" t="str">
            <v>1330</v>
          </cell>
          <cell r="D3" t="str">
            <v>Aberdeen Township (Monmouth)</v>
          </cell>
        </row>
        <row r="4">
          <cell r="A4" t="str">
            <v>0101</v>
          </cell>
          <cell r="D4" t="str">
            <v>Absecon City (Atlantic)</v>
          </cell>
        </row>
        <row r="5">
          <cell r="A5" t="str">
            <v>1001</v>
          </cell>
          <cell r="D5" t="str">
            <v>Alexandria Township (Hunterdon)</v>
          </cell>
        </row>
        <row r="6">
          <cell r="A6" t="str">
            <v>2101</v>
          </cell>
          <cell r="D6" t="str">
            <v>Allamuchy Township (Warren)</v>
          </cell>
        </row>
        <row r="7">
          <cell r="A7" t="str">
            <v>0201</v>
          </cell>
          <cell r="D7" t="str">
            <v>Allendale Borough (Bergen)</v>
          </cell>
        </row>
        <row r="8">
          <cell r="A8" t="str">
            <v>1301</v>
          </cell>
          <cell r="D8" t="str">
            <v>Allenhurst Borough (Monmouth)</v>
          </cell>
        </row>
        <row r="9">
          <cell r="A9" t="str">
            <v>1302</v>
          </cell>
          <cell r="D9" t="str">
            <v>Allentown Borough (Monmouth)</v>
          </cell>
        </row>
        <row r="10">
          <cell r="A10" t="str">
            <v>1701</v>
          </cell>
          <cell r="D10" t="str">
            <v>Alloway Township (Salem)</v>
          </cell>
        </row>
        <row r="11">
          <cell r="A11" t="str">
            <v>2102</v>
          </cell>
          <cell r="D11" t="str">
            <v>Alpha Borough (Warren)</v>
          </cell>
        </row>
        <row r="12">
          <cell r="A12" t="str">
            <v>0202</v>
          </cell>
          <cell r="D12" t="str">
            <v>Alpine Borough (Bergen)</v>
          </cell>
        </row>
        <row r="13">
          <cell r="A13" t="str">
            <v>1901</v>
          </cell>
          <cell r="D13" t="str">
            <v>Andover Borough (Sussex)</v>
          </cell>
        </row>
        <row r="14">
          <cell r="A14" t="str">
            <v>1902</v>
          </cell>
          <cell r="D14" t="str">
            <v>Andover Township (Sussex)</v>
          </cell>
        </row>
        <row r="15">
          <cell r="A15" t="str">
            <v>1303</v>
          </cell>
          <cell r="D15" t="str">
            <v>Asbury Park City (Monmouth)</v>
          </cell>
        </row>
        <row r="16">
          <cell r="A16" t="str">
            <v>0102</v>
          </cell>
          <cell r="D16" t="str">
            <v>Atlantic City City (Atlantic)</v>
          </cell>
        </row>
        <row r="17">
          <cell r="A17" t="str">
            <v>0100</v>
          </cell>
          <cell r="D17" t="str">
            <v>Atlantic County (Atlantic)</v>
          </cell>
        </row>
        <row r="18">
          <cell r="A18" t="str">
            <v>1304</v>
          </cell>
          <cell r="D18" t="str">
            <v>Atlantic Highlands Borough (Monmouth)</v>
          </cell>
        </row>
        <row r="19">
          <cell r="A19" t="str">
            <v>0401</v>
          </cell>
          <cell r="D19" t="str">
            <v>Audubon Borough (Camden)</v>
          </cell>
        </row>
        <row r="20">
          <cell r="A20" t="str">
            <v>0402</v>
          </cell>
          <cell r="D20" t="str">
            <v>Audubon Park Borough (Camden)</v>
          </cell>
        </row>
        <row r="21">
          <cell r="A21" t="str">
            <v>0501</v>
          </cell>
          <cell r="D21" t="str">
            <v>Avalon Borough (Cape May)</v>
          </cell>
        </row>
        <row r="22">
          <cell r="A22" t="str">
            <v>1305</v>
          </cell>
          <cell r="D22" t="str">
            <v>Avon-by-the-Sea Borough (Monmouth)</v>
          </cell>
        </row>
        <row r="23">
          <cell r="A23" t="str">
            <v>1501</v>
          </cell>
          <cell r="D23" t="str">
            <v>Barnegat Light Borough (Ocean)</v>
          </cell>
        </row>
        <row r="24">
          <cell r="A24" t="str">
            <v>1533</v>
          </cell>
          <cell r="D24" t="str">
            <v>Barnegat Township (Ocean)</v>
          </cell>
        </row>
        <row r="25">
          <cell r="A25" t="str">
            <v>0403</v>
          </cell>
          <cell r="D25" t="str">
            <v>Barrington Borough (Camden)</v>
          </cell>
        </row>
        <row r="26">
          <cell r="A26" t="str">
            <v>0301</v>
          </cell>
          <cell r="D26" t="str">
            <v>Bass River Township (Burlington)</v>
          </cell>
        </row>
        <row r="27">
          <cell r="A27" t="str">
            <v>1502</v>
          </cell>
          <cell r="D27" t="str">
            <v>Bay Head Borough (Ocean)</v>
          </cell>
        </row>
        <row r="28">
          <cell r="A28" t="str">
            <v>0901</v>
          </cell>
          <cell r="D28" t="str">
            <v>Bayonne City (Hudson)</v>
          </cell>
        </row>
        <row r="29">
          <cell r="A29" t="str">
            <v>1503</v>
          </cell>
          <cell r="D29" t="str">
            <v>Beach Haven Borough (Ocean)</v>
          </cell>
        </row>
        <row r="30">
          <cell r="A30" t="str">
            <v>1504</v>
          </cell>
          <cell r="D30" t="str">
            <v>Beachwood Borough (Ocean)</v>
          </cell>
        </row>
        <row r="31">
          <cell r="A31" t="str">
            <v>1801</v>
          </cell>
          <cell r="D31" t="str">
            <v>Bedminster Township (Somerset)</v>
          </cell>
        </row>
        <row r="32">
          <cell r="A32" t="str">
            <v>0701</v>
          </cell>
          <cell r="D32" t="str">
            <v>Belleville Township (Essex)</v>
          </cell>
        </row>
        <row r="33">
          <cell r="A33" t="str">
            <v>0404</v>
          </cell>
          <cell r="D33" t="str">
            <v>Bellmawr Borough (Camden)</v>
          </cell>
        </row>
        <row r="34">
          <cell r="A34" t="str">
            <v>1306</v>
          </cell>
          <cell r="D34" t="str">
            <v>Belmar Borough (Monmouth)</v>
          </cell>
        </row>
        <row r="35">
          <cell r="A35" t="str">
            <v>2103</v>
          </cell>
          <cell r="D35" t="str">
            <v>Belvidere Town (Warren)</v>
          </cell>
        </row>
        <row r="36">
          <cell r="A36" t="str">
            <v>0200</v>
          </cell>
          <cell r="D36" t="str">
            <v>Bergen County (Bergen)</v>
          </cell>
        </row>
        <row r="37">
          <cell r="A37" t="str">
            <v>0203</v>
          </cell>
          <cell r="D37" t="str">
            <v>Bergenfield Borough (Bergen)</v>
          </cell>
        </row>
        <row r="38">
          <cell r="A38" t="str">
            <v>2001</v>
          </cell>
          <cell r="D38" t="str">
            <v>Berkeley Heights Township (Union)</v>
          </cell>
        </row>
        <row r="39">
          <cell r="A39" t="str">
            <v>1505</v>
          </cell>
          <cell r="D39" t="str">
            <v>Berkeley Township (Ocean)</v>
          </cell>
        </row>
        <row r="40">
          <cell r="A40" t="str">
            <v>0405</v>
          </cell>
          <cell r="D40" t="str">
            <v>Berlin Borough (Camden)</v>
          </cell>
        </row>
        <row r="41">
          <cell r="A41" t="str">
            <v>0406</v>
          </cell>
          <cell r="D41" t="str">
            <v>Berlin Township (Camden)</v>
          </cell>
        </row>
        <row r="42">
          <cell r="A42" t="str">
            <v>1802</v>
          </cell>
          <cell r="D42" t="str">
            <v>Bernards Township (Somerset)</v>
          </cell>
        </row>
        <row r="43">
          <cell r="A43" t="str">
            <v>1803</v>
          </cell>
          <cell r="D43" t="str">
            <v>Bernardsville Borough (Somerset)</v>
          </cell>
        </row>
        <row r="44">
          <cell r="A44" t="str">
            <v>1002</v>
          </cell>
          <cell r="D44" t="str">
            <v>Bethlehem Township (Hunterdon)</v>
          </cell>
        </row>
        <row r="45">
          <cell r="A45" t="str">
            <v>0302</v>
          </cell>
          <cell r="D45" t="str">
            <v>Beverly City (Burlington)</v>
          </cell>
        </row>
        <row r="46">
          <cell r="A46" t="str">
            <v>2104</v>
          </cell>
          <cell r="D46" t="str">
            <v>Blairstown Township (Warren)</v>
          </cell>
        </row>
        <row r="47">
          <cell r="A47" t="str">
            <v>0702</v>
          </cell>
          <cell r="D47" t="str">
            <v>Bloomfield Township (Essex)</v>
          </cell>
        </row>
        <row r="48">
          <cell r="A48" t="str">
            <v>1601</v>
          </cell>
          <cell r="D48" t="str">
            <v>Bloomingdale Borough (Passaic)</v>
          </cell>
        </row>
        <row r="49">
          <cell r="A49" t="str">
            <v>1003</v>
          </cell>
          <cell r="D49" t="str">
            <v>Bloomsbury Borough (Hunterdon)</v>
          </cell>
        </row>
        <row r="50">
          <cell r="A50" t="str">
            <v>0204</v>
          </cell>
          <cell r="D50" t="str">
            <v>Bogota Borough (Bergen)</v>
          </cell>
        </row>
        <row r="51">
          <cell r="A51" t="str">
            <v>1401</v>
          </cell>
          <cell r="D51" t="str">
            <v>Boonton Town (Morris)</v>
          </cell>
        </row>
        <row r="52">
          <cell r="A52" t="str">
            <v>1402</v>
          </cell>
          <cell r="D52" t="str">
            <v>Boonton Township (Morris)</v>
          </cell>
        </row>
        <row r="53">
          <cell r="A53" t="str">
            <v>0303</v>
          </cell>
          <cell r="D53" t="str">
            <v>Bordentown City (Burlington)</v>
          </cell>
        </row>
        <row r="54">
          <cell r="A54" t="str">
            <v>0304</v>
          </cell>
          <cell r="D54" t="str">
            <v>Bordentown Township (Burlington)</v>
          </cell>
        </row>
        <row r="55">
          <cell r="A55" t="str">
            <v>1804</v>
          </cell>
          <cell r="D55" t="str">
            <v>Bound Brook Borough (Somerset)</v>
          </cell>
        </row>
        <row r="56">
          <cell r="A56" t="str">
            <v>1307</v>
          </cell>
          <cell r="D56" t="str">
            <v>Bradley Beach Borough (Monmouth)</v>
          </cell>
        </row>
        <row r="57">
          <cell r="A57" t="str">
            <v>1805</v>
          </cell>
          <cell r="D57" t="str">
            <v>Branchburg Township (Somerset)</v>
          </cell>
        </row>
        <row r="58">
          <cell r="A58" t="str">
            <v>1903</v>
          </cell>
          <cell r="D58" t="str">
            <v>Branchville Borough (Sussex)</v>
          </cell>
        </row>
        <row r="59">
          <cell r="A59" t="str">
            <v>1506</v>
          </cell>
          <cell r="D59" t="str">
            <v>Brick Township (Ocean)</v>
          </cell>
        </row>
        <row r="60">
          <cell r="A60" t="str">
            <v>0601</v>
          </cell>
          <cell r="D60" t="str">
            <v>Bridgeton City (Cumberland)</v>
          </cell>
        </row>
        <row r="61">
          <cell r="A61" t="str">
            <v>1806</v>
          </cell>
          <cell r="D61" t="str">
            <v>Bridgewater Township (Somerset)</v>
          </cell>
        </row>
        <row r="62">
          <cell r="A62" t="str">
            <v>1308</v>
          </cell>
          <cell r="D62" t="str">
            <v>Brielle Borough (Monmouth)</v>
          </cell>
        </row>
        <row r="63">
          <cell r="A63" t="str">
            <v>0103</v>
          </cell>
          <cell r="D63" t="str">
            <v>Brigantine City (Atlantic)</v>
          </cell>
        </row>
        <row r="64">
          <cell r="A64" t="str">
            <v>0407</v>
          </cell>
          <cell r="D64" t="str">
            <v>Brooklawn Borough (Camden)</v>
          </cell>
        </row>
        <row r="65">
          <cell r="A65" t="str">
            <v>0104</v>
          </cell>
          <cell r="D65" t="str">
            <v>Buena Borough (Atlantic)</v>
          </cell>
        </row>
        <row r="66">
          <cell r="A66" t="str">
            <v>0105</v>
          </cell>
          <cell r="D66" t="str">
            <v>Buena Vista Township (Atlantic)</v>
          </cell>
        </row>
        <row r="67">
          <cell r="A67" t="str">
            <v>0305</v>
          </cell>
          <cell r="D67" t="str">
            <v>Burlington City (Burlington)</v>
          </cell>
        </row>
        <row r="68">
          <cell r="A68" t="str">
            <v>0300</v>
          </cell>
          <cell r="D68" t="str">
            <v>Burlington County (Burlington)</v>
          </cell>
        </row>
        <row r="69">
          <cell r="A69" t="str">
            <v>0306</v>
          </cell>
          <cell r="D69" t="str">
            <v>Burlington Township (Burlington)</v>
          </cell>
        </row>
        <row r="70">
          <cell r="A70" t="str">
            <v>1403</v>
          </cell>
          <cell r="D70" t="str">
            <v>Butler Borough (Morris)</v>
          </cell>
        </row>
        <row r="71">
          <cell r="A71" t="str">
            <v>1904</v>
          </cell>
          <cell r="D71" t="str">
            <v>Byram Township (Sussex)</v>
          </cell>
        </row>
        <row r="72">
          <cell r="A72" t="str">
            <v>0703</v>
          </cell>
          <cell r="D72" t="str">
            <v>Caldwell Township (Essex)</v>
          </cell>
        </row>
        <row r="73">
          <cell r="A73" t="str">
            <v>1004</v>
          </cell>
          <cell r="D73" t="str">
            <v>Califon Borough (Hunterdon)</v>
          </cell>
        </row>
        <row r="74">
          <cell r="A74" t="str">
            <v>0408</v>
          </cell>
          <cell r="D74" t="str">
            <v>Camden City (Camden)</v>
          </cell>
        </row>
        <row r="75">
          <cell r="A75" t="str">
            <v>0400</v>
          </cell>
          <cell r="D75" t="str">
            <v>Camden County (Camden)</v>
          </cell>
        </row>
        <row r="76">
          <cell r="A76" t="str">
            <v>0502</v>
          </cell>
          <cell r="D76" t="str">
            <v>Cape May City (Cape May)</v>
          </cell>
        </row>
        <row r="77">
          <cell r="A77" t="str">
            <v>0500</v>
          </cell>
          <cell r="D77" t="str">
            <v>Cape May County (Cape May)</v>
          </cell>
        </row>
        <row r="78">
          <cell r="A78" t="str">
            <v>0503</v>
          </cell>
          <cell r="D78" t="str">
            <v>Cape May Point Borough (Cape May)</v>
          </cell>
        </row>
        <row r="79">
          <cell r="A79" t="str">
            <v>0205</v>
          </cell>
          <cell r="D79" t="str">
            <v>Carlstadt Borough (Bergen)</v>
          </cell>
        </row>
        <row r="80">
          <cell r="A80" t="str">
            <v>1713</v>
          </cell>
          <cell r="D80" t="str">
            <v>Carneys Point Township (Salem)</v>
          </cell>
        </row>
        <row r="81">
          <cell r="A81" t="str">
            <v>1201</v>
          </cell>
          <cell r="D81" t="str">
            <v>Carteret Borough (Middlesex)</v>
          </cell>
        </row>
        <row r="82">
          <cell r="A82" t="str">
            <v>0704</v>
          </cell>
          <cell r="D82" t="str">
            <v>Cedar Grove Township (Essex)</v>
          </cell>
        </row>
        <row r="83">
          <cell r="A83" t="str">
            <v>1404</v>
          </cell>
          <cell r="D83" t="str">
            <v>Chatham Borough (Morris)</v>
          </cell>
        </row>
        <row r="84">
          <cell r="A84" t="str">
            <v>1405</v>
          </cell>
          <cell r="D84" t="str">
            <v>Chatham Township (Morris)</v>
          </cell>
        </row>
        <row r="85">
          <cell r="A85" t="str">
            <v>0409</v>
          </cell>
          <cell r="D85" t="str">
            <v>Cherry Hill Township (Camden)</v>
          </cell>
        </row>
        <row r="86">
          <cell r="A86" t="str">
            <v>0410</v>
          </cell>
          <cell r="D86" t="str">
            <v>Chesilhurst Borough (Camden)</v>
          </cell>
        </row>
        <row r="87">
          <cell r="A87" t="str">
            <v>1406</v>
          </cell>
          <cell r="D87" t="str">
            <v>Chester Borough (Morris)</v>
          </cell>
        </row>
        <row r="88">
          <cell r="A88" t="str">
            <v>1407</v>
          </cell>
          <cell r="D88" t="str">
            <v>Chester Township (Morris)</v>
          </cell>
        </row>
        <row r="89">
          <cell r="A89" t="str">
            <v>0307</v>
          </cell>
          <cell r="D89" t="str">
            <v>Chesterfield Township (Burlington)</v>
          </cell>
        </row>
        <row r="90">
          <cell r="A90" t="str">
            <v>0308</v>
          </cell>
          <cell r="D90" t="str">
            <v>Cinnaminson Township (Burlington)</v>
          </cell>
        </row>
        <row r="91">
          <cell r="A91" t="str">
            <v>2002</v>
          </cell>
          <cell r="D91" t="str">
            <v>Clark Township (Union)</v>
          </cell>
        </row>
        <row r="92">
          <cell r="A92" t="str">
            <v>0801</v>
          </cell>
          <cell r="D92" t="str">
            <v>Clayton Borough (Gloucester)</v>
          </cell>
        </row>
        <row r="93">
          <cell r="A93" t="str">
            <v>0411</v>
          </cell>
          <cell r="D93" t="str">
            <v>Clementon Borough (Camden)</v>
          </cell>
        </row>
        <row r="94">
          <cell r="A94" t="str">
            <v>0206</v>
          </cell>
          <cell r="D94" t="str">
            <v>Cliffside Park Borough (Bergen)</v>
          </cell>
        </row>
        <row r="95">
          <cell r="A95" t="str">
            <v>1602</v>
          </cell>
          <cell r="D95" t="str">
            <v>Clifton City (Passaic)</v>
          </cell>
        </row>
        <row r="96">
          <cell r="A96" t="str">
            <v>1005</v>
          </cell>
          <cell r="D96" t="str">
            <v>Clinton Town (Hunterdon)</v>
          </cell>
        </row>
        <row r="97">
          <cell r="A97" t="str">
            <v>1006</v>
          </cell>
          <cell r="D97" t="str">
            <v>Clinton Township (Hunterdon)</v>
          </cell>
        </row>
        <row r="98">
          <cell r="A98" t="str">
            <v>0207</v>
          </cell>
          <cell r="D98" t="str">
            <v>Closter Borough (Bergen)</v>
          </cell>
        </row>
        <row r="99">
          <cell r="A99" t="str">
            <v>0412</v>
          </cell>
          <cell r="D99" t="str">
            <v>Collingswood Borough (Camden)</v>
          </cell>
        </row>
        <row r="100">
          <cell r="A100" t="str">
            <v>1309</v>
          </cell>
          <cell r="D100" t="str">
            <v>Colts Neck Township (Monmouth)</v>
          </cell>
        </row>
        <row r="101">
          <cell r="A101" t="str">
            <v>0602</v>
          </cell>
          <cell r="D101" t="str">
            <v>Commercial Township (Cumberland)</v>
          </cell>
        </row>
        <row r="102">
          <cell r="A102" t="str">
            <v>0106</v>
          </cell>
          <cell r="D102" t="str">
            <v>Corbin City (Atlantic)</v>
          </cell>
        </row>
        <row r="103">
          <cell r="A103" t="str">
            <v>1202</v>
          </cell>
          <cell r="D103" t="str">
            <v>Cranbury Township (Middlesex)</v>
          </cell>
        </row>
        <row r="104">
          <cell r="A104" t="str">
            <v>2003</v>
          </cell>
          <cell r="D104" t="str">
            <v>Cranford Township (Union)</v>
          </cell>
        </row>
        <row r="105">
          <cell r="A105" t="str">
            <v>0208</v>
          </cell>
          <cell r="D105" t="str">
            <v>Cresskill Borough (Bergen)</v>
          </cell>
        </row>
        <row r="106">
          <cell r="A106" t="str">
            <v>0600</v>
          </cell>
          <cell r="D106" t="str">
            <v>Cumberland County (Cumberland)</v>
          </cell>
        </row>
        <row r="107">
          <cell r="A107" t="str">
            <v>1310</v>
          </cell>
          <cell r="D107" t="str">
            <v>Deal Borough (Monmouth)</v>
          </cell>
        </row>
        <row r="108">
          <cell r="A108" t="str">
            <v>0603</v>
          </cell>
          <cell r="D108" t="str">
            <v>Deerfield Township (Cumberland)</v>
          </cell>
        </row>
        <row r="109">
          <cell r="A109" t="str">
            <v>0309</v>
          </cell>
          <cell r="D109" t="str">
            <v>Delanco Township (Burlington)</v>
          </cell>
        </row>
        <row r="110">
          <cell r="A110" t="str">
            <v>1007</v>
          </cell>
          <cell r="D110" t="str">
            <v>Delaware Township (Hunterdon)</v>
          </cell>
        </row>
        <row r="111">
          <cell r="A111" t="str">
            <v>0310</v>
          </cell>
          <cell r="D111" t="str">
            <v>Delran Township (Burlington)</v>
          </cell>
        </row>
        <row r="112">
          <cell r="A112" t="str">
            <v>0209</v>
          </cell>
          <cell r="D112" t="str">
            <v>Demarest Borough (Bergen)</v>
          </cell>
        </row>
        <row r="113">
          <cell r="A113" t="str">
            <v>0504</v>
          </cell>
          <cell r="D113" t="str">
            <v>Dennis Township (Cape May)</v>
          </cell>
        </row>
        <row r="114">
          <cell r="A114" t="str">
            <v>1408</v>
          </cell>
          <cell r="D114" t="str">
            <v>Denville Township (Morris)</v>
          </cell>
        </row>
        <row r="115">
          <cell r="A115" t="str">
            <v>0802</v>
          </cell>
          <cell r="D115" t="str">
            <v>Deptford Township (Gloucester)</v>
          </cell>
        </row>
        <row r="116">
          <cell r="A116" t="str">
            <v>1409</v>
          </cell>
          <cell r="D116" t="str">
            <v>Dover Town (Morris)</v>
          </cell>
        </row>
        <row r="117">
          <cell r="A117" t="str">
            <v>0604</v>
          </cell>
          <cell r="D117" t="str">
            <v>Downe Township (Cumberland)</v>
          </cell>
        </row>
        <row r="118">
          <cell r="A118" t="str">
            <v>0210</v>
          </cell>
          <cell r="D118" t="str">
            <v>Dumont Borough (Bergen)</v>
          </cell>
        </row>
        <row r="119">
          <cell r="A119" t="str">
            <v>1203</v>
          </cell>
          <cell r="D119" t="str">
            <v>Dunellen Borough (Middlesex)</v>
          </cell>
        </row>
        <row r="120">
          <cell r="A120" t="str">
            <v>1508</v>
          </cell>
          <cell r="D120" t="str">
            <v>Eagleswood Township (Ocean)</v>
          </cell>
        </row>
        <row r="121">
          <cell r="A121" t="str">
            <v>1008</v>
          </cell>
          <cell r="D121" t="str">
            <v>East Amwell Township (Hunterdon)</v>
          </cell>
        </row>
        <row r="122">
          <cell r="A122" t="str">
            <v>1204</v>
          </cell>
          <cell r="D122" t="str">
            <v>East Brunswick Township (Middlesex)</v>
          </cell>
        </row>
        <row r="123">
          <cell r="A123" t="str">
            <v>0803</v>
          </cell>
          <cell r="D123" t="str">
            <v>East Greenwich Township (Gloucester)</v>
          </cell>
        </row>
        <row r="124">
          <cell r="A124" t="str">
            <v>1410</v>
          </cell>
          <cell r="D124" t="str">
            <v>East Hanover Township (Morris)</v>
          </cell>
        </row>
        <row r="125">
          <cell r="A125" t="str">
            <v>0902</v>
          </cell>
          <cell r="D125" t="str">
            <v>East Newark Borough (Hudson)</v>
          </cell>
        </row>
        <row r="126">
          <cell r="A126" t="str">
            <v>0705</v>
          </cell>
          <cell r="D126" t="str">
            <v>East Orange City (Essex)</v>
          </cell>
        </row>
        <row r="127">
          <cell r="A127" t="str">
            <v>0212</v>
          </cell>
          <cell r="D127" t="str">
            <v>East Rutherford Borough (Bergen)</v>
          </cell>
        </row>
        <row r="128">
          <cell r="A128" t="str">
            <v>1101</v>
          </cell>
          <cell r="D128" t="str">
            <v>East Windsor Township (Mercer)</v>
          </cell>
        </row>
        <row r="129">
          <cell r="A129" t="str">
            <v>0311</v>
          </cell>
          <cell r="D129" t="str">
            <v>Eastampton Township (Burlington)</v>
          </cell>
        </row>
        <row r="130">
          <cell r="A130" t="str">
            <v>1311</v>
          </cell>
          <cell r="D130" t="str">
            <v>Eatontown Borough (Monmouth)</v>
          </cell>
        </row>
        <row r="131">
          <cell r="A131" t="str">
            <v>0213</v>
          </cell>
          <cell r="D131" t="str">
            <v>Edgewater Borough (Bergen)</v>
          </cell>
        </row>
        <row r="132">
          <cell r="A132" t="str">
            <v>0312</v>
          </cell>
          <cell r="D132" t="str">
            <v>Edgewater Park Township (Burlington)</v>
          </cell>
        </row>
        <row r="133">
          <cell r="A133" t="str">
            <v>1205</v>
          </cell>
          <cell r="D133" t="str">
            <v>Edison Township (Middlesex)</v>
          </cell>
        </row>
        <row r="134">
          <cell r="A134" t="str">
            <v>0107</v>
          </cell>
          <cell r="D134" t="str">
            <v>Egg Harbor City (Atlantic)</v>
          </cell>
        </row>
        <row r="135">
          <cell r="A135" t="str">
            <v>0108</v>
          </cell>
          <cell r="D135" t="str">
            <v>Egg Harbor Township (Atlantic)</v>
          </cell>
        </row>
        <row r="136">
          <cell r="A136" t="str">
            <v>2004</v>
          </cell>
          <cell r="D136" t="str">
            <v>Elizabeth City (Union)</v>
          </cell>
        </row>
        <row r="137">
          <cell r="A137" t="str">
            <v>0804</v>
          </cell>
          <cell r="D137" t="str">
            <v>Elk Township (Gloucester)</v>
          </cell>
        </row>
        <row r="138">
          <cell r="A138" t="str">
            <v>1702</v>
          </cell>
          <cell r="D138" t="str">
            <v>Elmer Borough (Salem)</v>
          </cell>
        </row>
        <row r="139">
          <cell r="A139" t="str">
            <v>0211</v>
          </cell>
          <cell r="D139" t="str">
            <v>Elmwood Park Borough (Bergen)</v>
          </cell>
        </row>
        <row r="140">
          <cell r="A140" t="str">
            <v>1703</v>
          </cell>
          <cell r="D140" t="str">
            <v>Elsinboro Township (Salem)</v>
          </cell>
        </row>
        <row r="141">
          <cell r="A141" t="str">
            <v>0214</v>
          </cell>
          <cell r="D141" t="str">
            <v>Emerson Borough (Bergen)</v>
          </cell>
        </row>
        <row r="142">
          <cell r="A142" t="str">
            <v>0215</v>
          </cell>
          <cell r="D142" t="str">
            <v>Englewood City (Bergen)</v>
          </cell>
        </row>
        <row r="143">
          <cell r="A143" t="str">
            <v>0216</v>
          </cell>
          <cell r="D143" t="str">
            <v>Englewood Cliffs Borough (Bergen)</v>
          </cell>
        </row>
        <row r="144">
          <cell r="A144" t="str">
            <v>1312</v>
          </cell>
          <cell r="D144" t="str">
            <v>Englishtown Borough (Monmouth)</v>
          </cell>
        </row>
        <row r="145">
          <cell r="A145" t="str">
            <v>0700</v>
          </cell>
          <cell r="D145" t="str">
            <v>Essex County (Essex)</v>
          </cell>
        </row>
        <row r="146">
          <cell r="A146" t="str">
            <v>0706</v>
          </cell>
          <cell r="D146" t="str">
            <v>Essex Fells Township (Essex)</v>
          </cell>
        </row>
        <row r="147">
          <cell r="A147" t="str">
            <v>0109</v>
          </cell>
          <cell r="D147" t="str">
            <v>Estell Manor City (Atlantic)</v>
          </cell>
        </row>
        <row r="148">
          <cell r="A148" t="str">
            <v>0313</v>
          </cell>
          <cell r="D148" t="str">
            <v>Evesham Township (Burlington)</v>
          </cell>
        </row>
        <row r="149">
          <cell r="A149" t="str">
            <v>1102</v>
          </cell>
          <cell r="D149" t="str">
            <v>Ewing Township (Mercer)</v>
          </cell>
        </row>
        <row r="150">
          <cell r="A150" t="str">
            <v>1313</v>
          </cell>
          <cell r="D150" t="str">
            <v>Fair Haven Borough (Monmouth)</v>
          </cell>
        </row>
        <row r="151">
          <cell r="A151" t="str">
            <v>0217</v>
          </cell>
          <cell r="D151" t="str">
            <v>Fair Lawn Borough (Bergen)</v>
          </cell>
        </row>
        <row r="152">
          <cell r="A152" t="str">
            <v>0605</v>
          </cell>
          <cell r="D152" t="str">
            <v>Fairfield Township (Cumberland)</v>
          </cell>
        </row>
        <row r="153">
          <cell r="A153" t="str">
            <v>0707</v>
          </cell>
          <cell r="D153" t="str">
            <v>Fairfield Township (Essex)</v>
          </cell>
        </row>
        <row r="154">
          <cell r="A154" t="str">
            <v>0218</v>
          </cell>
          <cell r="D154" t="str">
            <v>Fairview Borough (Bergen)</v>
          </cell>
        </row>
        <row r="155">
          <cell r="A155" t="str">
            <v>2005</v>
          </cell>
          <cell r="D155" t="str">
            <v>Fanwood Borough (Union)</v>
          </cell>
        </row>
        <row r="156">
          <cell r="A156" t="str">
            <v>1807</v>
          </cell>
          <cell r="D156" t="str">
            <v>Far Hills Borough (Somerset)</v>
          </cell>
        </row>
        <row r="157">
          <cell r="A157" t="str">
            <v>1314</v>
          </cell>
          <cell r="D157" t="str">
            <v>Farmingdale Borough (Monmouth)</v>
          </cell>
        </row>
        <row r="158">
          <cell r="A158" t="str">
            <v>0314</v>
          </cell>
          <cell r="D158" t="str">
            <v>Fieldsboro Borough (Burlington)</v>
          </cell>
        </row>
        <row r="159">
          <cell r="A159" t="str">
            <v>1009</v>
          </cell>
          <cell r="D159" t="str">
            <v>Flemington Borough (Hunterdon)</v>
          </cell>
        </row>
        <row r="160">
          <cell r="A160" t="str">
            <v>0315</v>
          </cell>
          <cell r="D160" t="str">
            <v>Florence Township (Burlington)</v>
          </cell>
        </row>
        <row r="161">
          <cell r="A161" t="str">
            <v>1411</v>
          </cell>
          <cell r="D161" t="str">
            <v>Florham Park Borough (Morris)</v>
          </cell>
        </row>
        <row r="162">
          <cell r="A162" t="str">
            <v>0110</v>
          </cell>
          <cell r="D162" t="str">
            <v>Folsom Borough (Atlantic)</v>
          </cell>
        </row>
        <row r="163">
          <cell r="A163" t="str">
            <v>0219</v>
          </cell>
          <cell r="D163" t="str">
            <v>Fort Lee Borough (Bergen)</v>
          </cell>
        </row>
        <row r="164">
          <cell r="A164" t="str">
            <v>1905</v>
          </cell>
          <cell r="D164" t="str">
            <v>Frankford Township (Sussex)</v>
          </cell>
        </row>
        <row r="165">
          <cell r="A165" t="str">
            <v>1906</v>
          </cell>
          <cell r="D165" t="str">
            <v>Franklin Borough (Sussex)</v>
          </cell>
        </row>
        <row r="166">
          <cell r="A166" t="str">
            <v>0220</v>
          </cell>
          <cell r="D166" t="str">
            <v>Franklin Lakes Borough (Bergen)</v>
          </cell>
        </row>
        <row r="167">
          <cell r="A167" t="str">
            <v>0805</v>
          </cell>
          <cell r="D167" t="str">
            <v>Franklin Township (Gloucester)</v>
          </cell>
        </row>
        <row r="168">
          <cell r="A168" t="str">
            <v>1010</v>
          </cell>
          <cell r="D168" t="str">
            <v>Franklin Township (Hunterdon)</v>
          </cell>
        </row>
        <row r="169">
          <cell r="A169" t="str">
            <v>1808</v>
          </cell>
          <cell r="D169" t="str">
            <v>Franklin Township (Somerset)</v>
          </cell>
        </row>
        <row r="170">
          <cell r="A170" t="str">
            <v>2105</v>
          </cell>
          <cell r="D170" t="str">
            <v>Franklin Township (Warren)</v>
          </cell>
        </row>
        <row r="171">
          <cell r="A171" t="str">
            <v>1907</v>
          </cell>
          <cell r="D171" t="str">
            <v>Fredon Township (Sussex)</v>
          </cell>
        </row>
        <row r="172">
          <cell r="A172" t="str">
            <v>1315</v>
          </cell>
          <cell r="D172" t="str">
            <v>Freehold Borough (Monmouth)</v>
          </cell>
        </row>
        <row r="173">
          <cell r="A173" t="str">
            <v>1316</v>
          </cell>
          <cell r="D173" t="str">
            <v>Freehold Township (Monmouth)</v>
          </cell>
        </row>
        <row r="174">
          <cell r="A174" t="str">
            <v>2106</v>
          </cell>
          <cell r="D174" t="str">
            <v>Frelinghuysen Township (Warren)</v>
          </cell>
        </row>
        <row r="175">
          <cell r="A175" t="str">
            <v>1011</v>
          </cell>
          <cell r="D175" t="str">
            <v>Frenchtown Borough (Hunterdon)</v>
          </cell>
        </row>
        <row r="176">
          <cell r="A176" t="str">
            <v>0111</v>
          </cell>
          <cell r="D176" t="str">
            <v>Galloway Township (Atlantic)</v>
          </cell>
        </row>
        <row r="177">
          <cell r="A177" t="str">
            <v>0221</v>
          </cell>
          <cell r="D177" t="str">
            <v>Garfield City (Bergen)</v>
          </cell>
        </row>
        <row r="178">
          <cell r="A178" t="str">
            <v>2006</v>
          </cell>
          <cell r="D178" t="str">
            <v>Garwood Borough (Union)</v>
          </cell>
        </row>
        <row r="179">
          <cell r="A179" t="str">
            <v>0413</v>
          </cell>
          <cell r="D179" t="str">
            <v>Gibbsboro Borough (Camden)</v>
          </cell>
        </row>
        <row r="180">
          <cell r="A180" t="str">
            <v>0806</v>
          </cell>
          <cell r="D180" t="str">
            <v>Glassboro Borough (Gloucester)</v>
          </cell>
        </row>
        <row r="181">
          <cell r="A181" t="str">
            <v>1012</v>
          </cell>
          <cell r="D181" t="str">
            <v>Glen Gardner Borough (Hunterdon)</v>
          </cell>
        </row>
        <row r="182">
          <cell r="A182" t="str">
            <v>0708</v>
          </cell>
          <cell r="D182" t="str">
            <v>Glen Ridge Borough (Essex)</v>
          </cell>
        </row>
        <row r="183">
          <cell r="A183" t="str">
            <v>0222</v>
          </cell>
          <cell r="D183" t="str">
            <v>Glen Rock Borough (Bergen)</v>
          </cell>
        </row>
        <row r="184">
          <cell r="A184" t="str">
            <v>0414</v>
          </cell>
          <cell r="D184" t="str">
            <v>Gloucester City City (Camden)</v>
          </cell>
        </row>
        <row r="185">
          <cell r="A185" t="str">
            <v>0800</v>
          </cell>
          <cell r="D185" t="str">
            <v>Gloucester County (Gloucester)</v>
          </cell>
        </row>
        <row r="186">
          <cell r="A186" t="str">
            <v>0415</v>
          </cell>
          <cell r="D186" t="str">
            <v>Gloucester Township (Camden)</v>
          </cell>
        </row>
        <row r="187">
          <cell r="A187" t="str">
            <v>1809</v>
          </cell>
          <cell r="D187" t="str">
            <v>Green Brook Township (Somerset)</v>
          </cell>
        </row>
        <row r="188">
          <cell r="A188" t="str">
            <v>1908</v>
          </cell>
          <cell r="D188" t="str">
            <v>Green Township (Sussex)</v>
          </cell>
        </row>
        <row r="189">
          <cell r="A189" t="str">
            <v>0606</v>
          </cell>
          <cell r="D189" t="str">
            <v>Greenwich Township (Cumberland)</v>
          </cell>
        </row>
        <row r="190">
          <cell r="A190" t="str">
            <v>0807</v>
          </cell>
          <cell r="D190" t="str">
            <v>Greenwich Township (Gloucester)</v>
          </cell>
        </row>
        <row r="191">
          <cell r="A191" t="str">
            <v>2107</v>
          </cell>
          <cell r="D191" t="str">
            <v>Greenwich Township (Warren)</v>
          </cell>
        </row>
        <row r="192">
          <cell r="A192" t="str">
            <v>0903</v>
          </cell>
          <cell r="D192" t="str">
            <v>Guttenberg Town (Hudson)</v>
          </cell>
        </row>
        <row r="193">
          <cell r="A193" t="str">
            <v>0223</v>
          </cell>
          <cell r="D193" t="str">
            <v>Hackensack City (Bergen)</v>
          </cell>
        </row>
        <row r="194">
          <cell r="A194" t="str">
            <v>2108</v>
          </cell>
          <cell r="D194" t="str">
            <v>Hackettstown Town (Warren)</v>
          </cell>
        </row>
        <row r="195">
          <cell r="A195" t="str">
            <v>0418</v>
          </cell>
          <cell r="D195" t="str">
            <v>Haddon Heights Borough (Camden)</v>
          </cell>
        </row>
        <row r="196">
          <cell r="A196" t="str">
            <v>0416</v>
          </cell>
          <cell r="D196" t="str">
            <v>Haddon Township (Camden)</v>
          </cell>
        </row>
        <row r="197">
          <cell r="A197" t="str">
            <v>0417</v>
          </cell>
          <cell r="D197" t="str">
            <v>Haddonfield Borough (Camden)</v>
          </cell>
        </row>
        <row r="198">
          <cell r="A198" t="str">
            <v>0316</v>
          </cell>
          <cell r="D198" t="str">
            <v>Hainesport Township (Burlington)</v>
          </cell>
        </row>
        <row r="199">
          <cell r="A199" t="str">
            <v>1603</v>
          </cell>
          <cell r="D199" t="str">
            <v>Haledon Borough (Passaic)</v>
          </cell>
        </row>
        <row r="200">
          <cell r="A200" t="str">
            <v>1909</v>
          </cell>
          <cell r="D200" t="str">
            <v>Hamburg Borough (Sussex)</v>
          </cell>
        </row>
        <row r="201">
          <cell r="A201" t="str">
            <v>0112</v>
          </cell>
          <cell r="D201" t="str">
            <v>Hamilton Township (Atlantic)</v>
          </cell>
        </row>
        <row r="202">
          <cell r="A202" t="str">
            <v>1103</v>
          </cell>
          <cell r="D202" t="str">
            <v>Hamilton Township (Mercer)</v>
          </cell>
        </row>
        <row r="203">
          <cell r="A203" t="str">
            <v>0113</v>
          </cell>
          <cell r="D203" t="str">
            <v>Hammonton Township (Atlantic)</v>
          </cell>
        </row>
        <row r="204">
          <cell r="A204" t="str">
            <v>1013</v>
          </cell>
          <cell r="D204" t="str">
            <v>Hampton Borough (Hunterdon)</v>
          </cell>
        </row>
        <row r="205">
          <cell r="A205" t="str">
            <v>1910</v>
          </cell>
          <cell r="D205" t="str">
            <v>Hampton Township (Sussex)</v>
          </cell>
        </row>
        <row r="206">
          <cell r="A206" t="str">
            <v>1412</v>
          </cell>
          <cell r="D206" t="str">
            <v>Hanover Township (Morris)</v>
          </cell>
        </row>
        <row r="207">
          <cell r="A207" t="str">
            <v>1413</v>
          </cell>
          <cell r="D207" t="str">
            <v>Harding Township (Morris)</v>
          </cell>
        </row>
        <row r="208">
          <cell r="A208" t="str">
            <v>2109</v>
          </cell>
          <cell r="D208" t="str">
            <v>Hardwick Township (Warren)</v>
          </cell>
        </row>
        <row r="209">
          <cell r="A209" t="str">
            <v>1911</v>
          </cell>
          <cell r="D209" t="str">
            <v>Hardyston Township (Sussex)</v>
          </cell>
        </row>
        <row r="210">
          <cell r="A210" t="str">
            <v>2110</v>
          </cell>
          <cell r="D210" t="str">
            <v>Harmony Township (Warren)</v>
          </cell>
        </row>
        <row r="211">
          <cell r="A211" t="str">
            <v>0224</v>
          </cell>
          <cell r="D211" t="str">
            <v>Harrington Park Borough (Bergen)</v>
          </cell>
        </row>
        <row r="212">
          <cell r="A212" t="str">
            <v>0904</v>
          </cell>
          <cell r="D212" t="str">
            <v>Harrison Town (Hudson)</v>
          </cell>
        </row>
        <row r="213">
          <cell r="A213" t="str">
            <v>0808</v>
          </cell>
          <cell r="D213" t="str">
            <v>Harrison Township (Gloucester)</v>
          </cell>
        </row>
        <row r="214">
          <cell r="A214" t="str">
            <v>1509</v>
          </cell>
          <cell r="D214" t="str">
            <v>Harvey Cedars Borough (Ocean)</v>
          </cell>
        </row>
        <row r="215">
          <cell r="A215" t="str">
            <v>0225</v>
          </cell>
          <cell r="D215" t="str">
            <v>Hasbrouck Heights Borough (Bergen)</v>
          </cell>
        </row>
        <row r="216">
          <cell r="A216" t="str">
            <v>0226</v>
          </cell>
          <cell r="D216" t="str">
            <v>Haworth Borough (Bergen)</v>
          </cell>
        </row>
        <row r="217">
          <cell r="A217" t="str">
            <v>1604</v>
          </cell>
          <cell r="D217" t="str">
            <v>Hawthorne Borough (Passaic)</v>
          </cell>
        </row>
        <row r="218">
          <cell r="A218" t="str">
            <v>1339</v>
          </cell>
          <cell r="D218" t="str">
            <v>Hazlet Township (Monmouth)</v>
          </cell>
        </row>
        <row r="219">
          <cell r="A219" t="str">
            <v>1206</v>
          </cell>
          <cell r="D219" t="str">
            <v>Helmetta Borough (Middlesex)</v>
          </cell>
        </row>
        <row r="220">
          <cell r="A220" t="str">
            <v>1014</v>
          </cell>
          <cell r="D220" t="str">
            <v>High Bridge Borough (Hunterdon)</v>
          </cell>
        </row>
        <row r="221">
          <cell r="A221" t="str">
            <v>1207</v>
          </cell>
          <cell r="D221" t="str">
            <v>Highland Park Borough (Middlesex)</v>
          </cell>
        </row>
        <row r="222">
          <cell r="A222" t="str">
            <v>1317</v>
          </cell>
          <cell r="D222" t="str">
            <v>Highlands Borough (Monmouth)</v>
          </cell>
        </row>
        <row r="223">
          <cell r="A223" t="str">
            <v>1104</v>
          </cell>
          <cell r="D223" t="str">
            <v>Hightstown Borough (Mercer)</v>
          </cell>
        </row>
        <row r="224">
          <cell r="A224" t="str">
            <v>1810</v>
          </cell>
          <cell r="D224" t="str">
            <v>Hillsborough Township (Somerset)</v>
          </cell>
        </row>
        <row r="225">
          <cell r="A225" t="str">
            <v>0227</v>
          </cell>
          <cell r="D225" t="str">
            <v>Hillsdale Borough (Bergen)</v>
          </cell>
        </row>
        <row r="226">
          <cell r="A226" t="str">
            <v>2007</v>
          </cell>
          <cell r="D226" t="str">
            <v>Hillside Township (Union)</v>
          </cell>
        </row>
        <row r="227">
          <cell r="A227" t="str">
            <v>0419</v>
          </cell>
          <cell r="D227" t="str">
            <v>Hi-nella Borough (Camden)</v>
          </cell>
        </row>
        <row r="228">
          <cell r="A228" t="str">
            <v>0905</v>
          </cell>
          <cell r="D228" t="str">
            <v>Hoboken City (Hudson)</v>
          </cell>
        </row>
        <row r="229">
          <cell r="A229" t="str">
            <v>0228</v>
          </cell>
          <cell r="D229" t="str">
            <v>Ho-Ho-Kus Borough (Bergen)</v>
          </cell>
        </row>
        <row r="230">
          <cell r="A230" t="str">
            <v>1015</v>
          </cell>
          <cell r="D230" t="str">
            <v>Holland Township (Hunterdon)</v>
          </cell>
        </row>
        <row r="231">
          <cell r="A231" t="str">
            <v>1318</v>
          </cell>
          <cell r="D231" t="str">
            <v>Holmdel Township (Monmouth)</v>
          </cell>
        </row>
        <row r="232">
          <cell r="A232" t="str">
            <v>1912</v>
          </cell>
          <cell r="D232" t="str">
            <v>Hopatcong Borough (Sussex)</v>
          </cell>
        </row>
        <row r="233">
          <cell r="A233" t="str">
            <v>2111</v>
          </cell>
          <cell r="D233" t="str">
            <v>Hope Township (Warren)</v>
          </cell>
        </row>
        <row r="234">
          <cell r="A234" t="str">
            <v>1105</v>
          </cell>
          <cell r="D234" t="str">
            <v>Hopewell Borough (Mercer)</v>
          </cell>
        </row>
        <row r="235">
          <cell r="A235" t="str">
            <v>0607</v>
          </cell>
          <cell r="D235" t="str">
            <v>Hopewell Township (Cumberland)</v>
          </cell>
        </row>
        <row r="236">
          <cell r="A236" t="str">
            <v>1106</v>
          </cell>
          <cell r="D236" t="str">
            <v>Hopewell Township (Mercer)</v>
          </cell>
        </row>
        <row r="237">
          <cell r="A237" t="str">
            <v>1319</v>
          </cell>
          <cell r="D237" t="str">
            <v>Howell Township (Monmouth)</v>
          </cell>
        </row>
        <row r="238">
          <cell r="A238" t="str">
            <v>0900</v>
          </cell>
          <cell r="D238" t="str">
            <v>Hudson County (Hudson)</v>
          </cell>
        </row>
        <row r="239">
          <cell r="A239" t="str">
            <v>1000</v>
          </cell>
          <cell r="D239" t="str">
            <v>Hunterdon County (Hunterdon)</v>
          </cell>
        </row>
        <row r="240">
          <cell r="A240" t="str">
            <v>2112</v>
          </cell>
          <cell r="D240" t="str">
            <v>Independence Township (Warren)</v>
          </cell>
        </row>
        <row r="241">
          <cell r="A241" t="str">
            <v>1320</v>
          </cell>
          <cell r="D241" t="str">
            <v>Interlaken Borough (Monmouth)</v>
          </cell>
        </row>
        <row r="242">
          <cell r="A242" t="str">
            <v>0709</v>
          </cell>
          <cell r="D242" t="str">
            <v>Irvington Township (Essex)</v>
          </cell>
        </row>
        <row r="243">
          <cell r="A243" t="str">
            <v>1510</v>
          </cell>
          <cell r="D243" t="str">
            <v>Island Heights Borough (Ocean)</v>
          </cell>
        </row>
        <row r="244">
          <cell r="A244" t="str">
            <v>1511</v>
          </cell>
          <cell r="D244" t="str">
            <v>Jackson Township (Ocean)</v>
          </cell>
        </row>
        <row r="245">
          <cell r="A245" t="str">
            <v>1208</v>
          </cell>
          <cell r="D245" t="str">
            <v>Jamesburg Borough (Middlesex)</v>
          </cell>
        </row>
        <row r="246">
          <cell r="A246" t="str">
            <v>1414</v>
          </cell>
          <cell r="D246" t="str">
            <v>Jefferson Township (Morris)</v>
          </cell>
        </row>
        <row r="247">
          <cell r="A247" t="str">
            <v>0906</v>
          </cell>
          <cell r="D247" t="str">
            <v>Jersey City City (Hudson)</v>
          </cell>
        </row>
        <row r="248">
          <cell r="A248" t="str">
            <v>1321</v>
          </cell>
          <cell r="D248" t="str">
            <v>Keansburg Borough (Monmouth)</v>
          </cell>
        </row>
        <row r="249">
          <cell r="A249" t="str">
            <v>0907</v>
          </cell>
          <cell r="D249" t="str">
            <v>Kearny Town (Hudson)</v>
          </cell>
        </row>
        <row r="250">
          <cell r="A250" t="str">
            <v>2008</v>
          </cell>
          <cell r="D250" t="str">
            <v>Kenilworth Borough (Union)</v>
          </cell>
        </row>
        <row r="251">
          <cell r="A251" t="str">
            <v>1322</v>
          </cell>
          <cell r="D251" t="str">
            <v>Keyport Borough (Monmouth)</v>
          </cell>
        </row>
        <row r="252">
          <cell r="A252" t="str">
            <v>1016</v>
          </cell>
          <cell r="D252" t="str">
            <v>Kingwood Township (Hunterdon)</v>
          </cell>
        </row>
        <row r="253">
          <cell r="A253" t="str">
            <v>1415</v>
          </cell>
          <cell r="D253" t="str">
            <v>Kinnelon Borough (Morris)</v>
          </cell>
        </row>
        <row r="254">
          <cell r="A254" t="str">
            <v>2113</v>
          </cell>
          <cell r="D254" t="str">
            <v>Knowlton Township (Warren)</v>
          </cell>
        </row>
        <row r="255">
          <cell r="A255" t="str">
            <v>1512</v>
          </cell>
          <cell r="D255" t="str">
            <v>Lacey Township (Ocean)</v>
          </cell>
        </row>
        <row r="256">
          <cell r="A256" t="str">
            <v>1913</v>
          </cell>
          <cell r="D256" t="str">
            <v>Lafayette Township (Sussex)</v>
          </cell>
        </row>
        <row r="257">
          <cell r="A257" t="str">
            <v>1347</v>
          </cell>
          <cell r="D257" t="str">
            <v>Lake Como Borough (South Belmar) (Monmouth)</v>
          </cell>
        </row>
        <row r="258">
          <cell r="A258" t="str">
            <v>1513</v>
          </cell>
          <cell r="D258" t="str">
            <v>Lakehurst Borough (Ocean)</v>
          </cell>
        </row>
        <row r="259">
          <cell r="A259" t="str">
            <v>1514</v>
          </cell>
          <cell r="D259" t="str">
            <v>Lakewood Township (Ocean)</v>
          </cell>
        </row>
        <row r="260">
          <cell r="A260" t="str">
            <v>1017</v>
          </cell>
          <cell r="D260" t="str">
            <v>Lambertville City (Hunterdon)</v>
          </cell>
        </row>
        <row r="261">
          <cell r="A261" t="str">
            <v>0420</v>
          </cell>
          <cell r="D261" t="str">
            <v>Laurel Springs Borough (Camden)</v>
          </cell>
        </row>
        <row r="262">
          <cell r="A262" t="str">
            <v>1515</v>
          </cell>
          <cell r="D262" t="str">
            <v>Lavallette Borough (Ocean)</v>
          </cell>
        </row>
        <row r="263">
          <cell r="A263" t="str">
            <v>0421</v>
          </cell>
          <cell r="D263" t="str">
            <v>Lawnside Borough (Camden)</v>
          </cell>
        </row>
        <row r="264">
          <cell r="A264" t="str">
            <v>0608</v>
          </cell>
          <cell r="D264" t="str">
            <v>Lawrence Township (Cumberland)</v>
          </cell>
        </row>
        <row r="265">
          <cell r="A265" t="str">
            <v>1107</v>
          </cell>
          <cell r="D265" t="str">
            <v>Lawrence Township (Mercer)</v>
          </cell>
        </row>
        <row r="266">
          <cell r="A266" t="str">
            <v>1018</v>
          </cell>
          <cell r="D266" t="str">
            <v>Lebanon Borough (Hunterdon)</v>
          </cell>
        </row>
        <row r="267">
          <cell r="A267" t="str">
            <v>1019</v>
          </cell>
          <cell r="D267" t="str">
            <v>Lebanon Township (Hunterdon)</v>
          </cell>
        </row>
        <row r="268">
          <cell r="A268" t="str">
            <v>0229</v>
          </cell>
          <cell r="D268" t="str">
            <v>Leonia Borough (Bergen)</v>
          </cell>
        </row>
        <row r="269">
          <cell r="A269" t="str">
            <v>2114</v>
          </cell>
          <cell r="D269" t="str">
            <v>Liberty Township (Warren)</v>
          </cell>
        </row>
        <row r="270">
          <cell r="A270" t="str">
            <v>1416</v>
          </cell>
          <cell r="D270" t="str">
            <v>Lincoln Park Borough (Morris)</v>
          </cell>
        </row>
        <row r="271">
          <cell r="A271" t="str">
            <v>2009</v>
          </cell>
          <cell r="D271" t="str">
            <v>Linden City (Union)</v>
          </cell>
        </row>
        <row r="272">
          <cell r="A272" t="str">
            <v>0422</v>
          </cell>
          <cell r="D272" t="str">
            <v>Lindenwold Borough (Camden)</v>
          </cell>
        </row>
        <row r="273">
          <cell r="A273" t="str">
            <v>0114</v>
          </cell>
          <cell r="D273" t="str">
            <v>Linwood City (Atlantic)</v>
          </cell>
        </row>
        <row r="274">
          <cell r="A274" t="str">
            <v>1516</v>
          </cell>
          <cell r="D274" t="str">
            <v>Little Egg Harbor Township (Ocean)</v>
          </cell>
        </row>
        <row r="275">
          <cell r="A275" t="str">
            <v>1605</v>
          </cell>
          <cell r="D275" t="str">
            <v>Little Falls Township (Passaic)</v>
          </cell>
        </row>
        <row r="276">
          <cell r="A276" t="str">
            <v>0230</v>
          </cell>
          <cell r="D276" t="str">
            <v>Little Ferry Borough (Bergen)</v>
          </cell>
        </row>
        <row r="277">
          <cell r="A277" t="str">
            <v>1323</v>
          </cell>
          <cell r="D277" t="str">
            <v>Little Silver Borough (Monmouth)</v>
          </cell>
        </row>
        <row r="278">
          <cell r="A278" t="str">
            <v>0710</v>
          </cell>
          <cell r="D278" t="str">
            <v>Livingston Township (Essex)</v>
          </cell>
        </row>
        <row r="279">
          <cell r="A279" t="str">
            <v>1324</v>
          </cell>
          <cell r="D279" t="str">
            <v>Loch Arbour Village (Monmouth)</v>
          </cell>
        </row>
        <row r="280">
          <cell r="A280" t="str">
            <v>0231</v>
          </cell>
          <cell r="D280" t="str">
            <v>Lodi Borough (Bergen)</v>
          </cell>
        </row>
        <row r="281">
          <cell r="A281" t="str">
            <v>0809</v>
          </cell>
          <cell r="D281" t="str">
            <v>Logan Township (Gloucester)</v>
          </cell>
        </row>
        <row r="282">
          <cell r="A282" t="str">
            <v>1517</v>
          </cell>
          <cell r="D282" t="str">
            <v>Long Beach Township (Ocean)</v>
          </cell>
        </row>
        <row r="283">
          <cell r="A283" t="str">
            <v>1325</v>
          </cell>
          <cell r="D283" t="str">
            <v>Long Branch City (Monmouth)</v>
          </cell>
        </row>
        <row r="284">
          <cell r="A284" t="str">
            <v>1430</v>
          </cell>
          <cell r="D284" t="str">
            <v>Long Hill Township (Morris)</v>
          </cell>
        </row>
        <row r="285">
          <cell r="A285" t="str">
            <v>0115</v>
          </cell>
          <cell r="D285" t="str">
            <v>Longport Borough (Atlantic)</v>
          </cell>
        </row>
        <row r="286">
          <cell r="A286" t="str">
            <v>2115</v>
          </cell>
          <cell r="D286" t="str">
            <v>Lopatcong Township (Warren)</v>
          </cell>
        </row>
        <row r="287">
          <cell r="A287" t="str">
            <v>1704</v>
          </cell>
          <cell r="D287" t="str">
            <v>Lower Alloways Creek Township (Salem)</v>
          </cell>
        </row>
        <row r="288">
          <cell r="A288" t="str">
            <v>0505</v>
          </cell>
          <cell r="D288" t="str">
            <v>Lower Township (Cape May)</v>
          </cell>
        </row>
        <row r="289">
          <cell r="A289" t="str">
            <v>0317</v>
          </cell>
          <cell r="D289" t="str">
            <v>Lumberton Township (Burlington)</v>
          </cell>
        </row>
        <row r="290">
          <cell r="A290" t="str">
            <v>0232</v>
          </cell>
          <cell r="D290" t="str">
            <v>Lyndhurst Township (Bergen)</v>
          </cell>
        </row>
        <row r="291">
          <cell r="A291" t="str">
            <v>1417</v>
          </cell>
          <cell r="D291" t="str">
            <v>Madison Borough (Morris)</v>
          </cell>
        </row>
        <row r="292">
          <cell r="A292" t="str">
            <v>0423</v>
          </cell>
          <cell r="D292" t="str">
            <v>Magnolia Borough (Camden)</v>
          </cell>
        </row>
        <row r="293">
          <cell r="A293" t="str">
            <v>0233</v>
          </cell>
          <cell r="D293" t="str">
            <v>Mahwah Township (Bergen)</v>
          </cell>
        </row>
        <row r="294">
          <cell r="A294" t="str">
            <v>1326</v>
          </cell>
          <cell r="D294" t="str">
            <v>Manalapan Township (Monmouth)</v>
          </cell>
        </row>
        <row r="295">
          <cell r="A295" t="str">
            <v>1327</v>
          </cell>
          <cell r="D295" t="str">
            <v>Manasquan Borough (Monmouth)</v>
          </cell>
        </row>
        <row r="296">
          <cell r="A296" t="str">
            <v>1518</v>
          </cell>
          <cell r="D296" t="str">
            <v>Manchester Township (Ocean)</v>
          </cell>
        </row>
        <row r="297">
          <cell r="A297" t="str">
            <v>1705</v>
          </cell>
          <cell r="D297" t="str">
            <v>Mannington Township (Salem)</v>
          </cell>
        </row>
        <row r="298">
          <cell r="A298" t="str">
            <v>0318</v>
          </cell>
          <cell r="D298" t="str">
            <v>Mansfield Township (Burlington)</v>
          </cell>
        </row>
        <row r="299">
          <cell r="A299" t="str">
            <v>2116</v>
          </cell>
          <cell r="D299" t="str">
            <v>Mansfield Township (Warren)</v>
          </cell>
        </row>
        <row r="300">
          <cell r="A300" t="str">
            <v>1519</v>
          </cell>
          <cell r="D300" t="str">
            <v>Mantoloking Borough (Ocean)</v>
          </cell>
        </row>
        <row r="301">
          <cell r="A301" t="str">
            <v>0810</v>
          </cell>
          <cell r="D301" t="str">
            <v>Mantua Township (Gloucester)</v>
          </cell>
        </row>
        <row r="302">
          <cell r="A302" t="str">
            <v>1811</v>
          </cell>
          <cell r="D302" t="str">
            <v>Manville Borough (Somerset)</v>
          </cell>
        </row>
        <row r="303">
          <cell r="A303" t="str">
            <v>0319</v>
          </cell>
          <cell r="D303" t="str">
            <v>Maple Shade Borough (Burlington)</v>
          </cell>
        </row>
        <row r="304">
          <cell r="A304" t="str">
            <v>0711</v>
          </cell>
          <cell r="D304" t="str">
            <v>Maplewood Township (Essex)</v>
          </cell>
        </row>
        <row r="305">
          <cell r="A305" t="str">
            <v>0116</v>
          </cell>
          <cell r="D305" t="str">
            <v>Margate City (Atlantic)</v>
          </cell>
        </row>
        <row r="306">
          <cell r="A306" t="str">
            <v>1328</v>
          </cell>
          <cell r="D306" t="str">
            <v>Marlboro Township (Monmouth)</v>
          </cell>
        </row>
        <row r="307">
          <cell r="A307" t="str">
            <v>1329</v>
          </cell>
          <cell r="D307" t="str">
            <v>Matawan Borough (Monmouth)</v>
          </cell>
        </row>
        <row r="308">
          <cell r="A308" t="str">
            <v>0609</v>
          </cell>
          <cell r="D308" t="str">
            <v>Maurice River Township (Cumberland)</v>
          </cell>
        </row>
        <row r="309">
          <cell r="A309" t="str">
            <v>0234</v>
          </cell>
          <cell r="D309" t="str">
            <v>Maywood Borough (Bergen)</v>
          </cell>
        </row>
        <row r="310">
          <cell r="A310" t="str">
            <v>0321</v>
          </cell>
          <cell r="D310" t="str">
            <v>Medford Lakes Borough (Burlington)</v>
          </cell>
        </row>
        <row r="311">
          <cell r="A311" t="str">
            <v>0320</v>
          </cell>
          <cell r="D311" t="str">
            <v>Medford Township (Burlington)</v>
          </cell>
        </row>
        <row r="312">
          <cell r="A312" t="str">
            <v>1418</v>
          </cell>
          <cell r="D312" t="str">
            <v>Mendham Borough (Morris)</v>
          </cell>
        </row>
        <row r="313">
          <cell r="A313" t="str">
            <v>1419</v>
          </cell>
          <cell r="D313" t="str">
            <v>Mendham Township (Morris)</v>
          </cell>
        </row>
        <row r="314">
          <cell r="A314" t="str">
            <v>1100</v>
          </cell>
          <cell r="D314" t="str">
            <v>Mercer County (Mercer)</v>
          </cell>
        </row>
        <row r="315">
          <cell r="A315" t="str">
            <v>0424</v>
          </cell>
          <cell r="D315" t="str">
            <v>Merchantville Borough (Camden)</v>
          </cell>
        </row>
        <row r="316">
          <cell r="A316" t="str">
            <v>1210</v>
          </cell>
          <cell r="D316" t="str">
            <v>Metuchen Borough (Middlesex)</v>
          </cell>
        </row>
        <row r="317">
          <cell r="A317" t="str">
            <v>0506</v>
          </cell>
          <cell r="D317" t="str">
            <v>Middle Township (Cape May)</v>
          </cell>
        </row>
        <row r="318">
          <cell r="A318" t="str">
            <v>1211</v>
          </cell>
          <cell r="D318" t="str">
            <v>Middlesex Borough (Middlesex)</v>
          </cell>
        </row>
        <row r="319">
          <cell r="A319" t="str">
            <v>1200</v>
          </cell>
          <cell r="D319" t="str">
            <v>Middlesex County (Middlesex)</v>
          </cell>
        </row>
        <row r="320">
          <cell r="A320" t="str">
            <v>1331</v>
          </cell>
          <cell r="D320" t="str">
            <v>Middletown Township (Monmouth)</v>
          </cell>
        </row>
        <row r="321">
          <cell r="A321" t="str">
            <v>0235</v>
          </cell>
          <cell r="D321" t="str">
            <v>Midland Park Borough (Bergen)</v>
          </cell>
        </row>
        <row r="322">
          <cell r="A322" t="str">
            <v>1020</v>
          </cell>
          <cell r="D322" t="str">
            <v>Milford Borough (Hunterdon)</v>
          </cell>
        </row>
        <row r="323">
          <cell r="A323" t="str">
            <v>0712</v>
          </cell>
          <cell r="D323" t="str">
            <v>Millburn Township (Essex)</v>
          </cell>
        </row>
        <row r="324">
          <cell r="A324" t="str">
            <v>1812</v>
          </cell>
          <cell r="D324" t="str">
            <v>Millstone Borough (Somerset)</v>
          </cell>
        </row>
        <row r="325">
          <cell r="A325" t="str">
            <v>1332</v>
          </cell>
          <cell r="D325" t="str">
            <v>Millstone Township (Monmouth)</v>
          </cell>
        </row>
        <row r="326">
          <cell r="A326" t="str">
            <v>1212</v>
          </cell>
          <cell r="D326" t="str">
            <v>Milltown Borough (Middlesex)</v>
          </cell>
        </row>
        <row r="327">
          <cell r="A327" t="str">
            <v>0610</v>
          </cell>
          <cell r="D327" t="str">
            <v>Millville City (Cumberland)</v>
          </cell>
        </row>
        <row r="328">
          <cell r="A328" t="str">
            <v>1420</v>
          </cell>
          <cell r="D328" t="str">
            <v>Mine Hill Township (Morris)</v>
          </cell>
        </row>
        <row r="329">
          <cell r="A329" t="str">
            <v>1333</v>
          </cell>
          <cell r="D329" t="str">
            <v>Monmouth Beach Borough (Monmouth)</v>
          </cell>
        </row>
        <row r="330">
          <cell r="A330" t="str">
            <v>1300</v>
          </cell>
          <cell r="D330" t="str">
            <v>Monmouth County (Monmouth)</v>
          </cell>
        </row>
        <row r="331">
          <cell r="A331" t="str">
            <v>0811</v>
          </cell>
          <cell r="D331" t="str">
            <v>Monroe Township (Gloucester)</v>
          </cell>
        </row>
        <row r="332">
          <cell r="A332" t="str">
            <v>1213</v>
          </cell>
          <cell r="D332" t="str">
            <v>Monroe Township (Middlesex)</v>
          </cell>
        </row>
        <row r="333">
          <cell r="A333" t="str">
            <v>1914</v>
          </cell>
          <cell r="D333" t="str">
            <v>Montague Township (Sussex)</v>
          </cell>
        </row>
        <row r="334">
          <cell r="A334" t="str">
            <v>0713</v>
          </cell>
          <cell r="D334" t="str">
            <v>Montclair Township (Essex)</v>
          </cell>
        </row>
        <row r="335">
          <cell r="A335" t="str">
            <v>1813</v>
          </cell>
          <cell r="D335" t="str">
            <v>Montgomery Township (Somerset)</v>
          </cell>
        </row>
        <row r="336">
          <cell r="A336" t="str">
            <v>0236</v>
          </cell>
          <cell r="D336" t="str">
            <v>Montvale Borough (Bergen)</v>
          </cell>
        </row>
        <row r="337">
          <cell r="A337" t="str">
            <v>1421</v>
          </cell>
          <cell r="D337" t="str">
            <v>Montville Township (Morris)</v>
          </cell>
        </row>
        <row r="338">
          <cell r="A338" t="str">
            <v>0237</v>
          </cell>
          <cell r="D338" t="str">
            <v>Moonachie Borough (Bergen)</v>
          </cell>
        </row>
        <row r="339">
          <cell r="A339" t="str">
            <v>0322</v>
          </cell>
          <cell r="D339" t="str">
            <v>Moorestown Township (Burlington)</v>
          </cell>
        </row>
        <row r="340">
          <cell r="A340" t="str">
            <v>1400</v>
          </cell>
          <cell r="D340" t="str">
            <v>Morris County (Morris)</v>
          </cell>
        </row>
        <row r="341">
          <cell r="A341" t="str">
            <v>1423</v>
          </cell>
          <cell r="D341" t="str">
            <v>Morris Plains Borough (Morris)</v>
          </cell>
        </row>
        <row r="342">
          <cell r="A342" t="str">
            <v>1422</v>
          </cell>
          <cell r="D342" t="str">
            <v>Morris Township (Morris)</v>
          </cell>
        </row>
        <row r="343">
          <cell r="A343" t="str">
            <v>1424</v>
          </cell>
          <cell r="D343" t="str">
            <v>Morristown Town (Morris)</v>
          </cell>
        </row>
        <row r="344">
          <cell r="A344" t="str">
            <v>1426</v>
          </cell>
          <cell r="D344" t="str">
            <v>Mount Arlington Borough (Morris)</v>
          </cell>
        </row>
        <row r="345">
          <cell r="A345" t="str">
            <v>0425</v>
          </cell>
          <cell r="D345" t="str">
            <v>Mount Ephraim Borough (Camden)</v>
          </cell>
        </row>
        <row r="346">
          <cell r="A346" t="str">
            <v>0323</v>
          </cell>
          <cell r="D346" t="str">
            <v>Mount Holly Township (Burlington)</v>
          </cell>
        </row>
        <row r="347">
          <cell r="A347" t="str">
            <v>0324</v>
          </cell>
          <cell r="D347" t="str">
            <v>Mount Laurel Township (Burlington)</v>
          </cell>
        </row>
        <row r="348">
          <cell r="A348" t="str">
            <v>1427</v>
          </cell>
          <cell r="D348" t="str">
            <v>Mount Olive Township (Morris)</v>
          </cell>
        </row>
        <row r="349">
          <cell r="A349" t="str">
            <v>1425</v>
          </cell>
          <cell r="D349" t="str">
            <v>Mountain Lakes Borough (Morris)</v>
          </cell>
        </row>
        <row r="350">
          <cell r="A350" t="str">
            <v>2010</v>
          </cell>
          <cell r="D350" t="str">
            <v>Mountainside Borough (Union)</v>
          </cell>
        </row>
        <row r="351">
          <cell r="A351" t="str">
            <v>0117</v>
          </cell>
          <cell r="D351" t="str">
            <v>Mullica Township (Atlantic)</v>
          </cell>
        </row>
        <row r="352">
          <cell r="A352" t="str">
            <v>0812</v>
          </cell>
          <cell r="D352" t="str">
            <v>National Park Borough (Gloucester)</v>
          </cell>
        </row>
        <row r="353">
          <cell r="A353" t="str">
            <v>1335</v>
          </cell>
          <cell r="D353" t="str">
            <v>Neptune City Borough (Monmouth)</v>
          </cell>
        </row>
        <row r="354">
          <cell r="A354" t="str">
            <v>1334</v>
          </cell>
          <cell r="D354" t="str">
            <v>Neptune Township (Monmouth)</v>
          </cell>
        </row>
        <row r="355">
          <cell r="A355" t="str">
            <v>1428</v>
          </cell>
          <cell r="D355" t="str">
            <v>Netcong Borough (Morris)</v>
          </cell>
        </row>
        <row r="356">
          <cell r="A356" t="str">
            <v>1214</v>
          </cell>
          <cell r="D356" t="str">
            <v>New Brunswick City (Middlesex)</v>
          </cell>
        </row>
        <row r="357">
          <cell r="A357" t="str">
            <v>0325</v>
          </cell>
          <cell r="D357" t="str">
            <v>New Hanover Township (Burlington)</v>
          </cell>
        </row>
        <row r="358">
          <cell r="A358" t="str">
            <v>0238</v>
          </cell>
          <cell r="D358" t="str">
            <v>New Milford Borough (Bergen)</v>
          </cell>
        </row>
        <row r="359">
          <cell r="A359" t="str">
            <v>2011</v>
          </cell>
          <cell r="D359" t="str">
            <v>New Providence Borough (Union)</v>
          </cell>
        </row>
        <row r="360">
          <cell r="A360" t="str">
            <v>0714</v>
          </cell>
          <cell r="D360" t="str">
            <v>Newark City (Essex)</v>
          </cell>
        </row>
        <row r="361">
          <cell r="A361" t="str">
            <v>0813</v>
          </cell>
          <cell r="D361" t="str">
            <v>Newfield Borough (Gloucester)</v>
          </cell>
        </row>
        <row r="362">
          <cell r="A362" t="str">
            <v>1915</v>
          </cell>
          <cell r="D362" t="str">
            <v>Newton Town (Sussex)</v>
          </cell>
        </row>
        <row r="363">
          <cell r="A363" t="str">
            <v>0239</v>
          </cell>
          <cell r="D363" t="str">
            <v>North Arlington Borough (Bergen)</v>
          </cell>
        </row>
        <row r="364">
          <cell r="A364" t="str">
            <v>0908</v>
          </cell>
          <cell r="D364" t="str">
            <v>North Bergen Township (Hudson)</v>
          </cell>
        </row>
        <row r="365">
          <cell r="A365" t="str">
            <v>1215</v>
          </cell>
          <cell r="D365" t="str">
            <v>North Brunswick Township (Middlesex)</v>
          </cell>
        </row>
        <row r="366">
          <cell r="A366" t="str">
            <v>0715</v>
          </cell>
          <cell r="D366" t="str">
            <v>North Caldwell Borough (Essex)</v>
          </cell>
        </row>
        <row r="367">
          <cell r="A367" t="str">
            <v>1606</v>
          </cell>
          <cell r="D367" t="str">
            <v>North Haledon Borough (Passaic)</v>
          </cell>
        </row>
        <row r="368">
          <cell r="A368" t="str">
            <v>0326</v>
          </cell>
          <cell r="D368" t="str">
            <v>North Hanover Township (Burlington)</v>
          </cell>
        </row>
        <row r="369">
          <cell r="A369" t="str">
            <v>1814</v>
          </cell>
          <cell r="D369" t="str">
            <v>North Plainfield Borough (Somerset)</v>
          </cell>
        </row>
        <row r="370">
          <cell r="A370" t="str">
            <v>0507</v>
          </cell>
          <cell r="D370" t="str">
            <v>North Wildwood City (Cape May)</v>
          </cell>
        </row>
        <row r="371">
          <cell r="A371" t="str">
            <v>0118</v>
          </cell>
          <cell r="D371" t="str">
            <v>Northfield City (Atlantic)</v>
          </cell>
        </row>
        <row r="372">
          <cell r="A372" t="str">
            <v>0240</v>
          </cell>
          <cell r="D372" t="str">
            <v>Northvale Borough (Bergen)</v>
          </cell>
        </row>
        <row r="373">
          <cell r="A373" t="str">
            <v>0241</v>
          </cell>
          <cell r="D373" t="str">
            <v>Norwood Borough (Bergen)</v>
          </cell>
        </row>
        <row r="374">
          <cell r="A374" t="str">
            <v>0716</v>
          </cell>
          <cell r="D374" t="str">
            <v>Nutley Township (Essex)</v>
          </cell>
        </row>
        <row r="375">
          <cell r="A375" t="str">
            <v>0242</v>
          </cell>
          <cell r="D375" t="str">
            <v>Oakland Borough (Bergen)</v>
          </cell>
        </row>
        <row r="376">
          <cell r="A376" t="str">
            <v>0426</v>
          </cell>
          <cell r="D376" t="str">
            <v>Oaklyn Borough (Camden)</v>
          </cell>
        </row>
        <row r="377">
          <cell r="A377" t="str">
            <v>0508</v>
          </cell>
          <cell r="D377" t="str">
            <v>Ocean City City (Cape May)</v>
          </cell>
        </row>
        <row r="378">
          <cell r="A378" t="str">
            <v>1500</v>
          </cell>
          <cell r="D378" t="str">
            <v>Ocean County (Ocean)</v>
          </cell>
        </row>
        <row r="379">
          <cell r="A379" t="str">
            <v>1521</v>
          </cell>
          <cell r="D379" t="str">
            <v>Ocean Gate Borough (Ocean)</v>
          </cell>
        </row>
        <row r="380">
          <cell r="A380" t="str">
            <v>1337</v>
          </cell>
          <cell r="D380" t="str">
            <v>Ocean Township (Monmouth)</v>
          </cell>
        </row>
        <row r="381">
          <cell r="A381" t="str">
            <v>1520</v>
          </cell>
          <cell r="D381" t="str">
            <v>Ocean Township (Ocean)</v>
          </cell>
        </row>
        <row r="382">
          <cell r="A382" t="str">
            <v>1338</v>
          </cell>
          <cell r="D382" t="str">
            <v>Oceanport Borough (Monmouth)</v>
          </cell>
        </row>
        <row r="383">
          <cell r="A383" t="str">
            <v>1916</v>
          </cell>
          <cell r="D383" t="str">
            <v>Ogdensburg Borough (Sussex)</v>
          </cell>
        </row>
        <row r="384">
          <cell r="A384" t="str">
            <v>1209</v>
          </cell>
          <cell r="D384" t="str">
            <v>Old Bridge Township (Middlesex)</v>
          </cell>
        </row>
        <row r="385">
          <cell r="A385" t="str">
            <v>0243</v>
          </cell>
          <cell r="D385" t="str">
            <v>Old Tappan Borough (Bergen)</v>
          </cell>
        </row>
        <row r="386">
          <cell r="A386" t="str">
            <v>1706</v>
          </cell>
          <cell r="D386" t="str">
            <v>Oldmans Township (Salem)</v>
          </cell>
        </row>
        <row r="387">
          <cell r="A387" t="str">
            <v>0244</v>
          </cell>
          <cell r="D387" t="str">
            <v>Oradell Borough (Bergen)</v>
          </cell>
        </row>
        <row r="388">
          <cell r="A388" t="str">
            <v>0717</v>
          </cell>
          <cell r="D388" t="str">
            <v>Orange City (Essex)</v>
          </cell>
        </row>
        <row r="389">
          <cell r="A389" t="str">
            <v>2117</v>
          </cell>
          <cell r="D389" t="str">
            <v>Oxford Township (Warren)</v>
          </cell>
        </row>
        <row r="390">
          <cell r="A390" t="str">
            <v>0245</v>
          </cell>
          <cell r="D390" t="str">
            <v>Palisades Park Borough (Bergen)</v>
          </cell>
        </row>
        <row r="391">
          <cell r="A391" t="str">
            <v>0327</v>
          </cell>
          <cell r="D391" t="str">
            <v>Palmyra Borough (Burlington)</v>
          </cell>
        </row>
        <row r="392">
          <cell r="A392" t="str">
            <v>0246</v>
          </cell>
          <cell r="D392" t="str">
            <v>Paramus Borough (Bergen)</v>
          </cell>
        </row>
        <row r="393">
          <cell r="A393" t="str">
            <v>0247</v>
          </cell>
          <cell r="D393" t="str">
            <v>Park Ridge Borough (Bergen)</v>
          </cell>
        </row>
        <row r="394">
          <cell r="A394" t="str">
            <v>1429</v>
          </cell>
          <cell r="D394" t="str">
            <v>Parsippany-Troy Hills Township (Morris)</v>
          </cell>
        </row>
        <row r="395">
          <cell r="A395" t="str">
            <v>1607</v>
          </cell>
          <cell r="D395" t="str">
            <v>Passaic City (Passaic)</v>
          </cell>
        </row>
        <row r="396">
          <cell r="A396" t="str">
            <v>1600</v>
          </cell>
          <cell r="D396" t="str">
            <v>Passaic County (Passaic)</v>
          </cell>
        </row>
        <row r="397">
          <cell r="A397" t="str">
            <v>1608</v>
          </cell>
          <cell r="D397" t="str">
            <v>Paterson City (Passaic)</v>
          </cell>
        </row>
        <row r="398">
          <cell r="A398" t="str">
            <v>0814</v>
          </cell>
          <cell r="D398" t="str">
            <v>Paulsboro Borough (Gloucester)</v>
          </cell>
        </row>
        <row r="399">
          <cell r="A399" t="str">
            <v>1815</v>
          </cell>
          <cell r="D399" t="str">
            <v>Peapack-Gladstone Borough (Somerset)</v>
          </cell>
        </row>
        <row r="400">
          <cell r="A400" t="str">
            <v>0328</v>
          </cell>
          <cell r="D400" t="str">
            <v>Pemberton Borough (Burlington)</v>
          </cell>
        </row>
        <row r="401">
          <cell r="A401" t="str">
            <v>0329</v>
          </cell>
          <cell r="D401" t="str">
            <v>Pemberton Township (Burlington)</v>
          </cell>
        </row>
        <row r="402">
          <cell r="A402" t="str">
            <v>1108</v>
          </cell>
          <cell r="D402" t="str">
            <v>Pennington Borough (Mercer)</v>
          </cell>
        </row>
        <row r="403">
          <cell r="A403" t="str">
            <v>1707</v>
          </cell>
          <cell r="D403" t="str">
            <v>Penns Grove Borough (Salem)</v>
          </cell>
        </row>
        <row r="404">
          <cell r="A404" t="str">
            <v>0427</v>
          </cell>
          <cell r="D404" t="str">
            <v>Pennsauken Township (Camden)</v>
          </cell>
        </row>
        <row r="405">
          <cell r="A405" t="str">
            <v>1708</v>
          </cell>
          <cell r="D405" t="str">
            <v>Pennsville Township (Salem)</v>
          </cell>
        </row>
        <row r="406">
          <cell r="A406" t="str">
            <v>1431</v>
          </cell>
          <cell r="D406" t="str">
            <v>Pequannock Township (Morris)</v>
          </cell>
        </row>
        <row r="407">
          <cell r="A407" t="str">
            <v>1216</v>
          </cell>
          <cell r="D407" t="str">
            <v>Perth Amboy City (Middlesex)</v>
          </cell>
        </row>
        <row r="408">
          <cell r="A408" t="str">
            <v>2119</v>
          </cell>
          <cell r="D408" t="str">
            <v>Phillipsburg Town (Warren)</v>
          </cell>
        </row>
        <row r="409">
          <cell r="A409" t="str">
            <v>1709</v>
          </cell>
          <cell r="D409" t="str">
            <v>Pilesgrove Township (Salem)</v>
          </cell>
        </row>
        <row r="410">
          <cell r="A410" t="str">
            <v>1522</v>
          </cell>
          <cell r="D410" t="str">
            <v>Pine Beach Borough (Ocean)</v>
          </cell>
        </row>
        <row r="411">
          <cell r="A411" t="str">
            <v>0428</v>
          </cell>
          <cell r="D411" t="str">
            <v>Pine Hill Borough (Camden)</v>
          </cell>
        </row>
        <row r="412">
          <cell r="A412" t="str">
            <v>0429</v>
          </cell>
          <cell r="D412" t="str">
            <v>Pine Valley Borough (Camden)</v>
          </cell>
        </row>
        <row r="413">
          <cell r="A413" t="str">
            <v>1217</v>
          </cell>
          <cell r="D413" t="str">
            <v>Piscataway Township (Middlesex)</v>
          </cell>
        </row>
        <row r="414">
          <cell r="A414" t="str">
            <v>0815</v>
          </cell>
          <cell r="D414" t="str">
            <v>Pitman Borough (Gloucester)</v>
          </cell>
        </row>
        <row r="415">
          <cell r="A415" t="str">
            <v>1710</v>
          </cell>
          <cell r="D415" t="str">
            <v>Pittsgrove Township (Salem)</v>
          </cell>
        </row>
        <row r="416">
          <cell r="A416" t="str">
            <v>2012</v>
          </cell>
          <cell r="D416" t="str">
            <v>Plainfield City (Union)</v>
          </cell>
        </row>
        <row r="417">
          <cell r="A417" t="str">
            <v>1218</v>
          </cell>
          <cell r="D417" t="str">
            <v>Plainsboro Township (Middlesex)</v>
          </cell>
        </row>
        <row r="418">
          <cell r="A418" t="str">
            <v>0119</v>
          </cell>
          <cell r="D418" t="str">
            <v>Pleasantville City (Atlantic)</v>
          </cell>
        </row>
        <row r="419">
          <cell r="A419" t="str">
            <v>1523</v>
          </cell>
          <cell r="D419" t="str">
            <v>Plumsted Township (Ocean)</v>
          </cell>
        </row>
        <row r="420">
          <cell r="A420" t="str">
            <v>2120</v>
          </cell>
          <cell r="D420" t="str">
            <v>Pohatcong Township (Warren)</v>
          </cell>
        </row>
        <row r="421">
          <cell r="A421" t="str">
            <v>1525</v>
          </cell>
          <cell r="D421" t="str">
            <v>Point Pleasant Beach Borough (Ocean)</v>
          </cell>
        </row>
        <row r="422">
          <cell r="A422" t="str">
            <v>1524</v>
          </cell>
          <cell r="D422" t="str">
            <v>Point Pleasant Borough (Ocean)</v>
          </cell>
        </row>
        <row r="423">
          <cell r="A423" t="str">
            <v>1609</v>
          </cell>
          <cell r="D423" t="str">
            <v>Pompton Lakes Borough (Passaic)</v>
          </cell>
        </row>
        <row r="424">
          <cell r="A424" t="str">
            <v>0120</v>
          </cell>
          <cell r="D424" t="str">
            <v>Port Republic City (Atlantic)</v>
          </cell>
        </row>
        <row r="425">
          <cell r="A425" t="str">
            <v>1109</v>
          </cell>
          <cell r="D425" t="str">
            <v>Princeton Borough (Mercer)</v>
          </cell>
        </row>
        <row r="426">
          <cell r="A426" t="str">
            <v>1110</v>
          </cell>
          <cell r="D426" t="str">
            <v>Princeton Township (Mercer)</v>
          </cell>
        </row>
        <row r="427">
          <cell r="A427" t="str">
            <v>1610</v>
          </cell>
          <cell r="D427" t="str">
            <v>Prospect Park Borough (Passaic)</v>
          </cell>
        </row>
        <row r="428">
          <cell r="A428" t="str">
            <v>1711</v>
          </cell>
          <cell r="D428" t="str">
            <v>Quinton Township (Salem)</v>
          </cell>
        </row>
        <row r="429">
          <cell r="A429" t="str">
            <v>2013</v>
          </cell>
          <cell r="D429" t="str">
            <v>Rahway City (Union)</v>
          </cell>
        </row>
        <row r="430">
          <cell r="A430" t="str">
            <v>0248</v>
          </cell>
          <cell r="D430" t="str">
            <v>Ramsey Borough (Bergen)</v>
          </cell>
        </row>
        <row r="431">
          <cell r="A431" t="str">
            <v>1432</v>
          </cell>
          <cell r="D431" t="str">
            <v>Randolph Township (Morris)</v>
          </cell>
        </row>
        <row r="432">
          <cell r="A432" t="str">
            <v>1816</v>
          </cell>
          <cell r="D432" t="str">
            <v>Raritan Borough (Somerset)</v>
          </cell>
        </row>
        <row r="433">
          <cell r="A433" t="str">
            <v>1021</v>
          </cell>
          <cell r="D433" t="str">
            <v>Raritan Township (Hunterdon)</v>
          </cell>
        </row>
        <row r="434">
          <cell r="A434" t="str">
            <v>1022</v>
          </cell>
          <cell r="D434" t="str">
            <v>Readington Township (Hunterdon)</v>
          </cell>
        </row>
        <row r="435">
          <cell r="A435" t="str">
            <v>1340</v>
          </cell>
          <cell r="D435" t="str">
            <v>Red Bank Borough (Monmouth)</v>
          </cell>
        </row>
        <row r="436">
          <cell r="A436" t="str">
            <v>0249</v>
          </cell>
          <cell r="D436" t="str">
            <v>Ridgefield Borough (Bergen)</v>
          </cell>
        </row>
        <row r="437">
          <cell r="A437" t="str">
            <v>0250</v>
          </cell>
          <cell r="D437" t="str">
            <v>Ridgefield Park Village (Bergen)</v>
          </cell>
        </row>
        <row r="438">
          <cell r="A438" t="str">
            <v>0251</v>
          </cell>
          <cell r="D438" t="str">
            <v>Ridgewood Village (Bergen)</v>
          </cell>
        </row>
        <row r="439">
          <cell r="A439" t="str">
            <v>1611</v>
          </cell>
          <cell r="D439" t="str">
            <v>Ringwood Borough (Passaic)</v>
          </cell>
        </row>
        <row r="440">
          <cell r="A440" t="str">
            <v>0252</v>
          </cell>
          <cell r="D440" t="str">
            <v>River Edge Borough (Bergen)</v>
          </cell>
        </row>
        <row r="441">
          <cell r="A441" t="str">
            <v>0253</v>
          </cell>
          <cell r="D441" t="str">
            <v>River Vale Township (Bergen)</v>
          </cell>
        </row>
        <row r="442">
          <cell r="A442" t="str">
            <v>1433</v>
          </cell>
          <cell r="D442" t="str">
            <v>Riverdale Borough (Morris)</v>
          </cell>
        </row>
        <row r="443">
          <cell r="A443" t="str">
            <v>0330</v>
          </cell>
          <cell r="D443" t="str">
            <v>Riverside Township (Burlington)</v>
          </cell>
        </row>
        <row r="444">
          <cell r="A444" t="str">
            <v>0331</v>
          </cell>
          <cell r="D444" t="str">
            <v>Riverton Borough (Burlington)</v>
          </cell>
        </row>
        <row r="445">
          <cell r="A445" t="str">
            <v>1112</v>
          </cell>
          <cell r="D445" t="str">
            <v>Robbinsville Township (Mercer)</v>
          </cell>
        </row>
        <row r="446">
          <cell r="A446" t="str">
            <v>0254</v>
          </cell>
          <cell r="D446" t="str">
            <v>Rochelle Park Township (Bergen)</v>
          </cell>
        </row>
        <row r="447">
          <cell r="A447" t="str">
            <v>1434</v>
          </cell>
          <cell r="D447" t="str">
            <v>Rockaway Borough (Morris)</v>
          </cell>
        </row>
        <row r="448">
          <cell r="A448" t="str">
            <v>1435</v>
          </cell>
          <cell r="D448" t="str">
            <v>Rockaway Township (Morris)</v>
          </cell>
        </row>
        <row r="449">
          <cell r="A449" t="str">
            <v>0255</v>
          </cell>
          <cell r="D449" t="str">
            <v>Rockleigh Borough (Bergen)</v>
          </cell>
        </row>
        <row r="450">
          <cell r="A450" t="str">
            <v>1817</v>
          </cell>
          <cell r="D450" t="str">
            <v>Rocky Hill Borough (Somerset)</v>
          </cell>
        </row>
        <row r="451">
          <cell r="A451" t="str">
            <v>1341</v>
          </cell>
          <cell r="D451" t="str">
            <v>Roosevelt Borough (Monmouth)</v>
          </cell>
        </row>
        <row r="452">
          <cell r="A452" t="str">
            <v>0718</v>
          </cell>
          <cell r="D452" t="str">
            <v>Roseland Borough (Essex)</v>
          </cell>
        </row>
        <row r="453">
          <cell r="A453" t="str">
            <v>2014</v>
          </cell>
          <cell r="D453" t="str">
            <v>Roselle Borough (Union)</v>
          </cell>
        </row>
        <row r="454">
          <cell r="A454" t="str">
            <v>2015</v>
          </cell>
          <cell r="D454" t="str">
            <v>Roselle Park Borough (Union)</v>
          </cell>
        </row>
        <row r="455">
          <cell r="A455" t="str">
            <v>1436</v>
          </cell>
          <cell r="D455" t="str">
            <v>Roxbury Township (Morris)</v>
          </cell>
        </row>
        <row r="456">
          <cell r="A456" t="str">
            <v>1342</v>
          </cell>
          <cell r="D456" t="str">
            <v>Rumson Borough (Monmouth)</v>
          </cell>
        </row>
        <row r="457">
          <cell r="A457" t="str">
            <v>0430</v>
          </cell>
          <cell r="D457" t="str">
            <v>Runnemede Borough (Camden)</v>
          </cell>
        </row>
        <row r="458">
          <cell r="A458" t="str">
            <v>0256</v>
          </cell>
          <cell r="D458" t="str">
            <v>Rutherford Borough (Bergen)</v>
          </cell>
        </row>
        <row r="459">
          <cell r="A459" t="str">
            <v>0257</v>
          </cell>
          <cell r="D459" t="str">
            <v>Saddle Brook Township (Bergen)</v>
          </cell>
        </row>
        <row r="460">
          <cell r="A460" t="str">
            <v>0258</v>
          </cell>
          <cell r="D460" t="str">
            <v>Saddle River Borough (Bergen)</v>
          </cell>
        </row>
        <row r="461">
          <cell r="A461" t="str">
            <v>1712</v>
          </cell>
          <cell r="D461" t="str">
            <v>Salem City (Salem)</v>
          </cell>
        </row>
        <row r="462">
          <cell r="A462" t="str">
            <v>1700</v>
          </cell>
          <cell r="D462" t="str">
            <v>Salem County (Salem)</v>
          </cell>
        </row>
        <row r="463">
          <cell r="A463" t="str">
            <v>1917</v>
          </cell>
          <cell r="D463" t="str">
            <v>Sandyston Township (Sussex)</v>
          </cell>
        </row>
        <row r="464">
          <cell r="A464" t="str">
            <v>1219</v>
          </cell>
          <cell r="D464" t="str">
            <v>Sayreville Borough (Middlesex)</v>
          </cell>
        </row>
        <row r="465">
          <cell r="A465" t="str">
            <v>2016</v>
          </cell>
          <cell r="D465" t="str">
            <v>Scotch Plains Township (Union)</v>
          </cell>
        </row>
        <row r="466">
          <cell r="A466" t="str">
            <v>1343</v>
          </cell>
          <cell r="D466" t="str">
            <v>Sea Bright Borough (Monmouth)</v>
          </cell>
        </row>
        <row r="467">
          <cell r="A467" t="str">
            <v>1344</v>
          </cell>
          <cell r="D467" t="str">
            <v>Sea Girt Borough (Monmouth)</v>
          </cell>
        </row>
        <row r="468">
          <cell r="A468" t="str">
            <v>0509</v>
          </cell>
          <cell r="D468" t="str">
            <v>Sea Isle City (Cape May)</v>
          </cell>
        </row>
        <row r="469">
          <cell r="A469" t="str">
            <v>1526</v>
          </cell>
          <cell r="D469" t="str">
            <v>Seaside Heights Borough (Ocean)</v>
          </cell>
        </row>
        <row r="470">
          <cell r="A470" t="str">
            <v>1527</v>
          </cell>
          <cell r="D470" t="str">
            <v>Seaside Park Borough (Ocean)</v>
          </cell>
        </row>
        <row r="471">
          <cell r="A471" t="str">
            <v>0909</v>
          </cell>
          <cell r="D471" t="str">
            <v>Secaucus Town (Hudson)</v>
          </cell>
        </row>
        <row r="472">
          <cell r="A472" t="str">
            <v>0332</v>
          </cell>
          <cell r="D472" t="str">
            <v>Shamong Township (Burlington)</v>
          </cell>
        </row>
        <row r="473">
          <cell r="A473" t="str">
            <v>0611</v>
          </cell>
          <cell r="D473" t="str">
            <v>Shiloh Borough (Cumberland)</v>
          </cell>
        </row>
        <row r="474">
          <cell r="A474" t="str">
            <v>1528</v>
          </cell>
          <cell r="D474" t="str">
            <v>Ship Bottom Borough (Ocean)</v>
          </cell>
        </row>
        <row r="475">
          <cell r="A475" t="str">
            <v>1345</v>
          </cell>
          <cell r="D475" t="str">
            <v>Shrewsbury Borough (Monmouth)</v>
          </cell>
        </row>
        <row r="476">
          <cell r="A476" t="str">
            <v>1346</v>
          </cell>
          <cell r="D476" t="str">
            <v>Shrewsbury Township (Monmouth)</v>
          </cell>
        </row>
        <row r="477">
          <cell r="A477" t="str">
            <v>0431</v>
          </cell>
          <cell r="D477" t="str">
            <v>Somerdale Borough (Camden)</v>
          </cell>
        </row>
        <row r="478">
          <cell r="A478" t="str">
            <v>0121</v>
          </cell>
          <cell r="D478" t="str">
            <v>Somers Point City (Atlantic)</v>
          </cell>
        </row>
        <row r="479">
          <cell r="A479" t="str">
            <v>1800</v>
          </cell>
          <cell r="D479" t="str">
            <v>Somerset County (Somerset)</v>
          </cell>
        </row>
        <row r="480">
          <cell r="A480" t="str">
            <v>1818</v>
          </cell>
          <cell r="D480" t="str">
            <v>Somerville Borough (Somerset)</v>
          </cell>
        </row>
        <row r="481">
          <cell r="A481" t="str">
            <v>1220</v>
          </cell>
          <cell r="D481" t="str">
            <v>South Amboy City (Middlesex)</v>
          </cell>
        </row>
        <row r="482">
          <cell r="A482" t="str">
            <v>1819</v>
          </cell>
          <cell r="D482" t="str">
            <v>South Bound Brook Borough (Somerset)</v>
          </cell>
        </row>
        <row r="483">
          <cell r="A483" t="str">
            <v>1221</v>
          </cell>
          <cell r="D483" t="str">
            <v>South Brunswick Township (Middlesex)</v>
          </cell>
        </row>
        <row r="484">
          <cell r="A484" t="str">
            <v>0259</v>
          </cell>
          <cell r="D484" t="str">
            <v>South Hackensack Township (Bergen)</v>
          </cell>
        </row>
        <row r="485">
          <cell r="A485" t="str">
            <v>0816</v>
          </cell>
          <cell r="D485" t="str">
            <v>South Harrison Township (Gloucester)</v>
          </cell>
        </row>
        <row r="486">
          <cell r="A486" t="str">
            <v>0719</v>
          </cell>
          <cell r="D486" t="str">
            <v>South Orange Village (Essex)</v>
          </cell>
        </row>
        <row r="487">
          <cell r="A487" t="str">
            <v>1222</v>
          </cell>
          <cell r="D487" t="str">
            <v>South Plainfield Borough (Middlesex)</v>
          </cell>
        </row>
        <row r="488">
          <cell r="A488" t="str">
            <v>1223</v>
          </cell>
          <cell r="D488" t="str">
            <v>South River Borough (Middlesex)</v>
          </cell>
        </row>
        <row r="489">
          <cell r="A489" t="str">
            <v>1529</v>
          </cell>
          <cell r="D489" t="str">
            <v>South Toms River Borough (Ocean)</v>
          </cell>
        </row>
        <row r="490">
          <cell r="A490" t="str">
            <v>0333</v>
          </cell>
          <cell r="D490" t="str">
            <v>Southampton Township (Burlington)</v>
          </cell>
        </row>
        <row r="491">
          <cell r="A491" t="str">
            <v>1918</v>
          </cell>
          <cell r="D491" t="str">
            <v>Sparta Township (Sussex)</v>
          </cell>
        </row>
        <row r="492">
          <cell r="A492" t="str">
            <v>1224</v>
          </cell>
          <cell r="D492" t="str">
            <v>Spotswood Borough (Middlesex)</v>
          </cell>
        </row>
        <row r="493">
          <cell r="A493" t="str">
            <v>1348</v>
          </cell>
          <cell r="D493" t="str">
            <v>Spring Lake Borough (Monmouth)</v>
          </cell>
        </row>
        <row r="494">
          <cell r="A494" t="str">
            <v>1349</v>
          </cell>
          <cell r="D494" t="str">
            <v>Spring Lake Heights Borough (Monmouth)</v>
          </cell>
        </row>
        <row r="495">
          <cell r="A495" t="str">
            <v>0334</v>
          </cell>
          <cell r="D495" t="str">
            <v>Springfield Township (Burlington)</v>
          </cell>
        </row>
        <row r="496">
          <cell r="A496" t="str">
            <v>2017</v>
          </cell>
          <cell r="D496" t="str">
            <v>Springfield Township (Union)</v>
          </cell>
        </row>
        <row r="497">
          <cell r="A497" t="str">
            <v>1530</v>
          </cell>
          <cell r="D497" t="str">
            <v>Stafford Township (Ocean)</v>
          </cell>
        </row>
        <row r="498">
          <cell r="A498" t="str">
            <v>1919</v>
          </cell>
          <cell r="D498" t="str">
            <v>Stanhope Borough (Sussex)</v>
          </cell>
        </row>
        <row r="499">
          <cell r="A499" t="str">
            <v>1920</v>
          </cell>
          <cell r="D499" t="str">
            <v>Stillwater Township (Sussex)</v>
          </cell>
        </row>
        <row r="500">
          <cell r="A500" t="str">
            <v>1023</v>
          </cell>
          <cell r="D500" t="str">
            <v>Stockton Borough (Hunterdon)</v>
          </cell>
        </row>
        <row r="501">
          <cell r="A501" t="str">
            <v>0510</v>
          </cell>
          <cell r="D501" t="str">
            <v>Stone Harbor Borough (Cape May)</v>
          </cell>
        </row>
        <row r="502">
          <cell r="A502" t="str">
            <v>0612</v>
          </cell>
          <cell r="D502" t="str">
            <v>Stow Creek Township (Cumberland)</v>
          </cell>
        </row>
        <row r="503">
          <cell r="A503" t="str">
            <v>0432</v>
          </cell>
          <cell r="D503" t="str">
            <v>Stratford Borough (Camden)</v>
          </cell>
        </row>
        <row r="504">
          <cell r="A504" t="str">
            <v>2018</v>
          </cell>
          <cell r="D504" t="str">
            <v>Summit City (Union)</v>
          </cell>
        </row>
        <row r="505">
          <cell r="A505" t="str">
            <v>1531</v>
          </cell>
          <cell r="D505" t="str">
            <v>Surf City Borough (Ocean)</v>
          </cell>
        </row>
        <row r="506">
          <cell r="A506" t="str">
            <v>1921</v>
          </cell>
          <cell r="D506" t="str">
            <v>Sussex Borough (Sussex)</v>
          </cell>
        </row>
        <row r="507">
          <cell r="A507" t="str">
            <v>1900</v>
          </cell>
          <cell r="D507" t="str">
            <v>Sussex County (Sussex)</v>
          </cell>
        </row>
        <row r="508">
          <cell r="A508" t="str">
            <v>0817</v>
          </cell>
          <cell r="D508" t="str">
            <v>Swedesboro Borough (Gloucester)</v>
          </cell>
        </row>
        <row r="509">
          <cell r="A509" t="str">
            <v>0335</v>
          </cell>
          <cell r="D509" t="str">
            <v>Tabernacle Township (Burlington)</v>
          </cell>
        </row>
        <row r="510">
          <cell r="A510" t="str">
            <v>0433</v>
          </cell>
          <cell r="D510" t="str">
            <v>Tavistock Borough (Camden)</v>
          </cell>
        </row>
        <row r="511">
          <cell r="A511" t="str">
            <v>0260</v>
          </cell>
          <cell r="D511" t="str">
            <v>Teaneck Township (Bergen)</v>
          </cell>
        </row>
        <row r="512">
          <cell r="A512" t="str">
            <v>0261</v>
          </cell>
          <cell r="D512" t="str">
            <v>Tenafly Borough (Bergen)</v>
          </cell>
        </row>
        <row r="513">
          <cell r="A513" t="str">
            <v>0262</v>
          </cell>
          <cell r="D513" t="str">
            <v>Teterboro Borough (Bergen)</v>
          </cell>
        </row>
        <row r="514">
          <cell r="A514" t="str">
            <v>1024</v>
          </cell>
          <cell r="D514" t="str">
            <v>Tewksbury Township (Hunterdon)</v>
          </cell>
        </row>
        <row r="515">
          <cell r="A515" t="str">
            <v>1336</v>
          </cell>
          <cell r="D515" t="str">
            <v>Tinton Falls Borough (Monmouth)</v>
          </cell>
        </row>
        <row r="516">
          <cell r="A516" t="str">
            <v>1507</v>
          </cell>
          <cell r="D516" t="str">
            <v>Toms River Township (Ocean)</v>
          </cell>
        </row>
        <row r="517">
          <cell r="A517" t="str">
            <v>1612</v>
          </cell>
          <cell r="D517" t="str">
            <v>Totowa Borough (Passaic)</v>
          </cell>
        </row>
        <row r="518">
          <cell r="A518" t="str">
            <v>1111</v>
          </cell>
          <cell r="D518" t="str">
            <v>Trenton City (Mercer)</v>
          </cell>
        </row>
        <row r="519">
          <cell r="A519" t="str">
            <v>1532</v>
          </cell>
          <cell r="D519" t="str">
            <v>Tuckerton Borough (Ocean)</v>
          </cell>
        </row>
        <row r="520">
          <cell r="A520" t="str">
            <v>1350</v>
          </cell>
          <cell r="D520" t="str">
            <v>Union Beach Borough (Monmouth)</v>
          </cell>
        </row>
        <row r="521">
          <cell r="A521" t="str">
            <v>0910</v>
          </cell>
          <cell r="D521" t="str">
            <v>Union City City (Hudson)</v>
          </cell>
        </row>
        <row r="522">
          <cell r="A522" t="str">
            <v>2000</v>
          </cell>
          <cell r="D522" t="str">
            <v>Union County (Union)</v>
          </cell>
        </row>
        <row r="523">
          <cell r="A523" t="str">
            <v>1025</v>
          </cell>
          <cell r="D523" t="str">
            <v>Union Township (Hunterdon)</v>
          </cell>
        </row>
        <row r="524">
          <cell r="A524" t="str">
            <v>2019</v>
          </cell>
          <cell r="D524" t="str">
            <v>Union Township (Union)</v>
          </cell>
        </row>
        <row r="525">
          <cell r="A525" t="str">
            <v>0613</v>
          </cell>
          <cell r="D525" t="str">
            <v>Upper Deerfield Township (Cumberland)</v>
          </cell>
        </row>
        <row r="526">
          <cell r="A526" t="str">
            <v>1351</v>
          </cell>
          <cell r="D526" t="str">
            <v>Upper Freehold Township (Monmouth)</v>
          </cell>
        </row>
        <row r="527">
          <cell r="A527" t="str">
            <v>1714</v>
          </cell>
          <cell r="D527" t="str">
            <v>Upper Pittsgrove Township (Salem)</v>
          </cell>
        </row>
        <row r="528">
          <cell r="A528" t="str">
            <v>0263</v>
          </cell>
          <cell r="D528" t="str">
            <v>Upper Saddle River Borough (Bergen)</v>
          </cell>
        </row>
        <row r="529">
          <cell r="A529" t="str">
            <v>0511</v>
          </cell>
          <cell r="D529" t="str">
            <v>Upper Township (Cape May)</v>
          </cell>
        </row>
        <row r="530">
          <cell r="A530" t="str">
            <v>0122</v>
          </cell>
          <cell r="D530" t="str">
            <v>Ventnor City (Atlantic)</v>
          </cell>
        </row>
        <row r="531">
          <cell r="A531" t="str">
            <v>1922</v>
          </cell>
          <cell r="D531" t="str">
            <v>Vernon Township (Sussex)</v>
          </cell>
        </row>
        <row r="532">
          <cell r="A532" t="str">
            <v>0720</v>
          </cell>
          <cell r="D532" t="str">
            <v>Verona Township (Essex)</v>
          </cell>
        </row>
        <row r="533">
          <cell r="A533" t="str">
            <v>1437</v>
          </cell>
          <cell r="D533" t="str">
            <v>Victory Gardens Borough (Morris)</v>
          </cell>
        </row>
        <row r="534">
          <cell r="A534" t="str">
            <v>0614</v>
          </cell>
          <cell r="D534" t="str">
            <v>Vineland City (Cumberland)</v>
          </cell>
        </row>
        <row r="535">
          <cell r="A535" t="str">
            <v>0434</v>
          </cell>
          <cell r="D535" t="str">
            <v>Voorhees Township (Camden)</v>
          </cell>
        </row>
        <row r="536">
          <cell r="A536" t="str">
            <v>0264</v>
          </cell>
          <cell r="D536" t="str">
            <v>Waldwick Borough (Bergen)</v>
          </cell>
        </row>
        <row r="537">
          <cell r="A537" t="str">
            <v>1352</v>
          </cell>
          <cell r="D537" t="str">
            <v>Wall Township (Monmouth)</v>
          </cell>
        </row>
        <row r="538">
          <cell r="A538" t="str">
            <v>0265</v>
          </cell>
          <cell r="D538" t="str">
            <v>Wallington Borough (Bergen)</v>
          </cell>
        </row>
        <row r="539">
          <cell r="A539" t="str">
            <v>1923</v>
          </cell>
          <cell r="D539" t="str">
            <v>Walpack Township (Sussex)</v>
          </cell>
        </row>
        <row r="540">
          <cell r="A540" t="str">
            <v>1613</v>
          </cell>
          <cell r="D540" t="str">
            <v>Wanaque Borough (Passaic)</v>
          </cell>
        </row>
        <row r="541">
          <cell r="A541" t="str">
            <v>1924</v>
          </cell>
          <cell r="D541" t="str">
            <v>Wantage Township (Sussex)</v>
          </cell>
        </row>
        <row r="542">
          <cell r="A542" t="str">
            <v>2100</v>
          </cell>
          <cell r="D542" t="str">
            <v>Warren County (Warren)</v>
          </cell>
        </row>
        <row r="543">
          <cell r="A543" t="str">
            <v>1820</v>
          </cell>
          <cell r="D543" t="str">
            <v>Warren Township (Somerset)</v>
          </cell>
        </row>
        <row r="544">
          <cell r="A544" t="str">
            <v>2121</v>
          </cell>
          <cell r="D544" t="str">
            <v>Washington Borough (Warren)</v>
          </cell>
        </row>
        <row r="545">
          <cell r="A545" t="str">
            <v>0266</v>
          </cell>
          <cell r="D545" t="str">
            <v>Washington Township (Bergen)</v>
          </cell>
        </row>
        <row r="546">
          <cell r="A546" t="str">
            <v>0336</v>
          </cell>
          <cell r="D546" t="str">
            <v>Washington Township (Burlington)</v>
          </cell>
        </row>
        <row r="547">
          <cell r="A547" t="str">
            <v>0818</v>
          </cell>
          <cell r="D547" t="str">
            <v>Washington Township (Gloucester)</v>
          </cell>
        </row>
        <row r="548">
          <cell r="A548" t="str">
            <v>1438</v>
          </cell>
          <cell r="D548" t="str">
            <v>Washington Township (Morris)</v>
          </cell>
        </row>
        <row r="549">
          <cell r="A549" t="str">
            <v>2122</v>
          </cell>
          <cell r="D549" t="str">
            <v>Washington Township (Warren)</v>
          </cell>
        </row>
        <row r="550">
          <cell r="A550" t="str">
            <v>1821</v>
          </cell>
          <cell r="D550" t="str">
            <v>Watchung Borough (Somerset)</v>
          </cell>
        </row>
        <row r="551">
          <cell r="A551" t="str">
            <v>0435</v>
          </cell>
          <cell r="D551" t="str">
            <v>Waterford Township (Camden)</v>
          </cell>
        </row>
        <row r="552">
          <cell r="A552" t="str">
            <v>1614</v>
          </cell>
          <cell r="D552" t="str">
            <v>Wayne Township (Passaic)</v>
          </cell>
        </row>
        <row r="553">
          <cell r="A553" t="str">
            <v>0911</v>
          </cell>
          <cell r="D553" t="str">
            <v>Weehawken Township (Hudson)</v>
          </cell>
        </row>
        <row r="554">
          <cell r="A554" t="str">
            <v>0819</v>
          </cell>
          <cell r="D554" t="str">
            <v>Wenonah Borough (Gloucester)</v>
          </cell>
        </row>
        <row r="555">
          <cell r="A555" t="str">
            <v>1026</v>
          </cell>
          <cell r="D555" t="str">
            <v>West Amwell Township (Hunterdon)</v>
          </cell>
        </row>
        <row r="556">
          <cell r="A556" t="str">
            <v>0721</v>
          </cell>
          <cell r="D556" t="str">
            <v>West Caldwell Township (Essex)</v>
          </cell>
        </row>
        <row r="557">
          <cell r="A557" t="str">
            <v>0512</v>
          </cell>
          <cell r="D557" t="str">
            <v>West Cape May Borough (Cape May)</v>
          </cell>
        </row>
        <row r="558">
          <cell r="A558" t="str">
            <v>0820</v>
          </cell>
          <cell r="D558" t="str">
            <v>West Deptford Township (Gloucester)</v>
          </cell>
        </row>
        <row r="559">
          <cell r="A559" t="str">
            <v>1353</v>
          </cell>
          <cell r="D559" t="str">
            <v>West Long Branch Borough (Monmouth)</v>
          </cell>
        </row>
        <row r="560">
          <cell r="A560" t="str">
            <v>1615</v>
          </cell>
          <cell r="D560" t="str">
            <v>West Milford Township (Passaic)</v>
          </cell>
        </row>
        <row r="561">
          <cell r="A561" t="str">
            <v>0912</v>
          </cell>
          <cell r="D561" t="str">
            <v>West New York Town (Hudson)</v>
          </cell>
        </row>
        <row r="562">
          <cell r="A562" t="str">
            <v>0722</v>
          </cell>
          <cell r="D562" t="str">
            <v>West Orange Township (Essex)</v>
          </cell>
        </row>
        <row r="563">
          <cell r="A563" t="str">
            <v>0513</v>
          </cell>
          <cell r="D563" t="str">
            <v>West Wildwood Borough (Cape May)</v>
          </cell>
        </row>
        <row r="564">
          <cell r="A564" t="str">
            <v>1113</v>
          </cell>
          <cell r="D564" t="str">
            <v>West Windsor Township (Mercer)</v>
          </cell>
        </row>
        <row r="565">
          <cell r="A565" t="str">
            <v>0337</v>
          </cell>
          <cell r="D565" t="str">
            <v>Westampton Township (Burlington)</v>
          </cell>
        </row>
        <row r="566">
          <cell r="A566" t="str">
            <v>2020</v>
          </cell>
          <cell r="D566" t="str">
            <v>Westfield Town (Union)</v>
          </cell>
        </row>
        <row r="567">
          <cell r="A567" t="str">
            <v>0821</v>
          </cell>
          <cell r="D567" t="str">
            <v>Westville Borough (Gloucester)</v>
          </cell>
        </row>
        <row r="568">
          <cell r="A568" t="str">
            <v>0267</v>
          </cell>
          <cell r="D568" t="str">
            <v>Westwood Borough (Bergen)</v>
          </cell>
        </row>
        <row r="569">
          <cell r="A569" t="str">
            <v>0123</v>
          </cell>
          <cell r="D569" t="str">
            <v>Weymouth Township (Atlantic)</v>
          </cell>
        </row>
        <row r="570">
          <cell r="A570" t="str">
            <v>1439</v>
          </cell>
          <cell r="D570" t="str">
            <v>Wharton Borough (Morris)</v>
          </cell>
        </row>
        <row r="571">
          <cell r="A571" t="str">
            <v>2123</v>
          </cell>
          <cell r="D571" t="str">
            <v>White Township (Warren)</v>
          </cell>
        </row>
        <row r="572">
          <cell r="A572" t="str">
            <v>0514</v>
          </cell>
          <cell r="D572" t="str">
            <v>Wildwood City (Cape May)</v>
          </cell>
        </row>
        <row r="573">
          <cell r="A573" t="str">
            <v>0515</v>
          </cell>
          <cell r="D573" t="str">
            <v>Wildwood Crest Borough (Cape May)</v>
          </cell>
        </row>
        <row r="574">
          <cell r="A574" t="str">
            <v>0338</v>
          </cell>
          <cell r="D574" t="str">
            <v>Willingboro Township (Burlington)</v>
          </cell>
        </row>
        <row r="575">
          <cell r="A575" t="str">
            <v>2021</v>
          </cell>
          <cell r="D575" t="str">
            <v>Winfield Township (Union)</v>
          </cell>
        </row>
        <row r="576">
          <cell r="A576" t="str">
            <v>0436</v>
          </cell>
          <cell r="D576" t="str">
            <v>Winslow Township (Camden)</v>
          </cell>
        </row>
        <row r="577">
          <cell r="A577" t="str">
            <v>0516</v>
          </cell>
          <cell r="D577" t="str">
            <v>Woodbine Borough (Cape May)</v>
          </cell>
        </row>
        <row r="578">
          <cell r="A578" t="str">
            <v>1225</v>
          </cell>
          <cell r="D578" t="str">
            <v>Woodbridge Township (Middlesex)</v>
          </cell>
        </row>
        <row r="579">
          <cell r="A579" t="str">
            <v>0822</v>
          </cell>
          <cell r="D579" t="str">
            <v>Woodbury City (Gloucester)</v>
          </cell>
        </row>
        <row r="580">
          <cell r="A580" t="str">
            <v>0823</v>
          </cell>
          <cell r="D580" t="str">
            <v>Woodbury Heights Borough (Gloucester)</v>
          </cell>
        </row>
        <row r="581">
          <cell r="A581" t="str">
            <v>0268</v>
          </cell>
          <cell r="D581" t="str">
            <v>Woodcliff Lake Borough (Bergen)</v>
          </cell>
        </row>
        <row r="582">
          <cell r="A582" t="str">
            <v>1616</v>
          </cell>
          <cell r="D582" t="str">
            <v>Woodland Park Borough (Passaic)</v>
          </cell>
        </row>
        <row r="583">
          <cell r="A583" t="str">
            <v>0339</v>
          </cell>
          <cell r="D583" t="str">
            <v>Woodland Township (Burlington)</v>
          </cell>
        </row>
        <row r="584">
          <cell r="A584" t="str">
            <v>0437</v>
          </cell>
          <cell r="D584" t="str">
            <v>Woodlynne Borough (Camden)</v>
          </cell>
        </row>
        <row r="585">
          <cell r="A585" t="str">
            <v>0269</v>
          </cell>
          <cell r="D585" t="str">
            <v>Wood-Ridge Borough (Bergen)</v>
          </cell>
        </row>
        <row r="586">
          <cell r="A586" t="str">
            <v>1715</v>
          </cell>
          <cell r="D586" t="str">
            <v>Woodstown Borough (Salem)</v>
          </cell>
        </row>
        <row r="587">
          <cell r="A587" t="str">
            <v>0824</v>
          </cell>
          <cell r="D587" t="str">
            <v>Woolwich Township (Gloucester)</v>
          </cell>
        </row>
        <row r="588">
          <cell r="A588" t="str">
            <v>0340</v>
          </cell>
          <cell r="D588" t="str">
            <v>Wrightstown Borough (Burlington)</v>
          </cell>
        </row>
        <row r="589">
          <cell r="A589" t="str">
            <v>0270</v>
          </cell>
          <cell r="D589" t="str">
            <v>Wyckoff Township (Bergen)</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00"/>
  <sheetViews>
    <sheetView tabSelected="1" zoomScaleNormal="100" zoomScaleSheetLayoutView="100" workbookViewId="0">
      <selection activeCell="A6" sqref="A6:D6"/>
    </sheetView>
  </sheetViews>
  <sheetFormatPr defaultColWidth="9.140625" defaultRowHeight="15" x14ac:dyDescent="0.25"/>
  <cols>
    <col min="1" max="1" width="62.28515625" style="15" customWidth="1"/>
    <col min="2" max="2" width="42.140625" style="15" customWidth="1"/>
    <col min="3" max="71" width="9.140625" style="15"/>
    <col min="72" max="72" width="21.85546875" style="15" customWidth="1"/>
    <col min="73" max="74" width="9.140625" style="15"/>
    <col min="75" max="75" width="16.140625" style="15" customWidth="1"/>
    <col min="76" max="16384" width="9.140625" style="15"/>
  </cols>
  <sheetData>
    <row r="1" spans="1:79" x14ac:dyDescent="0.25">
      <c r="A1" s="17" t="s">
        <v>0</v>
      </c>
      <c r="B1" s="18"/>
      <c r="C1" s="18"/>
      <c r="D1" s="18"/>
    </row>
    <row r="2" spans="1:79" ht="36" customHeight="1" x14ac:dyDescent="0.25">
      <c r="A2" s="201" t="s">
        <v>201</v>
      </c>
      <c r="B2" s="201"/>
      <c r="C2" s="201"/>
      <c r="D2" s="201"/>
    </row>
    <row r="3" spans="1:79" ht="54" customHeight="1" x14ac:dyDescent="0.25">
      <c r="A3" s="201" t="s">
        <v>92</v>
      </c>
      <c r="B3" s="201"/>
      <c r="C3" s="201"/>
      <c r="D3" s="201"/>
    </row>
    <row r="4" spans="1:79" ht="32.450000000000003" customHeight="1" x14ac:dyDescent="0.25">
      <c r="A4" s="201" t="s">
        <v>141</v>
      </c>
      <c r="B4" s="201"/>
      <c r="C4" s="201"/>
      <c r="D4" s="201"/>
    </row>
    <row r="5" spans="1:79" ht="33" customHeight="1" x14ac:dyDescent="0.25">
      <c r="A5" s="202"/>
      <c r="B5" s="202"/>
      <c r="C5" s="202"/>
      <c r="D5" s="202"/>
    </row>
    <row r="6" spans="1:79" ht="30" customHeight="1" x14ac:dyDescent="0.25">
      <c r="A6" s="202" t="s">
        <v>214</v>
      </c>
      <c r="B6" s="201"/>
      <c r="C6" s="201"/>
      <c r="D6" s="201"/>
    </row>
    <row r="7" spans="1:79" x14ac:dyDescent="0.25">
      <c r="A7" s="14"/>
      <c r="B7" s="14"/>
      <c r="C7" s="14"/>
      <c r="D7" s="14"/>
    </row>
    <row r="8" spans="1:79" ht="18" customHeight="1" x14ac:dyDescent="0.25">
      <c r="A8" s="84" t="s">
        <v>3</v>
      </c>
      <c r="B8" s="22">
        <v>1</v>
      </c>
      <c r="C8" s="19"/>
      <c r="D8" s="19"/>
      <c r="E8" s="20"/>
      <c r="F8" s="20"/>
      <c r="G8" s="20"/>
      <c r="H8" s="20"/>
      <c r="I8" s="20"/>
      <c r="J8" s="20"/>
      <c r="BT8" s="159"/>
      <c r="BU8" s="161"/>
      <c r="BV8" s="161" t="s">
        <v>88</v>
      </c>
      <c r="BW8" s="162" t="s">
        <v>81</v>
      </c>
      <c r="BX8" s="161" t="s">
        <v>88</v>
      </c>
      <c r="BY8" s="162"/>
      <c r="BZ8" s="162" t="s">
        <v>80</v>
      </c>
      <c r="CA8" s="159"/>
    </row>
    <row r="9" spans="1:79" ht="18" customHeight="1" x14ac:dyDescent="0.25">
      <c r="A9" s="85" t="s">
        <v>140</v>
      </c>
      <c r="B9" s="22">
        <v>1</v>
      </c>
      <c r="C9" s="19"/>
      <c r="D9" s="19"/>
      <c r="E9" s="20"/>
      <c r="F9" s="20"/>
      <c r="G9" s="20"/>
      <c r="H9" s="20"/>
      <c r="I9" s="20"/>
      <c r="J9" s="20"/>
      <c r="BT9" s="159"/>
      <c r="BU9" s="160">
        <v>1</v>
      </c>
      <c r="BV9" s="160"/>
      <c r="BW9" s="161" t="s">
        <v>79</v>
      </c>
      <c r="BX9" s="161"/>
      <c r="BY9" s="161">
        <v>1</v>
      </c>
      <c r="BZ9" s="161" t="s">
        <v>78</v>
      </c>
      <c r="CA9" s="159"/>
    </row>
    <row r="10" spans="1:79" x14ac:dyDescent="0.25">
      <c r="A10" s="19"/>
      <c r="B10" s="21"/>
      <c r="C10" s="19"/>
      <c r="D10" s="19"/>
      <c r="E10" s="20"/>
      <c r="F10" s="20"/>
      <c r="G10" s="20"/>
      <c r="H10" s="20"/>
      <c r="I10" s="20"/>
      <c r="J10" s="20"/>
      <c r="BT10" s="159" t="str">
        <f>BW10&amp;" County"</f>
        <v>Atlantic County  County</v>
      </c>
      <c r="BU10" s="161">
        <f t="shared" ref="BU10:BU30" si="0">BU9+1</f>
        <v>2</v>
      </c>
      <c r="BV10" s="161" t="s">
        <v>75</v>
      </c>
      <c r="BW10" s="160" t="s">
        <v>89</v>
      </c>
      <c r="BX10" s="161" t="s">
        <v>75</v>
      </c>
      <c r="BY10" s="161">
        <v>2</v>
      </c>
      <c r="BZ10" s="161" t="s">
        <v>74</v>
      </c>
      <c r="CA10" s="159"/>
    </row>
    <row r="11" spans="1:79" ht="15.75" x14ac:dyDescent="0.25">
      <c r="A11" s="203" t="s">
        <v>97</v>
      </c>
      <c r="B11" s="203"/>
      <c r="C11" s="14"/>
      <c r="D11" s="14"/>
      <c r="BT11" s="159" t="str">
        <f t="shared" ref="BT11:BT17" si="1">BW11&amp;" County"</f>
        <v>Bergen County  County</v>
      </c>
      <c r="BU11" s="161">
        <f t="shared" si="0"/>
        <v>3</v>
      </c>
      <c r="BV11" s="163" t="s">
        <v>72</v>
      </c>
      <c r="BW11" s="164" t="s">
        <v>90</v>
      </c>
      <c r="BX11" s="163" t="s">
        <v>72</v>
      </c>
      <c r="BY11" s="163">
        <v>3</v>
      </c>
      <c r="BZ11" s="165" t="s">
        <v>87</v>
      </c>
      <c r="CA11" s="159"/>
    </row>
    <row r="12" spans="1:79" ht="17.25" customHeight="1" x14ac:dyDescent="0.25">
      <c r="A12" s="77" t="s">
        <v>96</v>
      </c>
      <c r="B12" s="78">
        <v>2018</v>
      </c>
      <c r="C12" s="14"/>
      <c r="D12" s="14"/>
      <c r="BT12" s="164" t="s">
        <v>207</v>
      </c>
      <c r="BU12" s="161">
        <f t="shared" si="0"/>
        <v>4</v>
      </c>
      <c r="BV12" s="166" t="s">
        <v>209</v>
      </c>
      <c r="BW12" s="164" t="s">
        <v>212</v>
      </c>
      <c r="BX12" s="166" t="s">
        <v>209</v>
      </c>
      <c r="BY12" s="161">
        <v>4</v>
      </c>
      <c r="BZ12" s="163" t="s">
        <v>71</v>
      </c>
      <c r="CA12" s="159"/>
    </row>
    <row r="13" spans="1:79" customFormat="1" ht="17.25" customHeight="1" x14ac:dyDescent="0.25">
      <c r="BT13" s="164" t="s">
        <v>208</v>
      </c>
      <c r="BU13" s="161">
        <f t="shared" si="0"/>
        <v>5</v>
      </c>
      <c r="BV13" s="166" t="s">
        <v>210</v>
      </c>
      <c r="BW13" s="164" t="s">
        <v>213</v>
      </c>
      <c r="BX13" s="166" t="s">
        <v>210</v>
      </c>
      <c r="BY13" s="161">
        <v>5</v>
      </c>
      <c r="BZ13" s="161" t="s">
        <v>161</v>
      </c>
      <c r="CA13" s="160"/>
    </row>
    <row r="14" spans="1:79" customFormat="1" ht="17.25" customHeight="1" x14ac:dyDescent="0.25">
      <c r="BT14" s="159" t="str">
        <f t="shared" si="1"/>
        <v>Cape May County  County</v>
      </c>
      <c r="BU14" s="161">
        <f t="shared" si="0"/>
        <v>6</v>
      </c>
      <c r="BV14" s="161" t="s">
        <v>68</v>
      </c>
      <c r="BW14" s="160" t="s">
        <v>91</v>
      </c>
      <c r="BX14" s="161" t="s">
        <v>68</v>
      </c>
      <c r="BY14" s="161">
        <v>6</v>
      </c>
      <c r="BZ14" s="161" t="s">
        <v>162</v>
      </c>
      <c r="CA14" s="160"/>
    </row>
    <row r="15" spans="1:79" customFormat="1" ht="17.25" customHeight="1" x14ac:dyDescent="0.25">
      <c r="A15" t="s">
        <v>169</v>
      </c>
      <c r="BT15" s="159" t="str">
        <f t="shared" si="1"/>
        <v>Cumberland County  County</v>
      </c>
      <c r="BU15" s="161">
        <f t="shared" si="0"/>
        <v>7</v>
      </c>
      <c r="BV15" s="161" t="s">
        <v>65</v>
      </c>
      <c r="BW15" s="160" t="s">
        <v>143</v>
      </c>
      <c r="BX15" s="161" t="s">
        <v>65</v>
      </c>
      <c r="BY15" s="161">
        <v>7</v>
      </c>
      <c r="BZ15" s="167" t="s">
        <v>163</v>
      </c>
      <c r="CA15" s="160"/>
    </row>
    <row r="16" spans="1:79" s="11" customFormat="1" ht="17.25" customHeight="1" x14ac:dyDescent="0.25">
      <c r="A16" s="11" t="s">
        <v>174</v>
      </c>
      <c r="BT16" s="159" t="str">
        <f t="shared" si="1"/>
        <v>Essex County  County</v>
      </c>
      <c r="BU16" s="161">
        <f t="shared" si="0"/>
        <v>8</v>
      </c>
      <c r="BV16" s="161" t="s">
        <v>61</v>
      </c>
      <c r="BW16" s="160" t="s">
        <v>144</v>
      </c>
      <c r="BX16" s="161" t="s">
        <v>61</v>
      </c>
      <c r="BY16" s="161">
        <v>8</v>
      </c>
      <c r="BZ16" s="161" t="s">
        <v>164</v>
      </c>
      <c r="CA16" s="160"/>
    </row>
    <row r="17" spans="1:79" s="11" customFormat="1" ht="17.25" customHeight="1" x14ac:dyDescent="0.25">
      <c r="BT17" s="159" t="str">
        <f t="shared" si="1"/>
        <v>Gloucester County  County</v>
      </c>
      <c r="BU17" s="161">
        <f t="shared" si="0"/>
        <v>9</v>
      </c>
      <c r="BV17" s="161" t="s">
        <v>57</v>
      </c>
      <c r="BW17" s="160" t="s">
        <v>145</v>
      </c>
      <c r="BX17" s="161" t="s">
        <v>57</v>
      </c>
      <c r="BY17" s="161">
        <v>9</v>
      </c>
      <c r="BZ17" s="161" t="s">
        <v>211</v>
      </c>
      <c r="CA17" s="160"/>
    </row>
    <row r="18" spans="1:79" s="11" customFormat="1" ht="17.25" customHeight="1" x14ac:dyDescent="0.25">
      <c r="A18" s="204" t="s">
        <v>177</v>
      </c>
      <c r="B18" s="204"/>
      <c r="BT18" s="159" t="str">
        <f t="shared" ref="BT18:BT30" si="2">BW18&amp;" County"</f>
        <v>Hudson County  County</v>
      </c>
      <c r="BU18" s="161">
        <f t="shared" si="0"/>
        <v>10</v>
      </c>
      <c r="BV18" s="161" t="s">
        <v>53</v>
      </c>
      <c r="BW18" s="160" t="s">
        <v>146</v>
      </c>
      <c r="BX18" s="161" t="s">
        <v>53</v>
      </c>
      <c r="BY18" s="161"/>
      <c r="BZ18" s="167"/>
      <c r="CA18" s="160"/>
    </row>
    <row r="19" spans="1:79" s="11" customFormat="1" ht="17.25" customHeight="1" x14ac:dyDescent="0.25">
      <c r="A19" s="124"/>
      <c r="B19" s="124"/>
      <c r="BT19" s="159" t="str">
        <f t="shared" si="2"/>
        <v>Hunterdon County  County</v>
      </c>
      <c r="BU19" s="161">
        <f t="shared" si="0"/>
        <v>11</v>
      </c>
      <c r="BV19" s="161" t="s">
        <v>51</v>
      </c>
      <c r="BW19" s="160" t="s">
        <v>147</v>
      </c>
      <c r="BX19" s="161" t="s">
        <v>51</v>
      </c>
      <c r="BY19" s="161"/>
      <c r="BZ19" s="167"/>
      <c r="CA19" s="160"/>
    </row>
    <row r="20" spans="1:79" s="11" customFormat="1" ht="17.25" customHeight="1" x14ac:dyDescent="0.25">
      <c r="A20" s="125" t="s">
        <v>173</v>
      </c>
      <c r="B20" s="124"/>
      <c r="BT20" s="159" t="str">
        <f t="shared" si="2"/>
        <v>Mercer County  County</v>
      </c>
      <c r="BU20" s="161">
        <f t="shared" si="0"/>
        <v>12</v>
      </c>
      <c r="BV20" s="161" t="s">
        <v>48</v>
      </c>
      <c r="BW20" s="160" t="s">
        <v>148</v>
      </c>
      <c r="BX20" s="161" t="s">
        <v>48</v>
      </c>
      <c r="BY20" s="161"/>
      <c r="BZ20" s="167"/>
      <c r="CA20" s="160"/>
    </row>
    <row r="21" spans="1:79" s="11" customFormat="1" ht="17.25" customHeight="1" x14ac:dyDescent="0.25">
      <c r="A21" s="138" t="s">
        <v>170</v>
      </c>
      <c r="B21" s="156">
        <v>0</v>
      </c>
      <c r="BT21" s="159" t="str">
        <f t="shared" si="2"/>
        <v>Middlesex County  County</v>
      </c>
      <c r="BU21" s="161">
        <f t="shared" si="0"/>
        <v>13</v>
      </c>
      <c r="BV21" s="161" t="s">
        <v>46</v>
      </c>
      <c r="BW21" s="160" t="s">
        <v>149</v>
      </c>
      <c r="BX21" s="161" t="s">
        <v>46</v>
      </c>
      <c r="BY21" s="161"/>
      <c r="BZ21" s="167"/>
      <c r="CA21" s="160"/>
    </row>
    <row r="22" spans="1:79" customFormat="1" x14ac:dyDescent="0.25">
      <c r="A22" s="138" t="s">
        <v>171</v>
      </c>
      <c r="B22" s="156">
        <v>0</v>
      </c>
      <c r="BT22" s="159" t="str">
        <f t="shared" si="2"/>
        <v>Monmouth County  County</v>
      </c>
      <c r="BU22" s="161">
        <f t="shared" si="0"/>
        <v>14</v>
      </c>
      <c r="BV22" s="161" t="s">
        <v>43</v>
      </c>
      <c r="BW22" s="160" t="s">
        <v>150</v>
      </c>
      <c r="BX22" s="161" t="s">
        <v>43</v>
      </c>
      <c r="BY22" s="159"/>
      <c r="BZ22" s="159"/>
      <c r="CA22" s="160"/>
    </row>
    <row r="23" spans="1:79" customFormat="1" x14ac:dyDescent="0.25">
      <c r="A23" s="138" t="s">
        <v>172</v>
      </c>
      <c r="B23" s="156">
        <v>0</v>
      </c>
      <c r="BT23" s="159" t="str">
        <f t="shared" si="2"/>
        <v>Morris County  County</v>
      </c>
      <c r="BU23" s="161">
        <f t="shared" si="0"/>
        <v>15</v>
      </c>
      <c r="BV23" s="161" t="s">
        <v>40</v>
      </c>
      <c r="BW23" s="160" t="s">
        <v>151</v>
      </c>
      <c r="BX23" s="161" t="s">
        <v>40</v>
      </c>
      <c r="BY23" s="159"/>
      <c r="BZ23" s="159"/>
      <c r="CA23" s="160"/>
    </row>
    <row r="24" spans="1:79" customFormat="1" x14ac:dyDescent="0.25">
      <c r="A24" s="124"/>
      <c r="B24" s="126"/>
      <c r="BT24" s="159" t="str">
        <f t="shared" si="2"/>
        <v>Ocean County  County</v>
      </c>
      <c r="BU24" s="161">
        <f t="shared" si="0"/>
        <v>16</v>
      </c>
      <c r="BV24" s="161" t="s">
        <v>152</v>
      </c>
      <c r="BW24" s="160" t="s">
        <v>153</v>
      </c>
      <c r="BX24" s="161" t="s">
        <v>152</v>
      </c>
      <c r="BY24" s="160"/>
      <c r="BZ24" s="160"/>
      <c r="CA24" s="160"/>
    </row>
    <row r="25" spans="1:79" customFormat="1" x14ac:dyDescent="0.25">
      <c r="A25" s="125" t="s">
        <v>9</v>
      </c>
      <c r="B25" s="126"/>
      <c r="BT25" s="159" t="str">
        <f t="shared" si="2"/>
        <v>Passaic County  County</v>
      </c>
      <c r="BU25" s="161">
        <f t="shared" si="0"/>
        <v>17</v>
      </c>
      <c r="BV25" s="161" t="s">
        <v>38</v>
      </c>
      <c r="BW25" s="160" t="s">
        <v>154</v>
      </c>
      <c r="BX25" s="161" t="s">
        <v>38</v>
      </c>
      <c r="BY25" s="160"/>
      <c r="BZ25" s="160"/>
      <c r="CA25" s="160"/>
    </row>
    <row r="26" spans="1:79" customFormat="1" x14ac:dyDescent="0.25">
      <c r="A26" s="138" t="s">
        <v>170</v>
      </c>
      <c r="B26" s="156">
        <v>0</v>
      </c>
      <c r="BT26" s="159" t="str">
        <f t="shared" si="2"/>
        <v>Salem County  County</v>
      </c>
      <c r="BU26" s="161">
        <f t="shared" si="0"/>
        <v>18</v>
      </c>
      <c r="BV26" s="161" t="s">
        <v>36</v>
      </c>
      <c r="BW26" s="160" t="s">
        <v>155</v>
      </c>
      <c r="BX26" s="161" t="s">
        <v>36</v>
      </c>
      <c r="BY26" s="160"/>
      <c r="BZ26" s="160"/>
      <c r="CA26" s="160"/>
    </row>
    <row r="27" spans="1:79" customFormat="1" x14ac:dyDescent="0.25">
      <c r="A27" s="138" t="s">
        <v>171</v>
      </c>
      <c r="B27" s="156">
        <v>0</v>
      </c>
      <c r="BT27" s="159" t="str">
        <f t="shared" si="2"/>
        <v>Somerset County  County</v>
      </c>
      <c r="BU27" s="161">
        <f t="shared" si="0"/>
        <v>19</v>
      </c>
      <c r="BV27" s="160" t="s">
        <v>156</v>
      </c>
      <c r="BW27" s="161" t="s">
        <v>157</v>
      </c>
      <c r="BX27" s="160" t="s">
        <v>156</v>
      </c>
      <c r="BY27" s="160"/>
      <c r="BZ27" s="160"/>
      <c r="CA27" s="160"/>
    </row>
    <row r="28" spans="1:79" customFormat="1" x14ac:dyDescent="0.25">
      <c r="A28" s="138" t="s">
        <v>172</v>
      </c>
      <c r="B28" s="156">
        <v>0</v>
      </c>
      <c r="BT28" s="159" t="str">
        <f t="shared" si="2"/>
        <v>Sussex County  County</v>
      </c>
      <c r="BU28" s="161">
        <f t="shared" si="0"/>
        <v>20</v>
      </c>
      <c r="BV28" s="160" t="s">
        <v>34</v>
      </c>
      <c r="BW28" s="161" t="s">
        <v>158</v>
      </c>
      <c r="BX28" s="160" t="s">
        <v>34</v>
      </c>
      <c r="BY28" s="160"/>
      <c r="BZ28" s="160"/>
      <c r="CA28" s="160"/>
    </row>
    <row r="29" spans="1:79" customFormat="1" x14ac:dyDescent="0.25">
      <c r="A29" s="124"/>
      <c r="B29" s="126"/>
      <c r="BT29" s="159" t="str">
        <f t="shared" si="2"/>
        <v>Union County  County</v>
      </c>
      <c r="BU29" s="161">
        <f t="shared" si="0"/>
        <v>21</v>
      </c>
      <c r="BV29" s="160" t="s">
        <v>32</v>
      </c>
      <c r="BW29" s="161" t="s">
        <v>159</v>
      </c>
      <c r="BX29" s="160" t="s">
        <v>32</v>
      </c>
      <c r="BY29" s="160"/>
      <c r="BZ29" s="160"/>
      <c r="CA29" s="160"/>
    </row>
    <row r="30" spans="1:79" customFormat="1" x14ac:dyDescent="0.25">
      <c r="A30" s="125" t="s">
        <v>175</v>
      </c>
      <c r="B30" s="126"/>
      <c r="BT30" s="159" t="str">
        <f t="shared" si="2"/>
        <v>Warren County  County</v>
      </c>
      <c r="BU30" s="161">
        <f t="shared" si="0"/>
        <v>22</v>
      </c>
      <c r="BV30" s="161" t="s">
        <v>30</v>
      </c>
      <c r="BW30" s="161" t="s">
        <v>160</v>
      </c>
      <c r="BX30" s="161" t="s">
        <v>30</v>
      </c>
      <c r="BY30" s="160"/>
      <c r="BZ30" s="160"/>
      <c r="CA30" s="160"/>
    </row>
    <row r="31" spans="1:79" customFormat="1" x14ac:dyDescent="0.25">
      <c r="A31" s="138" t="s">
        <v>170</v>
      </c>
      <c r="B31" s="156">
        <v>0</v>
      </c>
      <c r="BT31" s="158"/>
      <c r="BU31" s="158"/>
      <c r="BV31" s="158"/>
      <c r="BW31" s="158"/>
      <c r="BX31" s="158"/>
    </row>
    <row r="32" spans="1:79" customFormat="1" x14ac:dyDescent="0.25">
      <c r="A32" s="138" t="s">
        <v>171</v>
      </c>
      <c r="B32" s="156">
        <v>0</v>
      </c>
      <c r="BT32" s="15"/>
      <c r="BU32" s="15"/>
      <c r="BV32" s="15"/>
      <c r="BW32" s="15"/>
      <c r="BX32" s="15"/>
    </row>
    <row r="33" spans="1:78" customFormat="1" x14ac:dyDescent="0.25">
      <c r="A33" s="138" t="s">
        <v>172</v>
      </c>
      <c r="B33" s="156">
        <v>0</v>
      </c>
      <c r="BT33" s="15"/>
      <c r="BU33" s="15"/>
      <c r="BV33" s="15"/>
      <c r="BW33" s="15"/>
      <c r="BX33" s="15"/>
    </row>
    <row r="34" spans="1:78" customFormat="1" x14ac:dyDescent="0.25">
      <c r="BT34" s="15"/>
      <c r="BU34" s="15"/>
      <c r="BV34" s="15"/>
      <c r="BW34" s="15"/>
      <c r="BX34" s="15"/>
    </row>
    <row r="35" spans="1:78" customFormat="1" x14ac:dyDescent="0.25">
      <c r="A35" s="200" t="s">
        <v>176</v>
      </c>
      <c r="B35" s="200"/>
      <c r="BT35" s="15"/>
      <c r="BU35" s="15"/>
      <c r="BV35" s="15"/>
      <c r="BW35" s="15"/>
      <c r="BX35" s="15"/>
    </row>
    <row r="36" spans="1:78" x14ac:dyDescent="0.25">
      <c r="A36" s="127"/>
      <c r="B36" s="127"/>
      <c r="C36" s="14"/>
      <c r="D36" s="14"/>
      <c r="BY36" s="32"/>
      <c r="BZ36" s="32"/>
    </row>
    <row r="37" spans="1:78" x14ac:dyDescent="0.25">
      <c r="A37" s="128" t="s">
        <v>85</v>
      </c>
      <c r="B37" s="127"/>
      <c r="C37" s="14"/>
      <c r="D37" s="14"/>
      <c r="BT37"/>
      <c r="BU37"/>
      <c r="BV37"/>
      <c r="BW37"/>
      <c r="BX37"/>
      <c r="BZ37" s="32"/>
    </row>
    <row r="38" spans="1:78" x14ac:dyDescent="0.25">
      <c r="A38" s="139" t="s">
        <v>170</v>
      </c>
      <c r="B38" s="157">
        <v>0</v>
      </c>
      <c r="C38" s="14"/>
      <c r="D38" s="14"/>
      <c r="BU38" s="32"/>
      <c r="BV38" s="32"/>
      <c r="BW38" s="11"/>
      <c r="BX38" s="32"/>
      <c r="BZ38" s="32"/>
    </row>
    <row r="39" spans="1:78" x14ac:dyDescent="0.25">
      <c r="A39" s="139" t="s">
        <v>171</v>
      </c>
      <c r="B39" s="157">
        <v>0</v>
      </c>
      <c r="C39" s="14"/>
      <c r="D39" s="14"/>
      <c r="BZ39" s="32"/>
    </row>
    <row r="40" spans="1:78" x14ac:dyDescent="0.25">
      <c r="A40" s="139" t="s">
        <v>178</v>
      </c>
      <c r="B40" s="157">
        <v>0</v>
      </c>
      <c r="C40" s="14"/>
      <c r="D40" s="14"/>
      <c r="BZ40" s="32"/>
    </row>
    <row r="41" spans="1:78" x14ac:dyDescent="0.25">
      <c r="A41" s="127"/>
      <c r="B41" s="127"/>
      <c r="C41" s="14"/>
      <c r="D41" s="14"/>
      <c r="BZ41" s="32"/>
    </row>
    <row r="42" spans="1:78" x14ac:dyDescent="0.25">
      <c r="A42" s="128" t="s">
        <v>18</v>
      </c>
      <c r="B42" s="127"/>
      <c r="C42" s="14"/>
      <c r="D42" s="14"/>
      <c r="BZ42" s="32"/>
    </row>
    <row r="43" spans="1:78" x14ac:dyDescent="0.25">
      <c r="A43" s="139" t="s">
        <v>170</v>
      </c>
      <c r="B43" s="157">
        <v>0</v>
      </c>
      <c r="C43" s="14"/>
      <c r="D43" s="14"/>
    </row>
    <row r="44" spans="1:78" x14ac:dyDescent="0.25">
      <c r="A44" s="139" t="s">
        <v>171</v>
      </c>
      <c r="B44" s="157">
        <v>0</v>
      </c>
      <c r="C44" s="14"/>
      <c r="D44" s="14"/>
    </row>
    <row r="45" spans="1:78" x14ac:dyDescent="0.25">
      <c r="A45" s="139" t="s">
        <v>178</v>
      </c>
      <c r="B45" s="157">
        <v>0</v>
      </c>
    </row>
    <row r="46" spans="1:78" x14ac:dyDescent="0.25">
      <c r="A46" s="129"/>
      <c r="B46" s="129"/>
    </row>
    <row r="47" spans="1:78" x14ac:dyDescent="0.25">
      <c r="A47" s="128" t="s">
        <v>179</v>
      </c>
      <c r="B47" s="127"/>
    </row>
    <row r="48" spans="1:78" x14ac:dyDescent="0.25">
      <c r="A48" s="139" t="s">
        <v>170</v>
      </c>
      <c r="B48" s="157">
        <v>0</v>
      </c>
    </row>
    <row r="49" spans="1:2" x14ac:dyDescent="0.25">
      <c r="A49" s="139" t="s">
        <v>171</v>
      </c>
      <c r="B49" s="199">
        <f>'CFO Certification'!B48</f>
        <v>0</v>
      </c>
    </row>
    <row r="50" spans="1:2" x14ac:dyDescent="0.25">
      <c r="A50" s="139" t="s">
        <v>178</v>
      </c>
      <c r="B50" s="199">
        <f>'CFO Certification'!C48</f>
        <v>0</v>
      </c>
    </row>
    <row r="51" spans="1:2" x14ac:dyDescent="0.25">
      <c r="A51" s="129"/>
      <c r="B51" s="129"/>
    </row>
    <row r="52" spans="1:2" x14ac:dyDescent="0.25">
      <c r="A52" s="130" t="s">
        <v>99</v>
      </c>
      <c r="B52" s="129"/>
    </row>
    <row r="53" spans="1:2" x14ac:dyDescent="0.25">
      <c r="A53" s="139" t="s">
        <v>170</v>
      </c>
      <c r="B53" s="157">
        <v>0</v>
      </c>
    </row>
    <row r="54" spans="1:2" x14ac:dyDescent="0.25">
      <c r="A54" s="139" t="s">
        <v>171</v>
      </c>
      <c r="B54" s="157">
        <v>0</v>
      </c>
    </row>
    <row r="55" spans="1:2" x14ac:dyDescent="0.25">
      <c r="A55" s="139" t="s">
        <v>178</v>
      </c>
      <c r="B55" s="157">
        <v>0</v>
      </c>
    </row>
    <row r="56" spans="1:2" x14ac:dyDescent="0.25">
      <c r="A56" s="129"/>
      <c r="B56" s="129"/>
    </row>
    <row r="57" spans="1:2" x14ac:dyDescent="0.25">
      <c r="A57" s="130" t="s">
        <v>180</v>
      </c>
      <c r="B57" s="129"/>
    </row>
    <row r="58" spans="1:2" x14ac:dyDescent="0.25">
      <c r="A58" s="139" t="s">
        <v>170</v>
      </c>
      <c r="B58" s="157">
        <v>0</v>
      </c>
    </row>
    <row r="59" spans="1:2" x14ac:dyDescent="0.25">
      <c r="A59" s="139" t="s">
        <v>171</v>
      </c>
      <c r="B59" s="157">
        <v>0</v>
      </c>
    </row>
    <row r="60" spans="1:2" x14ac:dyDescent="0.25">
      <c r="A60" s="139" t="s">
        <v>178</v>
      </c>
      <c r="B60" s="157">
        <v>0</v>
      </c>
    </row>
    <row r="61" spans="1:2" x14ac:dyDescent="0.25">
      <c r="A61" s="129"/>
      <c r="B61" s="129"/>
    </row>
    <row r="62" spans="1:2" x14ac:dyDescent="0.25">
      <c r="A62" s="130" t="s">
        <v>181</v>
      </c>
      <c r="B62" s="129"/>
    </row>
    <row r="63" spans="1:2" x14ac:dyDescent="0.25">
      <c r="A63" s="139" t="s">
        <v>170</v>
      </c>
      <c r="B63" s="157">
        <v>0</v>
      </c>
    </row>
    <row r="64" spans="1:2" x14ac:dyDescent="0.25">
      <c r="A64" s="139" t="s">
        <v>171</v>
      </c>
      <c r="B64" s="157">
        <v>0</v>
      </c>
    </row>
    <row r="65" spans="1:2" x14ac:dyDescent="0.25">
      <c r="A65" s="139" t="s">
        <v>178</v>
      </c>
      <c r="B65" s="157">
        <v>0</v>
      </c>
    </row>
    <row r="66" spans="1:2" x14ac:dyDescent="0.25">
      <c r="A66" s="129"/>
      <c r="B66" s="129"/>
    </row>
    <row r="67" spans="1:2" x14ac:dyDescent="0.25">
      <c r="A67" s="130" t="s">
        <v>182</v>
      </c>
      <c r="B67" s="129"/>
    </row>
    <row r="68" spans="1:2" x14ac:dyDescent="0.25">
      <c r="A68" s="139" t="s">
        <v>170</v>
      </c>
      <c r="B68" s="157">
        <v>0</v>
      </c>
    </row>
    <row r="69" spans="1:2" x14ac:dyDescent="0.25">
      <c r="A69" s="139" t="s">
        <v>185</v>
      </c>
      <c r="B69" s="157">
        <v>0</v>
      </c>
    </row>
    <row r="70" spans="1:2" x14ac:dyDescent="0.25">
      <c r="A70" s="139" t="s">
        <v>171</v>
      </c>
      <c r="B70" s="157">
        <v>0</v>
      </c>
    </row>
    <row r="71" spans="1:2" x14ac:dyDescent="0.25">
      <c r="A71" s="139" t="s">
        <v>186</v>
      </c>
      <c r="B71" s="157">
        <v>0</v>
      </c>
    </row>
    <row r="72" spans="1:2" x14ac:dyDescent="0.25">
      <c r="A72" s="139" t="s">
        <v>178</v>
      </c>
      <c r="B72" s="157">
        <v>0</v>
      </c>
    </row>
    <row r="73" spans="1:2" x14ac:dyDescent="0.25">
      <c r="A73" s="139" t="s">
        <v>187</v>
      </c>
      <c r="B73" s="157">
        <v>0</v>
      </c>
    </row>
    <row r="74" spans="1:2" x14ac:dyDescent="0.25">
      <c r="A74" s="129"/>
      <c r="B74" s="129"/>
    </row>
    <row r="75" spans="1:2" x14ac:dyDescent="0.25">
      <c r="A75" s="130" t="s">
        <v>183</v>
      </c>
      <c r="B75" s="129"/>
    </row>
    <row r="76" spans="1:2" x14ac:dyDescent="0.25">
      <c r="A76" s="139" t="s">
        <v>170</v>
      </c>
      <c r="B76" s="157">
        <v>0</v>
      </c>
    </row>
    <row r="77" spans="1:2" x14ac:dyDescent="0.25">
      <c r="A77" s="139" t="s">
        <v>191</v>
      </c>
      <c r="B77" s="157">
        <v>0</v>
      </c>
    </row>
    <row r="78" spans="1:2" x14ac:dyDescent="0.25">
      <c r="A78" s="139" t="s">
        <v>171</v>
      </c>
      <c r="B78" s="157">
        <v>0</v>
      </c>
    </row>
    <row r="79" spans="1:2" x14ac:dyDescent="0.25">
      <c r="A79" s="139" t="s">
        <v>199</v>
      </c>
      <c r="B79" s="157">
        <v>0</v>
      </c>
    </row>
    <row r="80" spans="1:2" x14ac:dyDescent="0.25">
      <c r="A80" s="139" t="s">
        <v>178</v>
      </c>
      <c r="B80" s="157">
        <v>0</v>
      </c>
    </row>
    <row r="81" spans="1:2" x14ac:dyDescent="0.25">
      <c r="A81" s="139" t="s">
        <v>192</v>
      </c>
      <c r="B81" s="157">
        <v>0</v>
      </c>
    </row>
    <row r="82" spans="1:2" x14ac:dyDescent="0.25">
      <c r="A82" s="129"/>
      <c r="B82" s="129"/>
    </row>
    <row r="83" spans="1:2" x14ac:dyDescent="0.25">
      <c r="A83" s="130" t="s">
        <v>184</v>
      </c>
      <c r="B83" s="129"/>
    </row>
    <row r="84" spans="1:2" x14ac:dyDescent="0.25">
      <c r="A84" s="139" t="s">
        <v>170</v>
      </c>
      <c r="B84" s="157">
        <v>0</v>
      </c>
    </row>
    <row r="85" spans="1:2" x14ac:dyDescent="0.25">
      <c r="A85" s="139" t="s">
        <v>188</v>
      </c>
      <c r="B85" s="157">
        <v>0</v>
      </c>
    </row>
    <row r="86" spans="1:2" x14ac:dyDescent="0.25">
      <c r="A86" s="139" t="s">
        <v>171</v>
      </c>
      <c r="B86" s="157">
        <v>0</v>
      </c>
    </row>
    <row r="87" spans="1:2" x14ac:dyDescent="0.25">
      <c r="A87" s="139" t="s">
        <v>190</v>
      </c>
      <c r="B87" s="157">
        <v>0</v>
      </c>
    </row>
    <row r="88" spans="1:2" x14ac:dyDescent="0.25">
      <c r="A88" s="139" t="s">
        <v>178</v>
      </c>
      <c r="B88" s="157">
        <v>0</v>
      </c>
    </row>
    <row r="89" spans="1:2" x14ac:dyDescent="0.25">
      <c r="A89" s="139" t="s">
        <v>189</v>
      </c>
      <c r="B89" s="157">
        <v>0</v>
      </c>
    </row>
    <row r="90" spans="1:2" x14ac:dyDescent="0.25">
      <c r="A90" s="129"/>
      <c r="B90" s="129"/>
    </row>
    <row r="91" spans="1:2" x14ac:dyDescent="0.25">
      <c r="A91" s="130" t="s">
        <v>200</v>
      </c>
      <c r="B91" s="129"/>
    </row>
    <row r="92" spans="1:2" x14ac:dyDescent="0.25">
      <c r="A92" s="139" t="s">
        <v>170</v>
      </c>
      <c r="B92" s="157">
        <v>0</v>
      </c>
    </row>
    <row r="93" spans="1:2" x14ac:dyDescent="0.25">
      <c r="A93" s="139" t="s">
        <v>171</v>
      </c>
      <c r="B93" s="157">
        <v>0</v>
      </c>
    </row>
    <row r="94" spans="1:2" x14ac:dyDescent="0.25">
      <c r="A94" s="139" t="s">
        <v>178</v>
      </c>
      <c r="B94" s="157">
        <v>0</v>
      </c>
    </row>
    <row r="95" spans="1:2" x14ac:dyDescent="0.25">
      <c r="A95" s="129"/>
      <c r="B95" s="129"/>
    </row>
    <row r="96" spans="1:2" x14ac:dyDescent="0.25">
      <c r="A96" s="130" t="s">
        <v>142</v>
      </c>
      <c r="B96" s="129"/>
    </row>
    <row r="97" spans="1:2" x14ac:dyDescent="0.25">
      <c r="A97" s="139" t="s">
        <v>170</v>
      </c>
      <c r="B97" s="157">
        <v>0</v>
      </c>
    </row>
    <row r="98" spans="1:2" x14ac:dyDescent="0.25">
      <c r="A98" s="139" t="s">
        <v>171</v>
      </c>
      <c r="B98" s="157">
        <v>0</v>
      </c>
    </row>
    <row r="99" spans="1:2" x14ac:dyDescent="0.25">
      <c r="A99" s="139" t="s">
        <v>178</v>
      </c>
      <c r="B99" s="157">
        <v>0</v>
      </c>
    </row>
    <row r="100" spans="1:2" x14ac:dyDescent="0.25">
      <c r="A100" s="129"/>
      <c r="B100" s="129"/>
    </row>
  </sheetData>
  <sheetProtection algorithmName="SHA-512" hashValue="ZpDneN9+kIqphVdJxxyMEZhAo3fvBmDD0lehzWzTxXBGz/upmmtIK9siUVXdHDvVhv+55ZbLEAIgta9tUFBysw==" saltValue="SD7qlyoJ8mF8lakYZZsUtQ==" spinCount="100000" sheet="1" objects="1" scenarios="1"/>
  <mergeCells count="8">
    <mergeCell ref="A35:B35"/>
    <mergeCell ref="A2:D2"/>
    <mergeCell ref="A3:D3"/>
    <mergeCell ref="A6:D6"/>
    <mergeCell ref="A11:B11"/>
    <mergeCell ref="A18:B18"/>
    <mergeCell ref="A4:D4"/>
    <mergeCell ref="A5:D5"/>
  </mergeCells>
  <pageMargins left="0.7" right="0.7" top="0.75" bottom="0.75" header="0.3" footer="0.3"/>
  <pageSetup scale="72" orientation="portrait" r:id="rId1"/>
  <rowBreaks count="1" manualBreakCount="1">
    <brk id="56"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from>
                    <xdr:col>1</xdr:col>
                    <xdr:colOff>0</xdr:colOff>
                    <xdr:row>6</xdr:row>
                    <xdr:rowOff>171450</xdr:rowOff>
                  </from>
                  <to>
                    <xdr:col>2</xdr:col>
                    <xdr:colOff>0</xdr:colOff>
                    <xdr:row>8</xdr:row>
                    <xdr:rowOff>0</xdr:rowOff>
                  </to>
                </anchor>
              </controlPr>
            </control>
          </mc:Choice>
        </mc:AlternateContent>
        <mc:AlternateContent xmlns:mc="http://schemas.openxmlformats.org/markup-compatibility/2006">
          <mc:Choice Requires="x14">
            <control shapeId="5122" r:id="rId5" name="Drop Down 2">
              <controlPr defaultSize="0" autoLine="0" autoPict="0">
                <anchor moveWithCells="1">
                  <from>
                    <xdr:col>1</xdr:col>
                    <xdr:colOff>0</xdr:colOff>
                    <xdr:row>7</xdr:row>
                    <xdr:rowOff>219075</xdr:rowOff>
                  </from>
                  <to>
                    <xdr:col>2</xdr:col>
                    <xdr:colOff>9525</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Normal="100" workbookViewId="0">
      <pane ySplit="5" topLeftCell="A6" activePane="bottomLeft" state="frozen"/>
      <selection pane="bottomLeft" activeCell="D42" sqref="D42"/>
    </sheetView>
  </sheetViews>
  <sheetFormatPr defaultColWidth="9.140625" defaultRowHeight="15" x14ac:dyDescent="0.25"/>
  <cols>
    <col min="1" max="2" width="3.7109375" style="11" customWidth="1"/>
    <col min="3" max="3" width="49.5703125" style="11" customWidth="1"/>
    <col min="4" max="4" width="21.7109375" style="11" customWidth="1"/>
    <col min="5" max="5" width="1.42578125" style="11" customWidth="1"/>
    <col min="6" max="6" width="21.7109375" style="11" customWidth="1"/>
    <col min="7" max="7" width="2" style="11" customWidth="1"/>
    <col min="8" max="8" width="21.7109375" style="11" customWidth="1"/>
    <col min="9" max="9" width="12.7109375" style="11" bestFit="1" customWidth="1"/>
    <col min="10" max="16384" width="9.140625" style="11"/>
  </cols>
  <sheetData>
    <row r="1" spans="1:9" ht="21" x14ac:dyDescent="0.35">
      <c r="D1" s="205" t="str">
        <f>VLOOKUP('Instruction Sheet'!B8,'Instruction Sheet'!$BU$9:$BW$30,3,FALSE)&amp;VLOOKUP('Instruction Sheet'!B9,'Instruction Sheet'!$BY$9:$BZ$21,2,FALSE)</f>
        <v>Select county hereSelect county entity budget authority here</v>
      </c>
      <c r="E1" s="205"/>
      <c r="F1" s="205"/>
      <c r="G1" s="205"/>
      <c r="H1" s="205"/>
    </row>
    <row r="2" spans="1:9" ht="22.5" customHeight="1" x14ac:dyDescent="0.25">
      <c r="D2" s="206">
        <f>Budget_Year</f>
        <v>2018</v>
      </c>
      <c r="E2" s="206"/>
      <c r="F2" s="206"/>
      <c r="G2" s="206"/>
      <c r="H2" s="206"/>
    </row>
    <row r="3" spans="1:9" x14ac:dyDescent="0.25">
      <c r="D3" s="207" t="s">
        <v>5</v>
      </c>
      <c r="E3" s="207"/>
      <c r="F3" s="207"/>
      <c r="H3" s="24" t="s">
        <v>6</v>
      </c>
    </row>
    <row r="4" spans="1:9" x14ac:dyDescent="0.25">
      <c r="D4" s="152">
        <f>Budget_Year</f>
        <v>2018</v>
      </c>
      <c r="E4" s="1"/>
      <c r="F4" s="152">
        <f>Budget_Year-1</f>
        <v>2017</v>
      </c>
      <c r="G4" s="153"/>
      <c r="H4" s="152">
        <f>Budget_Year-1</f>
        <v>2017</v>
      </c>
      <c r="I4" s="3"/>
    </row>
    <row r="5" spans="1:9" x14ac:dyDescent="0.25">
      <c r="A5" s="1" t="s">
        <v>14</v>
      </c>
      <c r="B5" s="1"/>
      <c r="C5" s="1"/>
      <c r="I5" s="12"/>
    </row>
    <row r="6" spans="1:9" x14ac:dyDescent="0.25">
      <c r="I6" s="12"/>
    </row>
    <row r="7" spans="1:9" x14ac:dyDescent="0.25">
      <c r="B7" s="10" t="s">
        <v>7</v>
      </c>
      <c r="D7" s="8"/>
      <c r="E7" s="9"/>
      <c r="F7" s="9"/>
      <c r="G7" s="9"/>
      <c r="H7" s="9"/>
      <c r="I7" s="12"/>
    </row>
    <row r="8" spans="1:9" x14ac:dyDescent="0.25">
      <c r="D8" s="27">
        <f>ROUND(+'Instruction Sheet'!B21,2)</f>
        <v>0</v>
      </c>
      <c r="E8" s="28"/>
      <c r="F8" s="28">
        <f>ROUND(+'Instruction Sheet'!B22,2)</f>
        <v>0</v>
      </c>
      <c r="G8" s="28"/>
      <c r="H8" s="28">
        <f>ROUND(+'Instruction Sheet'!B23,2)</f>
        <v>0</v>
      </c>
      <c r="I8" s="12"/>
    </row>
    <row r="9" spans="1:9" x14ac:dyDescent="0.25">
      <c r="D9" s="28"/>
      <c r="E9" s="28"/>
      <c r="F9" s="28"/>
      <c r="G9" s="28"/>
      <c r="H9" s="28"/>
      <c r="I9" s="12"/>
    </row>
    <row r="10" spans="1:9" x14ac:dyDescent="0.25">
      <c r="D10" s="28"/>
      <c r="E10" s="28"/>
      <c r="F10" s="28"/>
      <c r="G10" s="28"/>
      <c r="H10" s="28"/>
      <c r="I10" s="12"/>
    </row>
    <row r="11" spans="1:9" x14ac:dyDescent="0.25">
      <c r="C11" s="68" t="s">
        <v>8</v>
      </c>
      <c r="D11" s="69">
        <f>SUM(D7:D10)</f>
        <v>0</v>
      </c>
      <c r="E11" s="69"/>
      <c r="F11" s="69">
        <f>SUM(F7:F10)</f>
        <v>0</v>
      </c>
      <c r="G11" s="69"/>
      <c r="H11" s="69">
        <f>SUM(H7:H10)</f>
        <v>0</v>
      </c>
      <c r="I11" s="12"/>
    </row>
    <row r="12" spans="1:9" x14ac:dyDescent="0.25">
      <c r="D12" s="28"/>
      <c r="E12" s="28"/>
      <c r="F12" s="28"/>
      <c r="G12" s="28"/>
      <c r="H12" s="28"/>
      <c r="I12" s="12"/>
    </row>
    <row r="13" spans="1:9" x14ac:dyDescent="0.25">
      <c r="B13" s="10" t="s">
        <v>9</v>
      </c>
      <c r="D13" s="28"/>
      <c r="E13" s="28"/>
      <c r="F13" s="28"/>
      <c r="G13" s="28"/>
      <c r="H13" s="28"/>
      <c r="I13" s="12"/>
    </row>
    <row r="14" spans="1:9" x14ac:dyDescent="0.25">
      <c r="C14" s="2"/>
      <c r="D14" s="28">
        <f>ROUND(+'Instruction Sheet'!B26,2)</f>
        <v>0</v>
      </c>
      <c r="E14" s="28"/>
      <c r="F14" s="122">
        <f>ROUND(+'Instruction Sheet'!B27,2)</f>
        <v>0</v>
      </c>
      <c r="G14" s="6"/>
      <c r="H14" s="122">
        <f>ROUND(+'Instruction Sheet'!B28,2)</f>
        <v>0</v>
      </c>
      <c r="I14" s="12"/>
    </row>
    <row r="15" spans="1:9" x14ac:dyDescent="0.25">
      <c r="D15" s="28"/>
      <c r="E15" s="28"/>
      <c r="F15" s="6"/>
      <c r="G15" s="6"/>
      <c r="H15" s="6"/>
      <c r="I15" s="12"/>
    </row>
    <row r="16" spans="1:9" x14ac:dyDescent="0.25">
      <c r="D16" s="28"/>
      <c r="E16" s="28"/>
      <c r="F16" s="6"/>
      <c r="G16" s="6"/>
      <c r="H16" s="6"/>
      <c r="I16" s="12"/>
    </row>
    <row r="17" spans="2:9" x14ac:dyDescent="0.25">
      <c r="D17" s="28"/>
      <c r="E17" s="28"/>
      <c r="F17" s="6"/>
      <c r="G17" s="6"/>
      <c r="H17" s="6"/>
      <c r="I17" s="12"/>
    </row>
    <row r="18" spans="2:9" x14ac:dyDescent="0.25">
      <c r="D18" s="28"/>
      <c r="E18" s="28"/>
      <c r="F18" s="28"/>
      <c r="G18" s="28"/>
      <c r="H18" s="28"/>
      <c r="I18" s="12"/>
    </row>
    <row r="19" spans="2:9" x14ac:dyDescent="0.25">
      <c r="D19" s="28"/>
      <c r="E19" s="28"/>
      <c r="F19" s="28"/>
      <c r="G19" s="28"/>
      <c r="H19" s="28"/>
      <c r="I19" s="12"/>
    </row>
    <row r="20" spans="2:9" x14ac:dyDescent="0.25">
      <c r="C20" s="68" t="s">
        <v>10</v>
      </c>
      <c r="D20" s="69">
        <f>SUM(D13:D19)</f>
        <v>0</v>
      </c>
      <c r="E20" s="69"/>
      <c r="F20" s="69">
        <f>SUM(F13:F19)</f>
        <v>0</v>
      </c>
      <c r="G20" s="69"/>
      <c r="H20" s="69">
        <f>SUM(H13:H19)</f>
        <v>0</v>
      </c>
      <c r="I20" s="12"/>
    </row>
    <row r="21" spans="2:9" x14ac:dyDescent="0.25">
      <c r="D21" s="28"/>
      <c r="E21" s="28"/>
      <c r="F21" s="28"/>
      <c r="G21" s="28"/>
      <c r="H21" s="28"/>
      <c r="I21" s="12"/>
    </row>
    <row r="22" spans="2:9" x14ac:dyDescent="0.25">
      <c r="B22" s="10" t="s">
        <v>11</v>
      </c>
      <c r="D22" s="27"/>
      <c r="E22" s="28"/>
      <c r="F22" s="27"/>
      <c r="G22" s="28"/>
      <c r="H22" s="27"/>
      <c r="I22" s="12"/>
    </row>
    <row r="23" spans="2:9" ht="14.45" customHeight="1" x14ac:dyDescent="0.25">
      <c r="D23" s="27">
        <f>ROUND(+'Instruction Sheet'!B31,2)</f>
        <v>0</v>
      </c>
      <c r="E23" s="28"/>
      <c r="F23" s="27">
        <f>ROUND(+'Instruction Sheet'!B32,2)</f>
        <v>0</v>
      </c>
      <c r="G23" s="28"/>
      <c r="H23" s="27">
        <f>ROUND(+'Instruction Sheet'!B33,2)</f>
        <v>0</v>
      </c>
      <c r="I23" s="12"/>
    </row>
    <row r="24" spans="2:9" x14ac:dyDescent="0.25">
      <c r="D24" s="27"/>
      <c r="E24" s="28"/>
      <c r="F24" s="27"/>
      <c r="G24" s="28"/>
      <c r="H24" s="27"/>
      <c r="I24" s="12"/>
    </row>
    <row r="25" spans="2:9" x14ac:dyDescent="0.25">
      <c r="D25" s="27"/>
      <c r="E25" s="28"/>
      <c r="F25" s="27"/>
      <c r="G25" s="28"/>
      <c r="H25" s="27"/>
      <c r="I25" s="12"/>
    </row>
    <row r="26" spans="2:9" x14ac:dyDescent="0.25">
      <c r="C26" s="68" t="s">
        <v>12</v>
      </c>
      <c r="D26" s="69">
        <f>SUM(D22:D25)</f>
        <v>0</v>
      </c>
      <c r="E26" s="69"/>
      <c r="F26" s="69">
        <f>SUM(F22:F25)</f>
        <v>0</v>
      </c>
      <c r="G26" s="69"/>
      <c r="H26" s="69">
        <f>SUM(H22:H25)</f>
        <v>0</v>
      </c>
      <c r="I26" s="12"/>
    </row>
    <row r="27" spans="2:9" x14ac:dyDescent="0.25">
      <c r="C27" s="26"/>
      <c r="D27" s="28"/>
      <c r="E27" s="28"/>
      <c r="F27" s="28"/>
      <c r="G27" s="28"/>
      <c r="H27" s="28"/>
      <c r="I27" s="12"/>
    </row>
    <row r="28" spans="2:9" x14ac:dyDescent="0.25">
      <c r="C28" s="26"/>
      <c r="D28" s="28"/>
      <c r="E28" s="28"/>
      <c r="F28" s="28"/>
      <c r="G28" s="28"/>
      <c r="H28" s="28"/>
      <c r="I28" s="12"/>
    </row>
    <row r="29" spans="2:9" x14ac:dyDescent="0.25">
      <c r="C29" s="68" t="s">
        <v>13</v>
      </c>
      <c r="D29" s="69">
        <f>+D11+D20+D26</f>
        <v>0</v>
      </c>
      <c r="E29" s="69"/>
      <c r="F29" s="69">
        <f>+F11+F20+F26</f>
        <v>0</v>
      </c>
      <c r="G29" s="69"/>
      <c r="H29" s="69">
        <f>+H11+H20+H26</f>
        <v>0</v>
      </c>
      <c r="I29" s="12"/>
    </row>
    <row r="30" spans="2:9" x14ac:dyDescent="0.25">
      <c r="D30" s="27"/>
      <c r="E30" s="27"/>
      <c r="F30" s="27"/>
      <c r="G30" s="27"/>
      <c r="H30" s="27"/>
      <c r="I30" s="16"/>
    </row>
    <row r="31" spans="2:9" x14ac:dyDescent="0.25">
      <c r="B31" s="10" t="s">
        <v>4</v>
      </c>
      <c r="D31" s="75">
        <f>IF(+D61-D29&lt;0,0,+D61-D29)</f>
        <v>0</v>
      </c>
      <c r="E31" s="76"/>
      <c r="F31" s="75">
        <f>IF(+F61-F29&lt;0,0,+F61-F29)</f>
        <v>0</v>
      </c>
      <c r="G31" s="76"/>
      <c r="H31" s="75"/>
      <c r="I31" s="12"/>
    </row>
    <row r="32" spans="2:9" x14ac:dyDescent="0.25">
      <c r="D32" s="6"/>
      <c r="E32" s="6"/>
      <c r="F32" s="6"/>
      <c r="G32" s="6"/>
      <c r="I32" s="12"/>
    </row>
    <row r="33" spans="1:9" x14ac:dyDescent="0.25">
      <c r="C33" s="11" t="s">
        <v>1</v>
      </c>
      <c r="D33" s="29">
        <f>+D29+D31</f>
        <v>0</v>
      </c>
      <c r="E33" s="6"/>
      <c r="F33" s="29">
        <f>+F29+F31</f>
        <v>0</v>
      </c>
      <c r="G33" s="5"/>
      <c r="H33" s="29">
        <f>+H29+H31</f>
        <v>0</v>
      </c>
      <c r="I33" s="12"/>
    </row>
    <row r="34" spans="1:9" x14ac:dyDescent="0.25">
      <c r="D34" s="6"/>
      <c r="E34" s="6"/>
      <c r="F34" s="6"/>
      <c r="G34" s="6"/>
      <c r="I34" s="12"/>
    </row>
    <row r="35" spans="1:9" x14ac:dyDescent="0.25">
      <c r="A35" s="1" t="s">
        <v>2</v>
      </c>
      <c r="B35" s="1"/>
      <c r="C35" s="1"/>
      <c r="D35" s="208" t="s">
        <v>15</v>
      </c>
      <c r="E35" s="208"/>
      <c r="F35" s="208"/>
      <c r="G35" s="67"/>
      <c r="H35" s="25" t="s">
        <v>16</v>
      </c>
      <c r="I35" s="12"/>
    </row>
    <row r="36" spans="1:9" x14ac:dyDescent="0.25">
      <c r="A36" s="1"/>
      <c r="B36" s="1"/>
      <c r="C36" s="1"/>
      <c r="D36" s="152">
        <f>D4</f>
        <v>2018</v>
      </c>
      <c r="E36" s="1"/>
      <c r="F36" s="152">
        <f>F4</f>
        <v>2017</v>
      </c>
      <c r="G36" s="153"/>
      <c r="H36" s="152">
        <f>H4</f>
        <v>2017</v>
      </c>
      <c r="I36" s="12"/>
    </row>
    <row r="37" spans="1:9" x14ac:dyDescent="0.25">
      <c r="A37" s="1"/>
      <c r="B37" s="1"/>
      <c r="C37" s="1"/>
      <c r="D37" s="6"/>
      <c r="E37" s="6"/>
      <c r="F37" s="6"/>
      <c r="G37" s="6"/>
      <c r="I37" s="12"/>
    </row>
    <row r="38" spans="1:9" x14ac:dyDescent="0.25">
      <c r="A38" s="1" t="s">
        <v>17</v>
      </c>
      <c r="B38" s="1"/>
      <c r="C38" s="1"/>
      <c r="D38" s="6"/>
      <c r="E38" s="6"/>
      <c r="F38" s="6"/>
      <c r="G38" s="6"/>
      <c r="I38" s="12"/>
    </row>
    <row r="39" spans="1:9" x14ac:dyDescent="0.25">
      <c r="A39" s="1"/>
      <c r="B39" s="1"/>
      <c r="C39" s="1"/>
      <c r="D39" s="6"/>
      <c r="E39" s="6"/>
      <c r="F39" s="6"/>
      <c r="G39" s="6"/>
      <c r="I39" s="12"/>
    </row>
    <row r="40" spans="1:9" x14ac:dyDescent="0.25">
      <c r="B40" s="56" t="s">
        <v>85</v>
      </c>
      <c r="C40" s="56"/>
      <c r="D40" s="122">
        <f>ROUND(+'Instruction Sheet'!B38,2)</f>
        <v>0</v>
      </c>
      <c r="E40" s="122"/>
      <c r="F40" s="122">
        <f>ROUND(+'Instruction Sheet'!B39,2)</f>
        <v>0</v>
      </c>
      <c r="G40" s="122"/>
      <c r="H40" s="122">
        <f>ROUND(+'Instruction Sheet'!B40,2)</f>
        <v>0</v>
      </c>
      <c r="I40" s="12"/>
    </row>
    <row r="41" spans="1:9" x14ac:dyDescent="0.25">
      <c r="B41" s="11" t="s">
        <v>18</v>
      </c>
      <c r="D41" s="122">
        <f>ROUND(+'Instruction Sheet'!B43,2)</f>
        <v>0</v>
      </c>
      <c r="E41" s="122"/>
      <c r="F41" s="122">
        <f>ROUND(+'Instruction Sheet'!B44,2)</f>
        <v>0</v>
      </c>
      <c r="G41" s="122"/>
      <c r="H41" s="122">
        <f>ROUND(+'Instruction Sheet'!B45,2)</f>
        <v>0</v>
      </c>
      <c r="I41" s="12"/>
    </row>
    <row r="42" spans="1:9" x14ac:dyDescent="0.25">
      <c r="B42" s="56" t="s">
        <v>168</v>
      </c>
      <c r="C42" s="56"/>
      <c r="D42" s="155">
        <f>'Instruction Sheet'!B48</f>
        <v>0</v>
      </c>
      <c r="E42" s="122"/>
      <c r="F42" s="155">
        <f>ROUND(+'CFO Certification'!B48,)</f>
        <v>0</v>
      </c>
      <c r="G42" s="122"/>
      <c r="H42" s="155">
        <f>ROUND(+'CFO Certification'!C48,2)</f>
        <v>0</v>
      </c>
      <c r="I42" s="12"/>
    </row>
    <row r="43" spans="1:9" x14ac:dyDescent="0.25">
      <c r="C43" s="68" t="s">
        <v>19</v>
      </c>
      <c r="D43" s="70">
        <f>SUM(D40:D42)</f>
        <v>0</v>
      </c>
      <c r="E43" s="67"/>
      <c r="F43" s="70">
        <f>SUM(F40:F42)</f>
        <v>0</v>
      </c>
      <c r="G43" s="67"/>
      <c r="H43" s="70">
        <f>SUM(H40:H42)</f>
        <v>0</v>
      </c>
      <c r="I43" s="12"/>
    </row>
    <row r="44" spans="1:9" x14ac:dyDescent="0.25">
      <c r="D44" s="6"/>
      <c r="E44" s="6"/>
      <c r="F44" s="6"/>
      <c r="G44" s="6"/>
      <c r="H44" s="6"/>
      <c r="I44" s="12"/>
    </row>
    <row r="45" spans="1:9" x14ac:dyDescent="0.25">
      <c r="D45" s="6"/>
      <c r="E45" s="6"/>
      <c r="F45" s="6"/>
      <c r="G45" s="6"/>
      <c r="H45" s="6"/>
      <c r="I45" s="12"/>
    </row>
    <row r="46" spans="1:9" x14ac:dyDescent="0.25">
      <c r="D46" s="6"/>
      <c r="E46" s="6"/>
      <c r="F46" s="6"/>
      <c r="G46" s="6"/>
      <c r="H46" s="6"/>
      <c r="I46" s="12"/>
    </row>
    <row r="47" spans="1:9" ht="15" customHeight="1" x14ac:dyDescent="0.25">
      <c r="B47" s="10" t="s">
        <v>20</v>
      </c>
      <c r="C47" s="10"/>
      <c r="D47" s="6"/>
      <c r="E47" s="6"/>
      <c r="F47" s="6"/>
      <c r="G47" s="6"/>
      <c r="H47" s="6"/>
      <c r="I47" s="12"/>
    </row>
    <row r="48" spans="1:9" x14ac:dyDescent="0.25">
      <c r="C48" s="11" t="s">
        <v>98</v>
      </c>
      <c r="D48" s="28">
        <f>ROUND(+'Instruction Sheet'!B53,2)</f>
        <v>0</v>
      </c>
      <c r="E48" s="28"/>
      <c r="F48" s="28">
        <f>ROUND(+'Instruction Sheet'!B54,2)</f>
        <v>0</v>
      </c>
      <c r="G48" s="28"/>
      <c r="H48" s="28">
        <f>ROUND(+'Instruction Sheet'!B55,2)</f>
        <v>0</v>
      </c>
      <c r="I48" s="12"/>
    </row>
    <row r="49" spans="1:9" x14ac:dyDescent="0.25">
      <c r="C49" s="123" t="s">
        <v>22</v>
      </c>
      <c r="D49" s="134">
        <f>ROUND('Instruction Sheet'!B58,2)</f>
        <v>0</v>
      </c>
      <c r="E49" s="134"/>
      <c r="F49" s="134">
        <f>ROUND(+'Instruction Sheet'!B59,2)</f>
        <v>0</v>
      </c>
      <c r="G49" s="134"/>
      <c r="H49" s="134">
        <f>ROUND(+'Instruction Sheet'!B60,2)</f>
        <v>0</v>
      </c>
      <c r="I49" s="12"/>
    </row>
    <row r="50" spans="1:9" x14ac:dyDescent="0.25">
      <c r="C50" s="123" t="s">
        <v>21</v>
      </c>
      <c r="D50" s="134">
        <f>ROUND(+'Instruction Sheet'!B63,2)</f>
        <v>0</v>
      </c>
      <c r="E50" s="134"/>
      <c r="F50" s="134">
        <f>ROUND(+'Instruction Sheet'!B64,2)</f>
        <v>0</v>
      </c>
      <c r="G50" s="134"/>
      <c r="H50" s="134">
        <f>ROUND(+'Instruction Sheet'!B65,2)</f>
        <v>0</v>
      </c>
      <c r="I50" s="12"/>
    </row>
    <row r="51" spans="1:9" x14ac:dyDescent="0.25">
      <c r="C51" s="123" t="s">
        <v>204</v>
      </c>
      <c r="D51" s="134">
        <f>IF('Instruction Sheet'!B68="N/A","N/A",'Pension Exclusion'!C36)</f>
        <v>0</v>
      </c>
      <c r="E51" s="134"/>
      <c r="F51" s="134">
        <f>IF('Instruction Sheet'!B70="N/A","N/A",'Pension Exclusion'!C36)</f>
        <v>0</v>
      </c>
      <c r="G51" s="134"/>
      <c r="H51" s="134">
        <f>IF('Instruction Sheet'!B72="N/A","N/A",'Pension Exclusion'!C36)</f>
        <v>0</v>
      </c>
      <c r="I51" s="12"/>
    </row>
    <row r="52" spans="1:9" x14ac:dyDescent="0.25">
      <c r="B52" s="23"/>
      <c r="C52" s="140" t="s">
        <v>205</v>
      </c>
      <c r="D52" s="132">
        <f>IF('Instruction Sheet'!B84="N/A","N/A",'Health Insurance Exclusion'!C22)</f>
        <v>0</v>
      </c>
      <c r="E52" s="133"/>
      <c r="F52" s="133">
        <f>IF('Instruction Sheet'!B86="N/A","N/A",'Health Insurance Exclusion'!C22)</f>
        <v>0</v>
      </c>
      <c r="G52" s="133"/>
      <c r="H52" s="131">
        <f>IF('Instruction Sheet'!B88="N/A","N/A",'Health Insurance Exclusion'!C22)</f>
        <v>0</v>
      </c>
      <c r="I52" s="12"/>
    </row>
    <row r="53" spans="1:9" x14ac:dyDescent="0.25">
      <c r="C53" s="11" t="s">
        <v>23</v>
      </c>
      <c r="D53" s="134">
        <f>ROUND('Instruction Sheet'!B92,2)</f>
        <v>0</v>
      </c>
      <c r="E53" s="134"/>
      <c r="F53" s="134">
        <f>ROUND(+'Instruction Sheet'!B93,2)</f>
        <v>0</v>
      </c>
      <c r="G53" s="134"/>
      <c r="H53" s="134">
        <f>ROUND(+'Instruction Sheet'!B94,2)</f>
        <v>0</v>
      </c>
      <c r="I53" s="12"/>
    </row>
    <row r="54" spans="1:9" x14ac:dyDescent="0.25">
      <c r="B54" s="13"/>
      <c r="C54" s="2" t="s">
        <v>142</v>
      </c>
      <c r="D54" s="135">
        <f>ROUND(+'Instruction Sheet'!B97,2)</f>
        <v>0</v>
      </c>
      <c r="E54" s="134"/>
      <c r="F54" s="136">
        <f>ROUND(+'Instruction Sheet'!B98,2)</f>
        <v>0</v>
      </c>
      <c r="G54" s="134"/>
      <c r="H54" s="136">
        <f>ROUND(+'Instruction Sheet'!B99,2)</f>
        <v>0</v>
      </c>
      <c r="I54" s="12"/>
    </row>
    <row r="55" spans="1:9" x14ac:dyDescent="0.25">
      <c r="B55" s="13"/>
      <c r="C55" s="71" t="s">
        <v>86</v>
      </c>
      <c r="D55" s="5">
        <f>SUM(D48:D54)</f>
        <v>0</v>
      </c>
      <c r="E55" s="6"/>
      <c r="F55" s="5">
        <f>SUM(F48:F54)</f>
        <v>0</v>
      </c>
      <c r="G55" s="5"/>
      <c r="H55" s="5">
        <f>SUM(H48:H54)</f>
        <v>0</v>
      </c>
      <c r="I55" s="12"/>
    </row>
    <row r="56" spans="1:9" x14ac:dyDescent="0.25">
      <c r="B56" s="13"/>
      <c r="C56" s="30"/>
      <c r="D56" s="5"/>
      <c r="E56" s="6"/>
      <c r="F56" s="5"/>
      <c r="G56" s="6"/>
      <c r="H56" s="5"/>
      <c r="I56" s="12"/>
    </row>
    <row r="57" spans="1:9" x14ac:dyDescent="0.25">
      <c r="B57" s="13"/>
      <c r="C57" s="23" t="s">
        <v>19</v>
      </c>
      <c r="D57" s="5">
        <f>D43</f>
        <v>0</v>
      </c>
      <c r="E57" s="6"/>
      <c r="F57" s="5">
        <f>F43</f>
        <v>0</v>
      </c>
      <c r="G57" s="6"/>
      <c r="H57" s="5">
        <f>H43</f>
        <v>0</v>
      </c>
      <c r="I57" s="12"/>
    </row>
    <row r="58" spans="1:9" x14ac:dyDescent="0.25">
      <c r="B58" s="13"/>
      <c r="C58" s="31" t="s">
        <v>86</v>
      </c>
      <c r="D58" s="6">
        <f>D55</f>
        <v>0</v>
      </c>
      <c r="E58" s="6"/>
      <c r="F58" s="6">
        <f>F55</f>
        <v>0</v>
      </c>
      <c r="G58" s="6"/>
      <c r="H58" s="6">
        <f>H55</f>
        <v>0</v>
      </c>
      <c r="I58" s="12"/>
    </row>
    <row r="59" spans="1:9" x14ac:dyDescent="0.25">
      <c r="C59" s="2"/>
      <c r="D59" s="7"/>
      <c r="E59" s="6"/>
      <c r="F59" s="7"/>
      <c r="G59" s="6"/>
      <c r="H59" s="7"/>
      <c r="I59" s="12"/>
    </row>
    <row r="60" spans="1:9" x14ac:dyDescent="0.25">
      <c r="D60" s="6"/>
      <c r="E60" s="6"/>
      <c r="F60" s="6"/>
      <c r="G60" s="6"/>
      <c r="I60" s="12"/>
    </row>
    <row r="61" spans="1:9" ht="15.75" thickBot="1" x14ac:dyDescent="0.3">
      <c r="A61" s="1" t="s">
        <v>24</v>
      </c>
      <c r="D61" s="4">
        <f>SUM(D57:D59)</f>
        <v>0</v>
      </c>
      <c r="F61" s="4">
        <f>SUM(F57:F59)</f>
        <v>0</v>
      </c>
      <c r="G61" s="8"/>
      <c r="H61" s="4">
        <f>SUM(H57:H59)</f>
        <v>0</v>
      </c>
      <c r="I61" s="12"/>
    </row>
    <row r="62" spans="1:9" ht="15.75" thickTop="1" x14ac:dyDescent="0.25"/>
  </sheetData>
  <sheetProtection algorithmName="SHA-512" hashValue="CO0IApL+3A/fbsqYs1A7LGDKzatwVVX0GhLTZGfZA2eEimjufe/jSGDZxfjfjklGMdQ8XFNMrrw0bHq9Ich9OA==" saltValue="s6IWpEeqr+NQI0LV3zbYDQ==" spinCount="100000" sheet="1" objects="1" scenarios="1" formatColumns="0"/>
  <mergeCells count="4">
    <mergeCell ref="D1:H1"/>
    <mergeCell ref="D2:H2"/>
    <mergeCell ref="D3:F3"/>
    <mergeCell ref="D35:F35"/>
  </mergeCells>
  <pageMargins left="0.7" right="0.7" top="0.75" bottom="0.75" header="0.3" footer="0.3"/>
  <pageSetup scale="65" orientation="portrait" r:id="rId1"/>
  <headerFooter>
    <oddHeader>&amp;C&amp;"-,Bold"&amp;22 County Entities Budget</oddHeader>
    <oddFooter xml:space="preserve">&amp;L*Staff Salaries are excluded from "election expenses".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4"/>
  <sheetViews>
    <sheetView zoomScaleNormal="100" zoomScaleSheetLayoutView="100" workbookViewId="0">
      <selection activeCell="D32" sqref="D32"/>
    </sheetView>
  </sheetViews>
  <sheetFormatPr defaultRowHeight="12.75" x14ac:dyDescent="0.2"/>
  <cols>
    <col min="1" max="1" width="3.7109375" style="32" customWidth="1"/>
    <col min="2" max="2" width="5.140625" style="32" customWidth="1"/>
    <col min="3" max="3" width="55.7109375" style="32" customWidth="1"/>
    <col min="4" max="4" width="35.28515625" style="33" customWidth="1"/>
    <col min="5" max="5" width="9.140625" style="32"/>
    <col min="6" max="6" width="14" style="32" bestFit="1" customWidth="1"/>
    <col min="7" max="34" width="9.140625" style="32"/>
    <col min="35" max="35" width="43.42578125" style="32" customWidth="1"/>
    <col min="36" max="36" width="15" style="32" customWidth="1"/>
    <col min="37" max="255" width="9.140625" style="32"/>
    <col min="256" max="256" width="3.7109375" style="32" customWidth="1"/>
    <col min="257" max="257" width="5.7109375" style="32" customWidth="1"/>
    <col min="258" max="258" width="58" style="32" customWidth="1"/>
    <col min="259" max="259" width="21.85546875" style="32" customWidth="1"/>
    <col min="260" max="260" width="16.28515625" style="32" customWidth="1"/>
    <col min="261" max="511" width="9.140625" style="32"/>
    <col min="512" max="512" width="3.7109375" style="32" customWidth="1"/>
    <col min="513" max="513" width="5.7109375" style="32" customWidth="1"/>
    <col min="514" max="514" width="58" style="32" customWidth="1"/>
    <col min="515" max="515" width="21.85546875" style="32" customWidth="1"/>
    <col min="516" max="516" width="16.28515625" style="32" customWidth="1"/>
    <col min="517" max="767" width="9.140625" style="32"/>
    <col min="768" max="768" width="3.7109375" style="32" customWidth="1"/>
    <col min="769" max="769" width="5.7109375" style="32" customWidth="1"/>
    <col min="770" max="770" width="58" style="32" customWidth="1"/>
    <col min="771" max="771" width="21.85546875" style="32" customWidth="1"/>
    <col min="772" max="772" width="16.28515625" style="32" customWidth="1"/>
    <col min="773" max="1023" width="9.140625" style="32"/>
    <col min="1024" max="1024" width="3.7109375" style="32" customWidth="1"/>
    <col min="1025" max="1025" width="5.7109375" style="32" customWidth="1"/>
    <col min="1026" max="1026" width="58" style="32" customWidth="1"/>
    <col min="1027" max="1027" width="21.85546875" style="32" customWidth="1"/>
    <col min="1028" max="1028" width="16.28515625" style="32" customWidth="1"/>
    <col min="1029" max="1279" width="9.140625" style="32"/>
    <col min="1280" max="1280" width="3.7109375" style="32" customWidth="1"/>
    <col min="1281" max="1281" width="5.7109375" style="32" customWidth="1"/>
    <col min="1282" max="1282" width="58" style="32" customWidth="1"/>
    <col min="1283" max="1283" width="21.85546875" style="32" customWidth="1"/>
    <col min="1284" max="1284" width="16.28515625" style="32" customWidth="1"/>
    <col min="1285" max="1535" width="9.140625" style="32"/>
    <col min="1536" max="1536" width="3.7109375" style="32" customWidth="1"/>
    <col min="1537" max="1537" width="5.7109375" style="32" customWidth="1"/>
    <col min="1538" max="1538" width="58" style="32" customWidth="1"/>
    <col min="1539" max="1539" width="21.85546875" style="32" customWidth="1"/>
    <col min="1540" max="1540" width="16.28515625" style="32" customWidth="1"/>
    <col min="1541" max="1791" width="9.140625" style="32"/>
    <col min="1792" max="1792" width="3.7109375" style="32" customWidth="1"/>
    <col min="1793" max="1793" width="5.7109375" style="32" customWidth="1"/>
    <col min="1794" max="1794" width="58" style="32" customWidth="1"/>
    <col min="1795" max="1795" width="21.85546875" style="32" customWidth="1"/>
    <col min="1796" max="1796" width="16.28515625" style="32" customWidth="1"/>
    <col min="1797" max="2047" width="9.140625" style="32"/>
    <col min="2048" max="2048" width="3.7109375" style="32" customWidth="1"/>
    <col min="2049" max="2049" width="5.7109375" style="32" customWidth="1"/>
    <col min="2050" max="2050" width="58" style="32" customWidth="1"/>
    <col min="2051" max="2051" width="21.85546875" style="32" customWidth="1"/>
    <col min="2052" max="2052" width="16.28515625" style="32" customWidth="1"/>
    <col min="2053" max="2303" width="9.140625" style="32"/>
    <col min="2304" max="2304" width="3.7109375" style="32" customWidth="1"/>
    <col min="2305" max="2305" width="5.7109375" style="32" customWidth="1"/>
    <col min="2306" max="2306" width="58" style="32" customWidth="1"/>
    <col min="2307" max="2307" width="21.85546875" style="32" customWidth="1"/>
    <col min="2308" max="2308" width="16.28515625" style="32" customWidth="1"/>
    <col min="2309" max="2559" width="9.140625" style="32"/>
    <col min="2560" max="2560" width="3.7109375" style="32" customWidth="1"/>
    <col min="2561" max="2561" width="5.7109375" style="32" customWidth="1"/>
    <col min="2562" max="2562" width="58" style="32" customWidth="1"/>
    <col min="2563" max="2563" width="21.85546875" style="32" customWidth="1"/>
    <col min="2564" max="2564" width="16.28515625" style="32" customWidth="1"/>
    <col min="2565" max="2815" width="9.140625" style="32"/>
    <col min="2816" max="2816" width="3.7109375" style="32" customWidth="1"/>
    <col min="2817" max="2817" width="5.7109375" style="32" customWidth="1"/>
    <col min="2818" max="2818" width="58" style="32" customWidth="1"/>
    <col min="2819" max="2819" width="21.85546875" style="32" customWidth="1"/>
    <col min="2820" max="2820" width="16.28515625" style="32" customWidth="1"/>
    <col min="2821" max="3071" width="9.140625" style="32"/>
    <col min="3072" max="3072" width="3.7109375" style="32" customWidth="1"/>
    <col min="3073" max="3073" width="5.7109375" style="32" customWidth="1"/>
    <col min="3074" max="3074" width="58" style="32" customWidth="1"/>
    <col min="3075" max="3075" width="21.85546875" style="32" customWidth="1"/>
    <col min="3076" max="3076" width="16.28515625" style="32" customWidth="1"/>
    <col min="3077" max="3327" width="9.140625" style="32"/>
    <col min="3328" max="3328" width="3.7109375" style="32" customWidth="1"/>
    <col min="3329" max="3329" width="5.7109375" style="32" customWidth="1"/>
    <col min="3330" max="3330" width="58" style="32" customWidth="1"/>
    <col min="3331" max="3331" width="21.85546875" style="32" customWidth="1"/>
    <col min="3332" max="3332" width="16.28515625" style="32" customWidth="1"/>
    <col min="3333" max="3583" width="9.140625" style="32"/>
    <col min="3584" max="3584" width="3.7109375" style="32" customWidth="1"/>
    <col min="3585" max="3585" width="5.7109375" style="32" customWidth="1"/>
    <col min="3586" max="3586" width="58" style="32" customWidth="1"/>
    <col min="3587" max="3587" width="21.85546875" style="32" customWidth="1"/>
    <col min="3588" max="3588" width="16.28515625" style="32" customWidth="1"/>
    <col min="3589" max="3839" width="9.140625" style="32"/>
    <col min="3840" max="3840" width="3.7109375" style="32" customWidth="1"/>
    <col min="3841" max="3841" width="5.7109375" style="32" customWidth="1"/>
    <col min="3842" max="3842" width="58" style="32" customWidth="1"/>
    <col min="3843" max="3843" width="21.85546875" style="32" customWidth="1"/>
    <col min="3844" max="3844" width="16.28515625" style="32" customWidth="1"/>
    <col min="3845" max="4095" width="9.140625" style="32"/>
    <col min="4096" max="4096" width="3.7109375" style="32" customWidth="1"/>
    <col min="4097" max="4097" width="5.7109375" style="32" customWidth="1"/>
    <col min="4098" max="4098" width="58" style="32" customWidth="1"/>
    <col min="4099" max="4099" width="21.85546875" style="32" customWidth="1"/>
    <col min="4100" max="4100" width="16.28515625" style="32" customWidth="1"/>
    <col min="4101" max="4351" width="9.140625" style="32"/>
    <col min="4352" max="4352" width="3.7109375" style="32" customWidth="1"/>
    <col min="4353" max="4353" width="5.7109375" style="32" customWidth="1"/>
    <col min="4354" max="4354" width="58" style="32" customWidth="1"/>
    <col min="4355" max="4355" width="21.85546875" style="32" customWidth="1"/>
    <col min="4356" max="4356" width="16.28515625" style="32" customWidth="1"/>
    <col min="4357" max="4607" width="9.140625" style="32"/>
    <col min="4608" max="4608" width="3.7109375" style="32" customWidth="1"/>
    <col min="4609" max="4609" width="5.7109375" style="32" customWidth="1"/>
    <col min="4610" max="4610" width="58" style="32" customWidth="1"/>
    <col min="4611" max="4611" width="21.85546875" style="32" customWidth="1"/>
    <col min="4612" max="4612" width="16.28515625" style="32" customWidth="1"/>
    <col min="4613" max="4863" width="9.140625" style="32"/>
    <col min="4864" max="4864" width="3.7109375" style="32" customWidth="1"/>
    <col min="4865" max="4865" width="5.7109375" style="32" customWidth="1"/>
    <col min="4866" max="4866" width="58" style="32" customWidth="1"/>
    <col min="4867" max="4867" width="21.85546875" style="32" customWidth="1"/>
    <col min="4868" max="4868" width="16.28515625" style="32" customWidth="1"/>
    <col min="4869" max="5119" width="9.140625" style="32"/>
    <col min="5120" max="5120" width="3.7109375" style="32" customWidth="1"/>
    <col min="5121" max="5121" width="5.7109375" style="32" customWidth="1"/>
    <col min="5122" max="5122" width="58" style="32" customWidth="1"/>
    <col min="5123" max="5123" width="21.85546875" style="32" customWidth="1"/>
    <col min="5124" max="5124" width="16.28515625" style="32" customWidth="1"/>
    <col min="5125" max="5375" width="9.140625" style="32"/>
    <col min="5376" max="5376" width="3.7109375" style="32" customWidth="1"/>
    <col min="5377" max="5377" width="5.7109375" style="32" customWidth="1"/>
    <col min="5378" max="5378" width="58" style="32" customWidth="1"/>
    <col min="5379" max="5379" width="21.85546875" style="32" customWidth="1"/>
    <col min="5380" max="5380" width="16.28515625" style="32" customWidth="1"/>
    <col min="5381" max="5631" width="9.140625" style="32"/>
    <col min="5632" max="5632" width="3.7109375" style="32" customWidth="1"/>
    <col min="5633" max="5633" width="5.7109375" style="32" customWidth="1"/>
    <col min="5634" max="5634" width="58" style="32" customWidth="1"/>
    <col min="5635" max="5635" width="21.85546875" style="32" customWidth="1"/>
    <col min="5636" max="5636" width="16.28515625" style="32" customWidth="1"/>
    <col min="5637" max="5887" width="9.140625" style="32"/>
    <col min="5888" max="5888" width="3.7109375" style="32" customWidth="1"/>
    <col min="5889" max="5889" width="5.7109375" style="32" customWidth="1"/>
    <col min="5890" max="5890" width="58" style="32" customWidth="1"/>
    <col min="5891" max="5891" width="21.85546875" style="32" customWidth="1"/>
    <col min="5892" max="5892" width="16.28515625" style="32" customWidth="1"/>
    <col min="5893" max="6143" width="9.140625" style="32"/>
    <col min="6144" max="6144" width="3.7109375" style="32" customWidth="1"/>
    <col min="6145" max="6145" width="5.7109375" style="32" customWidth="1"/>
    <col min="6146" max="6146" width="58" style="32" customWidth="1"/>
    <col min="6147" max="6147" width="21.85546875" style="32" customWidth="1"/>
    <col min="6148" max="6148" width="16.28515625" style="32" customWidth="1"/>
    <col min="6149" max="6399" width="9.140625" style="32"/>
    <col min="6400" max="6400" width="3.7109375" style="32" customWidth="1"/>
    <col min="6401" max="6401" width="5.7109375" style="32" customWidth="1"/>
    <col min="6402" max="6402" width="58" style="32" customWidth="1"/>
    <col min="6403" max="6403" width="21.85546875" style="32" customWidth="1"/>
    <col min="6404" max="6404" width="16.28515625" style="32" customWidth="1"/>
    <col min="6405" max="6655" width="9.140625" style="32"/>
    <col min="6656" max="6656" width="3.7109375" style="32" customWidth="1"/>
    <col min="6657" max="6657" width="5.7109375" style="32" customWidth="1"/>
    <col min="6658" max="6658" width="58" style="32" customWidth="1"/>
    <col min="6659" max="6659" width="21.85546875" style="32" customWidth="1"/>
    <col min="6660" max="6660" width="16.28515625" style="32" customWidth="1"/>
    <col min="6661" max="6911" width="9.140625" style="32"/>
    <col min="6912" max="6912" width="3.7109375" style="32" customWidth="1"/>
    <col min="6913" max="6913" width="5.7109375" style="32" customWidth="1"/>
    <col min="6914" max="6914" width="58" style="32" customWidth="1"/>
    <col min="6915" max="6915" width="21.85546875" style="32" customWidth="1"/>
    <col min="6916" max="6916" width="16.28515625" style="32" customWidth="1"/>
    <col min="6917" max="7167" width="9.140625" style="32"/>
    <col min="7168" max="7168" width="3.7109375" style="32" customWidth="1"/>
    <col min="7169" max="7169" width="5.7109375" style="32" customWidth="1"/>
    <col min="7170" max="7170" width="58" style="32" customWidth="1"/>
    <col min="7171" max="7171" width="21.85546875" style="32" customWidth="1"/>
    <col min="7172" max="7172" width="16.28515625" style="32" customWidth="1"/>
    <col min="7173" max="7423" width="9.140625" style="32"/>
    <col min="7424" max="7424" width="3.7109375" style="32" customWidth="1"/>
    <col min="7425" max="7425" width="5.7109375" style="32" customWidth="1"/>
    <col min="7426" max="7426" width="58" style="32" customWidth="1"/>
    <col min="7427" max="7427" width="21.85546875" style="32" customWidth="1"/>
    <col min="7428" max="7428" width="16.28515625" style="32" customWidth="1"/>
    <col min="7429" max="7679" width="9.140625" style="32"/>
    <col min="7680" max="7680" width="3.7109375" style="32" customWidth="1"/>
    <col min="7681" max="7681" width="5.7109375" style="32" customWidth="1"/>
    <col min="7682" max="7682" width="58" style="32" customWidth="1"/>
    <col min="7683" max="7683" width="21.85546875" style="32" customWidth="1"/>
    <col min="7684" max="7684" width="16.28515625" style="32" customWidth="1"/>
    <col min="7685" max="7935" width="9.140625" style="32"/>
    <col min="7936" max="7936" width="3.7109375" style="32" customWidth="1"/>
    <col min="7937" max="7937" width="5.7109375" style="32" customWidth="1"/>
    <col min="7938" max="7938" width="58" style="32" customWidth="1"/>
    <col min="7939" max="7939" width="21.85546875" style="32" customWidth="1"/>
    <col min="7940" max="7940" width="16.28515625" style="32" customWidth="1"/>
    <col min="7941" max="8191" width="9.140625" style="32"/>
    <col min="8192" max="8192" width="3.7109375" style="32" customWidth="1"/>
    <col min="8193" max="8193" width="5.7109375" style="32" customWidth="1"/>
    <col min="8194" max="8194" width="58" style="32" customWidth="1"/>
    <col min="8195" max="8195" width="21.85546875" style="32" customWidth="1"/>
    <col min="8196" max="8196" width="16.28515625" style="32" customWidth="1"/>
    <col min="8197" max="8447" width="9.140625" style="32"/>
    <col min="8448" max="8448" width="3.7109375" style="32" customWidth="1"/>
    <col min="8449" max="8449" width="5.7109375" style="32" customWidth="1"/>
    <col min="8450" max="8450" width="58" style="32" customWidth="1"/>
    <col min="8451" max="8451" width="21.85546875" style="32" customWidth="1"/>
    <col min="8452" max="8452" width="16.28515625" style="32" customWidth="1"/>
    <col min="8453" max="8703" width="9.140625" style="32"/>
    <col min="8704" max="8704" width="3.7109375" style="32" customWidth="1"/>
    <col min="8705" max="8705" width="5.7109375" style="32" customWidth="1"/>
    <col min="8706" max="8706" width="58" style="32" customWidth="1"/>
    <col min="8707" max="8707" width="21.85546875" style="32" customWidth="1"/>
    <col min="8708" max="8708" width="16.28515625" style="32" customWidth="1"/>
    <col min="8709" max="8959" width="9.140625" style="32"/>
    <col min="8960" max="8960" width="3.7109375" style="32" customWidth="1"/>
    <col min="8961" max="8961" width="5.7109375" style="32" customWidth="1"/>
    <col min="8962" max="8962" width="58" style="32" customWidth="1"/>
    <col min="8963" max="8963" width="21.85546875" style="32" customWidth="1"/>
    <col min="8964" max="8964" width="16.28515625" style="32" customWidth="1"/>
    <col min="8965" max="9215" width="9.140625" style="32"/>
    <col min="9216" max="9216" width="3.7109375" style="32" customWidth="1"/>
    <col min="9217" max="9217" width="5.7109375" style="32" customWidth="1"/>
    <col min="9218" max="9218" width="58" style="32" customWidth="1"/>
    <col min="9219" max="9219" width="21.85546875" style="32" customWidth="1"/>
    <col min="9220" max="9220" width="16.28515625" style="32" customWidth="1"/>
    <col min="9221" max="9471" width="9.140625" style="32"/>
    <col min="9472" max="9472" width="3.7109375" style="32" customWidth="1"/>
    <col min="9473" max="9473" width="5.7109375" style="32" customWidth="1"/>
    <col min="9474" max="9474" width="58" style="32" customWidth="1"/>
    <col min="9475" max="9475" width="21.85546875" style="32" customWidth="1"/>
    <col min="9476" max="9476" width="16.28515625" style="32" customWidth="1"/>
    <col min="9477" max="9727" width="9.140625" style="32"/>
    <col min="9728" max="9728" width="3.7109375" style="32" customWidth="1"/>
    <col min="9729" max="9729" width="5.7109375" style="32" customWidth="1"/>
    <col min="9730" max="9730" width="58" style="32" customWidth="1"/>
    <col min="9731" max="9731" width="21.85546875" style="32" customWidth="1"/>
    <col min="9732" max="9732" width="16.28515625" style="32" customWidth="1"/>
    <col min="9733" max="9983" width="9.140625" style="32"/>
    <col min="9984" max="9984" width="3.7109375" style="32" customWidth="1"/>
    <col min="9985" max="9985" width="5.7109375" style="32" customWidth="1"/>
    <col min="9986" max="9986" width="58" style="32" customWidth="1"/>
    <col min="9987" max="9987" width="21.85546875" style="32" customWidth="1"/>
    <col min="9988" max="9988" width="16.28515625" style="32" customWidth="1"/>
    <col min="9989" max="10239" width="9.140625" style="32"/>
    <col min="10240" max="10240" width="3.7109375" style="32" customWidth="1"/>
    <col min="10241" max="10241" width="5.7109375" style="32" customWidth="1"/>
    <col min="10242" max="10242" width="58" style="32" customWidth="1"/>
    <col min="10243" max="10243" width="21.85546875" style="32" customWidth="1"/>
    <col min="10244" max="10244" width="16.28515625" style="32" customWidth="1"/>
    <col min="10245" max="10495" width="9.140625" style="32"/>
    <col min="10496" max="10496" width="3.7109375" style="32" customWidth="1"/>
    <col min="10497" max="10497" width="5.7109375" style="32" customWidth="1"/>
    <col min="10498" max="10498" width="58" style="32" customWidth="1"/>
    <col min="10499" max="10499" width="21.85546875" style="32" customWidth="1"/>
    <col min="10500" max="10500" width="16.28515625" style="32" customWidth="1"/>
    <col min="10501" max="10751" width="9.140625" style="32"/>
    <col min="10752" max="10752" width="3.7109375" style="32" customWidth="1"/>
    <col min="10753" max="10753" width="5.7109375" style="32" customWidth="1"/>
    <col min="10754" max="10754" width="58" style="32" customWidth="1"/>
    <col min="10755" max="10755" width="21.85546875" style="32" customWidth="1"/>
    <col min="10756" max="10756" width="16.28515625" style="32" customWidth="1"/>
    <col min="10757" max="11007" width="9.140625" style="32"/>
    <col min="11008" max="11008" width="3.7109375" style="32" customWidth="1"/>
    <col min="11009" max="11009" width="5.7109375" style="32" customWidth="1"/>
    <col min="11010" max="11010" width="58" style="32" customWidth="1"/>
    <col min="11011" max="11011" width="21.85546875" style="32" customWidth="1"/>
    <col min="11012" max="11012" width="16.28515625" style="32" customWidth="1"/>
    <col min="11013" max="11263" width="9.140625" style="32"/>
    <col min="11264" max="11264" width="3.7109375" style="32" customWidth="1"/>
    <col min="11265" max="11265" width="5.7109375" style="32" customWidth="1"/>
    <col min="11266" max="11266" width="58" style="32" customWidth="1"/>
    <col min="11267" max="11267" width="21.85546875" style="32" customWidth="1"/>
    <col min="11268" max="11268" width="16.28515625" style="32" customWidth="1"/>
    <col min="11269" max="11519" width="9.140625" style="32"/>
    <col min="11520" max="11520" width="3.7109375" style="32" customWidth="1"/>
    <col min="11521" max="11521" width="5.7109375" style="32" customWidth="1"/>
    <col min="11522" max="11522" width="58" style="32" customWidth="1"/>
    <col min="11523" max="11523" width="21.85546875" style="32" customWidth="1"/>
    <col min="11524" max="11524" width="16.28515625" style="32" customWidth="1"/>
    <col min="11525" max="11775" width="9.140625" style="32"/>
    <col min="11776" max="11776" width="3.7109375" style="32" customWidth="1"/>
    <col min="11777" max="11777" width="5.7109375" style="32" customWidth="1"/>
    <col min="11778" max="11778" width="58" style="32" customWidth="1"/>
    <col min="11779" max="11779" width="21.85546875" style="32" customWidth="1"/>
    <col min="11780" max="11780" width="16.28515625" style="32" customWidth="1"/>
    <col min="11781" max="12031" width="9.140625" style="32"/>
    <col min="12032" max="12032" width="3.7109375" style="32" customWidth="1"/>
    <col min="12033" max="12033" width="5.7109375" style="32" customWidth="1"/>
    <col min="12034" max="12034" width="58" style="32" customWidth="1"/>
    <col min="12035" max="12035" width="21.85546875" style="32" customWidth="1"/>
    <col min="12036" max="12036" width="16.28515625" style="32" customWidth="1"/>
    <col min="12037" max="12287" width="9.140625" style="32"/>
    <col min="12288" max="12288" width="3.7109375" style="32" customWidth="1"/>
    <col min="12289" max="12289" width="5.7109375" style="32" customWidth="1"/>
    <col min="12290" max="12290" width="58" style="32" customWidth="1"/>
    <col min="12291" max="12291" width="21.85546875" style="32" customWidth="1"/>
    <col min="12292" max="12292" width="16.28515625" style="32" customWidth="1"/>
    <col min="12293" max="12543" width="9.140625" style="32"/>
    <col min="12544" max="12544" width="3.7109375" style="32" customWidth="1"/>
    <col min="12545" max="12545" width="5.7109375" style="32" customWidth="1"/>
    <col min="12546" max="12546" width="58" style="32" customWidth="1"/>
    <col min="12547" max="12547" width="21.85546875" style="32" customWidth="1"/>
    <col min="12548" max="12548" width="16.28515625" style="32" customWidth="1"/>
    <col min="12549" max="12799" width="9.140625" style="32"/>
    <col min="12800" max="12800" width="3.7109375" style="32" customWidth="1"/>
    <col min="12801" max="12801" width="5.7109375" style="32" customWidth="1"/>
    <col min="12802" max="12802" width="58" style="32" customWidth="1"/>
    <col min="12803" max="12803" width="21.85546875" style="32" customWidth="1"/>
    <col min="12804" max="12804" width="16.28515625" style="32" customWidth="1"/>
    <col min="12805" max="13055" width="9.140625" style="32"/>
    <col min="13056" max="13056" width="3.7109375" style="32" customWidth="1"/>
    <col min="13057" max="13057" width="5.7109375" style="32" customWidth="1"/>
    <col min="13058" max="13058" width="58" style="32" customWidth="1"/>
    <col min="13059" max="13059" width="21.85546875" style="32" customWidth="1"/>
    <col min="13060" max="13060" width="16.28515625" style="32" customWidth="1"/>
    <col min="13061" max="13311" width="9.140625" style="32"/>
    <col min="13312" max="13312" width="3.7109375" style="32" customWidth="1"/>
    <col min="13313" max="13313" width="5.7109375" style="32" customWidth="1"/>
    <col min="13314" max="13314" width="58" style="32" customWidth="1"/>
    <col min="13315" max="13315" width="21.85546875" style="32" customWidth="1"/>
    <col min="13316" max="13316" width="16.28515625" style="32" customWidth="1"/>
    <col min="13317" max="13567" width="9.140625" style="32"/>
    <col min="13568" max="13568" width="3.7109375" style="32" customWidth="1"/>
    <col min="13569" max="13569" width="5.7109375" style="32" customWidth="1"/>
    <col min="13570" max="13570" width="58" style="32" customWidth="1"/>
    <col min="13571" max="13571" width="21.85546875" style="32" customWidth="1"/>
    <col min="13572" max="13572" width="16.28515625" style="32" customWidth="1"/>
    <col min="13573" max="13823" width="9.140625" style="32"/>
    <col min="13824" max="13824" width="3.7109375" style="32" customWidth="1"/>
    <col min="13825" max="13825" width="5.7109375" style="32" customWidth="1"/>
    <col min="13826" max="13826" width="58" style="32" customWidth="1"/>
    <col min="13827" max="13827" width="21.85546875" style="32" customWidth="1"/>
    <col min="13828" max="13828" width="16.28515625" style="32" customWidth="1"/>
    <col min="13829" max="14079" width="9.140625" style="32"/>
    <col min="14080" max="14080" width="3.7109375" style="32" customWidth="1"/>
    <col min="14081" max="14081" width="5.7109375" style="32" customWidth="1"/>
    <col min="14082" max="14082" width="58" style="32" customWidth="1"/>
    <col min="14083" max="14083" width="21.85546875" style="32" customWidth="1"/>
    <col min="14084" max="14084" width="16.28515625" style="32" customWidth="1"/>
    <col min="14085" max="14335" width="9.140625" style="32"/>
    <col min="14336" max="14336" width="3.7109375" style="32" customWidth="1"/>
    <col min="14337" max="14337" width="5.7109375" style="32" customWidth="1"/>
    <col min="14338" max="14338" width="58" style="32" customWidth="1"/>
    <col min="14339" max="14339" width="21.85546875" style="32" customWidth="1"/>
    <col min="14340" max="14340" width="16.28515625" style="32" customWidth="1"/>
    <col min="14341" max="14591" width="9.140625" style="32"/>
    <col min="14592" max="14592" width="3.7109375" style="32" customWidth="1"/>
    <col min="14593" max="14593" width="5.7109375" style="32" customWidth="1"/>
    <col min="14594" max="14594" width="58" style="32" customWidth="1"/>
    <col min="14595" max="14595" width="21.85546875" style="32" customWidth="1"/>
    <col min="14596" max="14596" width="16.28515625" style="32" customWidth="1"/>
    <col min="14597" max="14847" width="9.140625" style="32"/>
    <col min="14848" max="14848" width="3.7109375" style="32" customWidth="1"/>
    <col min="14849" max="14849" width="5.7109375" style="32" customWidth="1"/>
    <col min="14850" max="14850" width="58" style="32" customWidth="1"/>
    <col min="14851" max="14851" width="21.85546875" style="32" customWidth="1"/>
    <col min="14852" max="14852" width="16.28515625" style="32" customWidth="1"/>
    <col min="14853" max="15103" width="9.140625" style="32"/>
    <col min="15104" max="15104" width="3.7109375" style="32" customWidth="1"/>
    <col min="15105" max="15105" width="5.7109375" style="32" customWidth="1"/>
    <col min="15106" max="15106" width="58" style="32" customWidth="1"/>
    <col min="15107" max="15107" width="21.85546875" style="32" customWidth="1"/>
    <col min="15108" max="15108" width="16.28515625" style="32" customWidth="1"/>
    <col min="15109" max="15359" width="9.140625" style="32"/>
    <col min="15360" max="15360" width="3.7109375" style="32" customWidth="1"/>
    <col min="15361" max="15361" width="5.7109375" style="32" customWidth="1"/>
    <col min="15362" max="15362" width="58" style="32" customWidth="1"/>
    <col min="15363" max="15363" width="21.85546875" style="32" customWidth="1"/>
    <col min="15364" max="15364" width="16.28515625" style="32" customWidth="1"/>
    <col min="15365" max="15615" width="9.140625" style="32"/>
    <col min="15616" max="15616" width="3.7109375" style="32" customWidth="1"/>
    <col min="15617" max="15617" width="5.7109375" style="32" customWidth="1"/>
    <col min="15618" max="15618" width="58" style="32" customWidth="1"/>
    <col min="15619" max="15619" width="21.85546875" style="32" customWidth="1"/>
    <col min="15620" max="15620" width="16.28515625" style="32" customWidth="1"/>
    <col min="15621" max="15871" width="9.140625" style="32"/>
    <col min="15872" max="15872" width="3.7109375" style="32" customWidth="1"/>
    <col min="15873" max="15873" width="5.7109375" style="32" customWidth="1"/>
    <col min="15874" max="15874" width="58" style="32" customWidth="1"/>
    <col min="15875" max="15875" width="21.85546875" style="32" customWidth="1"/>
    <col min="15876" max="15876" width="16.28515625" style="32" customWidth="1"/>
    <col min="15877" max="16127" width="9.140625" style="32"/>
    <col min="16128" max="16128" width="3.7109375" style="32" customWidth="1"/>
    <col min="16129" max="16129" width="5.7109375" style="32" customWidth="1"/>
    <col min="16130" max="16130" width="58" style="32" customWidth="1"/>
    <col min="16131" max="16131" width="21.85546875" style="32" customWidth="1"/>
    <col min="16132" max="16132" width="16.28515625" style="32" customWidth="1"/>
    <col min="16133" max="16384" width="9.140625" style="32"/>
  </cols>
  <sheetData>
    <row r="1" spans="1:36" x14ac:dyDescent="0.2">
      <c r="A1" s="211"/>
      <c r="B1" s="211"/>
      <c r="C1" s="211"/>
      <c r="D1" s="66"/>
      <c r="E1" s="37"/>
    </row>
    <row r="2" spans="1:36" ht="23.25" customHeight="1" thickBot="1" x14ac:dyDescent="0.25">
      <c r="A2" s="212" t="s">
        <v>94</v>
      </c>
      <c r="B2" s="212"/>
      <c r="C2" s="212"/>
      <c r="D2" s="212"/>
      <c r="E2" s="37"/>
    </row>
    <row r="3" spans="1:36" ht="14.25" customHeight="1" x14ac:dyDescent="0.3">
      <c r="A3" s="81"/>
      <c r="B3" s="65"/>
      <c r="C3" s="65"/>
      <c r="D3" s="82"/>
    </row>
    <row r="4" spans="1:36" ht="32.25" customHeight="1" thickBot="1" x14ac:dyDescent="0.25">
      <c r="A4" s="34"/>
      <c r="B4" s="37"/>
      <c r="C4" s="64" t="s">
        <v>83</v>
      </c>
      <c r="D4" s="83" t="s">
        <v>82</v>
      </c>
    </row>
    <row r="5" spans="1:36" ht="18.75" customHeight="1" thickBot="1" x14ac:dyDescent="0.25">
      <c r="A5" s="63"/>
      <c r="B5" s="62"/>
      <c r="C5" s="73" t="str">
        <f>VLOOKUP('Instruction Sheet'!B8,'Instruction Sheet'!BU9:$BW$30,3,FALSE)</f>
        <v>Select county here</v>
      </c>
      <c r="D5" s="74" t="str">
        <f>VLOOKUP('Instruction Sheet'!B9,'Instruction Sheet'!$BY$9:$BZ$21,2,FALSE)</f>
        <v>Select county entity budget authority here</v>
      </c>
      <c r="AC5" s="61" t="s">
        <v>81</v>
      </c>
      <c r="AD5" s="61"/>
      <c r="AE5" s="61" t="s">
        <v>80</v>
      </c>
    </row>
    <row r="6" spans="1:36" s="11" customFormat="1" ht="9" customHeight="1" thickBot="1" x14ac:dyDescent="0.3">
      <c r="A6" s="41"/>
      <c r="B6" s="40"/>
      <c r="C6" s="40"/>
      <c r="D6" s="53"/>
      <c r="AA6" s="11">
        <v>1</v>
      </c>
      <c r="AC6" s="32" t="s">
        <v>79</v>
      </c>
      <c r="AD6" s="32"/>
      <c r="AE6" s="32" t="s">
        <v>78</v>
      </c>
    </row>
    <row r="7" spans="1:36" ht="18" customHeight="1" thickBot="1" x14ac:dyDescent="0.3">
      <c r="A7" s="35"/>
      <c r="B7" s="37"/>
      <c r="C7" s="54" t="s">
        <v>77</v>
      </c>
      <c r="D7" s="72">
        <f>Budget_Year</f>
        <v>2018</v>
      </c>
      <c r="AA7" s="32">
        <f t="shared" ref="AA7:AA12" si="0">AA6+1</f>
        <v>2</v>
      </c>
      <c r="AB7" s="32" t="s">
        <v>75</v>
      </c>
      <c r="AC7" s="11" t="s">
        <v>76</v>
      </c>
      <c r="AD7" s="32" t="s">
        <v>75</v>
      </c>
      <c r="AE7" s="11" t="s">
        <v>74</v>
      </c>
    </row>
    <row r="8" spans="1:36" s="55" customFormat="1" ht="9" customHeight="1" x14ac:dyDescent="0.25">
      <c r="A8" s="60"/>
      <c r="B8" s="59"/>
      <c r="C8" s="58"/>
      <c r="D8" s="57"/>
      <c r="AA8" s="32">
        <f t="shared" si="0"/>
        <v>3</v>
      </c>
      <c r="AB8" s="55" t="s">
        <v>72</v>
      </c>
      <c r="AC8" s="56" t="s">
        <v>73</v>
      </c>
      <c r="AD8" s="55" t="s">
        <v>72</v>
      </c>
      <c r="AE8" s="55" t="s">
        <v>71</v>
      </c>
    </row>
    <row r="9" spans="1:36" ht="18" customHeight="1" x14ac:dyDescent="0.25">
      <c r="A9" s="214" t="s">
        <v>70</v>
      </c>
      <c r="B9" s="215"/>
      <c r="C9" s="215"/>
      <c r="D9" s="216"/>
      <c r="AA9" s="32" t="e">
        <f>#REF!+1</f>
        <v>#REF!</v>
      </c>
      <c r="AB9" s="32" t="s">
        <v>68</v>
      </c>
      <c r="AC9" s="11" t="s">
        <v>69</v>
      </c>
      <c r="AD9" s="32" t="s">
        <v>68</v>
      </c>
      <c r="AE9" s="32" t="s">
        <v>67</v>
      </c>
    </row>
    <row r="10" spans="1:36" ht="11.25" customHeight="1" x14ac:dyDescent="0.25">
      <c r="A10" s="35"/>
      <c r="B10" s="37"/>
      <c r="C10" s="47"/>
      <c r="D10" s="52"/>
      <c r="AA10" s="32" t="e">
        <f t="shared" si="0"/>
        <v>#REF!</v>
      </c>
      <c r="AB10" s="32" t="s">
        <v>65</v>
      </c>
      <c r="AC10" s="11" t="s">
        <v>66</v>
      </c>
      <c r="AD10" s="32" t="s">
        <v>65</v>
      </c>
      <c r="AE10" s="32" t="s">
        <v>64</v>
      </c>
    </row>
    <row r="11" spans="1:36" ht="18" customHeight="1" thickBot="1" x14ac:dyDescent="0.3">
      <c r="A11" s="43" t="s">
        <v>63</v>
      </c>
      <c r="B11" s="37"/>
      <c r="C11" s="47"/>
      <c r="D11" s="52"/>
      <c r="AA11" s="32" t="e">
        <f t="shared" si="0"/>
        <v>#REF!</v>
      </c>
      <c r="AB11" s="32" t="s">
        <v>61</v>
      </c>
      <c r="AC11" s="11" t="s">
        <v>62</v>
      </c>
      <c r="AD11" s="32" t="s">
        <v>61</v>
      </c>
      <c r="AE11" s="32" t="s">
        <v>60</v>
      </c>
      <c r="AG11" s="43" t="s">
        <v>63</v>
      </c>
      <c r="AH11" s="37"/>
      <c r="AI11" s="47"/>
      <c r="AJ11" s="61" t="s">
        <v>218</v>
      </c>
    </row>
    <row r="12" spans="1:36" ht="18" customHeight="1" thickBot="1" x14ac:dyDescent="0.3">
      <c r="A12" s="35"/>
      <c r="B12" s="154" t="s">
        <v>59</v>
      </c>
      <c r="C12" s="37"/>
      <c r="D12" s="42">
        <f>'Budget Summary'!F31</f>
        <v>0</v>
      </c>
      <c r="AA12" s="32" t="e">
        <f t="shared" si="0"/>
        <v>#REF!</v>
      </c>
      <c r="AB12" s="32" t="s">
        <v>57</v>
      </c>
      <c r="AC12" s="11" t="s">
        <v>58</v>
      </c>
      <c r="AD12" s="32" t="s">
        <v>57</v>
      </c>
      <c r="AE12" s="32" t="s">
        <v>56</v>
      </c>
      <c r="AG12" s="35"/>
      <c r="AH12" s="154" t="s">
        <v>59</v>
      </c>
      <c r="AI12" s="37"/>
      <c r="AJ12" s="42">
        <f>'Budget Summary'!F31</f>
        <v>0</v>
      </c>
    </row>
    <row r="13" spans="1:36" ht="18" customHeight="1" thickBot="1" x14ac:dyDescent="0.3">
      <c r="A13" s="35"/>
      <c r="B13" s="44" t="s">
        <v>222</v>
      </c>
      <c r="C13" s="37"/>
      <c r="D13" s="42">
        <f>IF('Freeholder Cap Base Cert.'!B23=0,IFERROR(IF('Freeholder Cap Base Cert.'!B34&gt;0,'Freeholder Cap Base Cert.'!B34-'Cap Calculation'!D12-'Cap Calculation'!D14,0),0),0)</f>
        <v>0</v>
      </c>
      <c r="AA13" s="32" t="e">
        <f>AA12+1</f>
        <v>#REF!</v>
      </c>
      <c r="AB13" s="32" t="s">
        <v>53</v>
      </c>
      <c r="AC13" s="11" t="s">
        <v>54</v>
      </c>
      <c r="AD13" s="32" t="s">
        <v>53</v>
      </c>
      <c r="AG13" s="35"/>
      <c r="AH13" s="154" t="s">
        <v>215</v>
      </c>
      <c r="AI13" s="37"/>
    </row>
    <row r="14" spans="1:36" ht="18" customHeight="1" thickBot="1" x14ac:dyDescent="0.3">
      <c r="A14" s="35"/>
      <c r="B14" s="44" t="s">
        <v>216</v>
      </c>
      <c r="C14" s="37"/>
      <c r="D14" s="177">
        <v>0</v>
      </c>
      <c r="AA14" s="32" t="e">
        <f t="shared" ref="AA14:AA22" si="1">AA13+1</f>
        <v>#REF!</v>
      </c>
      <c r="AB14" s="32" t="s">
        <v>51</v>
      </c>
      <c r="AC14" s="11" t="s">
        <v>52</v>
      </c>
      <c r="AD14" s="32" t="s">
        <v>51</v>
      </c>
      <c r="AG14" s="35"/>
      <c r="AH14" s="44" t="s">
        <v>216</v>
      </c>
      <c r="AI14" s="37"/>
      <c r="AJ14" s="171">
        <f>D14</f>
        <v>0</v>
      </c>
    </row>
    <row r="15" spans="1:36" ht="18" customHeight="1" thickBot="1" x14ac:dyDescent="0.3">
      <c r="A15" s="35"/>
      <c r="B15" s="44" t="s">
        <v>196</v>
      </c>
      <c r="C15" s="37"/>
      <c r="D15" s="42">
        <f>D12+D14+D13</f>
        <v>0</v>
      </c>
      <c r="AA15" s="32" t="e">
        <f t="shared" si="1"/>
        <v>#REF!</v>
      </c>
      <c r="AB15" s="32" t="s">
        <v>48</v>
      </c>
      <c r="AC15" s="11" t="s">
        <v>49</v>
      </c>
      <c r="AD15" s="32" t="s">
        <v>48</v>
      </c>
      <c r="AG15" s="35"/>
      <c r="AH15" s="44" t="s">
        <v>196</v>
      </c>
      <c r="AI15" s="37"/>
      <c r="AJ15" s="42">
        <f>AJ12+AJ14</f>
        <v>0</v>
      </c>
    </row>
    <row r="16" spans="1:36" ht="18" customHeight="1" thickBot="1" x14ac:dyDescent="0.3">
      <c r="A16" s="35"/>
      <c r="B16" s="44" t="s">
        <v>197</v>
      </c>
      <c r="C16" s="37"/>
      <c r="D16" s="42"/>
      <c r="AA16" s="32" t="e">
        <f t="shared" si="1"/>
        <v>#REF!</v>
      </c>
      <c r="AB16" s="32" t="s">
        <v>46</v>
      </c>
      <c r="AC16" s="11" t="s">
        <v>47</v>
      </c>
      <c r="AD16" s="32" t="s">
        <v>46</v>
      </c>
      <c r="AG16" s="35"/>
      <c r="AH16" s="44" t="s">
        <v>197</v>
      </c>
      <c r="AI16" s="37"/>
    </row>
    <row r="17" spans="1:36" ht="18" customHeight="1" thickBot="1" x14ac:dyDescent="0.3">
      <c r="A17" s="35"/>
      <c r="B17" s="44" t="s">
        <v>198</v>
      </c>
      <c r="C17" s="37"/>
      <c r="D17" s="42" t="s">
        <v>217</v>
      </c>
      <c r="AA17" s="32" t="e">
        <f t="shared" si="1"/>
        <v>#REF!</v>
      </c>
      <c r="AB17" s="32" t="s">
        <v>43</v>
      </c>
      <c r="AC17" s="11" t="s">
        <v>44</v>
      </c>
      <c r="AD17" s="32" t="s">
        <v>43</v>
      </c>
      <c r="AG17" s="35"/>
      <c r="AH17" s="44" t="s">
        <v>198</v>
      </c>
      <c r="AI17" s="37"/>
    </row>
    <row r="18" spans="1:36" ht="15.75" customHeight="1" thickBot="1" x14ac:dyDescent="0.3">
      <c r="A18" s="35"/>
      <c r="B18" s="44"/>
      <c r="C18" s="48" t="s">
        <v>99</v>
      </c>
      <c r="D18" s="42">
        <f>IF($D$12=0,0,'Budget Summary'!F48)</f>
        <v>0</v>
      </c>
      <c r="AA18" s="32" t="e">
        <f t="shared" si="1"/>
        <v>#REF!</v>
      </c>
      <c r="AB18" s="32" t="s">
        <v>40</v>
      </c>
      <c r="AC18" s="11" t="s">
        <v>41</v>
      </c>
      <c r="AD18" s="32" t="s">
        <v>40</v>
      </c>
      <c r="AG18" s="35"/>
      <c r="AH18" s="44"/>
      <c r="AI18" s="48" t="s">
        <v>99</v>
      </c>
      <c r="AJ18" s="32">
        <f>IF($AJ$12=0,0,'Budget Summary'!F48)</f>
        <v>0</v>
      </c>
    </row>
    <row r="19" spans="1:36" ht="15.75" customHeight="1" thickBot="1" x14ac:dyDescent="0.3">
      <c r="A19" s="35"/>
      <c r="B19" s="44"/>
      <c r="C19" s="48" t="s">
        <v>22</v>
      </c>
      <c r="D19" s="42">
        <f>IF($D$12=0,0,'Budget Summary'!F49)</f>
        <v>0</v>
      </c>
      <c r="AA19" s="32" t="e">
        <f>#REF!+1</f>
        <v>#REF!</v>
      </c>
      <c r="AB19" s="32" t="s">
        <v>38</v>
      </c>
      <c r="AC19" s="11" t="s">
        <v>39</v>
      </c>
      <c r="AD19" s="32" t="s">
        <v>38</v>
      </c>
      <c r="AG19" s="35"/>
      <c r="AH19" s="44"/>
      <c r="AI19" s="48" t="s">
        <v>22</v>
      </c>
    </row>
    <row r="20" spans="1:36" ht="15.75" customHeight="1" thickBot="1" x14ac:dyDescent="0.3">
      <c r="A20" s="35"/>
      <c r="B20" s="44"/>
      <c r="C20" s="48" t="s">
        <v>21</v>
      </c>
      <c r="D20" s="137">
        <f>IF($D$12=0,0,'Budget Summary'!F50)</f>
        <v>0</v>
      </c>
      <c r="AA20" s="32" t="e">
        <f t="shared" si="1"/>
        <v>#REF!</v>
      </c>
      <c r="AB20" s="32" t="s">
        <v>36</v>
      </c>
      <c r="AC20" s="11" t="s">
        <v>37</v>
      </c>
      <c r="AD20" s="32" t="s">
        <v>36</v>
      </c>
      <c r="AG20" s="35"/>
      <c r="AH20" s="44"/>
      <c r="AI20" s="48" t="s">
        <v>21</v>
      </c>
      <c r="AJ20" s="32">
        <f>IF($AJ$12=0,0,'Budget Summary'!F50)</f>
        <v>0</v>
      </c>
    </row>
    <row r="21" spans="1:36" ht="15.75" customHeight="1" thickBot="1" x14ac:dyDescent="0.3">
      <c r="A21" s="35"/>
      <c r="B21" s="44"/>
      <c r="C21" s="48" t="s">
        <v>202</v>
      </c>
      <c r="D21" s="137">
        <f>IF($D$12=0,0,'Budget Summary'!F51)</f>
        <v>0</v>
      </c>
      <c r="AA21" s="32" t="e">
        <f>#REF!+1</f>
        <v>#REF!</v>
      </c>
      <c r="AB21" s="11" t="s">
        <v>34</v>
      </c>
      <c r="AC21" s="32" t="s">
        <v>35</v>
      </c>
      <c r="AD21" s="11" t="s">
        <v>34</v>
      </c>
      <c r="AG21" s="35"/>
      <c r="AH21" s="44"/>
      <c r="AI21" s="48" t="s">
        <v>202</v>
      </c>
      <c r="AJ21" s="32">
        <f>IF($AJ$12=0,0,'Budget Summary'!F51)</f>
        <v>0</v>
      </c>
    </row>
    <row r="22" spans="1:36" ht="20.45" customHeight="1" thickBot="1" x14ac:dyDescent="0.3">
      <c r="A22" s="35"/>
      <c r="B22" s="44"/>
      <c r="C22" s="86" t="s">
        <v>203</v>
      </c>
      <c r="D22" s="137">
        <f>IF($D$12=0,0,'Budget Summary'!F52)</f>
        <v>0</v>
      </c>
      <c r="AA22" s="32" t="e">
        <f t="shared" si="1"/>
        <v>#REF!</v>
      </c>
      <c r="AB22" s="11" t="s">
        <v>32</v>
      </c>
      <c r="AC22" s="32" t="s">
        <v>33</v>
      </c>
      <c r="AD22" s="11" t="s">
        <v>32</v>
      </c>
      <c r="AG22" s="35"/>
      <c r="AH22" s="44"/>
      <c r="AI22" s="86" t="s">
        <v>203</v>
      </c>
      <c r="AJ22" s="32">
        <f>IF($AJ$12=0,0,'Budget Summary'!F52)</f>
        <v>0</v>
      </c>
    </row>
    <row r="23" spans="1:36" ht="15.75" customHeight="1" thickBot="1" x14ac:dyDescent="0.25">
      <c r="A23" s="35"/>
      <c r="B23" s="44"/>
      <c r="C23" s="86" t="s">
        <v>23</v>
      </c>
      <c r="D23" s="42">
        <f>IF($D$12=0,0,'Budget Summary'!F53)</f>
        <v>0</v>
      </c>
      <c r="AA23" s="32" t="e">
        <f>AA22+1</f>
        <v>#REF!</v>
      </c>
      <c r="AB23" s="32" t="s">
        <v>30</v>
      </c>
      <c r="AC23" s="32" t="s">
        <v>31</v>
      </c>
      <c r="AD23" s="32" t="s">
        <v>30</v>
      </c>
      <c r="AG23" s="35"/>
      <c r="AH23" s="44"/>
      <c r="AI23" s="86" t="s">
        <v>23</v>
      </c>
      <c r="AJ23" s="32">
        <f>IF($AJ$12=0,0,'Budget Summary'!F53)</f>
        <v>0</v>
      </c>
    </row>
    <row r="24" spans="1:36" s="88" customFormat="1" ht="25.5" customHeight="1" thickBot="1" x14ac:dyDescent="0.3">
      <c r="A24" s="87"/>
      <c r="B24" s="44"/>
      <c r="C24" s="48" t="s">
        <v>142</v>
      </c>
      <c r="D24" s="42">
        <f>IF($D$12=0,0,'Budget Summary'!F54)</f>
        <v>0</v>
      </c>
      <c r="AA24" s="32"/>
      <c r="AB24" s="32"/>
      <c r="AC24" s="11"/>
      <c r="AD24" s="32"/>
      <c r="AG24" s="87"/>
      <c r="AH24" s="44"/>
      <c r="AI24" s="48" t="s">
        <v>142</v>
      </c>
      <c r="AJ24" s="88">
        <f>IF($AJ$12=0,0,'Budget Summary'!F54)</f>
        <v>0</v>
      </c>
    </row>
    <row r="25" spans="1:36" ht="18" customHeight="1" thickBot="1" x14ac:dyDescent="0.25">
      <c r="A25" s="35"/>
      <c r="B25" s="47" t="s">
        <v>95</v>
      </c>
      <c r="C25" s="37"/>
      <c r="D25" s="42">
        <f>D15-SUM(D18:D24)</f>
        <v>0</v>
      </c>
      <c r="AG25" s="35"/>
      <c r="AH25" s="47" t="s">
        <v>95</v>
      </c>
      <c r="AI25" s="37"/>
      <c r="AJ25" s="42">
        <f>AJ15-SUM(AJ18:AJ24)</f>
        <v>0</v>
      </c>
    </row>
    <row r="26" spans="1:36" ht="18" customHeight="1" thickBot="1" x14ac:dyDescent="0.25">
      <c r="A26" s="35"/>
      <c r="B26" s="47"/>
      <c r="C26" s="44" t="s">
        <v>55</v>
      </c>
      <c r="D26" s="42">
        <f>ROUND(D25*(0.02),0)</f>
        <v>0</v>
      </c>
      <c r="AG26" s="35"/>
      <c r="AH26" s="47"/>
      <c r="AI26" s="44" t="s">
        <v>55</v>
      </c>
      <c r="AJ26" s="42">
        <f>ROUND(AJ25*(0.02),0)</f>
        <v>0</v>
      </c>
    </row>
    <row r="27" spans="1:36" ht="18" customHeight="1" thickBot="1" x14ac:dyDescent="0.25">
      <c r="A27" s="35"/>
      <c r="B27" s="47"/>
      <c r="C27" s="44"/>
      <c r="D27" s="38"/>
      <c r="AG27" s="35"/>
      <c r="AH27" s="47"/>
      <c r="AI27" s="44"/>
    </row>
    <row r="28" spans="1:36" ht="18" customHeight="1" thickBot="1" x14ac:dyDescent="0.25">
      <c r="A28" s="50" t="s">
        <v>50</v>
      </c>
      <c r="B28" s="37"/>
      <c r="C28" s="37"/>
      <c r="D28" s="51">
        <f>D25+D26</f>
        <v>0</v>
      </c>
      <c r="AG28" s="50" t="s">
        <v>50</v>
      </c>
      <c r="AH28" s="37"/>
      <c r="AI28" s="37"/>
      <c r="AJ28" s="51">
        <f>AJ25+AJ26</f>
        <v>0</v>
      </c>
    </row>
    <row r="29" spans="1:36" ht="18" customHeight="1" thickBot="1" x14ac:dyDescent="0.25">
      <c r="A29" s="50"/>
      <c r="B29" s="37"/>
      <c r="C29" s="37"/>
      <c r="D29" s="38"/>
      <c r="AG29" s="50"/>
      <c r="AH29" s="37"/>
      <c r="AI29" s="37"/>
    </row>
    <row r="30" spans="1:36" ht="18" customHeight="1" thickBot="1" x14ac:dyDescent="0.25">
      <c r="A30" s="50" t="s">
        <v>45</v>
      </c>
      <c r="B30" s="37"/>
      <c r="C30" s="37"/>
      <c r="D30" s="42">
        <f>D28</f>
        <v>0</v>
      </c>
      <c r="AG30" s="50" t="s">
        <v>45</v>
      </c>
      <c r="AH30" s="37"/>
      <c r="AI30" s="37"/>
      <c r="AJ30" s="42">
        <f>AJ28</f>
        <v>0</v>
      </c>
    </row>
    <row r="31" spans="1:36" ht="18" customHeight="1" thickBot="1" x14ac:dyDescent="0.25">
      <c r="A31" s="35"/>
      <c r="B31" s="47" t="s">
        <v>42</v>
      </c>
      <c r="C31" s="47"/>
      <c r="D31" s="49"/>
      <c r="AG31" s="35"/>
      <c r="AH31" s="47" t="s">
        <v>42</v>
      </c>
      <c r="AI31" s="47"/>
    </row>
    <row r="32" spans="1:36" ht="17.25" customHeight="1" thickBot="1" x14ac:dyDescent="0.25">
      <c r="A32" s="35"/>
      <c r="B32" s="47"/>
      <c r="C32" s="48" t="s">
        <v>99</v>
      </c>
      <c r="D32" s="42">
        <f>IF($D$30=0,0,'Budget Summary'!D48)</f>
        <v>0</v>
      </c>
      <c r="AG32" s="35"/>
      <c r="AH32" s="47"/>
      <c r="AI32" s="48" t="s">
        <v>99</v>
      </c>
      <c r="AJ32" s="42">
        <f>IF($AJ$30=0,0,'Budget Summary'!D48)</f>
        <v>0</v>
      </c>
    </row>
    <row r="33" spans="1:36" ht="17.25" customHeight="1" thickBot="1" x14ac:dyDescent="0.25">
      <c r="A33" s="35"/>
      <c r="B33" s="47"/>
      <c r="C33" s="48" t="s">
        <v>22</v>
      </c>
      <c r="D33" s="137">
        <f>IF($D$30=0,0,'Budget Summary'!D49)</f>
        <v>0</v>
      </c>
      <c r="J33" s="45"/>
      <c r="AG33" s="35"/>
      <c r="AH33" s="47"/>
      <c r="AI33" s="48" t="s">
        <v>22</v>
      </c>
      <c r="AJ33" s="42">
        <f>IF($AJ$30=0,0,'Budget Summary'!D49)</f>
        <v>0</v>
      </c>
    </row>
    <row r="34" spans="1:36" ht="17.25" customHeight="1" thickBot="1" x14ac:dyDescent="0.25">
      <c r="A34" s="35"/>
      <c r="B34" s="47"/>
      <c r="C34" s="48" t="s">
        <v>21</v>
      </c>
      <c r="D34" s="137">
        <f>IF($D$30=0,0,'Budget Summary'!D50)</f>
        <v>0</v>
      </c>
      <c r="J34" s="45"/>
      <c r="AG34" s="35"/>
      <c r="AH34" s="47"/>
      <c r="AI34" s="48" t="s">
        <v>21</v>
      </c>
      <c r="AJ34" s="42">
        <f>IF($AJ$30=0,0,'Budget Summary'!D50)</f>
        <v>0</v>
      </c>
    </row>
    <row r="35" spans="1:36" ht="17.25" customHeight="1" thickBot="1" x14ac:dyDescent="0.25">
      <c r="A35" s="35"/>
      <c r="B35" s="47"/>
      <c r="C35" s="48" t="s">
        <v>93</v>
      </c>
      <c r="D35" s="137">
        <f>IF($D$30=0,0,'Budget Summary'!D51)</f>
        <v>0</v>
      </c>
      <c r="J35" s="45"/>
      <c r="AG35" s="35"/>
      <c r="AH35" s="47"/>
      <c r="AI35" s="48" t="s">
        <v>93</v>
      </c>
      <c r="AJ35" s="42">
        <f>IF($AJ$30=0,0,'Budget Summary'!D51)</f>
        <v>0</v>
      </c>
    </row>
    <row r="36" spans="1:36" ht="25.5" customHeight="1" thickBot="1" x14ac:dyDescent="0.25">
      <c r="A36" s="35"/>
      <c r="B36" s="47"/>
      <c r="C36" s="86" t="s">
        <v>84</v>
      </c>
      <c r="D36" s="137">
        <f>IF($D$30=0,0,'Budget Summary'!D52)</f>
        <v>0</v>
      </c>
      <c r="J36" s="46"/>
      <c r="AG36" s="35"/>
      <c r="AH36" s="47"/>
      <c r="AI36" s="86" t="s">
        <v>84</v>
      </c>
      <c r="AJ36" s="42">
        <f>IF($AJ$30=0,0,'Budget Summary'!D52)</f>
        <v>0</v>
      </c>
    </row>
    <row r="37" spans="1:36" ht="17.25" customHeight="1" thickBot="1" x14ac:dyDescent="0.25">
      <c r="A37" s="35"/>
      <c r="B37" s="47"/>
      <c r="C37" s="86" t="s">
        <v>23</v>
      </c>
      <c r="D37" s="42">
        <f>IF($D$30=0,0,'Budget Summary'!D53)</f>
        <v>0</v>
      </c>
      <c r="J37" s="46"/>
      <c r="AG37" s="35"/>
      <c r="AH37" s="47"/>
      <c r="AI37" s="86" t="s">
        <v>23</v>
      </c>
      <c r="AJ37" s="42">
        <f>IF($AJ$30=0,0,'Budget Summary'!D53)</f>
        <v>0</v>
      </c>
    </row>
    <row r="38" spans="1:36" ht="25.5" customHeight="1" thickBot="1" x14ac:dyDescent="0.25">
      <c r="A38" s="35"/>
      <c r="B38" s="47"/>
      <c r="C38" s="48" t="s">
        <v>142</v>
      </c>
      <c r="D38" s="42">
        <f>IF($D$30=0,0,'Budget Summary'!D54)</f>
        <v>0</v>
      </c>
      <c r="J38" s="46"/>
      <c r="AG38" s="35"/>
      <c r="AH38" s="47"/>
      <c r="AI38" s="48" t="s">
        <v>142</v>
      </c>
      <c r="AJ38" s="42">
        <f>IF($AJ$30=0,0,'Budget Summary'!D54)</f>
        <v>0</v>
      </c>
    </row>
    <row r="39" spans="1:36" ht="18" customHeight="1" thickBot="1" x14ac:dyDescent="0.25">
      <c r="A39" s="35"/>
      <c r="B39" s="44" t="s">
        <v>29</v>
      </c>
      <c r="C39" s="37"/>
      <c r="D39" s="42">
        <f>SUM(D32:D38)</f>
        <v>0</v>
      </c>
      <c r="J39" s="45"/>
      <c r="AG39" s="35"/>
      <c r="AH39" s="44" t="s">
        <v>29</v>
      </c>
      <c r="AI39" s="37"/>
      <c r="AJ39" s="42">
        <f>SUM(AJ32:AJ38)</f>
        <v>0</v>
      </c>
    </row>
    <row r="40" spans="1:36" ht="18" customHeight="1" thickBot="1" x14ac:dyDescent="0.25">
      <c r="A40" s="35"/>
      <c r="B40" s="37"/>
      <c r="C40" s="37"/>
      <c r="D40" s="38"/>
      <c r="AG40" s="35"/>
      <c r="AH40" s="37"/>
      <c r="AI40" s="37"/>
    </row>
    <row r="41" spans="1:36" ht="18" customHeight="1" thickBot="1" x14ac:dyDescent="0.3">
      <c r="A41" s="43" t="s">
        <v>28</v>
      </c>
      <c r="B41" s="44"/>
      <c r="C41" s="37"/>
      <c r="D41" s="42">
        <f>D39+D30</f>
        <v>0</v>
      </c>
      <c r="AE41" s="11"/>
      <c r="AG41" s="43" t="s">
        <v>28</v>
      </c>
      <c r="AH41" s="44"/>
      <c r="AI41" s="37"/>
      <c r="AJ41" s="42">
        <f>AJ39+AJ30</f>
        <v>0</v>
      </c>
    </row>
    <row r="42" spans="1:36" s="11" customFormat="1" ht="18" customHeight="1" thickBot="1" x14ac:dyDescent="0.3">
      <c r="A42" s="41"/>
      <c r="B42" s="40"/>
      <c r="C42" s="40"/>
      <c r="D42" s="38"/>
      <c r="AA42" s="32"/>
      <c r="AB42" s="32"/>
      <c r="AC42" s="32"/>
      <c r="AD42" s="32"/>
      <c r="AG42" s="41"/>
      <c r="AH42" s="40"/>
      <c r="AI42" s="40"/>
    </row>
    <row r="43" spans="1:36" s="11" customFormat="1" ht="18" customHeight="1" thickBot="1" x14ac:dyDescent="0.3">
      <c r="A43" s="43" t="s">
        <v>27</v>
      </c>
      <c r="B43" s="40"/>
      <c r="C43" s="40"/>
      <c r="D43" s="42">
        <f>D41</f>
        <v>0</v>
      </c>
      <c r="AA43" s="32"/>
      <c r="AB43" s="32"/>
      <c r="AC43" s="32"/>
      <c r="AD43" s="32"/>
      <c r="AG43" s="43" t="s">
        <v>27</v>
      </c>
      <c r="AH43" s="40"/>
      <c r="AI43" s="40"/>
      <c r="AJ43" s="42">
        <f>AJ41</f>
        <v>0</v>
      </c>
    </row>
    <row r="44" spans="1:36" s="11" customFormat="1" ht="18" customHeight="1" thickBot="1" x14ac:dyDescent="0.3">
      <c r="A44" s="43"/>
      <c r="B44" s="40"/>
      <c r="C44" s="40"/>
      <c r="D44" s="180"/>
      <c r="AA44" s="32"/>
      <c r="AB44" s="32"/>
      <c r="AC44" s="32"/>
      <c r="AD44" s="32"/>
      <c r="AG44" s="43"/>
      <c r="AH44" s="40"/>
      <c r="AI44" s="40"/>
      <c r="AJ44" s="181"/>
    </row>
    <row r="45" spans="1:36" s="11" customFormat="1" ht="18" customHeight="1" thickBot="1" x14ac:dyDescent="0.3">
      <c r="A45" s="43" t="s">
        <v>221</v>
      </c>
      <c r="B45" s="40"/>
      <c r="C45" s="40"/>
      <c r="D45" s="183">
        <f>IF('Freeholder Cap Base Cert.'!B23=0,0,'Freeholder Cap Base Cert.'!B23)</f>
        <v>0</v>
      </c>
      <c r="AA45" s="32"/>
      <c r="AB45" s="32"/>
      <c r="AC45" s="32"/>
      <c r="AD45" s="32"/>
      <c r="AG45" s="43"/>
      <c r="AH45" s="40"/>
      <c r="AI45" s="40"/>
      <c r="AJ45" s="181"/>
    </row>
    <row r="46" spans="1:36" s="11" customFormat="1" ht="18" customHeight="1" thickBot="1" x14ac:dyDescent="0.3">
      <c r="A46" s="41"/>
      <c r="B46" s="40"/>
      <c r="C46" s="40"/>
      <c r="D46" s="38"/>
      <c r="AA46" s="32"/>
      <c r="AB46" s="32"/>
      <c r="AC46" s="32"/>
      <c r="AD46" s="32"/>
      <c r="AE46" s="32"/>
      <c r="AG46" s="41"/>
      <c r="AH46" s="40"/>
      <c r="AI46" s="40"/>
    </row>
    <row r="47" spans="1:36" ht="18" customHeight="1" thickBot="1" x14ac:dyDescent="0.25">
      <c r="A47" s="39" t="s">
        <v>26</v>
      </c>
      <c r="B47" s="37"/>
      <c r="C47" s="36"/>
      <c r="D47" s="176">
        <f>'Budget Summary'!D31</f>
        <v>0</v>
      </c>
      <c r="F47" s="186"/>
      <c r="AG47" s="39" t="s">
        <v>26</v>
      </c>
      <c r="AH47" s="37"/>
      <c r="AI47" s="36"/>
      <c r="AJ47" s="32">
        <f>'Budget Summary'!D31</f>
        <v>0</v>
      </c>
    </row>
    <row r="48" spans="1:36" ht="18" customHeight="1" thickBot="1" x14ac:dyDescent="0.25">
      <c r="A48" s="39"/>
      <c r="B48" s="37"/>
      <c r="C48" s="36"/>
      <c r="D48" s="38"/>
      <c r="AG48" s="39"/>
      <c r="AH48" s="37"/>
      <c r="AI48" s="36"/>
    </row>
    <row r="49" spans="1:36" ht="18" customHeight="1" thickBot="1" x14ac:dyDescent="0.25">
      <c r="A49" s="209" t="s">
        <v>25</v>
      </c>
      <c r="B49" s="210"/>
      <c r="C49" s="210"/>
      <c r="D49" s="184">
        <f>IFERROR(IF(D45&gt;0,D45,D43)-D47,"--")</f>
        <v>0</v>
      </c>
      <c r="AG49" s="209" t="s">
        <v>25</v>
      </c>
      <c r="AH49" s="210"/>
      <c r="AI49" s="210"/>
      <c r="AJ49" s="117">
        <f>AJ43-AJ47</f>
        <v>0</v>
      </c>
    </row>
    <row r="50" spans="1:36" ht="18" customHeight="1" x14ac:dyDescent="0.2">
      <c r="A50" s="47"/>
      <c r="B50" s="37"/>
      <c r="C50" s="36"/>
      <c r="D50" s="79"/>
    </row>
    <row r="51" spans="1:36" ht="13.5" customHeight="1" thickBot="1" x14ac:dyDescent="0.25">
      <c r="A51" s="37"/>
      <c r="B51" s="213"/>
      <c r="C51" s="213"/>
      <c r="D51" s="80"/>
    </row>
    <row r="52" spans="1:36" ht="30.75" thickBot="1" x14ac:dyDescent="0.3">
      <c r="C52" s="172" t="s">
        <v>219</v>
      </c>
      <c r="D52" s="182" t="str">
        <f>IF(D13&gt;0,D43-AJ43,IFERROR(IF(D45&gt;0,D45-D43,"--"),"--"))</f>
        <v>--</v>
      </c>
    </row>
    <row r="53" spans="1:36" ht="15.75" thickBot="1" x14ac:dyDescent="0.3">
      <c r="C53" s="172"/>
      <c r="D53" s="173"/>
    </row>
    <row r="54" spans="1:36" ht="30.75" thickBot="1" x14ac:dyDescent="0.3">
      <c r="C54" s="172" t="s">
        <v>220</v>
      </c>
      <c r="D54" s="174" t="str">
        <f>IFERROR(D52/AJ43,"--")</f>
        <v>--</v>
      </c>
    </row>
  </sheetData>
  <sheetProtection algorithmName="SHA-512" hashValue="ij8usCp6GK+8hQRIS2a4ZqTcs+mfPBRzwbYLUQ48KNcyaTy1mA0QP6NMEkDqGHEXcGzAqFodhdsrxoYhkGgh8Q==" saltValue="qazpnavOy1dG5n9433Rbdw==" spinCount="100000" sheet="1" objects="1" scenarios="1"/>
  <mergeCells count="6">
    <mergeCell ref="AG49:AI49"/>
    <mergeCell ref="A1:C1"/>
    <mergeCell ref="A2:D2"/>
    <mergeCell ref="A49:C49"/>
    <mergeCell ref="B51:C51"/>
    <mergeCell ref="A9:D9"/>
  </mergeCells>
  <pageMargins left="0.25" right="0.25" top="0.75" bottom="0.75" header="0.3" footer="0.3"/>
  <pageSetup scale="77" orientation="portrait" r:id="rId1"/>
  <rowBreaks count="1" manualBreakCount="1">
    <brk id="4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zoomScaleSheetLayoutView="90" workbookViewId="0">
      <selection activeCell="C15" sqref="C15"/>
    </sheetView>
  </sheetViews>
  <sheetFormatPr defaultRowHeight="15" x14ac:dyDescent="0.25"/>
  <cols>
    <col min="1" max="1" width="36.7109375" style="11" customWidth="1"/>
    <col min="2" max="2" width="43.7109375" style="11" customWidth="1"/>
    <col min="3" max="3" width="19" style="11" customWidth="1"/>
    <col min="4" max="256" width="9.140625" style="11"/>
    <col min="257" max="257" width="36.7109375" style="11" customWidth="1"/>
    <col min="258" max="258" width="43.7109375" style="11" customWidth="1"/>
    <col min="259" max="259" width="19" style="11" customWidth="1"/>
    <col min="260" max="512" width="9.140625" style="11"/>
    <col min="513" max="513" width="36.7109375" style="11" customWidth="1"/>
    <col min="514" max="514" width="43.7109375" style="11" customWidth="1"/>
    <col min="515" max="515" width="19" style="11" customWidth="1"/>
    <col min="516" max="768" width="9.140625" style="11"/>
    <col min="769" max="769" width="36.7109375" style="11" customWidth="1"/>
    <col min="770" max="770" width="43.7109375" style="11" customWidth="1"/>
    <col min="771" max="771" width="19" style="11" customWidth="1"/>
    <col min="772" max="1024" width="9.140625" style="11"/>
    <col min="1025" max="1025" width="36.7109375" style="11" customWidth="1"/>
    <col min="1026" max="1026" width="43.7109375" style="11" customWidth="1"/>
    <col min="1027" max="1027" width="19" style="11" customWidth="1"/>
    <col min="1028" max="1280" width="9.140625" style="11"/>
    <col min="1281" max="1281" width="36.7109375" style="11" customWidth="1"/>
    <col min="1282" max="1282" width="43.7109375" style="11" customWidth="1"/>
    <col min="1283" max="1283" width="19" style="11" customWidth="1"/>
    <col min="1284" max="1536" width="9.140625" style="11"/>
    <col min="1537" max="1537" width="36.7109375" style="11" customWidth="1"/>
    <col min="1538" max="1538" width="43.7109375" style="11" customWidth="1"/>
    <col min="1539" max="1539" width="19" style="11" customWidth="1"/>
    <col min="1540" max="1792" width="9.140625" style="11"/>
    <col min="1793" max="1793" width="36.7109375" style="11" customWidth="1"/>
    <col min="1794" max="1794" width="43.7109375" style="11" customWidth="1"/>
    <col min="1795" max="1795" width="19" style="11" customWidth="1"/>
    <col min="1796" max="2048" width="9.140625" style="11"/>
    <col min="2049" max="2049" width="36.7109375" style="11" customWidth="1"/>
    <col min="2050" max="2050" width="43.7109375" style="11" customWidth="1"/>
    <col min="2051" max="2051" width="19" style="11" customWidth="1"/>
    <col min="2052" max="2304" width="9.140625" style="11"/>
    <col min="2305" max="2305" width="36.7109375" style="11" customWidth="1"/>
    <col min="2306" max="2306" width="43.7109375" style="11" customWidth="1"/>
    <col min="2307" max="2307" width="19" style="11" customWidth="1"/>
    <col min="2308" max="2560" width="9.140625" style="11"/>
    <col min="2561" max="2561" width="36.7109375" style="11" customWidth="1"/>
    <col min="2562" max="2562" width="43.7109375" style="11" customWidth="1"/>
    <col min="2563" max="2563" width="19" style="11" customWidth="1"/>
    <col min="2564" max="2816" width="9.140625" style="11"/>
    <col min="2817" max="2817" width="36.7109375" style="11" customWidth="1"/>
    <col min="2818" max="2818" width="43.7109375" style="11" customWidth="1"/>
    <col min="2819" max="2819" width="19" style="11" customWidth="1"/>
    <col min="2820" max="3072" width="9.140625" style="11"/>
    <col min="3073" max="3073" width="36.7109375" style="11" customWidth="1"/>
    <col min="3074" max="3074" width="43.7109375" style="11" customWidth="1"/>
    <col min="3075" max="3075" width="19" style="11" customWidth="1"/>
    <col min="3076" max="3328" width="9.140625" style="11"/>
    <col min="3329" max="3329" width="36.7109375" style="11" customWidth="1"/>
    <col min="3330" max="3330" width="43.7109375" style="11" customWidth="1"/>
    <col min="3331" max="3331" width="19" style="11" customWidth="1"/>
    <col min="3332" max="3584" width="9.140625" style="11"/>
    <col min="3585" max="3585" width="36.7109375" style="11" customWidth="1"/>
    <col min="3586" max="3586" width="43.7109375" style="11" customWidth="1"/>
    <col min="3587" max="3587" width="19" style="11" customWidth="1"/>
    <col min="3588" max="3840" width="9.140625" style="11"/>
    <col min="3841" max="3841" width="36.7109375" style="11" customWidth="1"/>
    <col min="3842" max="3842" width="43.7109375" style="11" customWidth="1"/>
    <col min="3843" max="3843" width="19" style="11" customWidth="1"/>
    <col min="3844" max="4096" width="9.140625" style="11"/>
    <col min="4097" max="4097" width="36.7109375" style="11" customWidth="1"/>
    <col min="4098" max="4098" width="43.7109375" style="11" customWidth="1"/>
    <col min="4099" max="4099" width="19" style="11" customWidth="1"/>
    <col min="4100" max="4352" width="9.140625" style="11"/>
    <col min="4353" max="4353" width="36.7109375" style="11" customWidth="1"/>
    <col min="4354" max="4354" width="43.7109375" style="11" customWidth="1"/>
    <col min="4355" max="4355" width="19" style="11" customWidth="1"/>
    <col min="4356" max="4608" width="9.140625" style="11"/>
    <col min="4609" max="4609" width="36.7109375" style="11" customWidth="1"/>
    <col min="4610" max="4610" width="43.7109375" style="11" customWidth="1"/>
    <col min="4611" max="4611" width="19" style="11" customWidth="1"/>
    <col min="4612" max="4864" width="9.140625" style="11"/>
    <col min="4865" max="4865" width="36.7109375" style="11" customWidth="1"/>
    <col min="4866" max="4866" width="43.7109375" style="11" customWidth="1"/>
    <col min="4867" max="4867" width="19" style="11" customWidth="1"/>
    <col min="4868" max="5120" width="9.140625" style="11"/>
    <col min="5121" max="5121" width="36.7109375" style="11" customWidth="1"/>
    <col min="5122" max="5122" width="43.7109375" style="11" customWidth="1"/>
    <col min="5123" max="5123" width="19" style="11" customWidth="1"/>
    <col min="5124" max="5376" width="9.140625" style="11"/>
    <col min="5377" max="5377" width="36.7109375" style="11" customWidth="1"/>
    <col min="5378" max="5378" width="43.7109375" style="11" customWidth="1"/>
    <col min="5379" max="5379" width="19" style="11" customWidth="1"/>
    <col min="5380" max="5632" width="9.140625" style="11"/>
    <col min="5633" max="5633" width="36.7109375" style="11" customWidth="1"/>
    <col min="5634" max="5634" width="43.7109375" style="11" customWidth="1"/>
    <col min="5635" max="5635" width="19" style="11" customWidth="1"/>
    <col min="5636" max="5888" width="9.140625" style="11"/>
    <col min="5889" max="5889" width="36.7109375" style="11" customWidth="1"/>
    <col min="5890" max="5890" width="43.7109375" style="11" customWidth="1"/>
    <col min="5891" max="5891" width="19" style="11" customWidth="1"/>
    <col min="5892" max="6144" width="9.140625" style="11"/>
    <col min="6145" max="6145" width="36.7109375" style="11" customWidth="1"/>
    <col min="6146" max="6146" width="43.7109375" style="11" customWidth="1"/>
    <col min="6147" max="6147" width="19" style="11" customWidth="1"/>
    <col min="6148" max="6400" width="9.140625" style="11"/>
    <col min="6401" max="6401" width="36.7109375" style="11" customWidth="1"/>
    <col min="6402" max="6402" width="43.7109375" style="11" customWidth="1"/>
    <col min="6403" max="6403" width="19" style="11" customWidth="1"/>
    <col min="6404" max="6656" width="9.140625" style="11"/>
    <col min="6657" max="6657" width="36.7109375" style="11" customWidth="1"/>
    <col min="6658" max="6658" width="43.7109375" style="11" customWidth="1"/>
    <col min="6659" max="6659" width="19" style="11" customWidth="1"/>
    <col min="6660" max="6912" width="9.140625" style="11"/>
    <col min="6913" max="6913" width="36.7109375" style="11" customWidth="1"/>
    <col min="6914" max="6914" width="43.7109375" style="11" customWidth="1"/>
    <col min="6915" max="6915" width="19" style="11" customWidth="1"/>
    <col min="6916" max="7168" width="9.140625" style="11"/>
    <col min="7169" max="7169" width="36.7109375" style="11" customWidth="1"/>
    <col min="7170" max="7170" width="43.7109375" style="11" customWidth="1"/>
    <col min="7171" max="7171" width="19" style="11" customWidth="1"/>
    <col min="7172" max="7424" width="9.140625" style="11"/>
    <col min="7425" max="7425" width="36.7109375" style="11" customWidth="1"/>
    <col min="7426" max="7426" width="43.7109375" style="11" customWidth="1"/>
    <col min="7427" max="7427" width="19" style="11" customWidth="1"/>
    <col min="7428" max="7680" width="9.140625" style="11"/>
    <col min="7681" max="7681" width="36.7109375" style="11" customWidth="1"/>
    <col min="7682" max="7682" width="43.7109375" style="11" customWidth="1"/>
    <col min="7683" max="7683" width="19" style="11" customWidth="1"/>
    <col min="7684" max="7936" width="9.140625" style="11"/>
    <col min="7937" max="7937" width="36.7109375" style="11" customWidth="1"/>
    <col min="7938" max="7938" width="43.7109375" style="11" customWidth="1"/>
    <col min="7939" max="7939" width="19" style="11" customWidth="1"/>
    <col min="7940" max="8192" width="9.140625" style="11"/>
    <col min="8193" max="8193" width="36.7109375" style="11" customWidth="1"/>
    <col min="8194" max="8194" width="43.7109375" style="11" customWidth="1"/>
    <col min="8195" max="8195" width="19" style="11" customWidth="1"/>
    <col min="8196" max="8448" width="9.140625" style="11"/>
    <col min="8449" max="8449" width="36.7109375" style="11" customWidth="1"/>
    <col min="8450" max="8450" width="43.7109375" style="11" customWidth="1"/>
    <col min="8451" max="8451" width="19" style="11" customWidth="1"/>
    <col min="8452" max="8704" width="9.140625" style="11"/>
    <col min="8705" max="8705" width="36.7109375" style="11" customWidth="1"/>
    <col min="8706" max="8706" width="43.7109375" style="11" customWidth="1"/>
    <col min="8707" max="8707" width="19" style="11" customWidth="1"/>
    <col min="8708" max="8960" width="9.140625" style="11"/>
    <col min="8961" max="8961" width="36.7109375" style="11" customWidth="1"/>
    <col min="8962" max="8962" width="43.7109375" style="11" customWidth="1"/>
    <col min="8963" max="8963" width="19" style="11" customWidth="1"/>
    <col min="8964" max="9216" width="9.140625" style="11"/>
    <col min="9217" max="9217" width="36.7109375" style="11" customWidth="1"/>
    <col min="9218" max="9218" width="43.7109375" style="11" customWidth="1"/>
    <col min="9219" max="9219" width="19" style="11" customWidth="1"/>
    <col min="9220" max="9472" width="9.140625" style="11"/>
    <col min="9473" max="9473" width="36.7109375" style="11" customWidth="1"/>
    <col min="9474" max="9474" width="43.7109375" style="11" customWidth="1"/>
    <col min="9475" max="9475" width="19" style="11" customWidth="1"/>
    <col min="9476" max="9728" width="9.140625" style="11"/>
    <col min="9729" max="9729" width="36.7109375" style="11" customWidth="1"/>
    <col min="9730" max="9730" width="43.7109375" style="11" customWidth="1"/>
    <col min="9731" max="9731" width="19" style="11" customWidth="1"/>
    <col min="9732" max="9984" width="9.140625" style="11"/>
    <col min="9985" max="9985" width="36.7109375" style="11" customWidth="1"/>
    <col min="9986" max="9986" width="43.7109375" style="11" customWidth="1"/>
    <col min="9987" max="9987" width="19" style="11" customWidth="1"/>
    <col min="9988" max="10240" width="9.140625" style="11"/>
    <col min="10241" max="10241" width="36.7109375" style="11" customWidth="1"/>
    <col min="10242" max="10242" width="43.7109375" style="11" customWidth="1"/>
    <col min="10243" max="10243" width="19" style="11" customWidth="1"/>
    <col min="10244" max="10496" width="9.140625" style="11"/>
    <col min="10497" max="10497" width="36.7109375" style="11" customWidth="1"/>
    <col min="10498" max="10498" width="43.7109375" style="11" customWidth="1"/>
    <col min="10499" max="10499" width="19" style="11" customWidth="1"/>
    <col min="10500" max="10752" width="9.140625" style="11"/>
    <col min="10753" max="10753" width="36.7109375" style="11" customWidth="1"/>
    <col min="10754" max="10754" width="43.7109375" style="11" customWidth="1"/>
    <col min="10755" max="10755" width="19" style="11" customWidth="1"/>
    <col min="10756" max="11008" width="9.140625" style="11"/>
    <col min="11009" max="11009" width="36.7109375" style="11" customWidth="1"/>
    <col min="11010" max="11010" width="43.7109375" style="11" customWidth="1"/>
    <col min="11011" max="11011" width="19" style="11" customWidth="1"/>
    <col min="11012" max="11264" width="9.140625" style="11"/>
    <col min="11265" max="11265" width="36.7109375" style="11" customWidth="1"/>
    <col min="11266" max="11266" width="43.7109375" style="11" customWidth="1"/>
    <col min="11267" max="11267" width="19" style="11" customWidth="1"/>
    <col min="11268" max="11520" width="9.140625" style="11"/>
    <col min="11521" max="11521" width="36.7109375" style="11" customWidth="1"/>
    <col min="11522" max="11522" width="43.7109375" style="11" customWidth="1"/>
    <col min="11523" max="11523" width="19" style="11" customWidth="1"/>
    <col min="11524" max="11776" width="9.140625" style="11"/>
    <col min="11777" max="11777" width="36.7109375" style="11" customWidth="1"/>
    <col min="11778" max="11778" width="43.7109375" style="11" customWidth="1"/>
    <col min="11779" max="11779" width="19" style="11" customWidth="1"/>
    <col min="11780" max="12032" width="9.140625" style="11"/>
    <col min="12033" max="12033" width="36.7109375" style="11" customWidth="1"/>
    <col min="12034" max="12034" width="43.7109375" style="11" customWidth="1"/>
    <col min="12035" max="12035" width="19" style="11" customWidth="1"/>
    <col min="12036" max="12288" width="9.140625" style="11"/>
    <col min="12289" max="12289" width="36.7109375" style="11" customWidth="1"/>
    <col min="12290" max="12290" width="43.7109375" style="11" customWidth="1"/>
    <col min="12291" max="12291" width="19" style="11" customWidth="1"/>
    <col min="12292" max="12544" width="9.140625" style="11"/>
    <col min="12545" max="12545" width="36.7109375" style="11" customWidth="1"/>
    <col min="12546" max="12546" width="43.7109375" style="11" customWidth="1"/>
    <col min="12547" max="12547" width="19" style="11" customWidth="1"/>
    <col min="12548" max="12800" width="9.140625" style="11"/>
    <col min="12801" max="12801" width="36.7109375" style="11" customWidth="1"/>
    <col min="12802" max="12802" width="43.7109375" style="11" customWidth="1"/>
    <col min="12803" max="12803" width="19" style="11" customWidth="1"/>
    <col min="12804" max="13056" width="9.140625" style="11"/>
    <col min="13057" max="13057" width="36.7109375" style="11" customWidth="1"/>
    <col min="13058" max="13058" width="43.7109375" style="11" customWidth="1"/>
    <col min="13059" max="13059" width="19" style="11" customWidth="1"/>
    <col min="13060" max="13312" width="9.140625" style="11"/>
    <col min="13313" max="13313" width="36.7109375" style="11" customWidth="1"/>
    <col min="13314" max="13314" width="43.7109375" style="11" customWidth="1"/>
    <col min="13315" max="13315" width="19" style="11" customWidth="1"/>
    <col min="13316" max="13568" width="9.140625" style="11"/>
    <col min="13569" max="13569" width="36.7109375" style="11" customWidth="1"/>
    <col min="13570" max="13570" width="43.7109375" style="11" customWidth="1"/>
    <col min="13571" max="13571" width="19" style="11" customWidth="1"/>
    <col min="13572" max="13824" width="9.140625" style="11"/>
    <col min="13825" max="13825" width="36.7109375" style="11" customWidth="1"/>
    <col min="13826" max="13826" width="43.7109375" style="11" customWidth="1"/>
    <col min="13827" max="13827" width="19" style="11" customWidth="1"/>
    <col min="13828" max="14080" width="9.140625" style="11"/>
    <col min="14081" max="14081" width="36.7109375" style="11" customWidth="1"/>
    <col min="14082" max="14082" width="43.7109375" style="11" customWidth="1"/>
    <col min="14083" max="14083" width="19" style="11" customWidth="1"/>
    <col min="14084" max="14336" width="9.140625" style="11"/>
    <col min="14337" max="14337" width="36.7109375" style="11" customWidth="1"/>
    <col min="14338" max="14338" width="43.7109375" style="11" customWidth="1"/>
    <col min="14339" max="14339" width="19" style="11" customWidth="1"/>
    <col min="14340" max="14592" width="9.140625" style="11"/>
    <col min="14593" max="14593" width="36.7109375" style="11" customWidth="1"/>
    <col min="14594" max="14594" width="43.7109375" style="11" customWidth="1"/>
    <col min="14595" max="14595" width="19" style="11" customWidth="1"/>
    <col min="14596" max="14848" width="9.140625" style="11"/>
    <col min="14849" max="14849" width="36.7109375" style="11" customWidth="1"/>
    <col min="14850" max="14850" width="43.7109375" style="11" customWidth="1"/>
    <col min="14851" max="14851" width="19" style="11" customWidth="1"/>
    <col min="14852" max="15104" width="9.140625" style="11"/>
    <col min="15105" max="15105" width="36.7109375" style="11" customWidth="1"/>
    <col min="15106" max="15106" width="43.7109375" style="11" customWidth="1"/>
    <col min="15107" max="15107" width="19" style="11" customWidth="1"/>
    <col min="15108" max="15360" width="9.140625" style="11"/>
    <col min="15361" max="15361" width="36.7109375" style="11" customWidth="1"/>
    <col min="15362" max="15362" width="43.7109375" style="11" customWidth="1"/>
    <col min="15363" max="15363" width="19" style="11" customWidth="1"/>
    <col min="15364" max="15616" width="9.140625" style="11"/>
    <col min="15617" max="15617" width="36.7109375" style="11" customWidth="1"/>
    <col min="15618" max="15618" width="43.7109375" style="11" customWidth="1"/>
    <col min="15619" max="15619" width="19" style="11" customWidth="1"/>
    <col min="15620" max="15872" width="9.140625" style="11"/>
    <col min="15873" max="15873" width="36.7109375" style="11" customWidth="1"/>
    <col min="15874" max="15874" width="43.7109375" style="11" customWidth="1"/>
    <col min="15875" max="15875" width="19" style="11" customWidth="1"/>
    <col min="15876" max="16128" width="9.140625" style="11"/>
    <col min="16129" max="16129" width="36.7109375" style="11" customWidth="1"/>
    <col min="16130" max="16130" width="43.7109375" style="11" customWidth="1"/>
    <col min="16131" max="16131" width="19" style="11" customWidth="1"/>
    <col min="16132" max="16384" width="9.140625" style="11"/>
  </cols>
  <sheetData>
    <row r="1" spans="1:3" x14ac:dyDescent="0.25">
      <c r="A1" s="231" t="s">
        <v>100</v>
      </c>
      <c r="B1" s="232"/>
      <c r="C1" s="233"/>
    </row>
    <row r="2" spans="1:3" ht="23.25" x14ac:dyDescent="0.25">
      <c r="A2" s="234" t="s">
        <v>101</v>
      </c>
      <c r="B2" s="235"/>
      <c r="C2" s="236"/>
    </row>
    <row r="3" spans="1:3" ht="16.5" thickBot="1" x14ac:dyDescent="0.3">
      <c r="A3" s="237"/>
      <c r="B3" s="238"/>
      <c r="C3" s="239"/>
    </row>
    <row r="4" spans="1:3" ht="15.75" thickBot="1" x14ac:dyDescent="0.3">
      <c r="A4" s="240" t="s">
        <v>102</v>
      </c>
      <c r="B4" s="241"/>
      <c r="C4" s="116">
        <v>0</v>
      </c>
    </row>
    <row r="5" spans="1:3" ht="15.75" thickBot="1" x14ac:dyDescent="0.3">
      <c r="A5" s="64" t="s">
        <v>83</v>
      </c>
      <c r="B5" s="83" t="s">
        <v>82</v>
      </c>
      <c r="C5" s="102"/>
    </row>
    <row r="6" spans="1:3" ht="31.5" x14ac:dyDescent="0.25">
      <c r="A6" s="114" t="str">
        <f>'Cap Calculation'!C5</f>
        <v>Select county here</v>
      </c>
      <c r="B6" s="114" t="str">
        <f>'Cap Calculation'!D5</f>
        <v>Select county entity budget authority here</v>
      </c>
      <c r="C6" s="115"/>
    </row>
    <row r="7" spans="1:3" ht="15.75" x14ac:dyDescent="0.25">
      <c r="A7" s="91"/>
      <c r="B7" s="92"/>
      <c r="C7" s="93"/>
    </row>
    <row r="8" spans="1:3" x14ac:dyDescent="0.25">
      <c r="A8" s="242" t="s">
        <v>103</v>
      </c>
      <c r="B8" s="243"/>
      <c r="C8" s="103">
        <f>IF('Instruction Sheet'!B84="N/A",0,'Instruction Sheet'!B84)</f>
        <v>0</v>
      </c>
    </row>
    <row r="9" spans="1:3" x14ac:dyDescent="0.25">
      <c r="A9" s="244" t="s">
        <v>104</v>
      </c>
      <c r="B9" s="243"/>
      <c r="C9" s="103">
        <f>IF('Instruction Sheet'!B85="N/A",0,'Instruction Sheet'!B85)</f>
        <v>0</v>
      </c>
    </row>
    <row r="10" spans="1:3" x14ac:dyDescent="0.25">
      <c r="A10" s="244" t="s">
        <v>105</v>
      </c>
      <c r="B10" s="243"/>
      <c r="C10" s="103">
        <f>C8-C9</f>
        <v>0</v>
      </c>
    </row>
    <row r="11" spans="1:3" ht="15.75" thickBot="1" x14ac:dyDescent="0.3">
      <c r="A11" s="245" t="s">
        <v>106</v>
      </c>
      <c r="B11" s="246"/>
      <c r="C11" s="103">
        <f>IF('Instruction Sheet'!B88="N/A",0,'Instruction Sheet'!B88)</f>
        <v>0</v>
      </c>
    </row>
    <row r="12" spans="1:3" ht="16.5" thickTop="1" thickBot="1" x14ac:dyDescent="0.3">
      <c r="A12" s="245" t="s">
        <v>107</v>
      </c>
      <c r="B12" s="246"/>
      <c r="C12" s="103">
        <f>IF('Instruction Sheet'!B89="N/A",0,'Instruction Sheet'!B89)</f>
        <v>0</v>
      </c>
    </row>
    <row r="13" spans="1:3" ht="16.5" thickTop="1" thickBot="1" x14ac:dyDescent="0.3">
      <c r="A13" s="244" t="s">
        <v>108</v>
      </c>
      <c r="B13" s="243"/>
      <c r="C13" s="104">
        <f>C11-C12</f>
        <v>0</v>
      </c>
    </row>
    <row r="14" spans="1:3" ht="16.5" thickTop="1" thickBot="1" x14ac:dyDescent="0.3">
      <c r="A14" s="247" t="s">
        <v>109</v>
      </c>
      <c r="B14" s="248"/>
      <c r="C14" s="94">
        <f>C10-C13</f>
        <v>0</v>
      </c>
    </row>
    <row r="15" spans="1:3" ht="15.75" thickTop="1" x14ac:dyDescent="0.25">
      <c r="A15" s="229" t="s">
        <v>139</v>
      </c>
      <c r="B15" s="230"/>
      <c r="C15" s="95"/>
    </row>
    <row r="16" spans="1:3" x14ac:dyDescent="0.25">
      <c r="A16" s="251" t="s">
        <v>110</v>
      </c>
      <c r="B16" s="252"/>
      <c r="C16" s="96"/>
    </row>
    <row r="17" spans="1:3" ht="29.25" customHeight="1" x14ac:dyDescent="0.25">
      <c r="A17" s="217" t="s">
        <v>111</v>
      </c>
      <c r="B17" s="218"/>
      <c r="C17" s="97">
        <f>IF(C$14&lt;0,0,IF(C$13=0,0,C$14/C$13))</f>
        <v>0</v>
      </c>
    </row>
    <row r="18" spans="1:3" x14ac:dyDescent="0.25">
      <c r="A18" s="217" t="s">
        <v>112</v>
      </c>
      <c r="B18" s="219"/>
      <c r="C18" s="97">
        <f>IF(C17&lt;0.02,0,IF(C17&gt;C$4,C$4-0.02,C17-0.02))</f>
        <v>0</v>
      </c>
    </row>
    <row r="19" spans="1:3" x14ac:dyDescent="0.25">
      <c r="A19" s="220" t="s">
        <v>113</v>
      </c>
      <c r="B19" s="221"/>
      <c r="C19" s="98">
        <f>C17-C18</f>
        <v>0</v>
      </c>
    </row>
    <row r="20" spans="1:3" x14ac:dyDescent="0.25">
      <c r="A20" s="217" t="s">
        <v>114</v>
      </c>
      <c r="B20" s="219"/>
      <c r="C20" s="99">
        <f>IF(C$14&lt;0,0,C19*C$13)</f>
        <v>0</v>
      </c>
    </row>
    <row r="21" spans="1:3" ht="31.5" customHeight="1" x14ac:dyDescent="0.25">
      <c r="A21" s="222" t="s">
        <v>115</v>
      </c>
      <c r="B21" s="219"/>
      <c r="C21" s="100">
        <f>C18*C$13</f>
        <v>0</v>
      </c>
    </row>
    <row r="22" spans="1:3" x14ac:dyDescent="0.25">
      <c r="A22" s="249" t="s">
        <v>116</v>
      </c>
      <c r="B22" s="250"/>
      <c r="C22" s="101">
        <f>C20+C21</f>
        <v>0</v>
      </c>
    </row>
    <row r="23" spans="1:3" ht="15.75" thickBot="1" x14ac:dyDescent="0.3">
      <c r="A23"/>
      <c r="B23"/>
      <c r="C23"/>
    </row>
    <row r="24" spans="1:3" ht="15.75" thickTop="1" x14ac:dyDescent="0.25">
      <c r="A24" s="223" t="s">
        <v>165</v>
      </c>
      <c r="B24" s="224"/>
      <c r="C24" s="225"/>
    </row>
    <row r="25" spans="1:3" ht="15.75" thickBot="1" x14ac:dyDescent="0.3">
      <c r="A25" s="226" t="s">
        <v>166</v>
      </c>
      <c r="B25" s="227"/>
      <c r="C25" s="228"/>
    </row>
    <row r="26" spans="1:3" ht="15.75" thickTop="1"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sheetData>
  <sheetProtection algorithmName="SHA-512" hashValue="jPuozbwIBs++rvfYV92kKWSTh9p0zprW1IYqsFusHDbzpQp/6zYzGogUnsxck4QiEFpbNjUZ/SI9HLktnfQ8YA==" saltValue="HtMJX+BKb86bSLkkq3paXA==" spinCount="100000" sheet="1" objects="1" scenarios="1"/>
  <mergeCells count="21">
    <mergeCell ref="A24:C24"/>
    <mergeCell ref="A25:C25"/>
    <mergeCell ref="A15:B15"/>
    <mergeCell ref="A1:C1"/>
    <mergeCell ref="A2:C2"/>
    <mergeCell ref="A3:C3"/>
    <mergeCell ref="A4:B4"/>
    <mergeCell ref="A8:B8"/>
    <mergeCell ref="A9:B9"/>
    <mergeCell ref="A10:B10"/>
    <mergeCell ref="A11:B11"/>
    <mergeCell ref="A12:B12"/>
    <mergeCell ref="A13:B13"/>
    <mergeCell ref="A14:B14"/>
    <mergeCell ref="A22:B22"/>
    <mergeCell ref="A16:B16"/>
    <mergeCell ref="A17:B17"/>
    <mergeCell ref="A18:B18"/>
    <mergeCell ref="A19:B19"/>
    <mergeCell ref="A20:B20"/>
    <mergeCell ref="A21:B21"/>
  </mergeCells>
  <pageMargins left="0.7" right="0.7" top="0.75" bottom="0.75" header="0.3" footer="0.3"/>
  <pageSetup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90" workbookViewId="0">
      <selection activeCell="C34" sqref="C34"/>
    </sheetView>
  </sheetViews>
  <sheetFormatPr defaultRowHeight="15" x14ac:dyDescent="0.25"/>
  <cols>
    <col min="1" max="1" width="47.42578125" style="11" customWidth="1"/>
    <col min="2" max="2" width="35.85546875" style="11" customWidth="1"/>
    <col min="3" max="3" width="18.42578125" style="11" customWidth="1"/>
    <col min="4" max="256" width="9.140625" style="11"/>
    <col min="257" max="257" width="47.42578125" style="11" customWidth="1"/>
    <col min="258" max="258" width="27" style="11" customWidth="1"/>
    <col min="259" max="259" width="18.42578125" style="11" customWidth="1"/>
    <col min="260" max="512" width="9.140625" style="11"/>
    <col min="513" max="513" width="47.42578125" style="11" customWidth="1"/>
    <col min="514" max="514" width="27" style="11" customWidth="1"/>
    <col min="515" max="515" width="18.42578125" style="11" customWidth="1"/>
    <col min="516" max="768" width="9.140625" style="11"/>
    <col min="769" max="769" width="47.42578125" style="11" customWidth="1"/>
    <col min="770" max="770" width="27" style="11" customWidth="1"/>
    <col min="771" max="771" width="18.42578125" style="11" customWidth="1"/>
    <col min="772" max="1024" width="9.140625" style="11"/>
    <col min="1025" max="1025" width="47.42578125" style="11" customWidth="1"/>
    <col min="1026" max="1026" width="27" style="11" customWidth="1"/>
    <col min="1027" max="1027" width="18.42578125" style="11" customWidth="1"/>
    <col min="1028" max="1280" width="9.140625" style="11"/>
    <col min="1281" max="1281" width="47.42578125" style="11" customWidth="1"/>
    <col min="1282" max="1282" width="27" style="11" customWidth="1"/>
    <col min="1283" max="1283" width="18.42578125" style="11" customWidth="1"/>
    <col min="1284" max="1536" width="9.140625" style="11"/>
    <col min="1537" max="1537" width="47.42578125" style="11" customWidth="1"/>
    <col min="1538" max="1538" width="27" style="11" customWidth="1"/>
    <col min="1539" max="1539" width="18.42578125" style="11" customWidth="1"/>
    <col min="1540" max="1792" width="9.140625" style="11"/>
    <col min="1793" max="1793" width="47.42578125" style="11" customWidth="1"/>
    <col min="1794" max="1794" width="27" style="11" customWidth="1"/>
    <col min="1795" max="1795" width="18.42578125" style="11" customWidth="1"/>
    <col min="1796" max="2048" width="9.140625" style="11"/>
    <col min="2049" max="2049" width="47.42578125" style="11" customWidth="1"/>
    <col min="2050" max="2050" width="27" style="11" customWidth="1"/>
    <col min="2051" max="2051" width="18.42578125" style="11" customWidth="1"/>
    <col min="2052" max="2304" width="9.140625" style="11"/>
    <col min="2305" max="2305" width="47.42578125" style="11" customWidth="1"/>
    <col min="2306" max="2306" width="27" style="11" customWidth="1"/>
    <col min="2307" max="2307" width="18.42578125" style="11" customWidth="1"/>
    <col min="2308" max="2560" width="9.140625" style="11"/>
    <col min="2561" max="2561" width="47.42578125" style="11" customWidth="1"/>
    <col min="2562" max="2562" width="27" style="11" customWidth="1"/>
    <col min="2563" max="2563" width="18.42578125" style="11" customWidth="1"/>
    <col min="2564" max="2816" width="9.140625" style="11"/>
    <col min="2817" max="2817" width="47.42578125" style="11" customWidth="1"/>
    <col min="2818" max="2818" width="27" style="11" customWidth="1"/>
    <col min="2819" max="2819" width="18.42578125" style="11" customWidth="1"/>
    <col min="2820" max="3072" width="9.140625" style="11"/>
    <col min="3073" max="3073" width="47.42578125" style="11" customWidth="1"/>
    <col min="3074" max="3074" width="27" style="11" customWidth="1"/>
    <col min="3075" max="3075" width="18.42578125" style="11" customWidth="1"/>
    <col min="3076" max="3328" width="9.140625" style="11"/>
    <col min="3329" max="3329" width="47.42578125" style="11" customWidth="1"/>
    <col min="3330" max="3330" width="27" style="11" customWidth="1"/>
    <col min="3331" max="3331" width="18.42578125" style="11" customWidth="1"/>
    <col min="3332" max="3584" width="9.140625" style="11"/>
    <col min="3585" max="3585" width="47.42578125" style="11" customWidth="1"/>
    <col min="3586" max="3586" width="27" style="11" customWidth="1"/>
    <col min="3587" max="3587" width="18.42578125" style="11" customWidth="1"/>
    <col min="3588" max="3840" width="9.140625" style="11"/>
    <col min="3841" max="3841" width="47.42578125" style="11" customWidth="1"/>
    <col min="3842" max="3842" width="27" style="11" customWidth="1"/>
    <col min="3843" max="3843" width="18.42578125" style="11" customWidth="1"/>
    <col min="3844" max="4096" width="9.140625" style="11"/>
    <col min="4097" max="4097" width="47.42578125" style="11" customWidth="1"/>
    <col min="4098" max="4098" width="27" style="11" customWidth="1"/>
    <col min="4099" max="4099" width="18.42578125" style="11" customWidth="1"/>
    <col min="4100" max="4352" width="9.140625" style="11"/>
    <col min="4353" max="4353" width="47.42578125" style="11" customWidth="1"/>
    <col min="4354" max="4354" width="27" style="11" customWidth="1"/>
    <col min="4355" max="4355" width="18.42578125" style="11" customWidth="1"/>
    <col min="4356" max="4608" width="9.140625" style="11"/>
    <col min="4609" max="4609" width="47.42578125" style="11" customWidth="1"/>
    <col min="4610" max="4610" width="27" style="11" customWidth="1"/>
    <col min="4611" max="4611" width="18.42578125" style="11" customWidth="1"/>
    <col min="4612" max="4864" width="9.140625" style="11"/>
    <col min="4865" max="4865" width="47.42578125" style="11" customWidth="1"/>
    <col min="4866" max="4866" width="27" style="11" customWidth="1"/>
    <col min="4867" max="4867" width="18.42578125" style="11" customWidth="1"/>
    <col min="4868" max="5120" width="9.140625" style="11"/>
    <col min="5121" max="5121" width="47.42578125" style="11" customWidth="1"/>
    <col min="5122" max="5122" width="27" style="11" customWidth="1"/>
    <col min="5123" max="5123" width="18.42578125" style="11" customWidth="1"/>
    <col min="5124" max="5376" width="9.140625" style="11"/>
    <col min="5377" max="5377" width="47.42578125" style="11" customWidth="1"/>
    <col min="5378" max="5378" width="27" style="11" customWidth="1"/>
    <col min="5379" max="5379" width="18.42578125" style="11" customWidth="1"/>
    <col min="5380" max="5632" width="9.140625" style="11"/>
    <col min="5633" max="5633" width="47.42578125" style="11" customWidth="1"/>
    <col min="5634" max="5634" width="27" style="11" customWidth="1"/>
    <col min="5635" max="5635" width="18.42578125" style="11" customWidth="1"/>
    <col min="5636" max="5888" width="9.140625" style="11"/>
    <col min="5889" max="5889" width="47.42578125" style="11" customWidth="1"/>
    <col min="5890" max="5890" width="27" style="11" customWidth="1"/>
    <col min="5891" max="5891" width="18.42578125" style="11" customWidth="1"/>
    <col min="5892" max="6144" width="9.140625" style="11"/>
    <col min="6145" max="6145" width="47.42578125" style="11" customWidth="1"/>
    <col min="6146" max="6146" width="27" style="11" customWidth="1"/>
    <col min="6147" max="6147" width="18.42578125" style="11" customWidth="1"/>
    <col min="6148" max="6400" width="9.140625" style="11"/>
    <col min="6401" max="6401" width="47.42578125" style="11" customWidth="1"/>
    <col min="6402" max="6402" width="27" style="11" customWidth="1"/>
    <col min="6403" max="6403" width="18.42578125" style="11" customWidth="1"/>
    <col min="6404" max="6656" width="9.140625" style="11"/>
    <col min="6657" max="6657" width="47.42578125" style="11" customWidth="1"/>
    <col min="6658" max="6658" width="27" style="11" customWidth="1"/>
    <col min="6659" max="6659" width="18.42578125" style="11" customWidth="1"/>
    <col min="6660" max="6912" width="9.140625" style="11"/>
    <col min="6913" max="6913" width="47.42578125" style="11" customWidth="1"/>
    <col min="6914" max="6914" width="27" style="11" customWidth="1"/>
    <col min="6915" max="6915" width="18.42578125" style="11" customWidth="1"/>
    <col min="6916" max="7168" width="9.140625" style="11"/>
    <col min="7169" max="7169" width="47.42578125" style="11" customWidth="1"/>
    <col min="7170" max="7170" width="27" style="11" customWidth="1"/>
    <col min="7171" max="7171" width="18.42578125" style="11" customWidth="1"/>
    <col min="7172" max="7424" width="9.140625" style="11"/>
    <col min="7425" max="7425" width="47.42578125" style="11" customWidth="1"/>
    <col min="7426" max="7426" width="27" style="11" customWidth="1"/>
    <col min="7427" max="7427" width="18.42578125" style="11" customWidth="1"/>
    <col min="7428" max="7680" width="9.140625" style="11"/>
    <col min="7681" max="7681" width="47.42578125" style="11" customWidth="1"/>
    <col min="7682" max="7682" width="27" style="11" customWidth="1"/>
    <col min="7683" max="7683" width="18.42578125" style="11" customWidth="1"/>
    <col min="7684" max="7936" width="9.140625" style="11"/>
    <col min="7937" max="7937" width="47.42578125" style="11" customWidth="1"/>
    <col min="7938" max="7938" width="27" style="11" customWidth="1"/>
    <col min="7939" max="7939" width="18.42578125" style="11" customWidth="1"/>
    <col min="7940" max="8192" width="9.140625" style="11"/>
    <col min="8193" max="8193" width="47.42578125" style="11" customWidth="1"/>
    <col min="8194" max="8194" width="27" style="11" customWidth="1"/>
    <col min="8195" max="8195" width="18.42578125" style="11" customWidth="1"/>
    <col min="8196" max="8448" width="9.140625" style="11"/>
    <col min="8449" max="8449" width="47.42578125" style="11" customWidth="1"/>
    <col min="8450" max="8450" width="27" style="11" customWidth="1"/>
    <col min="8451" max="8451" width="18.42578125" style="11" customWidth="1"/>
    <col min="8452" max="8704" width="9.140625" style="11"/>
    <col min="8705" max="8705" width="47.42578125" style="11" customWidth="1"/>
    <col min="8706" max="8706" width="27" style="11" customWidth="1"/>
    <col min="8707" max="8707" width="18.42578125" style="11" customWidth="1"/>
    <col min="8708" max="8960" width="9.140625" style="11"/>
    <col min="8961" max="8961" width="47.42578125" style="11" customWidth="1"/>
    <col min="8962" max="8962" width="27" style="11" customWidth="1"/>
    <col min="8963" max="8963" width="18.42578125" style="11" customWidth="1"/>
    <col min="8964" max="9216" width="9.140625" style="11"/>
    <col min="9217" max="9217" width="47.42578125" style="11" customWidth="1"/>
    <col min="9218" max="9218" width="27" style="11" customWidth="1"/>
    <col min="9219" max="9219" width="18.42578125" style="11" customWidth="1"/>
    <col min="9220" max="9472" width="9.140625" style="11"/>
    <col min="9473" max="9473" width="47.42578125" style="11" customWidth="1"/>
    <col min="9474" max="9474" width="27" style="11" customWidth="1"/>
    <col min="9475" max="9475" width="18.42578125" style="11" customWidth="1"/>
    <col min="9476" max="9728" width="9.140625" style="11"/>
    <col min="9729" max="9729" width="47.42578125" style="11" customWidth="1"/>
    <col min="9730" max="9730" width="27" style="11" customWidth="1"/>
    <col min="9731" max="9731" width="18.42578125" style="11" customWidth="1"/>
    <col min="9732" max="9984" width="9.140625" style="11"/>
    <col min="9985" max="9985" width="47.42578125" style="11" customWidth="1"/>
    <col min="9986" max="9986" width="27" style="11" customWidth="1"/>
    <col min="9987" max="9987" width="18.42578125" style="11" customWidth="1"/>
    <col min="9988" max="10240" width="9.140625" style="11"/>
    <col min="10241" max="10241" width="47.42578125" style="11" customWidth="1"/>
    <col min="10242" max="10242" width="27" style="11" customWidth="1"/>
    <col min="10243" max="10243" width="18.42578125" style="11" customWidth="1"/>
    <col min="10244" max="10496" width="9.140625" style="11"/>
    <col min="10497" max="10497" width="47.42578125" style="11" customWidth="1"/>
    <col min="10498" max="10498" width="27" style="11" customWidth="1"/>
    <col min="10499" max="10499" width="18.42578125" style="11" customWidth="1"/>
    <col min="10500" max="10752" width="9.140625" style="11"/>
    <col min="10753" max="10753" width="47.42578125" style="11" customWidth="1"/>
    <col min="10754" max="10754" width="27" style="11" customWidth="1"/>
    <col min="10755" max="10755" width="18.42578125" style="11" customWidth="1"/>
    <col min="10756" max="11008" width="9.140625" style="11"/>
    <col min="11009" max="11009" width="47.42578125" style="11" customWidth="1"/>
    <col min="11010" max="11010" width="27" style="11" customWidth="1"/>
    <col min="11011" max="11011" width="18.42578125" style="11" customWidth="1"/>
    <col min="11012" max="11264" width="9.140625" style="11"/>
    <col min="11265" max="11265" width="47.42578125" style="11" customWidth="1"/>
    <col min="11266" max="11266" width="27" style="11" customWidth="1"/>
    <col min="11267" max="11267" width="18.42578125" style="11" customWidth="1"/>
    <col min="11268" max="11520" width="9.140625" style="11"/>
    <col min="11521" max="11521" width="47.42578125" style="11" customWidth="1"/>
    <col min="11522" max="11522" width="27" style="11" customWidth="1"/>
    <col min="11523" max="11523" width="18.42578125" style="11" customWidth="1"/>
    <col min="11524" max="11776" width="9.140625" style="11"/>
    <col min="11777" max="11777" width="47.42578125" style="11" customWidth="1"/>
    <col min="11778" max="11778" width="27" style="11" customWidth="1"/>
    <col min="11779" max="11779" width="18.42578125" style="11" customWidth="1"/>
    <col min="11780" max="12032" width="9.140625" style="11"/>
    <col min="12033" max="12033" width="47.42578125" style="11" customWidth="1"/>
    <col min="12034" max="12034" width="27" style="11" customWidth="1"/>
    <col min="12035" max="12035" width="18.42578125" style="11" customWidth="1"/>
    <col min="12036" max="12288" width="9.140625" style="11"/>
    <col min="12289" max="12289" width="47.42578125" style="11" customWidth="1"/>
    <col min="12290" max="12290" width="27" style="11" customWidth="1"/>
    <col min="12291" max="12291" width="18.42578125" style="11" customWidth="1"/>
    <col min="12292" max="12544" width="9.140625" style="11"/>
    <col min="12545" max="12545" width="47.42578125" style="11" customWidth="1"/>
    <col min="12546" max="12546" width="27" style="11" customWidth="1"/>
    <col min="12547" max="12547" width="18.42578125" style="11" customWidth="1"/>
    <col min="12548" max="12800" width="9.140625" style="11"/>
    <col min="12801" max="12801" width="47.42578125" style="11" customWidth="1"/>
    <col min="12802" max="12802" width="27" style="11" customWidth="1"/>
    <col min="12803" max="12803" width="18.42578125" style="11" customWidth="1"/>
    <col min="12804" max="13056" width="9.140625" style="11"/>
    <col min="13057" max="13057" width="47.42578125" style="11" customWidth="1"/>
    <col min="13058" max="13058" width="27" style="11" customWidth="1"/>
    <col min="13059" max="13059" width="18.42578125" style="11" customWidth="1"/>
    <col min="13060" max="13312" width="9.140625" style="11"/>
    <col min="13313" max="13313" width="47.42578125" style="11" customWidth="1"/>
    <col min="13314" max="13314" width="27" style="11" customWidth="1"/>
    <col min="13315" max="13315" width="18.42578125" style="11" customWidth="1"/>
    <col min="13316" max="13568" width="9.140625" style="11"/>
    <col min="13569" max="13569" width="47.42578125" style="11" customWidth="1"/>
    <col min="13570" max="13570" width="27" style="11" customWidth="1"/>
    <col min="13571" max="13571" width="18.42578125" style="11" customWidth="1"/>
    <col min="13572" max="13824" width="9.140625" style="11"/>
    <col min="13825" max="13825" width="47.42578125" style="11" customWidth="1"/>
    <col min="13826" max="13826" width="27" style="11" customWidth="1"/>
    <col min="13827" max="13827" width="18.42578125" style="11" customWidth="1"/>
    <col min="13828" max="14080" width="9.140625" style="11"/>
    <col min="14081" max="14081" width="47.42578125" style="11" customWidth="1"/>
    <col min="14082" max="14082" width="27" style="11" customWidth="1"/>
    <col min="14083" max="14083" width="18.42578125" style="11" customWidth="1"/>
    <col min="14084" max="14336" width="9.140625" style="11"/>
    <col min="14337" max="14337" width="47.42578125" style="11" customWidth="1"/>
    <col min="14338" max="14338" width="27" style="11" customWidth="1"/>
    <col min="14339" max="14339" width="18.42578125" style="11" customWidth="1"/>
    <col min="14340" max="14592" width="9.140625" style="11"/>
    <col min="14593" max="14593" width="47.42578125" style="11" customWidth="1"/>
    <col min="14594" max="14594" width="27" style="11" customWidth="1"/>
    <col min="14595" max="14595" width="18.42578125" style="11" customWidth="1"/>
    <col min="14596" max="14848" width="9.140625" style="11"/>
    <col min="14849" max="14849" width="47.42578125" style="11" customWidth="1"/>
    <col min="14850" max="14850" width="27" style="11" customWidth="1"/>
    <col min="14851" max="14851" width="18.42578125" style="11" customWidth="1"/>
    <col min="14852" max="15104" width="9.140625" style="11"/>
    <col min="15105" max="15105" width="47.42578125" style="11" customWidth="1"/>
    <col min="15106" max="15106" width="27" style="11" customWidth="1"/>
    <col min="15107" max="15107" width="18.42578125" style="11" customWidth="1"/>
    <col min="15108" max="15360" width="9.140625" style="11"/>
    <col min="15361" max="15361" width="47.42578125" style="11" customWidth="1"/>
    <col min="15362" max="15362" width="27" style="11" customWidth="1"/>
    <col min="15363" max="15363" width="18.42578125" style="11" customWidth="1"/>
    <col min="15364" max="15616" width="9.140625" style="11"/>
    <col min="15617" max="15617" width="47.42578125" style="11" customWidth="1"/>
    <col min="15618" max="15618" width="27" style="11" customWidth="1"/>
    <col min="15619" max="15619" width="18.42578125" style="11" customWidth="1"/>
    <col min="15620" max="15872" width="9.140625" style="11"/>
    <col min="15873" max="15873" width="47.42578125" style="11" customWidth="1"/>
    <col min="15874" max="15874" width="27" style="11" customWidth="1"/>
    <col min="15875" max="15875" width="18.42578125" style="11" customWidth="1"/>
    <col min="15876" max="16128" width="9.140625" style="11"/>
    <col min="16129" max="16129" width="47.42578125" style="11" customWidth="1"/>
    <col min="16130" max="16130" width="27" style="11" customWidth="1"/>
    <col min="16131" max="16131" width="18.42578125" style="11" customWidth="1"/>
    <col min="16132" max="16384" width="9.140625" style="11"/>
  </cols>
  <sheetData>
    <row r="1" spans="1:3" x14ac:dyDescent="0.25">
      <c r="A1" s="266" t="s">
        <v>100</v>
      </c>
      <c r="B1" s="232"/>
      <c r="C1" s="233"/>
    </row>
    <row r="2" spans="1:3" ht="23.25" x14ac:dyDescent="0.25">
      <c r="A2" s="267" t="s">
        <v>117</v>
      </c>
      <c r="B2" s="235"/>
      <c r="C2" s="236"/>
    </row>
    <row r="3" spans="1:3" ht="15.75" x14ac:dyDescent="0.25">
      <c r="A3" s="237"/>
      <c r="B3" s="238"/>
      <c r="C3" s="239"/>
    </row>
    <row r="4" spans="1:3" x14ac:dyDescent="0.25">
      <c r="A4" s="240"/>
      <c r="B4" s="241"/>
      <c r="C4" s="89"/>
    </row>
    <row r="5" spans="1:3" ht="30.75" thickBot="1" x14ac:dyDescent="0.3">
      <c r="A5" s="64" t="s">
        <v>83</v>
      </c>
      <c r="B5" s="83" t="s">
        <v>82</v>
      </c>
      <c r="C5" s="90"/>
    </row>
    <row r="6" spans="1:3" ht="31.5" x14ac:dyDescent="0.25">
      <c r="A6" s="114" t="str">
        <f>'Cap Calculation'!C5</f>
        <v>Select county here</v>
      </c>
      <c r="B6" s="114" t="str">
        <f>'Cap Calculation'!D5</f>
        <v>Select county entity budget authority here</v>
      </c>
      <c r="C6" s="115"/>
    </row>
    <row r="7" spans="1:3" x14ac:dyDescent="0.25">
      <c r="A7" s="268" t="s">
        <v>118</v>
      </c>
      <c r="B7" s="269"/>
      <c r="C7" s="270"/>
    </row>
    <row r="8" spans="1:3" x14ac:dyDescent="0.25">
      <c r="A8" s="262" t="s">
        <v>119</v>
      </c>
      <c r="B8" s="263"/>
      <c r="C8" s="118">
        <f>IF('Instruction Sheet'!B68="N/A",0,'Instruction Sheet'!B68)</f>
        <v>0</v>
      </c>
    </row>
    <row r="9" spans="1:3" ht="15.75" thickBot="1" x14ac:dyDescent="0.3">
      <c r="A9" s="262" t="s">
        <v>120</v>
      </c>
      <c r="B9" s="263"/>
      <c r="C9" s="118">
        <f>IF('Instruction Sheet'!B69="N/A",0,'Instruction Sheet'!B69)</f>
        <v>0</v>
      </c>
    </row>
    <row r="10" spans="1:3" ht="15.75" thickTop="1" x14ac:dyDescent="0.25">
      <c r="A10" s="247" t="s">
        <v>121</v>
      </c>
      <c r="B10" s="248"/>
      <c r="C10" s="105">
        <f>C8-C9</f>
        <v>0</v>
      </c>
    </row>
    <row r="11" spans="1:3" ht="15.75" x14ac:dyDescent="0.25">
      <c r="A11" s="91"/>
      <c r="B11" s="92"/>
      <c r="C11" s="106"/>
    </row>
    <row r="12" spans="1:3" x14ac:dyDescent="0.25">
      <c r="A12" s="262" t="s">
        <v>122</v>
      </c>
      <c r="B12" s="263"/>
      <c r="C12" s="118">
        <f>IF('Instruction Sheet'!B72="N/A",0,'Instruction Sheet'!B72)</f>
        <v>0</v>
      </c>
    </row>
    <row r="13" spans="1:3" ht="15.75" thickBot="1" x14ac:dyDescent="0.3">
      <c r="A13" s="262" t="s">
        <v>123</v>
      </c>
      <c r="B13" s="263"/>
      <c r="C13" s="118">
        <f>IF('Instruction Sheet'!B73="N/A",0,'Instruction Sheet'!B73)</f>
        <v>0</v>
      </c>
    </row>
    <row r="14" spans="1:3" ht="16.5" thickTop="1" thickBot="1" x14ac:dyDescent="0.3">
      <c r="A14" s="255" t="s">
        <v>124</v>
      </c>
      <c r="B14" s="256"/>
      <c r="C14" s="107">
        <f>C12-C13</f>
        <v>0</v>
      </c>
    </row>
    <row r="15" spans="1:3" ht="16.5" thickTop="1" thickBot="1" x14ac:dyDescent="0.3">
      <c r="A15" s="253" t="s">
        <v>125</v>
      </c>
      <c r="B15" s="254"/>
      <c r="C15" s="107">
        <f>IF(C10&gt;C14,C10-C14,0)</f>
        <v>0</v>
      </c>
    </row>
    <row r="16" spans="1:3" ht="16.5" thickTop="1" thickBot="1" x14ac:dyDescent="0.3">
      <c r="A16" s="253" t="s">
        <v>126</v>
      </c>
      <c r="B16" s="254"/>
      <c r="C16" s="108">
        <f>IF(C14=0,0,C15/C14)</f>
        <v>0</v>
      </c>
    </row>
    <row r="17" spans="1:3" ht="16.5" thickTop="1" thickBot="1" x14ac:dyDescent="0.3">
      <c r="A17" s="253" t="s">
        <v>127</v>
      </c>
      <c r="B17" s="254"/>
      <c r="C17" s="107">
        <f>C14*0.02</f>
        <v>0</v>
      </c>
    </row>
    <row r="18" spans="1:3" ht="16.5" thickTop="1" thickBot="1" x14ac:dyDescent="0.3">
      <c r="A18" s="253"/>
      <c r="B18" s="254"/>
      <c r="C18" s="107"/>
    </row>
    <row r="19" spans="1:3" ht="16.5" thickTop="1" thickBot="1" x14ac:dyDescent="0.3">
      <c r="A19" s="255" t="s">
        <v>128</v>
      </c>
      <c r="B19" s="256"/>
      <c r="C19" s="109">
        <f>IF(C17&gt;C15,0,C15-C17)</f>
        <v>0</v>
      </c>
    </row>
    <row r="20" spans="1:3" x14ac:dyDescent="0.25">
      <c r="A20" s="110"/>
      <c r="B20" s="111"/>
      <c r="C20" s="107"/>
    </row>
    <row r="21" spans="1:3" x14ac:dyDescent="0.25">
      <c r="A21" s="257" t="s">
        <v>129</v>
      </c>
      <c r="B21" s="258"/>
      <c r="C21" s="259"/>
    </row>
    <row r="22" spans="1:3" x14ac:dyDescent="0.25">
      <c r="A22" s="262" t="s">
        <v>130</v>
      </c>
      <c r="B22" s="263"/>
      <c r="C22" s="118">
        <f>IF('Instruction Sheet'!B76="N/A",0,'Instruction Sheet'!B76)</f>
        <v>0</v>
      </c>
    </row>
    <row r="23" spans="1:3" ht="15.75" thickBot="1" x14ac:dyDescent="0.3">
      <c r="A23" s="262" t="s">
        <v>131</v>
      </c>
      <c r="B23" s="263"/>
      <c r="C23" s="118">
        <f>IF('Instruction Sheet'!B77="N/A",0,'Instruction Sheet'!B77)</f>
        <v>0</v>
      </c>
    </row>
    <row r="24" spans="1:3" ht="15.75" thickTop="1" x14ac:dyDescent="0.25">
      <c r="A24" s="247" t="s">
        <v>121</v>
      </c>
      <c r="B24" s="248"/>
      <c r="C24" s="105">
        <f>C22-C23</f>
        <v>0</v>
      </c>
    </row>
    <row r="25" spans="1:3" ht="15.75" x14ac:dyDescent="0.25">
      <c r="B25" s="92"/>
      <c r="C25" s="106"/>
    </row>
    <row r="26" spans="1:3" x14ac:dyDescent="0.25">
      <c r="A26" s="262" t="s">
        <v>132</v>
      </c>
      <c r="B26" s="263"/>
      <c r="C26" s="118">
        <f>IF('Instruction Sheet'!B80="N/A",0,'Instruction Sheet'!B80)</f>
        <v>0</v>
      </c>
    </row>
    <row r="27" spans="1:3" ht="15.75" thickBot="1" x14ac:dyDescent="0.3">
      <c r="A27" s="262" t="s">
        <v>133</v>
      </c>
      <c r="B27" s="263"/>
      <c r="C27" s="118">
        <f>IF('Instruction Sheet'!B81="N/A",0,'Instruction Sheet'!B81)</f>
        <v>0</v>
      </c>
    </row>
    <row r="28" spans="1:3" ht="16.5" thickTop="1" thickBot="1" x14ac:dyDescent="0.3">
      <c r="A28" s="255" t="s">
        <v>124</v>
      </c>
      <c r="B28" s="256"/>
      <c r="C28" s="107">
        <f>C26-C27</f>
        <v>0</v>
      </c>
    </row>
    <row r="29" spans="1:3" ht="16.5" thickTop="1" thickBot="1" x14ac:dyDescent="0.3">
      <c r="A29" s="253" t="s">
        <v>134</v>
      </c>
      <c r="B29" s="254"/>
      <c r="C29" s="107">
        <f>IF(C24&gt;C28,C24-C28,0)</f>
        <v>0</v>
      </c>
    </row>
    <row r="30" spans="1:3" ht="16.5" thickTop="1" thickBot="1" x14ac:dyDescent="0.3">
      <c r="A30" s="253" t="s">
        <v>135</v>
      </c>
      <c r="B30" s="254"/>
      <c r="C30" s="108">
        <f>IF(C28=0,0,C29/C28)</f>
        <v>0</v>
      </c>
    </row>
    <row r="31" spans="1:3" ht="16.5" thickTop="1" thickBot="1" x14ac:dyDescent="0.3">
      <c r="A31" s="253" t="s">
        <v>136</v>
      </c>
      <c r="B31" s="254"/>
      <c r="C31" s="107">
        <f>C28*0.02</f>
        <v>0</v>
      </c>
    </row>
    <row r="32" spans="1:3" ht="16.5" thickTop="1" thickBot="1" x14ac:dyDescent="0.3">
      <c r="A32" s="253"/>
      <c r="B32" s="254"/>
      <c r="C32" s="107"/>
    </row>
    <row r="33" spans="1:3" ht="16.5" thickTop="1" thickBot="1" x14ac:dyDescent="0.3">
      <c r="A33" s="255" t="s">
        <v>137</v>
      </c>
      <c r="B33" s="256"/>
      <c r="C33" s="109">
        <f>IF(C31&gt;C29,0,C29-C31)</f>
        <v>0</v>
      </c>
    </row>
    <row r="34" spans="1:3" x14ac:dyDescent="0.25">
      <c r="A34" s="110"/>
      <c r="B34" s="111"/>
      <c r="C34" s="107"/>
    </row>
    <row r="35" spans="1:3" x14ac:dyDescent="0.25">
      <c r="A35" s="110"/>
      <c r="B35" s="111"/>
      <c r="C35" s="107"/>
    </row>
    <row r="36" spans="1:3" ht="15.75" x14ac:dyDescent="0.25">
      <c r="A36" s="264" t="s">
        <v>138</v>
      </c>
      <c r="B36" s="265"/>
      <c r="C36" s="112">
        <f>C19+C33</f>
        <v>0</v>
      </c>
    </row>
    <row r="37" spans="1:3" ht="15.75" thickBot="1" x14ac:dyDescent="0.3">
      <c r="A37" s="260"/>
      <c r="B37" s="261"/>
      <c r="C37" s="113"/>
    </row>
    <row r="38" spans="1:3" ht="15.75" thickBot="1" x14ac:dyDescent="0.3"/>
    <row r="39" spans="1:3" ht="15.75" thickTop="1" x14ac:dyDescent="0.25">
      <c r="A39" s="119" t="s">
        <v>167</v>
      </c>
      <c r="B39" s="120"/>
      <c r="C39" s="121"/>
    </row>
    <row r="40" spans="1:3" ht="15.75" thickBot="1" x14ac:dyDescent="0.3">
      <c r="A40" s="226" t="s">
        <v>166</v>
      </c>
      <c r="B40" s="227"/>
      <c r="C40" s="228"/>
    </row>
    <row r="41" spans="1:3" ht="15.75" thickTop="1" x14ac:dyDescent="0.25"/>
  </sheetData>
  <sheetProtection password="E68A" sheet="1" objects="1" scenarios="1"/>
  <mergeCells count="31">
    <mergeCell ref="A40:C40"/>
    <mergeCell ref="A8:B8"/>
    <mergeCell ref="A1:C1"/>
    <mergeCell ref="A2:C2"/>
    <mergeCell ref="A3:C3"/>
    <mergeCell ref="A4:B4"/>
    <mergeCell ref="A7:C7"/>
    <mergeCell ref="A22:B22"/>
    <mergeCell ref="A9:B9"/>
    <mergeCell ref="A10:B10"/>
    <mergeCell ref="A12:B12"/>
    <mergeCell ref="A13:B13"/>
    <mergeCell ref="A14:B14"/>
    <mergeCell ref="A15:B15"/>
    <mergeCell ref="A16:B16"/>
    <mergeCell ref="A17:B17"/>
    <mergeCell ref="A18:B18"/>
    <mergeCell ref="A19:B19"/>
    <mergeCell ref="A21:C21"/>
    <mergeCell ref="A37:B37"/>
    <mergeCell ref="A23:B23"/>
    <mergeCell ref="A24:B24"/>
    <mergeCell ref="A26:B26"/>
    <mergeCell ref="A27:B27"/>
    <mergeCell ref="A28:B28"/>
    <mergeCell ref="A29:B29"/>
    <mergeCell ref="A30:B30"/>
    <mergeCell ref="A31:B31"/>
    <mergeCell ref="A32:B32"/>
    <mergeCell ref="A33:B33"/>
    <mergeCell ref="A36:B36"/>
  </mergeCells>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90" zoomScaleNormal="90" workbookViewId="0">
      <selection activeCell="F14" sqref="F14"/>
    </sheetView>
  </sheetViews>
  <sheetFormatPr defaultRowHeight="15" x14ac:dyDescent="0.25"/>
  <cols>
    <col min="1" max="3" width="45.7109375" customWidth="1"/>
  </cols>
  <sheetData>
    <row r="1" spans="1:3" ht="15.75" thickTop="1" x14ac:dyDescent="0.25">
      <c r="A1" s="119" t="s">
        <v>206</v>
      </c>
      <c r="B1" s="120"/>
      <c r="C1" s="121"/>
    </row>
    <row r="2" spans="1:3" s="11" customFormat="1" x14ac:dyDescent="0.25">
      <c r="A2" s="141" t="s">
        <v>194</v>
      </c>
      <c r="B2" s="142"/>
      <c r="C2" s="143"/>
    </row>
    <row r="3" spans="1:3" s="11" customFormat="1" x14ac:dyDescent="0.25">
      <c r="A3" s="141"/>
      <c r="B3" s="142"/>
      <c r="C3" s="143"/>
    </row>
    <row r="4" spans="1:3" s="11" customFormat="1" x14ac:dyDescent="0.25">
      <c r="A4" s="196"/>
      <c r="B4" s="197"/>
      <c r="C4" s="198"/>
    </row>
    <row r="5" spans="1:3" s="11" customFormat="1" x14ac:dyDescent="0.25">
      <c r="A5" s="193"/>
      <c r="B5" s="194"/>
      <c r="C5" s="195"/>
    </row>
    <row r="6" spans="1:3" ht="15.75" thickBot="1" x14ac:dyDescent="0.3">
      <c r="A6" s="226" t="s">
        <v>193</v>
      </c>
      <c r="B6" s="227"/>
      <c r="C6" s="228"/>
    </row>
    <row r="7" spans="1:3" ht="15.75" thickTop="1" x14ac:dyDescent="0.25">
      <c r="A7" s="144"/>
      <c r="B7" s="147" t="str">
        <f>Budget_Year-1&amp;" Budgeted"</f>
        <v>2017 Budgeted</v>
      </c>
      <c r="C7" s="147" t="str">
        <f>Budget_Year-1&amp;" Paid/Charged+Encumbrances+Reserved"</f>
        <v>2017 Paid/Charged+Encumbrances+Reserved</v>
      </c>
    </row>
    <row r="8" spans="1:3" x14ac:dyDescent="0.25">
      <c r="A8" s="190"/>
      <c r="B8" s="191"/>
      <c r="C8" s="191"/>
    </row>
    <row r="9" spans="1:3" x14ac:dyDescent="0.25">
      <c r="A9" s="190"/>
      <c r="B9" s="191"/>
      <c r="C9" s="191"/>
    </row>
    <row r="10" spans="1:3" x14ac:dyDescent="0.25">
      <c r="A10" s="190"/>
      <c r="B10" s="191"/>
      <c r="C10" s="191"/>
    </row>
    <row r="11" spans="1:3" x14ac:dyDescent="0.25">
      <c r="A11" s="190"/>
      <c r="B11" s="191"/>
      <c r="C11" s="191"/>
    </row>
    <row r="12" spans="1:3" x14ac:dyDescent="0.25">
      <c r="A12" s="190"/>
      <c r="B12" s="191"/>
      <c r="C12" s="191"/>
    </row>
    <row r="13" spans="1:3" x14ac:dyDescent="0.25">
      <c r="A13" s="190"/>
      <c r="B13" s="191"/>
      <c r="C13" s="191"/>
    </row>
    <row r="14" spans="1:3" x14ac:dyDescent="0.25">
      <c r="A14" s="190"/>
      <c r="B14" s="191"/>
      <c r="C14" s="191"/>
    </row>
    <row r="15" spans="1:3" x14ac:dyDescent="0.25">
      <c r="A15" s="190"/>
      <c r="B15" s="191"/>
      <c r="C15" s="191"/>
    </row>
    <row r="16" spans="1:3" x14ac:dyDescent="0.25">
      <c r="A16" s="190"/>
      <c r="B16" s="191"/>
      <c r="C16" s="191"/>
    </row>
    <row r="17" spans="1:3" x14ac:dyDescent="0.25">
      <c r="A17" s="190"/>
      <c r="B17" s="191"/>
      <c r="C17" s="191"/>
    </row>
    <row r="18" spans="1:3" x14ac:dyDescent="0.25">
      <c r="A18" s="190"/>
      <c r="B18" s="191"/>
      <c r="C18" s="191"/>
    </row>
    <row r="19" spans="1:3" x14ac:dyDescent="0.25">
      <c r="A19" s="190"/>
      <c r="B19" s="191"/>
      <c r="C19" s="191"/>
    </row>
    <row r="20" spans="1:3" x14ac:dyDescent="0.25">
      <c r="A20" s="190"/>
      <c r="B20" s="191"/>
      <c r="C20" s="191"/>
    </row>
    <row r="21" spans="1:3" x14ac:dyDescent="0.25">
      <c r="A21" s="190"/>
      <c r="B21" s="191"/>
      <c r="C21" s="191"/>
    </row>
    <row r="22" spans="1:3" x14ac:dyDescent="0.25">
      <c r="A22" s="190"/>
      <c r="B22" s="191"/>
      <c r="C22" s="191"/>
    </row>
    <row r="23" spans="1:3" x14ac:dyDescent="0.25">
      <c r="A23" s="190"/>
      <c r="B23" s="191"/>
      <c r="C23" s="191"/>
    </row>
    <row r="24" spans="1:3" x14ac:dyDescent="0.25">
      <c r="A24" s="190"/>
      <c r="B24" s="191"/>
      <c r="C24" s="191"/>
    </row>
    <row r="25" spans="1:3" x14ac:dyDescent="0.25">
      <c r="A25" s="190"/>
      <c r="B25" s="191"/>
      <c r="C25" s="191"/>
    </row>
    <row r="26" spans="1:3" x14ac:dyDescent="0.25">
      <c r="A26" s="190"/>
      <c r="B26" s="191"/>
      <c r="C26" s="191"/>
    </row>
    <row r="27" spans="1:3" x14ac:dyDescent="0.25">
      <c r="A27" s="190"/>
      <c r="B27" s="191"/>
      <c r="C27" s="191"/>
    </row>
    <row r="28" spans="1:3" x14ac:dyDescent="0.25">
      <c r="A28" s="190"/>
      <c r="B28" s="191"/>
      <c r="C28" s="191"/>
    </row>
    <row r="29" spans="1:3" x14ac:dyDescent="0.25">
      <c r="A29" s="190"/>
      <c r="B29" s="191"/>
      <c r="C29" s="191"/>
    </row>
    <row r="30" spans="1:3" x14ac:dyDescent="0.25">
      <c r="A30" s="190"/>
      <c r="B30" s="191"/>
      <c r="C30" s="191"/>
    </row>
    <row r="31" spans="1:3" x14ac:dyDescent="0.25">
      <c r="A31" s="190"/>
      <c r="B31" s="191"/>
      <c r="C31" s="191"/>
    </row>
    <row r="32" spans="1:3" x14ac:dyDescent="0.25">
      <c r="A32" s="190"/>
      <c r="B32" s="191"/>
      <c r="C32" s="191"/>
    </row>
    <row r="33" spans="1:3" x14ac:dyDescent="0.25">
      <c r="A33" s="190"/>
      <c r="B33" s="191"/>
      <c r="C33" s="191"/>
    </row>
    <row r="34" spans="1:3" x14ac:dyDescent="0.25">
      <c r="A34" s="190"/>
      <c r="B34" s="191"/>
      <c r="C34" s="191"/>
    </row>
    <row r="35" spans="1:3" x14ac:dyDescent="0.25">
      <c r="A35" s="190"/>
      <c r="B35" s="191"/>
      <c r="C35" s="191"/>
    </row>
    <row r="36" spans="1:3" x14ac:dyDescent="0.25">
      <c r="A36" s="190"/>
      <c r="B36" s="191"/>
      <c r="C36" s="191"/>
    </row>
    <row r="37" spans="1:3" x14ac:dyDescent="0.25">
      <c r="A37" s="190"/>
      <c r="B37" s="191"/>
      <c r="C37" s="191"/>
    </row>
    <row r="38" spans="1:3" x14ac:dyDescent="0.25">
      <c r="A38" s="190"/>
      <c r="B38" s="191"/>
      <c r="C38" s="191"/>
    </row>
    <row r="39" spans="1:3" x14ac:dyDescent="0.25">
      <c r="A39" s="190"/>
      <c r="B39" s="191"/>
      <c r="C39" s="191"/>
    </row>
    <row r="40" spans="1:3" x14ac:dyDescent="0.25">
      <c r="A40" s="190"/>
      <c r="B40" s="191"/>
      <c r="C40" s="191"/>
    </row>
    <row r="41" spans="1:3" x14ac:dyDescent="0.25">
      <c r="A41" s="190"/>
      <c r="B41" s="191"/>
      <c r="C41" s="191"/>
    </row>
    <row r="42" spans="1:3" x14ac:dyDescent="0.25">
      <c r="A42" s="190"/>
      <c r="B42" s="191"/>
      <c r="C42" s="191"/>
    </row>
    <row r="43" spans="1:3" x14ac:dyDescent="0.25">
      <c r="A43" s="190"/>
      <c r="B43" s="191"/>
      <c r="C43" s="191"/>
    </row>
    <row r="44" spans="1:3" x14ac:dyDescent="0.25">
      <c r="A44" s="190"/>
      <c r="B44" s="191"/>
      <c r="C44" s="191"/>
    </row>
    <row r="45" spans="1:3" x14ac:dyDescent="0.25">
      <c r="A45" s="190"/>
      <c r="B45" s="191"/>
      <c r="C45" s="191"/>
    </row>
    <row r="46" spans="1:3" x14ac:dyDescent="0.25">
      <c r="A46" s="190"/>
      <c r="B46" s="191"/>
      <c r="C46" s="191"/>
    </row>
    <row r="47" spans="1:3" ht="15.75" thickBot="1" x14ac:dyDescent="0.3">
      <c r="A47" s="190"/>
      <c r="B47" s="192"/>
      <c r="C47" s="192"/>
    </row>
    <row r="48" spans="1:3" ht="16.5" thickTop="1" thickBot="1" x14ac:dyDescent="0.3">
      <c r="A48" s="151" t="s">
        <v>195</v>
      </c>
      <c r="B48" s="150">
        <f>SUM(B8:B47)</f>
        <v>0</v>
      </c>
      <c r="C48" s="150">
        <f>SUM(C8:C47)</f>
        <v>0</v>
      </c>
    </row>
    <row r="49" spans="1:3" ht="15.75" thickTop="1" x14ac:dyDescent="0.25">
      <c r="A49" s="145"/>
      <c r="B49" s="148"/>
      <c r="C49" s="149"/>
    </row>
    <row r="50" spans="1:3" x14ac:dyDescent="0.25">
      <c r="A50" s="145"/>
      <c r="B50" s="146"/>
      <c r="C50" s="145"/>
    </row>
    <row r="51" spans="1:3" x14ac:dyDescent="0.25">
      <c r="A51" s="145"/>
      <c r="B51" s="146"/>
      <c r="C51" s="145"/>
    </row>
  </sheetData>
  <sheetProtection algorithmName="SHA-512" hashValue="ypjwMllCpuQQPcOcFsAlxZSMjrPlQ0JFBWsR7rUK3sHQOT8U7u+k8OPpCoHEN+sD1viPXjZhXedorDM/1GDWLw==" saltValue="TX7IijyuuM5qczUHcA2GJA==" spinCount="100000" sheet="1" objects="1" scenarios="1"/>
  <mergeCells count="1">
    <mergeCell ref="A6:C6"/>
  </mergeCells>
  <pageMargins left="0.7" right="0.7" top="0.75" bottom="0.75" header="0.3" footer="0.3"/>
  <pageSetup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100" workbookViewId="0">
      <selection activeCell="B19" sqref="B19"/>
    </sheetView>
  </sheetViews>
  <sheetFormatPr defaultColWidth="9.140625" defaultRowHeight="15" x14ac:dyDescent="0.25"/>
  <cols>
    <col min="1" max="1" width="67.7109375" style="11" customWidth="1"/>
    <col min="2" max="3" width="45.7109375" style="11" customWidth="1"/>
    <col min="4" max="16384" width="9.140625" style="11"/>
  </cols>
  <sheetData>
    <row r="1" spans="1:7" x14ac:dyDescent="0.25">
      <c r="A1" s="273" t="s">
        <v>225</v>
      </c>
      <c r="B1" s="273"/>
      <c r="C1" s="273"/>
    </row>
    <row r="2" spans="1:7" x14ac:dyDescent="0.25">
      <c r="A2" s="273"/>
      <c r="B2" s="273"/>
      <c r="C2" s="273"/>
    </row>
    <row r="3" spans="1:7" x14ac:dyDescent="0.25">
      <c r="A3" s="273"/>
      <c r="B3" s="273"/>
      <c r="C3" s="273"/>
    </row>
    <row r="4" spans="1:7" x14ac:dyDescent="0.25">
      <c r="A4" s="273"/>
      <c r="B4" s="273"/>
      <c r="C4" s="273"/>
    </row>
    <row r="5" spans="1:7" x14ac:dyDescent="0.25">
      <c r="A5" s="273"/>
      <c r="B5" s="273"/>
      <c r="C5" s="273"/>
    </row>
    <row r="6" spans="1:7" x14ac:dyDescent="0.25">
      <c r="A6" s="273"/>
      <c r="B6" s="273"/>
      <c r="C6" s="273"/>
    </row>
    <row r="7" spans="1:7" x14ac:dyDescent="0.25">
      <c r="A7" s="273"/>
      <c r="B7" s="273"/>
      <c r="C7" s="273"/>
    </row>
    <row r="8" spans="1:7" x14ac:dyDescent="0.25">
      <c r="A8" s="273"/>
      <c r="B8" s="273"/>
      <c r="C8" s="273"/>
    </row>
    <row r="9" spans="1:7" x14ac:dyDescent="0.25">
      <c r="A9" s="273"/>
      <c r="B9" s="273"/>
      <c r="C9" s="273"/>
    </row>
    <row r="10" spans="1:7" x14ac:dyDescent="0.25">
      <c r="A10" s="273"/>
      <c r="B10" s="273"/>
      <c r="C10" s="273"/>
    </row>
    <row r="11" spans="1:7" x14ac:dyDescent="0.25">
      <c r="A11" s="273"/>
      <c r="B11" s="273"/>
      <c r="C11" s="273"/>
    </row>
    <row r="12" spans="1:7" x14ac:dyDescent="0.25">
      <c r="A12" s="273"/>
      <c r="B12" s="273"/>
      <c r="C12" s="273"/>
    </row>
    <row r="14" spans="1:7" ht="21" x14ac:dyDescent="0.35">
      <c r="A14" s="178" t="s">
        <v>223</v>
      </c>
    </row>
    <row r="15" spans="1:7" x14ac:dyDescent="0.25">
      <c r="G15" s="15"/>
    </row>
    <row r="16" spans="1:7" x14ac:dyDescent="0.25">
      <c r="A16" s="272" t="str">
        <f>"I hereby certify that the "&amp;'Cap Calculation'!C5&amp;"Board of Chosen Freeholders has approved the following alternative "&amp;'Cap Calculation'!D7&amp;" budget cap base for the "&amp;'Cap Calculation'!C5&amp;'Cap Calculation'!D5&amp;" in lieu of the maximum statutorily permitted budget request increase for the prior year:"</f>
        <v>I hereby certify that the Select county hereBoard of Chosen Freeholders has approved the following alternative 2018 budget cap base for the Select county hereSelect county entity budget authority here in lieu of the maximum statutorily permitted budget request increase for the prior year:</v>
      </c>
      <c r="B16" s="272"/>
      <c r="C16" s="272"/>
      <c r="G16" s="187"/>
    </row>
    <row r="17" spans="1:3" x14ac:dyDescent="0.25">
      <c r="A17" s="272"/>
      <c r="B17" s="272"/>
      <c r="C17" s="272"/>
    </row>
    <row r="18" spans="1:3" x14ac:dyDescent="0.25">
      <c r="A18" s="175"/>
      <c r="B18" s="175"/>
      <c r="C18" s="175"/>
    </row>
    <row r="19" spans="1:3" x14ac:dyDescent="0.25">
      <c r="A19" s="169"/>
      <c r="B19" s="168"/>
      <c r="C19" s="168"/>
    </row>
    <row r="20" spans="1:3" x14ac:dyDescent="0.25">
      <c r="A20" s="188"/>
      <c r="B20" s="188"/>
      <c r="C20" s="188"/>
    </row>
    <row r="21" spans="1:3" x14ac:dyDescent="0.25">
      <c r="A21" s="271" t="s">
        <v>193</v>
      </c>
      <c r="B21" s="271"/>
      <c r="C21" s="271"/>
    </row>
    <row r="22" spans="1:3" ht="15.75" thickBot="1" x14ac:dyDescent="0.3">
      <c r="A22" s="168"/>
      <c r="B22" s="168"/>
      <c r="C22" s="168"/>
    </row>
    <row r="23" spans="1:3" ht="19.5" thickBot="1" x14ac:dyDescent="0.35">
      <c r="A23" s="170" t="str">
        <f>Budget_Year&amp;" Freeholder Approved Cap Base:"</f>
        <v>2018 Freeholder Approved Cap Base:</v>
      </c>
      <c r="B23" s="189">
        <v>0</v>
      </c>
    </row>
    <row r="26" spans="1:3" ht="21" x14ac:dyDescent="0.35">
      <c r="A26" s="178" t="s">
        <v>224</v>
      </c>
    </row>
    <row r="27" spans="1:3" ht="21" x14ac:dyDescent="0.35">
      <c r="A27" s="178"/>
    </row>
    <row r="28" spans="1:3" x14ac:dyDescent="0.25">
      <c r="A28" s="272" t="str">
        <f>"I hereby certify that the "&amp;'Cap Calculation'!C5&amp;"Board of Chosen Freeholders has approved the carryover of the adjusted "&amp;'Cap Calculation'!D7-1&amp;" budget cap base to "&amp;'Cap Calculation'!D7&amp; " for the "&amp;'Cap Calculation'!C5&amp;'Cap Calculation'!D5&amp;" in lieu of the maximum statutorily permitted budget request increase for the prior year:"</f>
        <v>I hereby certify that the Select county hereBoard of Chosen Freeholders has approved the carryover of the adjusted 2017 budget cap base to 2018 for the Select county hereSelect county entity budget authority here in lieu of the maximum statutorily permitted budget request increase for the prior year:</v>
      </c>
      <c r="B28" s="272"/>
      <c r="C28" s="272"/>
    </row>
    <row r="29" spans="1:3" x14ac:dyDescent="0.25">
      <c r="A29" s="272"/>
      <c r="B29" s="272"/>
      <c r="C29" s="272"/>
    </row>
    <row r="30" spans="1:3" x14ac:dyDescent="0.25">
      <c r="A30" s="175"/>
      <c r="B30" s="175"/>
      <c r="C30" s="175"/>
    </row>
    <row r="31" spans="1:3" x14ac:dyDescent="0.25">
      <c r="A31" s="188"/>
      <c r="B31" s="188"/>
      <c r="C31" s="188"/>
    </row>
    <row r="32" spans="1:3" x14ac:dyDescent="0.25">
      <c r="A32" s="271" t="s">
        <v>193</v>
      </c>
      <c r="B32" s="271"/>
      <c r="C32" s="271"/>
    </row>
    <row r="33" spans="1:3" ht="15.75" thickBot="1" x14ac:dyDescent="0.3">
      <c r="A33" s="179"/>
      <c r="B33" s="179"/>
      <c r="C33" s="179"/>
    </row>
    <row r="34" spans="1:3" ht="19.5" thickBot="1" x14ac:dyDescent="0.35">
      <c r="A34" s="170" t="str">
        <f>Budget_Year-1&amp;" Freeholder Approved Cap Base for 2017 Carryover:"</f>
        <v>2017 Freeholder Approved Cap Base for 2017 Carryover:</v>
      </c>
      <c r="B34" s="189">
        <v>0</v>
      </c>
    </row>
    <row r="35" spans="1:3" x14ac:dyDescent="0.25">
      <c r="B35" s="185"/>
    </row>
    <row r="36" spans="1:3" x14ac:dyDescent="0.25">
      <c r="B36" s="11" t="s">
        <v>217</v>
      </c>
    </row>
  </sheetData>
  <sheetProtection algorithmName="SHA-512" hashValue="x0qQoE1uYgxE3gaODpgNXIqSFmbM9w0FKn3J5NZdFbsqAW1uv60pC+LW7oBZJqfPrCJGxPVgXgGeajF0dPDlrw==" saltValue="g9VXuUJBx1B19lyMYMr4lA==" spinCount="100000" sheet="1" objects="1" scenarios="1"/>
  <mergeCells count="5">
    <mergeCell ref="A21:C21"/>
    <mergeCell ref="A16:C17"/>
    <mergeCell ref="A28:C29"/>
    <mergeCell ref="A32:C32"/>
    <mergeCell ref="A1:C12"/>
  </mergeCells>
  <pageMargins left="0.7" right="0.7" top="0.75" bottom="0.75" header="0.3" footer="0.3"/>
  <pageSetup scale="6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 Sheet</vt:lpstr>
      <vt:lpstr>Budget Summary</vt:lpstr>
      <vt:lpstr>Cap Calculation</vt:lpstr>
      <vt:lpstr>Health Insurance Exclusion</vt:lpstr>
      <vt:lpstr>Pension Exclusion</vt:lpstr>
      <vt:lpstr>CFO Certification</vt:lpstr>
      <vt:lpstr>Freeholder Cap Base Cert.</vt:lpstr>
      <vt:lpstr>Budget_Year</vt:lpstr>
      <vt:lpstr>'Cap Calculation'!Print_Area</vt:lpstr>
      <vt:lpstr>'Instruction Sheet'!Print_Area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Carmona, Jorge</cp:lastModifiedBy>
  <cp:lastPrinted>2017-12-14T21:20:43Z</cp:lastPrinted>
  <dcterms:created xsi:type="dcterms:W3CDTF">2014-06-27T13:24:05Z</dcterms:created>
  <dcterms:modified xsi:type="dcterms:W3CDTF">2017-12-28T13:54:47Z</dcterms:modified>
</cp:coreProperties>
</file>