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125" windowWidth="15045" windowHeight="4695" tabRatio="599" activeTab="0"/>
  </bookViews>
  <sheets>
    <sheet name="2006 Taxes" sheetId="1" r:id="rId1"/>
    <sheet name="Totals" sheetId="2" r:id="rId2"/>
    <sheet name="Summary by Muni" sheetId="3" r:id="rId3"/>
  </sheets>
  <definedNames>
    <definedName name="_xlnm.Print_Area" localSheetId="0">'2006 Taxes'!$A:$IV</definedName>
    <definedName name="_xlnm.Print_Titles" localSheetId="0">'2006 Taxes'!$A:$D,'2006 Taxes'!$1:$2</definedName>
  </definedNames>
  <calcPr fullCalcOnLoad="1"/>
</workbook>
</file>

<file path=xl/sharedStrings.xml><?xml version="1.0" encoding="utf-8"?>
<sst xmlns="http://schemas.openxmlformats.org/spreadsheetml/2006/main" count="1918" uniqueCount="1203">
  <si>
    <t>0101</t>
  </si>
  <si>
    <t>Absecon City</t>
  </si>
  <si>
    <t>Atlantic</t>
  </si>
  <si>
    <t>0102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</si>
  <si>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</si>
  <si>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</si>
  <si>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</si>
  <si>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</si>
  <si>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</si>
  <si>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</si>
  <si>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</si>
  <si>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</si>
  <si>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</si>
  <si>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</si>
  <si>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</si>
  <si>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</si>
  <si>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</si>
  <si>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</si>
  <si>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</si>
  <si>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</si>
  <si>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</si>
  <si>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</si>
  <si>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</si>
  <si>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</si>
  <si>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</si>
  <si>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</si>
  <si>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</si>
  <si>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</si>
  <si>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</si>
  <si>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</si>
  <si>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</si>
  <si>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</si>
  <si>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</si>
  <si>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</si>
  <si>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</si>
  <si>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</si>
  <si>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</si>
  <si>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</si>
  <si>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</si>
  <si>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</si>
  <si>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</si>
  <si>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</si>
  <si>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</si>
  <si>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</si>
  <si>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</si>
  <si>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</si>
  <si>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</si>
  <si>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</si>
  <si>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</si>
  <si>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</si>
  <si>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</si>
  <si>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</si>
  <si>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</si>
  <si>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</si>
  <si>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</si>
  <si>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</si>
  <si>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</si>
  <si>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</si>
  <si>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</si>
  <si>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</si>
  <si>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</si>
  <si>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</si>
  <si>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</si>
  <si>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</si>
  <si>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</si>
  <si>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0213</t>
  </si>
  <si>
    <t>Edgewater Borough</t>
  </si>
  <si>
    <t>0214</t>
  </si>
  <si>
    <t>Emerson Borough</t>
  </si>
  <si>
    <t>0215</t>
  </si>
  <si>
    <t>Englewood City</t>
  </si>
  <si>
    <t>0216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</si>
  <si>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</si>
  <si>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</si>
  <si>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</si>
  <si>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</si>
  <si>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</si>
  <si>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</si>
  <si>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</si>
  <si>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</si>
  <si>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</si>
  <si>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</si>
  <si>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</si>
  <si>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</si>
  <si>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</si>
  <si>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</si>
  <si>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</si>
  <si>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0225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</si>
  <si>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</si>
  <si>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</si>
  <si>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</si>
  <si>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</si>
  <si>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</si>
  <si>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</si>
  <si>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</si>
  <si>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</si>
  <si>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</si>
  <si>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</si>
  <si>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</si>
  <si>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</si>
  <si>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</si>
  <si>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</si>
  <si>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</si>
  <si>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</si>
  <si>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</si>
  <si>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</si>
  <si>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</si>
  <si>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</si>
  <si>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</si>
  <si>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</si>
  <si>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0238</t>
  </si>
  <si>
    <t>New Milford Borough</t>
  </si>
  <si>
    <t>0239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</si>
  <si>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</si>
  <si>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</si>
  <si>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</si>
  <si>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</si>
  <si>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</si>
  <si>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</si>
  <si>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</si>
  <si>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</si>
  <si>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</si>
  <si>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</si>
  <si>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</si>
  <si>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</si>
  <si>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</si>
  <si>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</si>
  <si>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</si>
  <si>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</si>
  <si>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</si>
  <si>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</si>
  <si>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</si>
  <si>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</si>
  <si>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</si>
  <si>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</si>
  <si>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</si>
  <si>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</si>
  <si>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</si>
  <si>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</si>
  <si>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</si>
  <si>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</si>
  <si>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</si>
  <si>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</si>
  <si>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</si>
  <si>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</si>
  <si>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</si>
  <si>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</si>
  <si>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</si>
  <si>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</si>
  <si>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</si>
  <si>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</si>
  <si>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</si>
  <si>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</si>
  <si>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</si>
  <si>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</si>
  <si>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</si>
  <si>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</si>
  <si>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</si>
  <si>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</si>
  <si>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</si>
  <si>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</si>
  <si>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</si>
  <si>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</si>
  <si>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</si>
  <si>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</si>
  <si>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</si>
  <si>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</si>
  <si>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</si>
  <si>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</si>
  <si>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</si>
  <si>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</si>
  <si>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</si>
  <si>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</si>
  <si>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</si>
  <si>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</si>
  <si>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</si>
  <si>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</si>
  <si>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</si>
  <si>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</si>
  <si>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0305</t>
  </si>
  <si>
    <t>Burlington City</t>
  </si>
  <si>
    <t>0306</t>
  </si>
  <si>
    <t>0307</t>
  </si>
  <si>
    <t>0308</t>
  </si>
  <si>
    <t>0309</t>
  </si>
  <si>
    <t>Delanco Township</t>
  </si>
  <si>
    <t>0310</t>
  </si>
  <si>
    <t>Delran Township</t>
  </si>
  <si>
    <t>0311</t>
  </si>
  <si>
    <t>0312</t>
  </si>
  <si>
    <t>0313</t>
  </si>
  <si>
    <t>Evesham Township</t>
  </si>
  <si>
    <t>0314</t>
  </si>
  <si>
    <t>0315</t>
  </si>
  <si>
    <t>0316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</si>
  <si>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</si>
  <si>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</si>
  <si>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</si>
  <si>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</si>
  <si>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</si>
  <si>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</si>
  <si>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</si>
  <si>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</si>
  <si>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0322</t>
  </si>
  <si>
    <t>0323</t>
  </si>
  <si>
    <t>0324</t>
  </si>
  <si>
    <t>0325</t>
  </si>
  <si>
    <t>0326</t>
  </si>
  <si>
    <t>0327</t>
  </si>
  <si>
    <t>Palmyra Borough</t>
  </si>
  <si>
    <t>0328</t>
  </si>
  <si>
    <t>Pemberton Borough</t>
  </si>
  <si>
    <t>0329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</si>
  <si>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</si>
  <si>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</si>
  <si>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</si>
  <si>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</si>
  <si>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</si>
  <si>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</si>
  <si>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</si>
  <si>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0334</t>
  </si>
  <si>
    <t>0335</t>
  </si>
  <si>
    <t>0336</t>
  </si>
  <si>
    <t>0337</t>
  </si>
  <si>
    <t>0338</t>
  </si>
  <si>
    <t>0339</t>
  </si>
  <si>
    <t>0340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</si>
  <si>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</si>
  <si>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</si>
  <si>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</si>
  <si>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</si>
  <si>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</si>
  <si>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</si>
  <si>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</si>
  <si>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</si>
  <si>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</si>
  <si>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</si>
  <si>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</si>
  <si>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</si>
  <si>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</si>
  <si>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</si>
  <si>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</si>
  <si>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</si>
  <si>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</si>
  <si>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</si>
  <si>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</si>
  <si>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</si>
  <si>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</si>
  <si>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</si>
  <si>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</si>
  <si>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</si>
  <si>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</si>
  <si>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</si>
  <si>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</si>
  <si>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</si>
  <si>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</si>
  <si>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0416</t>
  </si>
  <si>
    <t>Haddon Township</t>
  </si>
  <si>
    <t>0417</t>
  </si>
  <si>
    <t>0418</t>
  </si>
  <si>
    <t>0419</t>
  </si>
  <si>
    <t>Hi-nella Borough</t>
  </si>
  <si>
    <t>0420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</si>
  <si>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</si>
  <si>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</si>
  <si>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</si>
  <si>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</si>
  <si>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</si>
  <si>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</si>
  <si>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</si>
  <si>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</si>
  <si>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</si>
  <si>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0426</t>
  </si>
  <si>
    <t>Oaklyn Borough</t>
  </si>
  <si>
    <t>0427</t>
  </si>
  <si>
    <t>Pennsauken Township</t>
  </si>
  <si>
    <t>0428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</si>
  <si>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</si>
  <si>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</si>
  <si>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</si>
  <si>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</si>
  <si>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</si>
  <si>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</si>
  <si>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</si>
  <si>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</si>
  <si>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</si>
  <si>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</si>
  <si>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</si>
  <si>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</si>
  <si>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</si>
  <si>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</si>
  <si>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</si>
  <si>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</si>
  <si>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</si>
  <si>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</si>
  <si>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</si>
  <si>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</si>
  <si>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</si>
  <si>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</si>
  <si>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</si>
  <si>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0504</t>
  </si>
  <si>
    <t>Dennis Township</t>
  </si>
  <si>
    <t>0505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</si>
  <si>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</si>
  <si>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</si>
  <si>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</si>
  <si>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</si>
  <si>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</si>
  <si>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</si>
  <si>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</si>
  <si>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0510</t>
  </si>
  <si>
    <t>0511</t>
  </si>
  <si>
    <t>Upper Township</t>
  </si>
  <si>
    <t>0512</t>
  </si>
  <si>
    <t>0513</t>
  </si>
  <si>
    <t>0514</t>
  </si>
  <si>
    <t>Wildwood City</t>
  </si>
  <si>
    <t>0515</t>
  </si>
  <si>
    <t>0516</t>
  </si>
  <si>
    <t>Woodbine Borough</t>
  </si>
  <si>
    <t>0601</t>
  </si>
  <si>
    <t>Bridgeton City</t>
  </si>
  <si>
    <t>Cumberland</t>
  </si>
  <si>
    <t>0602</t>
  </si>
  <si>
    <t>0603</t>
  </si>
  <si>
    <t>0604</t>
  </si>
  <si>
    <t>Downe Township</t>
  </si>
  <si>
    <t>0605</t>
  </si>
  <si>
    <t>0606</t>
  </si>
  <si>
    <t>Greenwich Township</t>
  </si>
  <si>
    <t>0607</t>
  </si>
  <si>
    <t>0608</t>
  </si>
  <si>
    <t>Lawrence Township</t>
  </si>
  <si>
    <t>0609</t>
  </si>
  <si>
    <t>0610</t>
  </si>
  <si>
    <t>Millville City</t>
  </si>
  <si>
    <t>0611</t>
  </si>
  <si>
    <t>Shiloh Borough</t>
  </si>
  <si>
    <t>0612</t>
  </si>
  <si>
    <t>0613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</si>
  <si>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</si>
  <si>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</si>
  <si>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</si>
  <si>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</si>
  <si>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</si>
  <si>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</si>
  <si>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</si>
  <si>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</si>
  <si>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</si>
  <si>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</si>
  <si>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</si>
  <si>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</si>
  <si>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</si>
  <si>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</si>
  <si>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</si>
  <si>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</si>
  <si>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0709</t>
  </si>
  <si>
    <t>Irvington Township</t>
  </si>
  <si>
    <t>0710</t>
  </si>
  <si>
    <t>Livingston Township</t>
  </si>
  <si>
    <t>0711</t>
  </si>
  <si>
    <t>0712</t>
  </si>
  <si>
    <t>Millburn Township</t>
  </si>
  <si>
    <t>0713</t>
  </si>
  <si>
    <t>Montclair Township</t>
  </si>
  <si>
    <t>0714</t>
  </si>
  <si>
    <t>Newark City</t>
  </si>
  <si>
    <t>0715</t>
  </si>
  <si>
    <t>0716</t>
  </si>
  <si>
    <t>Nutley Township</t>
  </si>
  <si>
    <t>0717</t>
  </si>
  <si>
    <t>0718</t>
  </si>
  <si>
    <t>Roseland Borough</t>
  </si>
  <si>
    <t>0719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</si>
  <si>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</si>
  <si>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</si>
  <si>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</si>
  <si>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</si>
  <si>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</si>
  <si>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</si>
  <si>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</si>
  <si>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</si>
  <si>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</si>
  <si>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</si>
  <si>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</si>
  <si>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</si>
  <si>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</si>
  <si>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</si>
  <si>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</si>
  <si>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</si>
  <si>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</si>
  <si>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</si>
  <si>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</si>
  <si>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</si>
  <si>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0809</t>
  </si>
  <si>
    <t>0810</t>
  </si>
  <si>
    <t>Mantua Township</t>
  </si>
  <si>
    <t>0811</t>
  </si>
  <si>
    <t>Monroe Township</t>
  </si>
  <si>
    <t>0812</t>
  </si>
  <si>
    <t>0813</t>
  </si>
  <si>
    <t>Newfield Borough</t>
  </si>
  <si>
    <t>0814</t>
  </si>
  <si>
    <t>Paulsboro Borough</t>
  </si>
  <si>
    <t>0815</t>
  </si>
  <si>
    <t>Pitman Borough</t>
  </si>
  <si>
    <t>0816</t>
  </si>
  <si>
    <t>0817</t>
  </si>
  <si>
    <t>0818</t>
  </si>
  <si>
    <t>0819</t>
  </si>
  <si>
    <t>Wenonah Borough</t>
  </si>
  <si>
    <t>0820</t>
  </si>
  <si>
    <t>0821</t>
  </si>
  <si>
    <t>Westville Borough</t>
  </si>
  <si>
    <t>0822</t>
  </si>
  <si>
    <t>Woodbury City</t>
  </si>
  <si>
    <t>0823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</si>
  <si>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</si>
  <si>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</si>
  <si>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</si>
  <si>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</si>
  <si>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</si>
  <si>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</si>
  <si>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</si>
  <si>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</si>
  <si>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</si>
  <si>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</si>
  <si>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</si>
  <si>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</si>
  <si>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</si>
  <si>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</si>
  <si>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</si>
  <si>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</si>
  <si>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</si>
  <si>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</si>
  <si>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</si>
  <si>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</si>
  <si>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</si>
  <si>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</si>
  <si>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</si>
  <si>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</si>
  <si>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</si>
  <si>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</si>
  <si>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</si>
  <si>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</si>
  <si>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</si>
  <si>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</si>
  <si>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</si>
  <si>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</si>
  <si>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</si>
  <si>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</si>
  <si>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</si>
  <si>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</si>
  <si>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</si>
  <si>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</si>
  <si>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</si>
  <si>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</si>
  <si>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1008</t>
  </si>
  <si>
    <t>1009</t>
  </si>
  <si>
    <t>1010</t>
  </si>
  <si>
    <t>1011</t>
  </si>
  <si>
    <t>1012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</si>
  <si>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</si>
  <si>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</si>
  <si>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</si>
  <si>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</si>
  <si>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</si>
  <si>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</si>
  <si>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</si>
  <si>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</si>
  <si>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</si>
  <si>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</si>
  <si>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</si>
  <si>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</si>
  <si>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</si>
  <si>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</si>
  <si>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</si>
  <si>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</si>
  <si>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</si>
  <si>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</si>
  <si>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</si>
  <si>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1023</t>
  </si>
  <si>
    <t>Stockton Borough</t>
  </si>
  <si>
    <t>1024</t>
  </si>
  <si>
    <t>1025</t>
  </si>
  <si>
    <t>Union Township</t>
  </si>
  <si>
    <t>1026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</si>
  <si>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</si>
  <si>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</si>
  <si>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</si>
  <si>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</si>
  <si>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</si>
  <si>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</si>
  <si>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</si>
  <si>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</si>
  <si>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</si>
  <si>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</si>
  <si>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</si>
  <si>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</si>
  <si>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</si>
  <si>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</si>
  <si>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</si>
  <si>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</si>
  <si>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</si>
  <si>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</si>
  <si>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</si>
  <si>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</si>
  <si>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</si>
  <si>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</si>
  <si>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</si>
  <si>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</si>
  <si>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</si>
  <si>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</si>
  <si>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</si>
  <si>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</si>
  <si>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</si>
  <si>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</si>
  <si>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</si>
  <si>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1205</t>
  </si>
  <si>
    <t>Edison Township</t>
  </si>
  <si>
    <t>1206</t>
  </si>
  <si>
    <t>Helmetta Borough</t>
  </si>
  <si>
    <t>1207</t>
  </si>
  <si>
    <t>1208</t>
  </si>
  <si>
    <t>Jamesburg Borough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</si>
  <si>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</si>
  <si>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</si>
  <si>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</si>
  <si>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</si>
  <si>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</si>
  <si>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</si>
  <si>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</si>
  <si>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</si>
  <si>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</si>
  <si>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1209</t>
  </si>
  <si>
    <t>Old Bridge Township</t>
  </si>
  <si>
    <t>1216</t>
  </si>
  <si>
    <t>Perth Amboy City</t>
  </si>
  <si>
    <t>1217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</si>
  <si>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</si>
  <si>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</si>
  <si>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</si>
  <si>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</si>
  <si>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</si>
  <si>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</si>
  <si>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</si>
  <si>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1222</t>
  </si>
  <si>
    <t>1223</t>
  </si>
  <si>
    <t>South River Borough</t>
  </si>
  <si>
    <t>1224</t>
  </si>
  <si>
    <t>Spotswood Borough</t>
  </si>
  <si>
    <t>1225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</si>
  <si>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</si>
  <si>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</si>
  <si>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</si>
  <si>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</si>
  <si>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</si>
  <si>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</si>
  <si>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</si>
  <si>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</si>
  <si>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1305</t>
  </si>
  <si>
    <t>1306</t>
  </si>
  <si>
    <t>Belmar Borough</t>
  </si>
  <si>
    <t>1307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</si>
  <si>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</si>
  <si>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</si>
  <si>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</si>
  <si>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</si>
  <si>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</si>
  <si>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</si>
  <si>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</si>
  <si>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</si>
  <si>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</si>
  <si>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1313</t>
  </si>
  <si>
    <t>Fair Haven Borough</t>
  </si>
  <si>
    <t>1314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</si>
  <si>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</si>
  <si>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</si>
  <si>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</si>
  <si>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</si>
  <si>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</si>
  <si>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</si>
  <si>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</si>
  <si>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</si>
  <si>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</si>
  <si>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</si>
  <si>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</si>
  <si>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</si>
  <si>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</si>
  <si>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</si>
  <si>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</si>
  <si>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</si>
  <si>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</si>
  <si>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</si>
  <si>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</si>
  <si>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</si>
  <si>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</si>
  <si>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</si>
  <si>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</si>
  <si>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</si>
  <si>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</si>
  <si>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</si>
  <si>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</si>
  <si>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</si>
  <si>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</si>
  <si>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</si>
  <si>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</si>
  <si>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</si>
  <si>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1332</t>
  </si>
  <si>
    <t>Millstone Township</t>
  </si>
  <si>
    <t>1333</t>
  </si>
  <si>
    <t>1334</t>
  </si>
  <si>
    <t>Neptune Township</t>
  </si>
  <si>
    <t>1335</t>
  </si>
  <si>
    <t>1336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</si>
  <si>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</si>
  <si>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</si>
  <si>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</si>
  <si>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</si>
  <si>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</si>
  <si>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</si>
  <si>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</si>
  <si>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</si>
  <si>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</si>
  <si>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</si>
  <si>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</si>
  <si>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</si>
  <si>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</si>
  <si>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</si>
  <si>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</si>
  <si>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</si>
  <si>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</si>
  <si>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1346</t>
  </si>
  <si>
    <t>1347</t>
  </si>
  <si>
    <t>1348</t>
  </si>
  <si>
    <t>Spring Lake Borough</t>
  </si>
  <si>
    <t>1349</t>
  </si>
  <si>
    <t>1350</t>
  </si>
  <si>
    <t>1351</t>
  </si>
  <si>
    <t>1352</t>
  </si>
  <si>
    <t>Wall Township</t>
  </si>
  <si>
    <t>1353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</si>
  <si>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</si>
  <si>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</si>
  <si>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</si>
  <si>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</si>
  <si>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</si>
  <si>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</si>
  <si>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</si>
  <si>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</si>
  <si>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</si>
  <si>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</si>
  <si>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</si>
  <si>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</si>
  <si>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</si>
  <si>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</si>
  <si>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</si>
  <si>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</si>
  <si>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</si>
  <si>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</si>
  <si>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</si>
  <si>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</si>
  <si>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</si>
  <si>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</si>
  <si>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</si>
  <si>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</si>
  <si>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</si>
  <si>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</si>
  <si>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</si>
  <si>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</si>
  <si>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</si>
  <si>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</si>
  <si>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</si>
  <si>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</si>
  <si>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</si>
  <si>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</si>
  <si>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</si>
  <si>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</si>
  <si>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</si>
  <si>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</si>
  <si>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</si>
  <si>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</si>
  <si>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</si>
  <si>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</si>
  <si>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</si>
  <si>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</si>
  <si>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</si>
  <si>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</si>
  <si>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</si>
  <si>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</si>
  <si>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</si>
  <si>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1426</t>
  </si>
  <si>
    <t>1427</t>
  </si>
  <si>
    <t>Mount Olive Township</t>
  </si>
  <si>
    <t>1428</t>
  </si>
  <si>
    <t>Netcong Borough</t>
  </si>
  <si>
    <t>1429</t>
  </si>
  <si>
    <t>1430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</si>
  <si>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</si>
  <si>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</si>
  <si>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</si>
  <si>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</si>
  <si>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</si>
  <si>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</si>
  <si>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</si>
  <si>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</si>
  <si>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</si>
  <si>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1436</t>
  </si>
  <si>
    <t>Roxbury Township</t>
  </si>
  <si>
    <t>1437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</si>
  <si>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</si>
  <si>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</si>
  <si>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</si>
  <si>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</si>
  <si>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</si>
  <si>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</si>
  <si>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</si>
  <si>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</si>
  <si>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</si>
  <si>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</si>
  <si>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</si>
  <si>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</si>
  <si>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</si>
  <si>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</si>
  <si>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</si>
  <si>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</si>
  <si>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</si>
  <si>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</si>
  <si>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</si>
  <si>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</si>
  <si>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</si>
  <si>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</si>
  <si>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</si>
  <si>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</si>
  <si>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</si>
  <si>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</si>
  <si>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</si>
  <si>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</si>
  <si>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</si>
  <si>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</si>
  <si>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</si>
  <si>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</si>
  <si>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</si>
  <si>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</si>
  <si>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1517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</si>
  <si>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</si>
  <si>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</si>
  <si>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</si>
  <si>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</si>
  <si>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</si>
  <si>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</si>
  <si>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</si>
  <si>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</si>
  <si>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</si>
  <si>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</si>
  <si>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</si>
  <si>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</si>
  <si>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</si>
  <si>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</si>
  <si>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</si>
  <si>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</si>
  <si>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</si>
  <si>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</si>
  <si>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</si>
  <si>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</si>
  <si>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</si>
  <si>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</si>
  <si>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</si>
  <si>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</si>
  <si>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</si>
  <si>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</si>
  <si>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</si>
  <si>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</si>
  <si>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</si>
  <si>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</si>
  <si>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</si>
  <si>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</si>
  <si>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</si>
  <si>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</si>
  <si>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</si>
  <si>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</si>
  <si>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</si>
  <si>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</si>
  <si>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</si>
  <si>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</si>
  <si>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</si>
  <si>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</si>
  <si>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</si>
  <si>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</si>
  <si>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</si>
  <si>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</si>
  <si>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</si>
  <si>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</si>
  <si>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</si>
  <si>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</si>
  <si>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</si>
  <si>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</si>
  <si>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</si>
  <si>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</si>
  <si>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</si>
  <si>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</si>
  <si>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</si>
  <si>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</si>
  <si>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</si>
  <si>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1616</t>
  </si>
  <si>
    <t>West Paterson Borough</t>
  </si>
  <si>
    <t>1701</t>
  </si>
  <si>
    <t>Alloway Township</t>
  </si>
  <si>
    <t>Salem</t>
  </si>
  <si>
    <t>1702</t>
  </si>
  <si>
    <t>Elmer Borough</t>
  </si>
  <si>
    <t>1703</t>
  </si>
  <si>
    <t>1704</t>
  </si>
  <si>
    <t>1705</t>
  </si>
  <si>
    <t>Mannington Township</t>
  </si>
  <si>
    <t>1706</t>
  </si>
  <si>
    <t>Oldmans Township</t>
  </si>
  <si>
    <t>1707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</si>
  <si>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</si>
  <si>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</si>
  <si>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</si>
  <si>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</si>
  <si>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</si>
  <si>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</si>
  <si>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</si>
  <si>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</si>
  <si>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</si>
  <si>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</si>
  <si>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</si>
  <si>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1714</t>
  </si>
  <si>
    <t>1715</t>
  </si>
  <si>
    <t>1801</t>
  </si>
  <si>
    <t>Bedminster Township</t>
  </si>
  <si>
    <t>Somerset</t>
  </si>
  <si>
    <t>1802</t>
  </si>
  <si>
    <t>Bernards Township</t>
  </si>
  <si>
    <t>1803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</si>
  <si>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</si>
  <si>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</si>
  <si>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</si>
  <si>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</si>
  <si>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</si>
  <si>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</si>
  <si>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</si>
  <si>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1808</t>
  </si>
  <si>
    <t>1809</t>
  </si>
  <si>
    <t>1810</t>
  </si>
  <si>
    <t>1811</t>
  </si>
  <si>
    <t>Manville Borough</t>
  </si>
  <si>
    <t>1812</t>
  </si>
  <si>
    <t>Millstone Borough</t>
  </si>
  <si>
    <t>1813</t>
  </si>
  <si>
    <t>1814</t>
  </si>
  <si>
    <t>1815</t>
  </si>
  <si>
    <t>1816</t>
  </si>
  <si>
    <t>Raritan Borough</t>
  </si>
  <si>
    <t>1817</t>
  </si>
  <si>
    <t>Rocky Hill Borough</t>
  </si>
  <si>
    <t>1818</t>
  </si>
  <si>
    <t>1819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</si>
  <si>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</si>
  <si>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</si>
  <si>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</si>
  <si>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</si>
  <si>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</si>
  <si>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</si>
  <si>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</si>
  <si>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</si>
  <si>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</si>
  <si>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</si>
  <si>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</si>
  <si>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</si>
  <si>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</si>
  <si>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</si>
  <si>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</si>
  <si>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</si>
  <si>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</si>
  <si>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</si>
  <si>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</si>
  <si>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</si>
  <si>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</si>
  <si>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</si>
  <si>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</si>
  <si>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</si>
  <si>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</si>
  <si>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</si>
  <si>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</si>
  <si>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</si>
  <si>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</si>
  <si>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</si>
  <si>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</si>
  <si>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</si>
  <si>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1915</t>
  </si>
  <si>
    <t>Newton Town</t>
  </si>
  <si>
    <t>1916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</si>
  <si>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</si>
  <si>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</si>
  <si>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</si>
  <si>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</si>
  <si>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</si>
  <si>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</si>
  <si>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</si>
  <si>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</si>
  <si>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</si>
  <si>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</si>
  <si>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</si>
  <si>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</si>
  <si>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</si>
  <si>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</si>
  <si>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</si>
  <si>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</si>
  <si>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</si>
  <si>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</si>
  <si>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</si>
  <si>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</si>
  <si>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</si>
  <si>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</si>
  <si>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</si>
  <si>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</si>
  <si>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</si>
  <si>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</si>
  <si>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</si>
  <si>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</si>
  <si>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</si>
  <si>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</si>
  <si>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</si>
  <si>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</si>
  <si>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</si>
  <si>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</si>
  <si>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</si>
  <si>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</si>
  <si>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</si>
  <si>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</si>
  <si>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</si>
  <si>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</si>
  <si>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</si>
  <si>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</si>
  <si>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</si>
  <si>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</si>
  <si>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</si>
  <si>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</si>
  <si>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</si>
  <si>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</si>
  <si>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</si>
  <si>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</si>
  <si>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</si>
  <si>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</si>
  <si>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</si>
  <si>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</si>
  <si>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</si>
  <si>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</si>
  <si>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</si>
  <si>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</si>
  <si>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</si>
  <si>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</si>
  <si>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</si>
  <si>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</si>
  <si>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</si>
  <si>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</si>
  <si>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</si>
  <si>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</si>
  <si>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</si>
  <si>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</si>
  <si>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</si>
  <si>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</si>
  <si>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</si>
  <si>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</si>
  <si>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</si>
  <si>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</si>
  <si>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</si>
  <si>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</si>
  <si>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</si>
  <si>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</si>
  <si>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</si>
  <si>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</si>
  <si>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</si>
  <si>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</si>
  <si>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</si>
  <si>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</si>
  <si>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</si>
  <si>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</si>
  <si>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</si>
  <si>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</si>
  <si>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</si>
  <si>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</si>
  <si>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</si>
  <si>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</si>
  <si>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</si>
  <si>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</si>
  <si>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</si>
  <si>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1215</t>
  </si>
  <si>
    <t>Net Valuation Taxable</t>
  </si>
  <si>
    <t>State Equalization Table Average Ratio</t>
  </si>
  <si>
    <t>State Equalization Table Average Ratio (Decimal Form)</t>
  </si>
  <si>
    <t>Net County Taxes Apportioned Less Col 12AIV</t>
  </si>
  <si>
    <t>County Library Taxes</t>
  </si>
  <si>
    <t>Local Health Services Taxes</t>
  </si>
  <si>
    <t>County Open Space Preservation Trust Fund</t>
  </si>
  <si>
    <t>Total County Levy</t>
  </si>
  <si>
    <t>As Required by District School Budget</t>
  </si>
  <si>
    <t>Regional Consolidated and Joint School Budget</t>
  </si>
  <si>
    <t>As Required by Local Municipal Budget</t>
  </si>
  <si>
    <t>Total School Levy</t>
  </si>
  <si>
    <t>Local Municipal Purposes</t>
  </si>
  <si>
    <t>Local Municipal Open Space</t>
  </si>
  <si>
    <t>Total Local Municipal Tax Levy</t>
  </si>
  <si>
    <t>Total Levy on Which Tax Rate is Computed</t>
  </si>
  <si>
    <t>Year</t>
  </si>
  <si>
    <t>Municode</t>
  </si>
  <si>
    <t>Municipality</t>
  </si>
  <si>
    <t>County</t>
  </si>
  <si>
    <t>Average Residential Property Value</t>
  </si>
  <si>
    <t>Average Total Property Taxes</t>
  </si>
  <si>
    <t>Percent Change</t>
  </si>
  <si>
    <t>Changes</t>
  </si>
  <si>
    <t>REAP Credit Rate</t>
  </si>
  <si>
    <t>Average SAVER Rebate</t>
  </si>
  <si>
    <t>Net Average Taxes</t>
  </si>
  <si>
    <t>Data</t>
  </si>
  <si>
    <t>Net Valuation Taxable (Col. 6)</t>
  </si>
  <si>
    <t>Net County Taxes Apportioned Less Col 12AV</t>
  </si>
  <si>
    <t>R/E</t>
  </si>
  <si>
    <t>Average Net Property Taxes</t>
  </si>
  <si>
    <t>CY Municipal Rate</t>
  </si>
  <si>
    <t>CY School Rate</t>
  </si>
  <si>
    <t>CY County Rate</t>
  </si>
  <si>
    <t>CY Total Rate</t>
  </si>
  <si>
    <t>CY Equalized Value</t>
  </si>
  <si>
    <t>CY County EQ Rate</t>
  </si>
  <si>
    <t>CY School EQ Rate</t>
  </si>
  <si>
    <t>MUNI-</t>
  </si>
  <si>
    <t>MUNICIPALITY</t>
  </si>
  <si>
    <t>COUNTY</t>
  </si>
  <si>
    <t>Status</t>
  </si>
  <si>
    <t>Atlantic City City</t>
  </si>
  <si>
    <t>Mullica Township</t>
  </si>
  <si>
    <t>Fairfield Township</t>
  </si>
  <si>
    <t>Corbin City</t>
  </si>
  <si>
    <t>Hammonton Township</t>
  </si>
  <si>
    <t>Longport Borough</t>
  </si>
  <si>
    <t>Ventnor City</t>
  </si>
  <si>
    <t>East Rutherford Borough</t>
  </si>
  <si>
    <t>Englewood Cliffs Borough</t>
  </si>
  <si>
    <t>Harrington Park Borough</t>
  </si>
  <si>
    <t>Hasbrouck Heights Borough</t>
  </si>
  <si>
    <t>Little Ferry Borough</t>
  </si>
  <si>
    <t>Moonachie Borough</t>
  </si>
  <si>
    <t>North Arlington Borough</t>
  </si>
  <si>
    <t>Saddle Brook Township</t>
  </si>
  <si>
    <t>South Hackensack Township</t>
  </si>
  <si>
    <t>Upper Saddle River Borough</t>
  </si>
  <si>
    <t>Woodcliff Lake Borough</t>
  </si>
  <si>
    <t>Bordentown Township</t>
  </si>
  <si>
    <t>Burlington Township</t>
  </si>
  <si>
    <t>Chesterfield Township</t>
  </si>
  <si>
    <t>Cinnaminson Township</t>
  </si>
  <si>
    <t>Eastampton Township</t>
  </si>
  <si>
    <t>Edgewater Park Township</t>
  </si>
  <si>
    <t>Fieldsboro Borough</t>
  </si>
  <si>
    <t>Florence Township</t>
  </si>
  <si>
    <t>Hainesport Township</t>
  </si>
  <si>
    <t>Maple Shade Borough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</si>
  <si>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</si>
  <si>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</si>
  <si>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</si>
  <si>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</si>
  <si>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</si>
  <si>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</si>
  <si>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Pemberton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</si>
  <si>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</si>
  <si>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</si>
  <si>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</si>
  <si>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</si>
  <si>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</si>
  <si>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</si>
  <si>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</si>
  <si>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Chesilhurst Borough</t>
  </si>
  <si>
    <t>Gloucester Township</t>
  </si>
  <si>
    <t>Haddonfield Borough</t>
  </si>
  <si>
    <t>Haddon Heights Borough</t>
  </si>
  <si>
    <t>Laurel Springs Borough</t>
  </si>
  <si>
    <t>Mount Ephraim Borough</t>
  </si>
  <si>
    <t>Pine Hill Borough</t>
  </si>
  <si>
    <t>Winslow Township</t>
  </si>
  <si>
    <t>Cape May Point Borough</t>
  </si>
  <si>
    <t>Lower Township</t>
  </si>
  <si>
    <t>Sea Isle City</t>
  </si>
  <si>
    <t>Stone Harbor Borough</t>
  </si>
  <si>
    <t>West Cape May Borough</t>
  </si>
  <si>
    <t>West Wildwood Borough</t>
  </si>
  <si>
    <t>Wildwood Crest Borough</t>
  </si>
  <si>
    <t>Commercial Township</t>
  </si>
  <si>
    <t>Deerfield Township</t>
  </si>
  <si>
    <t>Hopewell Township</t>
  </si>
  <si>
    <t>Maurice River Township</t>
  </si>
  <si>
    <t>Stow Creek Township</t>
  </si>
  <si>
    <t>Upper Deerfield Township</t>
  </si>
  <si>
    <t>Caldwell Township</t>
  </si>
  <si>
    <t>Glen Ridge Borough</t>
  </si>
  <si>
    <t>Maplewood Township</t>
  </si>
  <si>
    <t>North Caldwell Borough</t>
  </si>
  <si>
    <t>Orange City</t>
  </si>
  <si>
    <t>South Orange Village</t>
  </si>
  <si>
    <t>East Greenwich Township</t>
  </si>
  <si>
    <t>Harrison Township</t>
  </si>
  <si>
    <t>Logan Township</t>
  </si>
  <si>
    <t>National Park Borough</t>
  </si>
  <si>
    <t>South Harrison Township</t>
  </si>
  <si>
    <t>Swedesboro Borough</t>
  </si>
  <si>
    <t>West Deptford Township</t>
  </si>
  <si>
    <t>Woodbury Heights Borough</t>
  </si>
  <si>
    <t>Alexandria Township</t>
  </si>
  <si>
    <t>Delaware Township</t>
  </si>
  <si>
    <t>East Amwell Township</t>
  </si>
  <si>
    <t>Flemington Borough</t>
  </si>
  <si>
    <t>Frenchtown Borough</t>
  </si>
  <si>
    <t>Glen Gardner Borough</t>
  </si>
  <si>
    <t>Readington Township</t>
  </si>
  <si>
    <t>Tewksbury Township</t>
  </si>
  <si>
    <t>West Amwell Township</t>
  </si>
  <si>
    <t>East Brunswick Township</t>
  </si>
  <si>
    <t>Highland Park Borough</t>
  </si>
  <si>
    <t>North Brunswick Township</t>
  </si>
  <si>
    <t>Piscataway Township</t>
  </si>
  <si>
    <t>South Brunswick Township</t>
  </si>
  <si>
    <t>South Plainfield Borough</t>
  </si>
  <si>
    <t>Woodbridge Township</t>
  </si>
  <si>
    <t>Atlantic Highlands Borough</t>
  </si>
  <si>
    <t>Avon-by-the-Sea Borough</t>
  </si>
  <si>
    <t>Bradley Beach Borough</t>
  </si>
  <si>
    <t>Englishtown Borough</t>
  </si>
  <si>
    <t>Farmingdale Borough</t>
  </si>
  <si>
    <t>Little Silver Borough</t>
  </si>
  <si>
    <t>Middletown Township</t>
  </si>
  <si>
    <t>Monmouth Beach Borough</t>
  </si>
  <si>
    <t>Neptune City Borough</t>
  </si>
  <si>
    <t>Tinton Falls Borough</t>
  </si>
  <si>
    <t>Shrewsbury Borough</t>
  </si>
  <si>
    <t>Shrewsbury Township</t>
  </si>
  <si>
    <t>Spring Lake Heights Borough</t>
  </si>
  <si>
    <t>Union Beach Borough</t>
  </si>
  <si>
    <t>Upper Freehold Township</t>
  </si>
  <si>
    <t>West Long Branch Borough</t>
  </si>
  <si>
    <t>Montville Township</t>
  </si>
  <si>
    <t>Mountain Lakes Borough</t>
  </si>
  <si>
    <t>Mount Arlington Borough</t>
  </si>
  <si>
    <t>Parsippany-Troy Hills Township</t>
  </si>
  <si>
    <t>Long Hill Township</t>
  </si>
  <si>
    <t>Rockaway Township</t>
  </si>
  <si>
    <t>Victory Gardens Borough</t>
  </si>
  <si>
    <t>Little Egg Harbor Township</t>
  </si>
  <si>
    <t>Long Beach Township</t>
  </si>
  <si>
    <t>Point Pleasant Beach Borough</t>
  </si>
  <si>
    <t>South Toms River Borough</t>
  </si>
  <si>
    <t>West Milford Township</t>
  </si>
  <si>
    <t>Elsinboro Township</t>
  </si>
  <si>
    <t>Lower Alloways Creek Township</t>
  </si>
  <si>
    <t>Penns Grove Borough</t>
  </si>
  <si>
    <t>Carneys Point Township</t>
  </si>
  <si>
    <t>Upper Pittsgrove Township</t>
  </si>
  <si>
    <t>Woodstown Borough</t>
  </si>
  <si>
    <t>Bernardsville Borough</t>
  </si>
  <si>
    <t>Far Hills Borough</t>
  </si>
  <si>
    <t>Green Brook Township</t>
  </si>
  <si>
    <t>Hillsborough Township</t>
  </si>
  <si>
    <t>Montgomery Township</t>
  </si>
  <si>
    <t>North Plainfield Borough</t>
  </si>
  <si>
    <t>Peapack-Gladstone Borough</t>
  </si>
  <si>
    <t>Somerville Borough</t>
  </si>
  <si>
    <t>South Bound Brook Borough</t>
  </si>
  <si>
    <t>Montague Township</t>
  </si>
  <si>
    <t>Ogdensburg Borough</t>
  </si>
  <si>
    <t>Berkeley Heights Township</t>
  </si>
  <si>
    <t>Roselle Park Borough</t>
  </si>
  <si>
    <t>Frelinghuysen Township</t>
  </si>
  <si>
    <t>Lake Como Borough (South Belmar)</t>
  </si>
  <si>
    <t>Municipal Rate</t>
  </si>
  <si>
    <t>School Rate</t>
  </si>
  <si>
    <t>County Rate</t>
  </si>
  <si>
    <t>Total Rate</t>
  </si>
  <si>
    <t>Average Property Value</t>
  </si>
  <si>
    <t>Average Residential Tax</t>
  </si>
  <si>
    <t>Average Saver Rebate</t>
  </si>
  <si>
    <t>Assessment</t>
  </si>
  <si>
    <t>2005 Total</t>
  </si>
  <si>
    <t>2006 Statewide Totals</t>
  </si>
  <si>
    <t>Municipal Open Space Rate</t>
  </si>
  <si>
    <t>CY Municipal Open Space Rate</t>
  </si>
  <si>
    <t>Total Municipal Rate</t>
  </si>
  <si>
    <t>2006 Municipal Rate</t>
  </si>
  <si>
    <t>2006 Municipal Open Space Rate</t>
  </si>
  <si>
    <t>2006 Total Municipal Rate</t>
  </si>
  <si>
    <t>2006 School Rate</t>
  </si>
  <si>
    <t>2006 County Rate</t>
  </si>
  <si>
    <t>2006 REAP Rate</t>
  </si>
  <si>
    <t>CY Total Municipal Rate</t>
  </si>
  <si>
    <t>2006 Total Rate</t>
  </si>
  <si>
    <t>Toms River Township</t>
  </si>
  <si>
    <t>CY Total Municipal EQ Rate</t>
  </si>
  <si>
    <t>CY Total EQ Rate (REAP Not Included)</t>
  </si>
  <si>
    <t>RV</t>
  </si>
  <si>
    <t>RA</t>
  </si>
  <si>
    <t>Average NJ Saver Rebate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</si>
</sst>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0_)"/>
    <numFmt numFmtId="167" formatCode="0.00_)"/>
    <numFmt numFmtId="168" formatCode="#,##0.0000_);\(#,##0.0000\)"/>
    <numFmt numFmtId="169" formatCode="0.000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?_);_(@_)"/>
    <numFmt numFmtId="175" formatCode="0.0_)"/>
    <numFmt numFmtId="176" formatCode="0.00000_)"/>
    <numFmt numFmtId="177" formatCode="0.000000_)"/>
    <numFmt numFmtId="178" formatCode="0.0%"/>
    <numFmt numFmtId="179" formatCode="&quot;$&quot;#,##0"/>
    <numFmt numFmtId="180" formatCode="_(* #,##0.000_);_(* \(#,##0.000\);_(* &quot;-&quot;??_);_(@_)"/>
    <numFmt numFmtId="181" formatCode="#,##0.0_);\(#,##0.0\)"/>
    <numFmt numFmtId="182" formatCode="&quot;$&quot;#,##0.00"/>
    <numFmt numFmtId="183" formatCode="0.0"/>
    <numFmt numFmtId="184" formatCode="&quot;$&quot;#,##0.0"/>
    <numFmt numFmtId="185" formatCode="_(* #,##0.0000_);_(* \(#,##0.0000\);_(* &quot;-&quot;??_);_(@_)"/>
    <numFmt numFmtId="186" formatCode="_(* #,##0.0000_);_(* \(#,##0.0000\);_(* &quot;-&quot;????_);_(@_)"/>
    <numFmt numFmtId="187" formatCode="#,##0.0"/>
    <numFmt numFmtId="188" formatCode="#,##0.000"/>
    <numFmt numFmtId="189" formatCode="0.00000000"/>
    <numFmt numFmtId="190" formatCode="_(* #,##0.00000_);_(* \(#,##0.00000\);_(* &quot;-&quot;??_);_(@_)"/>
    <numFmt numFmtId="191" formatCode="_(&quot;$&quot;* #,##0_);_(&quot;$&quot;* \(#,##0\);_(&quot;$&quot;* &quot;-&quot;??_);_(@_)"/>
    <numFmt numFmtId="192" formatCode="#,##0;[Red]#,##0"/>
    <numFmt numFmtId="193" formatCode="0.0000"/>
    <numFmt numFmtId="194" formatCode="_(&quot;$&quot;* #,##0.0_);_(&quot;$&quot;* \(#,##0.0\);_(&quot;$&quot;* &quot;-&quot;??_);_(@_)"/>
    <numFmt numFmtId="195" formatCode="0.0000000"/>
    <numFmt numFmtId="196" formatCode="0.000000"/>
    <numFmt numFmtId="197" formatCode="0.00000"/>
    <numFmt numFmtId="198" formatCode="#,##0.0000"/>
    <numFmt numFmtId="199" formatCode="#,##0.00000"/>
    <numFmt numFmtId="200" formatCode="0.000%"/>
    <numFmt numFmtId="201" formatCode="[$€-2]\ #,##0.00_);[Red]\([$€-2]\ #,##0.00\)"/>
  </numFmts>
  <fonts count="13">
    <font>
      <sz val="10"/>
      <name val="Arial"/>
      <family val="0"/>
    </font>
    <font>
      <sz val="13"/>
      <name val="Times New Roman"/>
      <family val="0"/>
    </font>
    <font>
      <sz val="10"/>
      <color indexed="8"/>
      <name val="Arial"/>
      <family val="0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12"/>
      <name val="Helv"/>
      <family val="0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0" fillId="0" borderId="0">
      <alignment/>
      <protection/>
    </xf>
    <xf numFmtId="9" fontId="1" fillId="0" borderId="0" applyFont="0" applyFill="0" applyBorder="0" applyAlignment="0" applyProtection="0"/>
  </cellStyleXfs>
  <cellXfs count="123">
    <xf numFmtId="164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 applyProtection="1" quotePrefix="1">
      <alignment horizontal="center" vertical="center" wrapText="1"/>
      <protection/>
    </xf>
    <xf numFmtId="166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170" fontId="0" fillId="0" borderId="0" xfId="15" applyNumberFormat="1" applyAlignment="1">
      <alignment/>
    </xf>
    <xf numFmtId="164" fontId="0" fillId="0" borderId="1" xfId="0" applyBorder="1" applyAlignment="1">
      <alignment horizontal="center"/>
    </xf>
    <xf numFmtId="164" fontId="6" fillId="0" borderId="1" xfId="0" applyNumberFormat="1" applyFont="1" applyBorder="1" applyAlignment="1" applyProtection="1">
      <alignment horizontal="left" vertical="center" wrapText="1"/>
      <protection/>
    </xf>
    <xf numFmtId="164" fontId="6" fillId="0" borderId="1" xfId="0" applyNumberFormat="1" applyFont="1" applyBorder="1" applyAlignment="1" applyProtection="1" quotePrefix="1">
      <alignment horizontal="left" vertical="center" wrapText="1"/>
      <protection/>
    </xf>
    <xf numFmtId="165" fontId="6" fillId="0" borderId="1" xfId="0" applyNumberFormat="1" applyFont="1" applyBorder="1" applyAlignment="1" applyProtection="1" quotePrefix="1">
      <alignment horizontal="left" vertical="center" wrapText="1"/>
      <protection/>
    </xf>
    <xf numFmtId="164" fontId="5" fillId="0" borderId="1" xfId="0" applyNumberFormat="1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>
      <alignment horizontal="center"/>
    </xf>
    <xf numFmtId="164" fontId="8" fillId="0" borderId="2" xfId="0" applyFont="1" applyBorder="1" applyAlignment="1">
      <alignment horizontal="right"/>
    </xf>
    <xf numFmtId="170" fontId="8" fillId="0" borderId="2" xfId="15" applyNumberFormat="1" applyFont="1" applyBorder="1" applyAlignment="1">
      <alignment horizontal="right"/>
    </xf>
    <xf numFmtId="167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9" fontId="8" fillId="0" borderId="2" xfId="0" applyNumberFormat="1" applyFont="1" applyBorder="1" applyAlignment="1">
      <alignment horizontal="right"/>
    </xf>
    <xf numFmtId="164" fontId="8" fillId="0" borderId="0" xfId="0" applyFont="1" applyBorder="1" applyAlignment="1">
      <alignment/>
    </xf>
    <xf numFmtId="170" fontId="0" fillId="0" borderId="0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0" xfId="0" applyNumberFormat="1" applyAlignment="1">
      <alignment/>
    </xf>
    <xf numFmtId="179" fontId="2" fillId="2" borderId="1" xfId="0" applyNumberFormat="1" applyFont="1" applyFill="1" applyBorder="1" applyAlignment="1" applyProtection="1" quotePrefix="1">
      <alignment horizontal="center" vertical="center" wrapText="1"/>
      <protection/>
    </xf>
    <xf numFmtId="179" fontId="0" fillId="2" borderId="0" xfId="15" applyNumberFormat="1" applyFill="1" applyBorder="1" applyAlignment="1">
      <alignment/>
    </xf>
    <xf numFmtId="179" fontId="0" fillId="2" borderId="0" xfId="0" applyNumberFormat="1" applyFill="1" applyAlignment="1">
      <alignment/>
    </xf>
    <xf numFmtId="179" fontId="0" fillId="2" borderId="0" xfId="22" applyNumberFormat="1" applyFill="1" applyAlignment="1">
      <alignment/>
    </xf>
    <xf numFmtId="179" fontId="9" fillId="0" borderId="1" xfId="0" applyNumberFormat="1" applyFont="1" applyBorder="1" applyAlignment="1" applyProtection="1" quotePrefix="1">
      <alignment horizontal="center" vertical="center" wrapText="1"/>
      <protection/>
    </xf>
    <xf numFmtId="170" fontId="2" fillId="0" borderId="0" xfId="15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9" fillId="0" borderId="0" xfId="15" applyNumberFormat="1" applyFont="1" applyBorder="1" applyAlignment="1" applyProtection="1">
      <alignment horizontal="center" vertical="center" wrapText="1"/>
      <protection/>
    </xf>
    <xf numFmtId="170" fontId="10" fillId="0" borderId="0" xfId="15" applyNumberFormat="1" applyFont="1" applyBorder="1" applyAlignment="1" quotePrefix="1">
      <alignment horizontal="center" wrapText="1"/>
    </xf>
    <xf numFmtId="170" fontId="10" fillId="0" borderId="0" xfId="15" applyNumberFormat="1" applyFont="1" applyBorder="1" applyAlignment="1">
      <alignment horizontal="center" wrapText="1"/>
    </xf>
    <xf numFmtId="10" fontId="10" fillId="0" borderId="0" xfId="15" applyNumberFormat="1" applyFont="1" applyBorder="1" applyAlignment="1">
      <alignment horizontal="center" wrapText="1"/>
    </xf>
    <xf numFmtId="169" fontId="10" fillId="0" borderId="0" xfId="15" applyNumberFormat="1" applyFont="1" applyBorder="1" applyAlignment="1">
      <alignment horizontal="center" wrapText="1"/>
    </xf>
    <xf numFmtId="170" fontId="2" fillId="0" borderId="0" xfId="15" applyNumberFormat="1" applyFont="1" applyBorder="1" applyAlignment="1" applyProtection="1">
      <alignment horizontal="left" vertical="center" wrapText="1"/>
      <protection/>
    </xf>
    <xf numFmtId="10" fontId="0" fillId="0" borderId="0" xfId="15" applyNumberFormat="1" applyBorder="1" applyAlignment="1">
      <alignment/>
    </xf>
    <xf numFmtId="169" fontId="0" fillId="0" borderId="0" xfId="15" applyNumberFormat="1" applyBorder="1" applyAlignment="1">
      <alignment/>
    </xf>
    <xf numFmtId="170" fontId="2" fillId="0" borderId="0" xfId="15" applyNumberFormat="1" applyFont="1" applyBorder="1" applyAlignment="1" applyProtection="1" quotePrefix="1">
      <alignment horizontal="left" vertical="center" wrapText="1"/>
      <protection/>
    </xf>
    <xf numFmtId="193" fontId="0" fillId="0" borderId="0" xfId="15" applyNumberFormat="1" applyBorder="1" applyAlignment="1">
      <alignment/>
    </xf>
    <xf numFmtId="170" fontId="9" fillId="0" borderId="0" xfId="15" applyNumberFormat="1" applyFont="1" applyBorder="1" applyAlignment="1" applyProtection="1" quotePrefix="1">
      <alignment horizontal="left" vertical="center" wrapText="1"/>
      <protection/>
    </xf>
    <xf numFmtId="170" fontId="9" fillId="0" borderId="0" xfId="15" applyNumberFormat="1" applyFont="1" applyBorder="1" applyAlignment="1" applyProtection="1">
      <alignment horizontal="left" vertical="center" wrapText="1"/>
      <protection/>
    </xf>
    <xf numFmtId="170" fontId="0" fillId="0" borderId="0" xfId="15" applyNumberFormat="1" applyBorder="1" applyAlignment="1">
      <alignment horizontal="left"/>
    </xf>
    <xf numFmtId="170" fontId="0" fillId="0" borderId="0" xfId="15" applyNumberFormat="1" applyFont="1" applyBorder="1" applyAlignment="1">
      <alignment horizontal="left" vertical="center" wrapText="1"/>
    </xf>
    <xf numFmtId="169" fontId="0" fillId="0" borderId="0" xfId="15" applyNumberFormat="1" applyFont="1" applyBorder="1" applyAlignment="1">
      <alignment horizontal="center"/>
    </xf>
    <xf numFmtId="10" fontId="10" fillId="0" borderId="0" xfId="15" applyNumberFormat="1" applyFont="1" applyBorder="1" applyAlignment="1">
      <alignment/>
    </xf>
    <xf numFmtId="180" fontId="0" fillId="0" borderId="0" xfId="15" applyNumberFormat="1" applyBorder="1" applyAlignment="1">
      <alignment/>
    </xf>
    <xf numFmtId="164" fontId="0" fillId="0" borderId="0" xfId="0" applyAlignment="1" applyProtection="1">
      <alignment horizontal="left"/>
      <protection/>
    </xf>
    <xf numFmtId="164" fontId="11" fillId="0" borderId="0" xfId="0" applyFont="1" applyAlignment="1" applyProtection="1">
      <alignment horizontal="left"/>
      <protection locked="0"/>
    </xf>
    <xf numFmtId="164" fontId="0" fillId="0" borderId="1" xfId="0" applyBorder="1" applyAlignment="1" applyProtection="1">
      <alignment horizontal="center" vertical="center" wrapText="1"/>
      <protection/>
    </xf>
    <xf numFmtId="164" fontId="12" fillId="0" borderId="1" xfId="0" applyFont="1" applyBorder="1" applyAlignment="1" applyProtection="1">
      <alignment horizontal="center" vertical="center" wrapText="1"/>
      <protection locked="0"/>
    </xf>
    <xf numFmtId="164" fontId="12" fillId="0" borderId="0" xfId="0" applyFont="1" applyAlignment="1" applyProtection="1">
      <alignment horizontal="left"/>
      <protection locked="0"/>
    </xf>
    <xf numFmtId="164" fontId="0" fillId="0" borderId="0" xfId="0" applyFont="1" applyAlignment="1">
      <alignment/>
    </xf>
    <xf numFmtId="3" fontId="2" fillId="0" borderId="1" xfId="0" applyNumberFormat="1" applyFont="1" applyBorder="1" applyAlignment="1" applyProtection="1" quotePrefix="1">
      <alignment horizontal="center" vertical="center" wrapText="1"/>
      <protection/>
    </xf>
    <xf numFmtId="3" fontId="0" fillId="0" borderId="0" xfId="0" applyNumberFormat="1" applyAlignment="1" applyProtection="1">
      <alignment/>
      <protection/>
    </xf>
    <xf numFmtId="4" fontId="2" fillId="0" borderId="1" xfId="0" applyNumberFormat="1" applyFont="1" applyBorder="1" applyAlignment="1" applyProtection="1" quotePrefix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/>
    </xf>
    <xf numFmtId="4" fontId="2" fillId="0" borderId="1" xfId="0" applyNumberFormat="1" applyFont="1" applyBorder="1" applyAlignment="1" applyProtection="1">
      <alignment horizontal="center" vertical="center" wrapText="1"/>
      <protection/>
    </xf>
    <xf numFmtId="164" fontId="12" fillId="0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horizontal="left"/>
      <protection/>
    </xf>
    <xf numFmtId="164" fontId="0" fillId="0" borderId="0" xfId="0" applyFont="1" applyFill="1" applyAlignment="1" applyProtection="1" quotePrefix="1">
      <alignment horizontal="left"/>
      <protection/>
    </xf>
    <xf numFmtId="164" fontId="0" fillId="0" borderId="0" xfId="0" applyFont="1" applyFill="1" applyAlignment="1">
      <alignment/>
    </xf>
    <xf numFmtId="43" fontId="2" fillId="0" borderId="1" xfId="15" applyFont="1" applyBorder="1" applyAlignment="1" applyProtection="1" quotePrefix="1">
      <alignment horizontal="center" vertical="center" wrapText="1"/>
      <protection/>
    </xf>
    <xf numFmtId="43" fontId="0" fillId="0" borderId="0" xfId="15" applyBorder="1" applyAlignment="1">
      <alignment/>
    </xf>
    <xf numFmtId="43" fontId="0" fillId="0" borderId="0" xfId="15" applyAlignment="1">
      <alignment/>
    </xf>
    <xf numFmtId="43" fontId="2" fillId="0" borderId="0" xfId="15" applyFont="1" applyAlignment="1" applyProtection="1">
      <alignment/>
      <protection/>
    </xf>
    <xf numFmtId="170" fontId="9" fillId="0" borderId="1" xfId="15" applyNumberFormat="1" applyFont="1" applyBorder="1" applyAlignment="1" applyProtection="1" quotePrefix="1">
      <alignment horizontal="center" vertical="center" wrapText="1"/>
      <protection/>
    </xf>
    <xf numFmtId="170" fontId="0" fillId="0" borderId="0" xfId="15" applyNumberFormat="1" applyAlignment="1" applyProtection="1">
      <alignment/>
      <protection/>
    </xf>
    <xf numFmtId="170" fontId="2" fillId="0" borderId="0" xfId="15" applyNumberFormat="1" applyFont="1" applyAlignment="1" applyProtection="1" quotePrefix="1">
      <alignment/>
      <protection/>
    </xf>
    <xf numFmtId="164" fontId="8" fillId="0" borderId="2" xfId="0" applyFont="1" applyBorder="1" applyAlignment="1" quotePrefix="1">
      <alignment horizontal="right"/>
    </xf>
    <xf numFmtId="165" fontId="6" fillId="0" borderId="1" xfId="0" applyNumberFormat="1" applyFont="1" applyBorder="1" applyAlignment="1" applyProtection="1">
      <alignment horizontal="left" vertical="center" wrapText="1"/>
      <protection/>
    </xf>
    <xf numFmtId="164" fontId="0" fillId="0" borderId="0" xfId="21">
      <alignment/>
      <protection/>
    </xf>
    <xf numFmtId="165" fontId="2" fillId="0" borderId="1" xfId="0" applyNumberFormat="1" applyFont="1" applyBorder="1" applyAlignment="1" applyProtection="1" quotePrefix="1">
      <alignment horizontal="center" vertical="center" wrapText="1"/>
      <protection/>
    </xf>
    <xf numFmtId="166" fontId="2" fillId="0" borderId="1" xfId="0" applyNumberFormat="1" applyFont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right"/>
    </xf>
    <xf numFmtId="166" fontId="0" fillId="0" borderId="0" xfId="15" applyNumberFormat="1" applyFill="1" applyAlignment="1">
      <alignment horizontal="right"/>
    </xf>
    <xf numFmtId="166" fontId="0" fillId="0" borderId="0" xfId="0" applyNumberFormat="1" applyAlignment="1" quotePrefix="1">
      <alignment horizontal="right"/>
    </xf>
    <xf numFmtId="166" fontId="0" fillId="0" borderId="0" xfId="15" applyNumberFormat="1" applyAlignment="1">
      <alignment horizontal="right"/>
    </xf>
    <xf numFmtId="166" fontId="0" fillId="0" borderId="0" xfId="0" applyNumberFormat="1" applyAlignment="1" quotePrefix="1">
      <alignment horizontal="center"/>
    </xf>
    <xf numFmtId="166" fontId="0" fillId="0" borderId="0" xfId="17" applyNumberForma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 applyProtection="1">
      <alignment/>
      <protection/>
    </xf>
    <xf numFmtId="166" fontId="2" fillId="0" borderId="0" xfId="15" applyNumberFormat="1" applyFont="1" applyAlignment="1" applyProtection="1">
      <alignment/>
      <protection/>
    </xf>
    <xf numFmtId="166" fontId="2" fillId="0" borderId="0" xfId="22" applyNumberFormat="1" applyFont="1" applyAlignment="1" applyProtection="1" quotePrefix="1">
      <alignment/>
      <protection/>
    </xf>
    <xf numFmtId="164" fontId="0" fillId="0" borderId="0" xfId="0" applyFont="1" applyAlignment="1">
      <alignment/>
    </xf>
    <xf numFmtId="164" fontId="0" fillId="0" borderId="0" xfId="0" applyFont="1" applyAlignment="1" quotePrefix="1">
      <alignment horizontal="left"/>
    </xf>
    <xf numFmtId="3" fontId="0" fillId="0" borderId="0" xfId="0" applyNumberFormat="1" applyFont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65" fontId="2" fillId="0" borderId="1" xfId="0" applyNumberFormat="1" applyFont="1" applyBorder="1" applyAlignment="1" applyProtection="1">
      <alignment horizontal="center" vertical="center" wrapText="1"/>
      <protection/>
    </xf>
    <xf numFmtId="43" fontId="8" fillId="0" borderId="2" xfId="15" applyFont="1" applyBorder="1" applyAlignment="1">
      <alignment horizontal="right"/>
    </xf>
    <xf numFmtId="37" fontId="2" fillId="0" borderId="0" xfId="0" applyNumberFormat="1" applyFont="1" applyBorder="1" applyAlignment="1" applyProtection="1">
      <alignment/>
      <protection/>
    </xf>
    <xf numFmtId="169" fontId="0" fillId="0" borderId="0" xfId="0" applyNumberFormat="1" applyAlignment="1">
      <alignment/>
    </xf>
    <xf numFmtId="169" fontId="0" fillId="3" borderId="0" xfId="0" applyNumberFormat="1" applyFill="1" applyAlignment="1">
      <alignment/>
    </xf>
    <xf numFmtId="180" fontId="0" fillId="0" borderId="0" xfId="15" applyNumberFormat="1" applyAlignment="1">
      <alignment/>
    </xf>
    <xf numFmtId="169" fontId="0" fillId="0" borderId="0" xfId="0" applyNumberFormat="1" applyFont="1" applyAlignment="1">
      <alignment/>
    </xf>
    <xf numFmtId="166" fontId="0" fillId="0" borderId="0" xfId="0" applyNumberFormat="1" applyFont="1" applyFill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Font="1" applyAlignment="1" applyProtection="1">
      <alignment horizontal="left"/>
      <protection/>
    </xf>
    <xf numFmtId="164" fontId="0" fillId="0" borderId="0" xfId="21" applyFont="1">
      <alignment/>
      <protection/>
    </xf>
    <xf numFmtId="43" fontId="0" fillId="0" borderId="0" xfId="15" applyFont="1" applyAlignment="1">
      <alignment/>
    </xf>
    <xf numFmtId="166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9" fontId="0" fillId="0" borderId="0" xfId="0" applyNumberFormat="1" applyFont="1" applyAlignment="1">
      <alignment/>
    </xf>
    <xf numFmtId="170" fontId="0" fillId="0" borderId="0" xfId="15" applyNumberFormat="1" applyFont="1" applyAlignment="1">
      <alignment/>
    </xf>
    <xf numFmtId="179" fontId="0" fillId="0" borderId="0" xfId="15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2" borderId="0" xfId="15" applyNumberFormat="1" applyFont="1" applyFill="1" applyBorder="1" applyAlignment="1">
      <alignment/>
    </xf>
    <xf numFmtId="164" fontId="0" fillId="0" borderId="0" xfId="0" applyFont="1" applyAlignment="1">
      <alignment/>
    </xf>
    <xf numFmtId="170" fontId="0" fillId="0" borderId="0" xfId="15" applyNumberFormat="1" applyFont="1" applyFill="1" applyBorder="1" applyAlignment="1">
      <alignment/>
    </xf>
    <xf numFmtId="178" fontId="0" fillId="0" borderId="0" xfId="22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 Taxes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N615"/>
  <sheetViews>
    <sheetView tabSelected="1" defaultGridColor="0" colorId="22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" sqref="D1"/>
    </sheetView>
  </sheetViews>
  <sheetFormatPr defaultColWidth="9.7109375" defaultRowHeight="12.75"/>
  <cols>
    <col min="1" max="1" width="10.7109375" style="0" customWidth="1"/>
    <col min="2" max="2" width="28.00390625" style="64" customWidth="1"/>
    <col min="3" max="3" width="12.8515625" style="54" customWidth="1"/>
    <col min="4" max="4" width="7.421875" style="0" customWidth="1"/>
    <col min="5" max="5" width="5.28125" style="0" customWidth="1"/>
    <col min="6" max="6" width="20.28125" style="30" customWidth="1"/>
    <col min="7" max="7" width="14.28125" style="67" customWidth="1"/>
    <col min="8" max="8" width="15.28125" style="0" customWidth="1"/>
    <col min="9" max="9" width="17.57421875" style="58" bestFit="1" customWidth="1"/>
    <col min="10" max="12" width="14.8515625" style="58" bestFit="1" customWidth="1"/>
    <col min="13" max="13" width="17.57421875" style="0" bestFit="1" customWidth="1"/>
    <col min="14" max="15" width="17.57421875" style="58" bestFit="1" customWidth="1"/>
    <col min="16" max="16" width="14.8515625" style="58" bestFit="1" customWidth="1"/>
    <col min="17" max="17" width="17.57421875" style="0" bestFit="1" customWidth="1"/>
    <col min="18" max="18" width="17.57421875" style="58" bestFit="1" customWidth="1"/>
    <col min="19" max="19" width="15.8515625" style="58" bestFit="1" customWidth="1"/>
    <col min="20" max="20" width="17.57421875" style="0" bestFit="1" customWidth="1"/>
    <col min="21" max="21" width="18.7109375" style="0" bestFit="1" customWidth="1"/>
    <col min="22" max="24" width="13.57421875" style="0" customWidth="1"/>
    <col min="25" max="25" width="13.421875" style="0" customWidth="1"/>
    <col min="26" max="26" width="13.7109375" style="0" customWidth="1"/>
    <col min="27" max="27" width="13.7109375" style="31" customWidth="1"/>
    <col min="28" max="28" width="10.7109375" style="0" customWidth="1"/>
    <col min="29" max="29" width="15.140625" style="8" customWidth="1"/>
    <col min="30" max="30" width="12.8515625" style="23" customWidth="1"/>
    <col min="31" max="31" width="12.57421875" style="23" customWidth="1"/>
    <col min="32" max="32" width="12.8515625" style="23" customWidth="1"/>
    <col min="33" max="33" width="4.140625" style="26" customWidth="1"/>
    <col min="34" max="34" width="18.00390625" style="0" customWidth="1"/>
    <col min="35" max="38" width="10.7109375" style="0" customWidth="1"/>
  </cols>
  <sheetData>
    <row r="1" spans="1:38" s="9" customFormat="1" ht="63.75">
      <c r="A1" s="52" t="s">
        <v>1030</v>
      </c>
      <c r="B1" s="61" t="s">
        <v>1031</v>
      </c>
      <c r="C1" s="52" t="s">
        <v>1032</v>
      </c>
      <c r="D1" s="51" t="s">
        <v>1033</v>
      </c>
      <c r="E1" s="3" t="s">
        <v>1021</v>
      </c>
      <c r="F1" s="55" t="s">
        <v>1019</v>
      </c>
      <c r="G1" s="65" t="s">
        <v>992</v>
      </c>
      <c r="H1" s="4" t="s">
        <v>993</v>
      </c>
      <c r="I1" s="57" t="s">
        <v>1020</v>
      </c>
      <c r="J1" s="60" t="s">
        <v>995</v>
      </c>
      <c r="K1" s="60" t="s">
        <v>996</v>
      </c>
      <c r="L1" s="57" t="s">
        <v>997</v>
      </c>
      <c r="M1" s="3" t="s">
        <v>998</v>
      </c>
      <c r="N1" s="57" t="s">
        <v>999</v>
      </c>
      <c r="O1" s="57" t="s">
        <v>1000</v>
      </c>
      <c r="P1" s="57" t="s">
        <v>1001</v>
      </c>
      <c r="Q1" s="3" t="s">
        <v>1002</v>
      </c>
      <c r="R1" s="60" t="s">
        <v>1003</v>
      </c>
      <c r="S1" s="60" t="s">
        <v>1004</v>
      </c>
      <c r="T1" s="3" t="s">
        <v>1005</v>
      </c>
      <c r="U1" s="4" t="s">
        <v>1006</v>
      </c>
      <c r="V1" s="75" t="s">
        <v>1023</v>
      </c>
      <c r="W1" s="97" t="s">
        <v>1187</v>
      </c>
      <c r="X1" s="97" t="s">
        <v>1195</v>
      </c>
      <c r="Y1" s="75" t="s">
        <v>1024</v>
      </c>
      <c r="Z1" s="75" t="s">
        <v>1025</v>
      </c>
      <c r="AA1" s="76" t="s">
        <v>1015</v>
      </c>
      <c r="AB1" s="75" t="s">
        <v>1026</v>
      </c>
      <c r="AC1" s="69" t="s">
        <v>1011</v>
      </c>
      <c r="AD1" s="28" t="s">
        <v>1012</v>
      </c>
      <c r="AE1" s="28" t="s">
        <v>1202</v>
      </c>
      <c r="AF1" s="28" t="s">
        <v>1022</v>
      </c>
      <c r="AG1" s="24"/>
      <c r="AH1" s="4" t="s">
        <v>1027</v>
      </c>
      <c r="AI1" s="75" t="s">
        <v>1028</v>
      </c>
      <c r="AJ1" s="75" t="s">
        <v>1029</v>
      </c>
      <c r="AK1" s="75" t="s">
        <v>1198</v>
      </c>
      <c r="AL1" s="75" t="s">
        <v>1199</v>
      </c>
    </row>
    <row r="2" spans="1:40" s="7" customFormat="1" ht="12.75">
      <c r="A2" s="49" t="s">
        <v>0</v>
      </c>
      <c r="B2" s="62" t="s">
        <v>1</v>
      </c>
      <c r="C2" s="53" t="s">
        <v>2</v>
      </c>
      <c r="D2"/>
      <c r="E2" s="74"/>
      <c r="F2" s="30">
        <v>453604971</v>
      </c>
      <c r="G2" s="66">
        <v>53.87</v>
      </c>
      <c r="H2" s="5">
        <f>G2/100</f>
        <v>0.5387</v>
      </c>
      <c r="I2" s="58">
        <v>2110177.29</v>
      </c>
      <c r="J2" s="58">
        <v>0</v>
      </c>
      <c r="K2" s="58">
        <v>113194.97</v>
      </c>
      <c r="L2" s="58">
        <v>143247.38</v>
      </c>
      <c r="M2" s="91">
        <f aca="true" t="shared" si="0" ref="M2:M65">SUM(I2:L2)</f>
        <v>2366619.64</v>
      </c>
      <c r="N2" s="58">
        <v>9306660</v>
      </c>
      <c r="O2" s="58">
        <v>0</v>
      </c>
      <c r="P2" s="58">
        <v>0</v>
      </c>
      <c r="Q2" s="94">
        <f aca="true" t="shared" si="1" ref="Q2:Q65">SUM(N2:P2)</f>
        <v>9306660</v>
      </c>
      <c r="R2" s="58">
        <v>5463841.55</v>
      </c>
      <c r="S2" s="58">
        <v>0</v>
      </c>
      <c r="T2" s="94">
        <f aca="true" t="shared" si="2" ref="T2:T65">R2+S2</f>
        <v>5463841.55</v>
      </c>
      <c r="U2" s="94">
        <f aca="true" t="shared" si="3" ref="U2:U65">M2+Q2+T2</f>
        <v>17137121.19</v>
      </c>
      <c r="V2" s="2">
        <f>(R2/$F2)*100</f>
        <v>1.2045374057419667</v>
      </c>
      <c r="W2" s="2">
        <f>(S2/$F2)*100</f>
        <v>0</v>
      </c>
      <c r="X2" s="2">
        <f aca="true" t="shared" si="4" ref="X2:X65">(T2/$F2)*100</f>
        <v>1.2045374057419667</v>
      </c>
      <c r="Y2" s="6">
        <f aca="true" t="shared" si="5" ref="Y2:Y65">(Q2/F2)*100</f>
        <v>2.051710319550268</v>
      </c>
      <c r="Z2" s="6">
        <f aca="true" t="shared" si="6" ref="Z2:Z65">(M2/F2)*100</f>
        <v>0.5217358255097253</v>
      </c>
      <c r="AA2" s="77"/>
      <c r="AB2" s="6">
        <f aca="true" t="shared" si="7" ref="AB2:AB65">((U2/F2)*100)-AA2</f>
        <v>3.7779835508019604</v>
      </c>
      <c r="AC2" s="21">
        <v>115123.15303430079</v>
      </c>
      <c r="AD2" s="22">
        <f>AC2/100*AB2</f>
        <v>4349.333784800452</v>
      </c>
      <c r="AE2" s="23">
        <v>555.62</v>
      </c>
      <c r="AF2" s="22">
        <f>AD2-AE2</f>
        <v>3793.7137848004522</v>
      </c>
      <c r="AG2" s="25"/>
      <c r="AH2" s="1">
        <f>F2/H2</f>
        <v>842036330.0538334</v>
      </c>
      <c r="AI2" s="2">
        <f>(M2/AH2)*100</f>
        <v>0.28105908920208905</v>
      </c>
      <c r="AJ2" s="2">
        <f>(Q2/AH2)*100</f>
        <v>1.105256349141729</v>
      </c>
      <c r="AK2" s="2">
        <f>(T2/AH2)*100</f>
        <v>0.6488843004731973</v>
      </c>
      <c r="AL2" s="2">
        <f>ROUND(AI2,3)+ROUND(AJ2,3)+ROUND(AK2,3)</f>
        <v>2.035</v>
      </c>
      <c r="AN2" s="102"/>
    </row>
    <row r="3" spans="1:40" ht="12.75">
      <c r="A3" s="49" t="s">
        <v>3</v>
      </c>
      <c r="B3" s="63" t="s">
        <v>1034</v>
      </c>
      <c r="C3" s="53" t="s">
        <v>2</v>
      </c>
      <c r="D3" s="49"/>
      <c r="E3" s="74"/>
      <c r="F3" s="30">
        <v>7921979173</v>
      </c>
      <c r="G3" s="67">
        <v>44.42</v>
      </c>
      <c r="H3" s="5">
        <f aca="true" t="shared" si="8" ref="H3:H66">G3/100</f>
        <v>0.44420000000000004</v>
      </c>
      <c r="I3" s="58">
        <v>35903734.61</v>
      </c>
      <c r="J3" s="58">
        <v>0</v>
      </c>
      <c r="K3" s="58">
        <v>0</v>
      </c>
      <c r="L3" s="58">
        <v>2457211.77</v>
      </c>
      <c r="M3" s="91">
        <f t="shared" si="0"/>
        <v>38360946.38</v>
      </c>
      <c r="N3" s="58">
        <v>101334804</v>
      </c>
      <c r="O3" s="58">
        <v>0</v>
      </c>
      <c r="P3" s="58">
        <v>0</v>
      </c>
      <c r="Q3" s="94">
        <f t="shared" si="1"/>
        <v>101334804</v>
      </c>
      <c r="R3" s="58">
        <v>153096488</v>
      </c>
      <c r="S3" s="58">
        <v>0</v>
      </c>
      <c r="T3" s="94">
        <f t="shared" si="2"/>
        <v>153096488</v>
      </c>
      <c r="U3" s="94">
        <f t="shared" si="3"/>
        <v>292792238.38</v>
      </c>
      <c r="V3" s="2">
        <f aca="true" t="shared" si="9" ref="V3:V66">(R3/F3)*100</f>
        <v>1.9325535280601274</v>
      </c>
      <c r="W3" s="2">
        <f aca="true" t="shared" si="10" ref="W3:W66">(S3/$F3)*100</f>
        <v>0</v>
      </c>
      <c r="X3" s="2">
        <f t="shared" si="4"/>
        <v>1.9325535280601274</v>
      </c>
      <c r="Y3" s="6">
        <f t="shared" si="5"/>
        <v>1.2791601920057207</v>
      </c>
      <c r="Z3" s="6">
        <f t="shared" si="6"/>
        <v>0.484234375555332</v>
      </c>
      <c r="AA3" s="77"/>
      <c r="AB3" s="6">
        <f t="shared" si="7"/>
        <v>3.69594809562118</v>
      </c>
      <c r="AC3" s="8">
        <v>79607.07310395181</v>
      </c>
      <c r="AD3" s="22">
        <f aca="true" t="shared" si="11" ref="AD3:AD66">AC3/100*AB3</f>
        <v>2942.2361023652675</v>
      </c>
      <c r="AE3" s="23">
        <v>627.03</v>
      </c>
      <c r="AF3" s="22">
        <f aca="true" t="shared" si="12" ref="AF3:AF66">AD3-AE3</f>
        <v>2315.2061023652677</v>
      </c>
      <c r="AG3" s="25"/>
      <c r="AH3" s="1">
        <f aca="true" t="shared" si="13" ref="AH3:AH66">F3/H3</f>
        <v>17834261983.340836</v>
      </c>
      <c r="AI3" s="2">
        <f aca="true" t="shared" si="14" ref="AI3:AI66">(M3/AH3)*100</f>
        <v>0.2150969096216785</v>
      </c>
      <c r="AJ3" s="2">
        <f aca="true" t="shared" si="15" ref="AJ3:AJ66">(Q3/AH3)*100</f>
        <v>0.5682029572889412</v>
      </c>
      <c r="AK3" s="2">
        <f aca="true" t="shared" si="16" ref="AK3:AK66">(T3/AH3)*100</f>
        <v>0.8584402771643086</v>
      </c>
      <c r="AL3" s="2">
        <f aca="true" t="shared" si="17" ref="AL3:AL66">ROUND(AI3,3)+ROUND(AJ3,3)+ROUND(AK3,3)</f>
        <v>1.641</v>
      </c>
      <c r="AN3" s="102"/>
    </row>
    <row r="4" spans="1:40" ht="12.75">
      <c r="A4" s="49" t="s">
        <v>4</v>
      </c>
      <c r="B4" s="62" t="s">
        <v>5</v>
      </c>
      <c r="C4" s="53" t="s">
        <v>2</v>
      </c>
      <c r="E4" s="74" t="s">
        <v>1200</v>
      </c>
      <c r="F4" s="30">
        <v>4718659104</v>
      </c>
      <c r="G4" s="67">
        <v>109.55</v>
      </c>
      <c r="H4" s="5">
        <f t="shared" si="8"/>
        <v>1.0955</v>
      </c>
      <c r="I4" s="58">
        <v>9984313.55</v>
      </c>
      <c r="J4" s="58">
        <v>1136046.34</v>
      </c>
      <c r="K4" s="58">
        <v>535092.19</v>
      </c>
      <c r="L4" s="58">
        <v>677151.08</v>
      </c>
      <c r="M4" s="91">
        <f t="shared" si="0"/>
        <v>12332603.16</v>
      </c>
      <c r="N4" s="58">
        <v>13813985</v>
      </c>
      <c r="O4" s="58">
        <v>0</v>
      </c>
      <c r="P4" s="58">
        <v>1582204</v>
      </c>
      <c r="Q4" s="94">
        <f t="shared" si="1"/>
        <v>15396189</v>
      </c>
      <c r="R4" s="58">
        <v>15143185.33</v>
      </c>
      <c r="S4" s="58">
        <v>0</v>
      </c>
      <c r="T4" s="94">
        <f t="shared" si="2"/>
        <v>15143185.33</v>
      </c>
      <c r="U4" s="94">
        <f t="shared" si="3"/>
        <v>42871977.49</v>
      </c>
      <c r="V4" s="2">
        <f t="shared" si="9"/>
        <v>0.32092136762249146</v>
      </c>
      <c r="W4" s="2">
        <f t="shared" si="10"/>
        <v>0</v>
      </c>
      <c r="X4" s="2">
        <f t="shared" si="4"/>
        <v>0.32092136762249146</v>
      </c>
      <c r="Y4" s="6">
        <f t="shared" si="5"/>
        <v>0.3262831380836279</v>
      </c>
      <c r="Z4" s="6">
        <f t="shared" si="6"/>
        <v>0.2613582140219808</v>
      </c>
      <c r="AA4" s="77"/>
      <c r="AB4" s="6">
        <f t="shared" si="7"/>
        <v>0.9085627197281001</v>
      </c>
      <c r="AC4" s="8">
        <v>535619.0544072227</v>
      </c>
      <c r="AD4" s="22">
        <f t="shared" si="11"/>
        <v>4866.435048104195</v>
      </c>
      <c r="AE4" s="23">
        <v>653.73</v>
      </c>
      <c r="AF4" s="22">
        <f t="shared" si="12"/>
        <v>4212.705048104195</v>
      </c>
      <c r="AG4" s="25"/>
      <c r="AH4" s="1">
        <f t="shared" si="13"/>
        <v>4307310911.912369</v>
      </c>
      <c r="AI4" s="2">
        <f t="shared" si="14"/>
        <v>0.2863179234610799</v>
      </c>
      <c r="AJ4" s="2">
        <f t="shared" si="15"/>
        <v>0.35744317777061435</v>
      </c>
      <c r="AK4" s="2">
        <f t="shared" si="16"/>
        <v>0.3515693582304394</v>
      </c>
      <c r="AL4" s="2">
        <f t="shared" si="17"/>
        <v>0.995</v>
      </c>
      <c r="AN4" s="102"/>
    </row>
    <row r="5" spans="1:40" ht="12.75">
      <c r="A5" s="49" t="s">
        <v>6</v>
      </c>
      <c r="B5" s="62" t="s">
        <v>7</v>
      </c>
      <c r="C5" s="53" t="s">
        <v>2</v>
      </c>
      <c r="E5" s="74"/>
      <c r="F5" s="30">
        <v>148969112</v>
      </c>
      <c r="G5" s="67">
        <v>54.02</v>
      </c>
      <c r="H5" s="5">
        <f t="shared" si="8"/>
        <v>0.5402</v>
      </c>
      <c r="I5" s="58">
        <v>670733.15</v>
      </c>
      <c r="J5" s="58">
        <v>76215.91</v>
      </c>
      <c r="K5" s="58">
        <v>35898.66</v>
      </c>
      <c r="L5" s="58">
        <v>45429.48</v>
      </c>
      <c r="M5" s="91">
        <f t="shared" si="0"/>
        <v>828277.2000000001</v>
      </c>
      <c r="N5" s="58">
        <v>0</v>
      </c>
      <c r="O5" s="58">
        <v>3803736.38</v>
      </c>
      <c r="P5" s="58">
        <v>0</v>
      </c>
      <c r="Q5" s="94">
        <f t="shared" si="1"/>
        <v>3803736.38</v>
      </c>
      <c r="R5" s="58">
        <v>1517931.88</v>
      </c>
      <c r="S5" s="58">
        <v>0</v>
      </c>
      <c r="T5" s="94">
        <f t="shared" si="2"/>
        <v>1517931.88</v>
      </c>
      <c r="U5" s="94">
        <f t="shared" si="3"/>
        <v>6149945.46</v>
      </c>
      <c r="V5" s="2">
        <f t="shared" si="9"/>
        <v>1.0189574601209945</v>
      </c>
      <c r="W5" s="2">
        <f t="shared" si="10"/>
        <v>0</v>
      </c>
      <c r="X5" s="2">
        <f t="shared" si="4"/>
        <v>1.0189574601209945</v>
      </c>
      <c r="Y5" s="6">
        <f t="shared" si="5"/>
        <v>2.553372527319623</v>
      </c>
      <c r="Z5" s="6">
        <f t="shared" si="6"/>
        <v>0.5560059994181882</v>
      </c>
      <c r="AA5" s="77"/>
      <c r="AB5" s="6">
        <f t="shared" si="7"/>
        <v>4.128335986858806</v>
      </c>
      <c r="AC5" s="8">
        <v>87649.12944738835</v>
      </c>
      <c r="AD5" s="22">
        <f t="shared" si="11"/>
        <v>3618.450553144992</v>
      </c>
      <c r="AE5" s="23">
        <v>591.16</v>
      </c>
      <c r="AF5" s="22">
        <f t="shared" si="12"/>
        <v>3027.2905531449924</v>
      </c>
      <c r="AG5" s="25"/>
      <c r="AH5" s="1">
        <f t="shared" si="13"/>
        <v>275766590.1517956</v>
      </c>
      <c r="AI5" s="2">
        <f t="shared" si="14"/>
        <v>0.30035444088570523</v>
      </c>
      <c r="AJ5" s="2">
        <f t="shared" si="15"/>
        <v>1.3793318392580605</v>
      </c>
      <c r="AK5" s="2">
        <f t="shared" si="16"/>
        <v>0.5504408199573614</v>
      </c>
      <c r="AL5" s="2">
        <f t="shared" si="17"/>
        <v>2.229</v>
      </c>
      <c r="AN5" s="102"/>
    </row>
    <row r="6" spans="1:40" ht="12.75">
      <c r="A6" s="49" t="s">
        <v>8</v>
      </c>
      <c r="B6" s="62" t="s">
        <v>9</v>
      </c>
      <c r="C6" s="53" t="s">
        <v>2</v>
      </c>
      <c r="E6" s="74"/>
      <c r="F6" s="30">
        <v>268676334</v>
      </c>
      <c r="G6" s="67">
        <v>52.14</v>
      </c>
      <c r="H6" s="5">
        <f t="shared" si="8"/>
        <v>0.5214</v>
      </c>
      <c r="I6" s="58">
        <v>1372294.46</v>
      </c>
      <c r="J6" s="58">
        <v>156296.2</v>
      </c>
      <c r="K6" s="58">
        <v>73617.48</v>
      </c>
      <c r="L6" s="58">
        <v>93162.37</v>
      </c>
      <c r="M6" s="91">
        <f t="shared" si="0"/>
        <v>1695370.5099999998</v>
      </c>
      <c r="N6" s="58">
        <v>0</v>
      </c>
      <c r="O6" s="58">
        <v>7726399.64</v>
      </c>
      <c r="P6" s="58">
        <v>0</v>
      </c>
      <c r="Q6" s="94">
        <f t="shared" si="1"/>
        <v>7726399.64</v>
      </c>
      <c r="R6" s="58">
        <v>1470092.33</v>
      </c>
      <c r="S6" s="58">
        <v>0</v>
      </c>
      <c r="T6" s="94">
        <f t="shared" si="2"/>
        <v>1470092.33</v>
      </c>
      <c r="U6" s="94">
        <f t="shared" si="3"/>
        <v>10891862.479999999</v>
      </c>
      <c r="V6" s="2">
        <f t="shared" si="9"/>
        <v>0.5471610796952441</v>
      </c>
      <c r="W6" s="2">
        <f t="shared" si="10"/>
        <v>0</v>
      </c>
      <c r="X6" s="2">
        <f t="shared" si="4"/>
        <v>0.5471610796952441</v>
      </c>
      <c r="Y6" s="6">
        <f t="shared" si="5"/>
        <v>2.8757276552686624</v>
      </c>
      <c r="Z6" s="6">
        <f t="shared" si="6"/>
        <v>0.6310085018504086</v>
      </c>
      <c r="AA6" s="77"/>
      <c r="AB6" s="6">
        <f t="shared" si="7"/>
        <v>4.053897236814315</v>
      </c>
      <c r="AC6" s="8">
        <v>88989.11729141475</v>
      </c>
      <c r="AD6" s="22">
        <f t="shared" si="11"/>
        <v>3607.527366942112</v>
      </c>
      <c r="AE6" s="23">
        <v>560.04</v>
      </c>
      <c r="AF6" s="22">
        <f t="shared" si="12"/>
        <v>3047.487366942112</v>
      </c>
      <c r="AG6" s="25"/>
      <c r="AH6" s="1">
        <f t="shared" si="13"/>
        <v>515297917.14614505</v>
      </c>
      <c r="AI6" s="2">
        <f t="shared" si="14"/>
        <v>0.329007832864803</v>
      </c>
      <c r="AJ6" s="2">
        <f t="shared" si="15"/>
        <v>1.4994043994570805</v>
      </c>
      <c r="AK6" s="2">
        <f t="shared" si="16"/>
        <v>0.2852897869531002</v>
      </c>
      <c r="AL6" s="2">
        <f t="shared" si="17"/>
        <v>2.113</v>
      </c>
      <c r="AN6" s="102"/>
    </row>
    <row r="7" spans="1:40" ht="12.75">
      <c r="A7" s="49" t="s">
        <v>10</v>
      </c>
      <c r="B7" s="62" t="s">
        <v>1037</v>
      </c>
      <c r="C7" s="53" t="s">
        <v>2</v>
      </c>
      <c r="E7" s="74"/>
      <c r="F7" s="30">
        <v>30050501</v>
      </c>
      <c r="G7" s="67">
        <v>62.9</v>
      </c>
      <c r="H7" s="5">
        <f t="shared" si="8"/>
        <v>0.629</v>
      </c>
      <c r="I7" s="58">
        <v>85333.67</v>
      </c>
      <c r="J7" s="58">
        <v>9708.97</v>
      </c>
      <c r="K7" s="58">
        <v>4573.05</v>
      </c>
      <c r="L7" s="58">
        <v>5787.16</v>
      </c>
      <c r="M7" s="91">
        <f t="shared" si="0"/>
        <v>105402.85</v>
      </c>
      <c r="N7" s="58">
        <v>763006</v>
      </c>
      <c r="O7" s="58">
        <v>0</v>
      </c>
      <c r="P7" s="58">
        <v>0</v>
      </c>
      <c r="Q7" s="94">
        <f t="shared" si="1"/>
        <v>763006</v>
      </c>
      <c r="R7" s="58">
        <v>81609.76</v>
      </c>
      <c r="S7" s="58">
        <v>0</v>
      </c>
      <c r="T7" s="94">
        <f t="shared" si="2"/>
        <v>81609.76</v>
      </c>
      <c r="U7" s="94">
        <f t="shared" si="3"/>
        <v>950018.61</v>
      </c>
      <c r="V7" s="2">
        <f t="shared" si="9"/>
        <v>0.2715753724039409</v>
      </c>
      <c r="W7" s="2">
        <f t="shared" si="10"/>
        <v>0</v>
      </c>
      <c r="X7" s="2">
        <f t="shared" si="4"/>
        <v>0.2715753724039409</v>
      </c>
      <c r="Y7" s="6">
        <f t="shared" si="5"/>
        <v>2.5390791321582293</v>
      </c>
      <c r="Z7" s="6">
        <f t="shared" si="6"/>
        <v>0.3507523884543556</v>
      </c>
      <c r="AA7" s="77"/>
      <c r="AB7" s="6">
        <f t="shared" si="7"/>
        <v>3.161406893016526</v>
      </c>
      <c r="AC7" s="8">
        <v>117968.22429906542</v>
      </c>
      <c r="AD7" s="22">
        <f t="shared" si="11"/>
        <v>3729.4555745598504</v>
      </c>
      <c r="AE7" s="23">
        <v>503.97</v>
      </c>
      <c r="AF7" s="22">
        <f t="shared" si="12"/>
        <v>3225.4855745598506</v>
      </c>
      <c r="AG7" s="25"/>
      <c r="AH7" s="1">
        <f t="shared" si="13"/>
        <v>47775041.3354531</v>
      </c>
      <c r="AI7" s="2">
        <f t="shared" si="14"/>
        <v>0.22062325233778965</v>
      </c>
      <c r="AJ7" s="2">
        <f t="shared" si="15"/>
        <v>1.5970807741275264</v>
      </c>
      <c r="AK7" s="2">
        <f t="shared" si="16"/>
        <v>0.17082090924207885</v>
      </c>
      <c r="AL7" s="2">
        <f t="shared" si="17"/>
        <v>1.989</v>
      </c>
      <c r="AN7" s="102"/>
    </row>
    <row r="8" spans="1:40" ht="12.75">
      <c r="A8" s="49" t="s">
        <v>11</v>
      </c>
      <c r="B8" s="62" t="s">
        <v>12</v>
      </c>
      <c r="C8" s="53" t="s">
        <v>2</v>
      </c>
      <c r="E8" s="74" t="s">
        <v>1200</v>
      </c>
      <c r="F8" s="30">
        <v>297765021</v>
      </c>
      <c r="G8" s="67">
        <v>100.88</v>
      </c>
      <c r="H8" s="5">
        <f t="shared" si="8"/>
        <v>1.0088</v>
      </c>
      <c r="I8" s="58">
        <v>679124.74</v>
      </c>
      <c r="J8" s="58">
        <v>77305.32</v>
      </c>
      <c r="K8" s="58">
        <v>36411.78</v>
      </c>
      <c r="L8" s="58">
        <v>46078.84</v>
      </c>
      <c r="M8" s="91">
        <f t="shared" si="0"/>
        <v>838920.68</v>
      </c>
      <c r="N8" s="58">
        <v>1914242</v>
      </c>
      <c r="O8" s="58">
        <v>1289022.48</v>
      </c>
      <c r="P8" s="58">
        <v>0</v>
      </c>
      <c r="Q8" s="94">
        <f t="shared" si="1"/>
        <v>3203264.48</v>
      </c>
      <c r="R8" s="58">
        <v>2831058</v>
      </c>
      <c r="S8" s="58">
        <v>0</v>
      </c>
      <c r="T8" s="94">
        <f t="shared" si="2"/>
        <v>2831058</v>
      </c>
      <c r="U8" s="94">
        <f t="shared" si="3"/>
        <v>6873243.16</v>
      </c>
      <c r="V8" s="2">
        <f t="shared" si="9"/>
        <v>0.9507691637158415</v>
      </c>
      <c r="W8" s="2">
        <f t="shared" si="10"/>
        <v>0</v>
      </c>
      <c r="X8" s="2">
        <f t="shared" si="4"/>
        <v>0.9507691637158415</v>
      </c>
      <c r="Y8" s="6">
        <f t="shared" si="5"/>
        <v>1.0757692321422805</v>
      </c>
      <c r="Z8" s="6">
        <f t="shared" si="6"/>
        <v>0.281739163714599</v>
      </c>
      <c r="AA8" s="77"/>
      <c r="AB8" s="6">
        <f t="shared" si="7"/>
        <v>2.308277559572721</v>
      </c>
      <c r="AC8" s="8">
        <v>188951.6762060507</v>
      </c>
      <c r="AD8" s="22">
        <f t="shared" si="11"/>
        <v>4361.529140300777</v>
      </c>
      <c r="AE8" s="23">
        <v>590.59</v>
      </c>
      <c r="AF8" s="22">
        <f t="shared" si="12"/>
        <v>3770.9391403007767</v>
      </c>
      <c r="AG8" s="25"/>
      <c r="AH8" s="1">
        <f t="shared" si="13"/>
        <v>295167546.59000796</v>
      </c>
      <c r="AI8" s="2">
        <f t="shared" si="14"/>
        <v>0.2842184683552874</v>
      </c>
      <c r="AJ8" s="2">
        <f t="shared" si="15"/>
        <v>1.0852360013851323</v>
      </c>
      <c r="AK8" s="2">
        <f t="shared" si="16"/>
        <v>0.9591359323565408</v>
      </c>
      <c r="AL8" s="2">
        <f t="shared" si="17"/>
        <v>2.328</v>
      </c>
      <c r="AN8" s="102"/>
    </row>
    <row r="9" spans="1:40" ht="12.75">
      <c r="A9" s="49" t="s">
        <v>13</v>
      </c>
      <c r="B9" s="62" t="s">
        <v>14</v>
      </c>
      <c r="C9" s="53" t="s">
        <v>2</v>
      </c>
      <c r="E9" s="74"/>
      <c r="F9" s="30">
        <v>2288674404</v>
      </c>
      <c r="G9" s="67">
        <v>50.97</v>
      </c>
      <c r="H9" s="5">
        <f t="shared" si="8"/>
        <v>0.5097</v>
      </c>
      <c r="I9" s="58">
        <v>11826558.27</v>
      </c>
      <c r="J9" s="58">
        <v>1346480.89</v>
      </c>
      <c r="K9" s="58">
        <v>634209.52</v>
      </c>
      <c r="L9" s="58">
        <v>802587.34</v>
      </c>
      <c r="M9" s="91">
        <f t="shared" si="0"/>
        <v>14609836.02</v>
      </c>
      <c r="N9" s="58">
        <v>53934717.75</v>
      </c>
      <c r="O9" s="58">
        <v>0</v>
      </c>
      <c r="P9" s="58">
        <v>0</v>
      </c>
      <c r="Q9" s="94">
        <f t="shared" si="1"/>
        <v>53934717.75</v>
      </c>
      <c r="R9" s="58">
        <v>7859935</v>
      </c>
      <c r="S9" s="58">
        <v>457735</v>
      </c>
      <c r="T9" s="94">
        <f t="shared" si="2"/>
        <v>8317670</v>
      </c>
      <c r="U9" s="94">
        <f t="shared" si="3"/>
        <v>76862223.77</v>
      </c>
      <c r="V9" s="2">
        <f t="shared" si="9"/>
        <v>0.343427399994639</v>
      </c>
      <c r="W9" s="2">
        <f t="shared" si="10"/>
        <v>0.020000005208255043</v>
      </c>
      <c r="X9" s="2">
        <f t="shared" si="4"/>
        <v>0.36342740520289407</v>
      </c>
      <c r="Y9" s="6">
        <f t="shared" si="5"/>
        <v>2.3565919929779575</v>
      </c>
      <c r="Z9" s="6">
        <f t="shared" si="6"/>
        <v>0.6383536248959596</v>
      </c>
      <c r="AA9" s="77"/>
      <c r="AB9" s="6">
        <f t="shared" si="7"/>
        <v>3.3583730230768114</v>
      </c>
      <c r="AC9" s="8">
        <v>132513.88318863456</v>
      </c>
      <c r="AD9" s="22">
        <f t="shared" si="11"/>
        <v>4450.310504838621</v>
      </c>
      <c r="AE9" s="23">
        <v>449.67</v>
      </c>
      <c r="AF9" s="22">
        <f t="shared" si="12"/>
        <v>4000.6405048386205</v>
      </c>
      <c r="AG9" s="25"/>
      <c r="AH9" s="1">
        <f t="shared" si="13"/>
        <v>4490238187.168922</v>
      </c>
      <c r="AI9" s="2">
        <f t="shared" si="14"/>
        <v>0.3253688426094707</v>
      </c>
      <c r="AJ9" s="2">
        <f t="shared" si="15"/>
        <v>1.2011549388208653</v>
      </c>
      <c r="AK9" s="2">
        <f t="shared" si="16"/>
        <v>0.1852389484319151</v>
      </c>
      <c r="AL9" s="2">
        <f t="shared" si="17"/>
        <v>1.711</v>
      </c>
      <c r="AN9" s="102"/>
    </row>
    <row r="10" spans="1:40" ht="12.75">
      <c r="A10" s="49" t="s">
        <v>15</v>
      </c>
      <c r="B10" s="62" t="s">
        <v>16</v>
      </c>
      <c r="C10" s="53" t="s">
        <v>2</v>
      </c>
      <c r="E10" s="74"/>
      <c r="F10" s="30">
        <v>116564418</v>
      </c>
      <c r="G10" s="67">
        <v>58.29</v>
      </c>
      <c r="H10" s="5">
        <f t="shared" si="8"/>
        <v>0.5829</v>
      </c>
      <c r="I10" s="58">
        <v>496641.24</v>
      </c>
      <c r="J10" s="58">
        <v>56519.37</v>
      </c>
      <c r="K10" s="58">
        <v>26621.34</v>
      </c>
      <c r="L10" s="58">
        <v>33689.1</v>
      </c>
      <c r="M10" s="91">
        <f t="shared" si="0"/>
        <v>613471.0499999999</v>
      </c>
      <c r="N10" s="58">
        <v>2086691</v>
      </c>
      <c r="O10" s="58">
        <v>0</v>
      </c>
      <c r="P10" s="58">
        <v>0</v>
      </c>
      <c r="Q10" s="94">
        <f t="shared" si="1"/>
        <v>2086691</v>
      </c>
      <c r="R10" s="58">
        <v>197680</v>
      </c>
      <c r="S10" s="58">
        <v>0</v>
      </c>
      <c r="T10" s="94">
        <f t="shared" si="2"/>
        <v>197680</v>
      </c>
      <c r="U10" s="94">
        <f t="shared" si="3"/>
        <v>2897842.05</v>
      </c>
      <c r="V10" s="2">
        <f t="shared" si="9"/>
        <v>0.16958863038290126</v>
      </c>
      <c r="W10" s="2">
        <f t="shared" si="10"/>
        <v>0</v>
      </c>
      <c r="X10" s="2">
        <f t="shared" si="4"/>
        <v>0.16958863038290126</v>
      </c>
      <c r="Y10" s="6">
        <f t="shared" si="5"/>
        <v>1.790161213690442</v>
      </c>
      <c r="Z10" s="6">
        <f t="shared" si="6"/>
        <v>0.5262935812882452</v>
      </c>
      <c r="AA10" s="77"/>
      <c r="AB10" s="6">
        <f t="shared" si="7"/>
        <v>2.486043425361588</v>
      </c>
      <c r="AC10" s="8">
        <v>131351.43638850888</v>
      </c>
      <c r="AD10" s="22">
        <f t="shared" si="11"/>
        <v>3265.453748454534</v>
      </c>
      <c r="AE10" s="23">
        <v>489.24</v>
      </c>
      <c r="AF10" s="22">
        <f t="shared" si="12"/>
        <v>2776.2137484545337</v>
      </c>
      <c r="AG10" s="25"/>
      <c r="AH10" s="1">
        <f t="shared" si="13"/>
        <v>199973268.1420484</v>
      </c>
      <c r="AI10" s="2">
        <f t="shared" si="14"/>
        <v>0.30677652853291815</v>
      </c>
      <c r="AJ10" s="2">
        <f t="shared" si="15"/>
        <v>1.0434849714601586</v>
      </c>
      <c r="AK10" s="2">
        <f t="shared" si="16"/>
        <v>0.09885321265019312</v>
      </c>
      <c r="AL10" s="2">
        <f t="shared" si="17"/>
        <v>1.4489999999999998</v>
      </c>
      <c r="AN10" s="102"/>
    </row>
    <row r="11" spans="1:40" ht="12.75">
      <c r="A11" s="49" t="s">
        <v>17</v>
      </c>
      <c r="B11" s="62" t="s">
        <v>18</v>
      </c>
      <c r="C11" s="53" t="s">
        <v>2</v>
      </c>
      <c r="D11" s="49"/>
      <c r="E11" s="74"/>
      <c r="F11" s="30">
        <v>103343733</v>
      </c>
      <c r="G11" s="67">
        <v>60.93</v>
      </c>
      <c r="H11" s="5">
        <f t="shared" si="8"/>
        <v>0.6093</v>
      </c>
      <c r="I11" s="58">
        <v>440735.02</v>
      </c>
      <c r="J11" s="58">
        <v>50233.9</v>
      </c>
      <c r="K11" s="58">
        <v>23660.8</v>
      </c>
      <c r="L11" s="58">
        <v>29942.56</v>
      </c>
      <c r="M11" s="91">
        <f t="shared" si="0"/>
        <v>544572.28</v>
      </c>
      <c r="N11" s="58">
        <v>1487124</v>
      </c>
      <c r="O11" s="58">
        <v>0</v>
      </c>
      <c r="P11" s="58">
        <v>0</v>
      </c>
      <c r="Q11" s="94">
        <f t="shared" si="1"/>
        <v>1487124</v>
      </c>
      <c r="R11" s="58">
        <v>448469.51</v>
      </c>
      <c r="S11" s="58">
        <v>0</v>
      </c>
      <c r="T11" s="94">
        <f t="shared" si="2"/>
        <v>448469.51</v>
      </c>
      <c r="U11" s="94">
        <f t="shared" si="3"/>
        <v>2480165.79</v>
      </c>
      <c r="V11" s="2">
        <f t="shared" si="9"/>
        <v>0.43395907713145987</v>
      </c>
      <c r="W11" s="2">
        <f t="shared" si="10"/>
        <v>0</v>
      </c>
      <c r="X11" s="2">
        <f t="shared" si="4"/>
        <v>0.43395907713145987</v>
      </c>
      <c r="Y11" s="6">
        <f t="shared" si="5"/>
        <v>1.4390074335712257</v>
      </c>
      <c r="Z11" s="6">
        <f t="shared" si="6"/>
        <v>0.5269523987487466</v>
      </c>
      <c r="AA11" s="77"/>
      <c r="AB11" s="6">
        <f t="shared" si="7"/>
        <v>2.3999189094514324</v>
      </c>
      <c r="AC11" s="8">
        <v>116789.32330827067</v>
      </c>
      <c r="AD11" s="22">
        <f t="shared" si="11"/>
        <v>2802.849054295557</v>
      </c>
      <c r="AE11" s="23">
        <v>501.18</v>
      </c>
      <c r="AF11" s="22">
        <f t="shared" si="12"/>
        <v>2301.669054295557</v>
      </c>
      <c r="AG11" s="25"/>
      <c r="AH11" s="1">
        <f t="shared" si="13"/>
        <v>169610590.8419498</v>
      </c>
      <c r="AI11" s="2">
        <f t="shared" si="14"/>
        <v>0.32107209655761126</v>
      </c>
      <c r="AJ11" s="2">
        <f t="shared" si="15"/>
        <v>0.8767872292749479</v>
      </c>
      <c r="AK11" s="2">
        <f t="shared" si="16"/>
        <v>0.26441126569619855</v>
      </c>
      <c r="AL11" s="2">
        <f t="shared" si="17"/>
        <v>1.462</v>
      </c>
      <c r="AN11" s="102"/>
    </row>
    <row r="12" spans="1:40" ht="12.75">
      <c r="A12" s="49" t="s">
        <v>19</v>
      </c>
      <c r="B12" s="62" t="s">
        <v>20</v>
      </c>
      <c r="C12" s="53" t="s">
        <v>2</v>
      </c>
      <c r="E12" s="74"/>
      <c r="F12" s="30">
        <v>1832570497</v>
      </c>
      <c r="G12" s="67">
        <v>52.53</v>
      </c>
      <c r="H12" s="5">
        <f t="shared" si="8"/>
        <v>0.5253</v>
      </c>
      <c r="I12" s="58">
        <v>8822279.07</v>
      </c>
      <c r="J12" s="58">
        <v>1006425.26</v>
      </c>
      <c r="K12" s="58">
        <v>474039.02</v>
      </c>
      <c r="L12" s="58">
        <v>599892.79</v>
      </c>
      <c r="M12" s="91">
        <f t="shared" si="0"/>
        <v>10902636.14</v>
      </c>
      <c r="N12" s="58">
        <v>26473691</v>
      </c>
      <c r="O12" s="58">
        <v>13730838.3</v>
      </c>
      <c r="P12" s="58">
        <v>0</v>
      </c>
      <c r="Q12" s="94">
        <f t="shared" si="1"/>
        <v>40204529.3</v>
      </c>
      <c r="R12" s="58">
        <v>10617031.18</v>
      </c>
      <c r="S12" s="58">
        <v>0</v>
      </c>
      <c r="T12" s="94">
        <f t="shared" si="2"/>
        <v>10617031.18</v>
      </c>
      <c r="U12" s="94">
        <f t="shared" si="3"/>
        <v>61724196.62</v>
      </c>
      <c r="V12" s="2">
        <f t="shared" si="9"/>
        <v>0.5793518556246843</v>
      </c>
      <c r="W12" s="2">
        <f t="shared" si="10"/>
        <v>0</v>
      </c>
      <c r="X12" s="2">
        <f t="shared" si="4"/>
        <v>0.5793518556246843</v>
      </c>
      <c r="Y12" s="6">
        <f t="shared" si="5"/>
        <v>2.193887185558024</v>
      </c>
      <c r="Z12" s="6">
        <f t="shared" si="6"/>
        <v>0.594936792764486</v>
      </c>
      <c r="AA12" s="77"/>
      <c r="AB12" s="6">
        <f t="shared" si="7"/>
        <v>3.3681758339471943</v>
      </c>
      <c r="AC12" s="8">
        <v>119889.77924424542</v>
      </c>
      <c r="AD12" s="22">
        <f t="shared" si="11"/>
        <v>4038.098571877313</v>
      </c>
      <c r="AE12" s="23">
        <v>514.25</v>
      </c>
      <c r="AF12" s="22">
        <f t="shared" si="12"/>
        <v>3523.848571877313</v>
      </c>
      <c r="AG12" s="25"/>
      <c r="AH12" s="1">
        <f t="shared" si="13"/>
        <v>3488616975.0618696</v>
      </c>
      <c r="AI12" s="2">
        <f t="shared" si="14"/>
        <v>0.31252029723918445</v>
      </c>
      <c r="AJ12" s="2">
        <f t="shared" si="15"/>
        <v>1.15244893857363</v>
      </c>
      <c r="AK12" s="2">
        <f t="shared" si="16"/>
        <v>0.30433352975964667</v>
      </c>
      <c r="AL12" s="2">
        <f t="shared" si="17"/>
        <v>1.769</v>
      </c>
      <c r="AN12" s="102"/>
    </row>
    <row r="13" spans="1:40" ht="12.75">
      <c r="A13" s="49" t="s">
        <v>21</v>
      </c>
      <c r="B13" s="62" t="s">
        <v>22</v>
      </c>
      <c r="C13" s="53" t="s">
        <v>2</v>
      </c>
      <c r="E13" s="74"/>
      <c r="F13" s="30">
        <v>1252565794</v>
      </c>
      <c r="G13" s="67">
        <v>49.16</v>
      </c>
      <c r="H13" s="5">
        <f t="shared" si="8"/>
        <v>0.4916</v>
      </c>
      <c r="I13" s="58">
        <v>6343243.09</v>
      </c>
      <c r="J13" s="58">
        <v>722330.04</v>
      </c>
      <c r="K13" s="58">
        <v>340226.58</v>
      </c>
      <c r="L13" s="58">
        <v>430554.15</v>
      </c>
      <c r="M13" s="91">
        <f t="shared" si="0"/>
        <v>7836353.86</v>
      </c>
      <c r="N13" s="58">
        <v>17807956</v>
      </c>
      <c r="O13" s="58">
        <v>9101287.64</v>
      </c>
      <c r="P13" s="58">
        <v>0</v>
      </c>
      <c r="Q13" s="94">
        <f t="shared" si="1"/>
        <v>26909243.64</v>
      </c>
      <c r="R13" s="58">
        <v>10254508.07</v>
      </c>
      <c r="S13" s="58">
        <v>0</v>
      </c>
      <c r="T13" s="94">
        <f t="shared" si="2"/>
        <v>10254508.07</v>
      </c>
      <c r="U13" s="94">
        <f t="shared" si="3"/>
        <v>45000105.57</v>
      </c>
      <c r="V13" s="2">
        <f t="shared" si="9"/>
        <v>0.8186801938166292</v>
      </c>
      <c r="W13" s="2">
        <f t="shared" si="10"/>
        <v>0</v>
      </c>
      <c r="X13" s="2">
        <f t="shared" si="4"/>
        <v>0.8186801938166292</v>
      </c>
      <c r="Y13" s="6">
        <f t="shared" si="5"/>
        <v>2.1483297539258843</v>
      </c>
      <c r="Z13" s="6">
        <f t="shared" si="6"/>
        <v>0.6256241306873818</v>
      </c>
      <c r="AA13" s="77"/>
      <c r="AB13" s="6">
        <f t="shared" si="7"/>
        <v>3.5926340784298954</v>
      </c>
      <c r="AC13" s="8">
        <v>98674.84569845069</v>
      </c>
      <c r="AD13" s="22">
        <f t="shared" si="11"/>
        <v>3545.026133400655</v>
      </c>
      <c r="AE13" s="23">
        <v>467.11</v>
      </c>
      <c r="AF13" s="22">
        <f t="shared" si="12"/>
        <v>3077.916133400655</v>
      </c>
      <c r="AG13" s="25"/>
      <c r="AH13" s="1">
        <f t="shared" si="13"/>
        <v>2547936928.397071</v>
      </c>
      <c r="AI13" s="2">
        <f t="shared" si="14"/>
        <v>0.3075568226459169</v>
      </c>
      <c r="AJ13" s="2">
        <f t="shared" si="15"/>
        <v>1.0561189070299646</v>
      </c>
      <c r="AK13" s="2">
        <f t="shared" si="16"/>
        <v>0.4024631832802549</v>
      </c>
      <c r="AL13" s="2">
        <f t="shared" si="17"/>
        <v>1.766</v>
      </c>
      <c r="AN13" s="102"/>
    </row>
    <row r="14" spans="1:40" ht="12.75">
      <c r="A14" s="49" t="s">
        <v>23</v>
      </c>
      <c r="B14" s="62" t="s">
        <v>1038</v>
      </c>
      <c r="C14" s="53" t="s">
        <v>2</v>
      </c>
      <c r="E14" s="74"/>
      <c r="F14" s="30">
        <v>787649050</v>
      </c>
      <c r="G14" s="67">
        <v>60.28</v>
      </c>
      <c r="H14" s="5">
        <f t="shared" si="8"/>
        <v>0.6028</v>
      </c>
      <c r="I14" s="58">
        <v>3434545.86</v>
      </c>
      <c r="J14" s="58">
        <v>390223.66</v>
      </c>
      <c r="K14" s="58">
        <v>183800.28</v>
      </c>
      <c r="L14" s="58">
        <v>232597.86</v>
      </c>
      <c r="M14" s="91">
        <f t="shared" si="0"/>
        <v>4241167.66</v>
      </c>
      <c r="N14" s="58">
        <v>16053492</v>
      </c>
      <c r="O14" s="58">
        <v>0</v>
      </c>
      <c r="P14" s="58">
        <v>0</v>
      </c>
      <c r="Q14" s="94">
        <f t="shared" si="1"/>
        <v>16053492</v>
      </c>
      <c r="R14" s="58">
        <v>5912199.48</v>
      </c>
      <c r="S14" s="58">
        <v>0</v>
      </c>
      <c r="T14" s="94">
        <f t="shared" si="2"/>
        <v>5912199.48</v>
      </c>
      <c r="U14" s="94">
        <f t="shared" si="3"/>
        <v>26206859.14</v>
      </c>
      <c r="V14" s="2">
        <f t="shared" si="9"/>
        <v>0.7506134210407541</v>
      </c>
      <c r="W14" s="2">
        <f t="shared" si="10"/>
        <v>0</v>
      </c>
      <c r="X14" s="2">
        <f t="shared" si="4"/>
        <v>0.7506134210407541</v>
      </c>
      <c r="Y14" s="6">
        <f t="shared" si="5"/>
        <v>2.038152905789704</v>
      </c>
      <c r="Z14" s="6">
        <f t="shared" si="6"/>
        <v>0.538459058637854</v>
      </c>
      <c r="AA14" s="77"/>
      <c r="AB14" s="6">
        <f t="shared" si="7"/>
        <v>3.3272253854683123</v>
      </c>
      <c r="AC14" s="8">
        <v>130087.88546255506</v>
      </c>
      <c r="AD14" s="22">
        <f t="shared" si="11"/>
        <v>4328.317148529074</v>
      </c>
      <c r="AE14" s="23">
        <v>594.65</v>
      </c>
      <c r="AF14" s="22">
        <f t="shared" si="12"/>
        <v>3733.667148529074</v>
      </c>
      <c r="AG14" s="25"/>
      <c r="AH14" s="1">
        <f t="shared" si="13"/>
        <v>1306650713.337757</v>
      </c>
      <c r="AI14" s="2">
        <f t="shared" si="14"/>
        <v>0.3245831205468984</v>
      </c>
      <c r="AJ14" s="2">
        <f t="shared" si="15"/>
        <v>1.2285985716100336</v>
      </c>
      <c r="AK14" s="2">
        <f t="shared" si="16"/>
        <v>0.45246977020336665</v>
      </c>
      <c r="AL14" s="2">
        <f t="shared" si="17"/>
        <v>2.0060000000000002</v>
      </c>
      <c r="AN14" s="102"/>
    </row>
    <row r="15" spans="1:40" ht="12.75">
      <c r="A15" s="49" t="s">
        <v>24</v>
      </c>
      <c r="B15" s="62" t="s">
        <v>25</v>
      </c>
      <c r="C15" s="53" t="s">
        <v>2</v>
      </c>
      <c r="E15" s="74"/>
      <c r="F15" s="30">
        <v>759035835</v>
      </c>
      <c r="G15" s="67">
        <v>66.18</v>
      </c>
      <c r="H15" s="5">
        <f t="shared" si="8"/>
        <v>0.6618</v>
      </c>
      <c r="I15" s="58">
        <v>2989803.2</v>
      </c>
      <c r="J15" s="58">
        <v>0</v>
      </c>
      <c r="K15" s="58">
        <v>160623.66</v>
      </c>
      <c r="L15" s="58">
        <v>203268.03</v>
      </c>
      <c r="M15" s="91">
        <f t="shared" si="0"/>
        <v>3353694.89</v>
      </c>
      <c r="N15" s="58">
        <v>8951467</v>
      </c>
      <c r="O15" s="58">
        <v>4607563.89</v>
      </c>
      <c r="P15" s="58">
        <v>1264680</v>
      </c>
      <c r="Q15" s="94">
        <f t="shared" si="1"/>
        <v>14823710.89</v>
      </c>
      <c r="R15" s="58">
        <v>6008132</v>
      </c>
      <c r="S15" s="58">
        <v>0</v>
      </c>
      <c r="T15" s="94">
        <f t="shared" si="2"/>
        <v>6008132</v>
      </c>
      <c r="U15" s="94">
        <f t="shared" si="3"/>
        <v>24185537.78</v>
      </c>
      <c r="V15" s="2">
        <f t="shared" si="9"/>
        <v>0.7915478720448028</v>
      </c>
      <c r="W15" s="2">
        <f t="shared" si="10"/>
        <v>0</v>
      </c>
      <c r="X15" s="2">
        <f t="shared" si="4"/>
        <v>0.7915478720448028</v>
      </c>
      <c r="Y15" s="6">
        <f t="shared" si="5"/>
        <v>1.9529658820390212</v>
      </c>
      <c r="Z15" s="6">
        <f t="shared" si="6"/>
        <v>0.4418361736504839</v>
      </c>
      <c r="AA15" s="77"/>
      <c r="AB15" s="6">
        <f t="shared" si="7"/>
        <v>3.1863499277343084</v>
      </c>
      <c r="AC15" s="8">
        <v>242318.69227927594</v>
      </c>
      <c r="AD15" s="22">
        <f t="shared" si="11"/>
        <v>7721.12147632743</v>
      </c>
      <c r="AE15" s="23">
        <v>578.83</v>
      </c>
      <c r="AF15" s="22">
        <f t="shared" si="12"/>
        <v>7142.29147632743</v>
      </c>
      <c r="AG15" s="25"/>
      <c r="AH15" s="1">
        <f t="shared" si="13"/>
        <v>1146926314.5965548</v>
      </c>
      <c r="AI15" s="2">
        <f t="shared" si="14"/>
        <v>0.29240717972189023</v>
      </c>
      <c r="AJ15" s="2">
        <f t="shared" si="15"/>
        <v>1.2924728207334244</v>
      </c>
      <c r="AK15" s="2">
        <f t="shared" si="16"/>
        <v>0.5238463817192505</v>
      </c>
      <c r="AL15" s="2">
        <f t="shared" si="17"/>
        <v>2.108</v>
      </c>
      <c r="AN15" s="102"/>
    </row>
    <row r="16" spans="1:40" ht="12.75">
      <c r="A16" s="49" t="s">
        <v>26</v>
      </c>
      <c r="B16" s="63" t="s">
        <v>1039</v>
      </c>
      <c r="C16" s="53" t="s">
        <v>2</v>
      </c>
      <c r="E16" s="74"/>
      <c r="F16" s="30">
        <v>1528413425</v>
      </c>
      <c r="G16" s="67">
        <v>92.72</v>
      </c>
      <c r="H16" s="5">
        <f t="shared" si="8"/>
        <v>0.9272</v>
      </c>
      <c r="I16" s="58">
        <v>4242126.28</v>
      </c>
      <c r="J16" s="58">
        <v>484156.71</v>
      </c>
      <c r="K16" s="58">
        <v>228043.93</v>
      </c>
      <c r="L16" s="58">
        <v>288587.87</v>
      </c>
      <c r="M16" s="91">
        <f t="shared" si="0"/>
        <v>5242914.79</v>
      </c>
      <c r="N16" s="58">
        <v>968994</v>
      </c>
      <c r="O16" s="58">
        <v>0</v>
      </c>
      <c r="P16" s="58">
        <v>0</v>
      </c>
      <c r="Q16" s="94">
        <f t="shared" si="1"/>
        <v>968994</v>
      </c>
      <c r="R16" s="58">
        <v>4477923.47</v>
      </c>
      <c r="S16" s="58">
        <v>0</v>
      </c>
      <c r="T16" s="94">
        <f t="shared" si="2"/>
        <v>4477923.47</v>
      </c>
      <c r="U16" s="94">
        <f t="shared" si="3"/>
        <v>10689832.26</v>
      </c>
      <c r="V16" s="2">
        <f t="shared" si="9"/>
        <v>0.29297854865413786</v>
      </c>
      <c r="W16" s="2">
        <f t="shared" si="10"/>
        <v>0</v>
      </c>
      <c r="X16" s="2">
        <f t="shared" si="4"/>
        <v>0.29297854865413786</v>
      </c>
      <c r="Y16" s="6">
        <f t="shared" si="5"/>
        <v>0.06339868416164952</v>
      </c>
      <c r="Z16" s="6">
        <f t="shared" si="6"/>
        <v>0.3430298834230666</v>
      </c>
      <c r="AA16" s="77"/>
      <c r="AB16" s="6">
        <f t="shared" si="7"/>
        <v>0.699407116238854</v>
      </c>
      <c r="AC16" s="8">
        <v>932090.8104658583</v>
      </c>
      <c r="AD16" s="22">
        <f t="shared" si="11"/>
        <v>6519.109458206622</v>
      </c>
      <c r="AE16" s="23">
        <v>803.58</v>
      </c>
      <c r="AF16" s="22">
        <f t="shared" si="12"/>
        <v>5715.529458206622</v>
      </c>
      <c r="AG16" s="25"/>
      <c r="AH16" s="1">
        <f t="shared" si="13"/>
        <v>1648418275.4529767</v>
      </c>
      <c r="AI16" s="2">
        <f t="shared" si="14"/>
        <v>0.31805730790986736</v>
      </c>
      <c r="AJ16" s="2">
        <f t="shared" si="15"/>
        <v>0.058783259954681435</v>
      </c>
      <c r="AK16" s="2">
        <f t="shared" si="16"/>
        <v>0.2716497103121166</v>
      </c>
      <c r="AL16" s="2">
        <f t="shared" si="17"/>
        <v>0.649</v>
      </c>
      <c r="AN16" s="102"/>
    </row>
    <row r="17" spans="1:40" ht="12.75">
      <c r="A17" s="49" t="s">
        <v>27</v>
      </c>
      <c r="B17" s="63" t="s">
        <v>28</v>
      </c>
      <c r="C17" s="53" t="s">
        <v>2</v>
      </c>
      <c r="E17" s="74"/>
      <c r="F17" s="30">
        <v>3309070139</v>
      </c>
      <c r="G17" s="67">
        <v>88.06</v>
      </c>
      <c r="H17" s="5">
        <f t="shared" si="8"/>
        <v>0.8806</v>
      </c>
      <c r="I17" s="58">
        <v>9515813.11</v>
      </c>
      <c r="J17" s="58">
        <v>0</v>
      </c>
      <c r="K17" s="58">
        <v>510535.55</v>
      </c>
      <c r="L17" s="58">
        <v>646078.87</v>
      </c>
      <c r="M17" s="91">
        <f t="shared" si="0"/>
        <v>10672427.53</v>
      </c>
      <c r="N17" s="58">
        <v>10119303</v>
      </c>
      <c r="O17" s="58">
        <v>0</v>
      </c>
      <c r="P17" s="58">
        <v>1490812.5</v>
      </c>
      <c r="Q17" s="94">
        <f t="shared" si="1"/>
        <v>11610115.5</v>
      </c>
      <c r="R17" s="58">
        <v>17526630.44</v>
      </c>
      <c r="S17" s="58">
        <v>0</v>
      </c>
      <c r="T17" s="94">
        <f t="shared" si="2"/>
        <v>17526630.44</v>
      </c>
      <c r="U17" s="94">
        <f t="shared" si="3"/>
        <v>39809173.47</v>
      </c>
      <c r="V17" s="2">
        <f t="shared" si="9"/>
        <v>0.5296542443581007</v>
      </c>
      <c r="W17" s="2">
        <f t="shared" si="10"/>
        <v>0</v>
      </c>
      <c r="X17" s="2">
        <f t="shared" si="4"/>
        <v>0.5296542443581007</v>
      </c>
      <c r="Y17" s="6">
        <f t="shared" si="5"/>
        <v>0.3508573409540534</v>
      </c>
      <c r="Z17" s="6">
        <f t="shared" si="6"/>
        <v>0.32252043872437236</v>
      </c>
      <c r="AA17" s="77"/>
      <c r="AB17" s="6">
        <f t="shared" si="7"/>
        <v>1.2030320240365264</v>
      </c>
      <c r="AC17" s="8">
        <v>489748.39663760894</v>
      </c>
      <c r="AD17" s="22">
        <f t="shared" si="11"/>
        <v>5891.830048755863</v>
      </c>
      <c r="AE17" s="23">
        <v>744.94</v>
      </c>
      <c r="AF17" s="22">
        <f t="shared" si="12"/>
        <v>5146.890048755862</v>
      </c>
      <c r="AG17" s="25"/>
      <c r="AH17" s="1">
        <f t="shared" si="13"/>
        <v>3757744877.3563476</v>
      </c>
      <c r="AI17" s="2">
        <f t="shared" si="14"/>
        <v>0.2840114983406824</v>
      </c>
      <c r="AJ17" s="2">
        <f t="shared" si="15"/>
        <v>0.30896497444413945</v>
      </c>
      <c r="AK17" s="2">
        <f t="shared" si="16"/>
        <v>0.4664135275817435</v>
      </c>
      <c r="AL17" s="2">
        <f t="shared" si="17"/>
        <v>1.059</v>
      </c>
      <c r="AN17" s="102"/>
    </row>
    <row r="18" spans="1:40" ht="12.75">
      <c r="A18" s="49" t="s">
        <v>29</v>
      </c>
      <c r="B18" s="63" t="s">
        <v>1035</v>
      </c>
      <c r="C18" s="53" t="s">
        <v>2</v>
      </c>
      <c r="E18" s="74"/>
      <c r="F18" s="30">
        <v>280539921</v>
      </c>
      <c r="G18" s="67">
        <v>50.23</v>
      </c>
      <c r="H18" s="5">
        <f t="shared" si="8"/>
        <v>0.5023</v>
      </c>
      <c r="I18" s="58">
        <v>1354722.01</v>
      </c>
      <c r="J18" s="58">
        <v>154145.89</v>
      </c>
      <c r="K18" s="58">
        <v>72604.66</v>
      </c>
      <c r="L18" s="58">
        <v>91880.65</v>
      </c>
      <c r="M18" s="91">
        <f t="shared" si="0"/>
        <v>1673353.2099999997</v>
      </c>
      <c r="N18" s="58">
        <v>3514062</v>
      </c>
      <c r="O18" s="58">
        <v>2086923.58</v>
      </c>
      <c r="P18" s="58">
        <v>0</v>
      </c>
      <c r="Q18" s="94">
        <f t="shared" si="1"/>
        <v>5600985.58</v>
      </c>
      <c r="R18" s="58">
        <v>2696086.01</v>
      </c>
      <c r="S18" s="58">
        <v>0</v>
      </c>
      <c r="T18" s="94">
        <f t="shared" si="2"/>
        <v>2696086.01</v>
      </c>
      <c r="U18" s="94">
        <f t="shared" si="3"/>
        <v>9970424.8</v>
      </c>
      <c r="V18" s="2">
        <f t="shared" si="9"/>
        <v>0.9610347077840661</v>
      </c>
      <c r="W18" s="2">
        <f t="shared" si="10"/>
        <v>0</v>
      </c>
      <c r="X18" s="2">
        <f t="shared" si="4"/>
        <v>0.9610347077840661</v>
      </c>
      <c r="Y18" s="6">
        <f t="shared" si="5"/>
        <v>1.996502159134778</v>
      </c>
      <c r="Z18" s="6">
        <f t="shared" si="6"/>
        <v>0.5964759682098861</v>
      </c>
      <c r="AA18" s="77"/>
      <c r="AB18" s="6">
        <f t="shared" si="7"/>
        <v>3.5540128351287303</v>
      </c>
      <c r="AC18" s="8">
        <v>111015.53220648698</v>
      </c>
      <c r="AD18" s="22">
        <f t="shared" si="11"/>
        <v>3945.5062636050166</v>
      </c>
      <c r="AE18" s="23">
        <v>532.07</v>
      </c>
      <c r="AF18" s="22">
        <f t="shared" si="12"/>
        <v>3413.4362636050164</v>
      </c>
      <c r="AG18" s="25"/>
      <c r="AH18" s="1">
        <f t="shared" si="13"/>
        <v>558510692.8130599</v>
      </c>
      <c r="AI18" s="2">
        <f t="shared" si="14"/>
        <v>0.2996098788318258</v>
      </c>
      <c r="AJ18" s="2">
        <f t="shared" si="15"/>
        <v>1.0028430345333987</v>
      </c>
      <c r="AK18" s="2">
        <f t="shared" si="16"/>
        <v>0.4827277337199364</v>
      </c>
      <c r="AL18" s="2">
        <f t="shared" si="17"/>
        <v>1.786</v>
      </c>
      <c r="AN18" s="102"/>
    </row>
    <row r="19" spans="1:40" ht="12.75">
      <c r="A19" s="49" t="s">
        <v>30</v>
      </c>
      <c r="B19" s="62" t="s">
        <v>31</v>
      </c>
      <c r="C19" s="53" t="s">
        <v>2</v>
      </c>
      <c r="E19" s="74"/>
      <c r="F19" s="30">
        <v>544724525</v>
      </c>
      <c r="G19" s="67">
        <v>47.05</v>
      </c>
      <c r="H19" s="5">
        <f t="shared" si="8"/>
        <v>0.4705</v>
      </c>
      <c r="I19" s="58">
        <v>2925209.93</v>
      </c>
      <c r="J19" s="58">
        <v>0</v>
      </c>
      <c r="K19" s="58">
        <v>156776.41</v>
      </c>
      <c r="L19" s="58">
        <v>198399.36</v>
      </c>
      <c r="M19" s="91">
        <f t="shared" si="0"/>
        <v>3280385.7</v>
      </c>
      <c r="N19" s="58">
        <v>7956452.13</v>
      </c>
      <c r="O19" s="58">
        <v>4038919.06</v>
      </c>
      <c r="P19" s="58">
        <v>0</v>
      </c>
      <c r="Q19" s="94">
        <f t="shared" si="1"/>
        <v>11995371.19</v>
      </c>
      <c r="R19" s="58">
        <v>5884604.34</v>
      </c>
      <c r="S19" s="58">
        <v>0</v>
      </c>
      <c r="T19" s="94">
        <f t="shared" si="2"/>
        <v>5884604.34</v>
      </c>
      <c r="U19" s="94">
        <f t="shared" si="3"/>
        <v>21160361.23</v>
      </c>
      <c r="V19" s="2">
        <f t="shared" si="9"/>
        <v>1.0802899575707556</v>
      </c>
      <c r="W19" s="2">
        <f t="shared" si="10"/>
        <v>0</v>
      </c>
      <c r="X19" s="2">
        <f t="shared" si="4"/>
        <v>1.0802899575707556</v>
      </c>
      <c r="Y19" s="6">
        <f t="shared" si="5"/>
        <v>2.2020986093842567</v>
      </c>
      <c r="Z19" s="6">
        <f t="shared" si="6"/>
        <v>0.6022100253334473</v>
      </c>
      <c r="AA19" s="77"/>
      <c r="AB19" s="6">
        <f t="shared" si="7"/>
        <v>3.88459859228846</v>
      </c>
      <c r="AC19" s="8">
        <v>131842.96799224053</v>
      </c>
      <c r="AD19" s="22">
        <f t="shared" si="11"/>
        <v>5121.570078657901</v>
      </c>
      <c r="AE19" s="23">
        <v>570.26</v>
      </c>
      <c r="AF19" s="22">
        <f t="shared" si="12"/>
        <v>4551.310078657901</v>
      </c>
      <c r="AG19" s="25"/>
      <c r="AH19" s="1">
        <f t="shared" si="13"/>
        <v>1157756695.0053136</v>
      </c>
      <c r="AI19" s="2">
        <f t="shared" si="14"/>
        <v>0.2833398169193869</v>
      </c>
      <c r="AJ19" s="2">
        <f t="shared" si="15"/>
        <v>1.0360873957152927</v>
      </c>
      <c r="AK19" s="2">
        <f t="shared" si="16"/>
        <v>0.5082764250370404</v>
      </c>
      <c r="AL19" s="2">
        <f t="shared" si="17"/>
        <v>1.827</v>
      </c>
      <c r="AN19" s="102"/>
    </row>
    <row r="20" spans="1:40" ht="12.75">
      <c r="A20" s="49" t="s">
        <v>32</v>
      </c>
      <c r="B20" s="62" t="s">
        <v>33</v>
      </c>
      <c r="C20" s="53" t="s">
        <v>2</v>
      </c>
      <c r="E20" s="74"/>
      <c r="F20" s="30">
        <v>551594809</v>
      </c>
      <c r="G20" s="67">
        <v>54.49</v>
      </c>
      <c r="H20" s="5">
        <f t="shared" si="8"/>
        <v>0.5449</v>
      </c>
      <c r="I20" s="58">
        <v>2515192.34</v>
      </c>
      <c r="J20" s="58">
        <v>288087.05</v>
      </c>
      <c r="K20" s="58">
        <v>135692.64</v>
      </c>
      <c r="L20" s="58">
        <v>171718.01</v>
      </c>
      <c r="M20" s="91">
        <f t="shared" si="0"/>
        <v>3110690.04</v>
      </c>
      <c r="N20" s="58">
        <v>7115003</v>
      </c>
      <c r="O20" s="58">
        <v>0</v>
      </c>
      <c r="P20" s="58">
        <v>0</v>
      </c>
      <c r="Q20" s="94">
        <f t="shared" si="1"/>
        <v>7115003</v>
      </c>
      <c r="R20" s="58">
        <v>13280243</v>
      </c>
      <c r="S20" s="58">
        <v>0</v>
      </c>
      <c r="T20" s="94">
        <f t="shared" si="2"/>
        <v>13280243</v>
      </c>
      <c r="U20" s="94">
        <f t="shared" si="3"/>
        <v>23505936.04</v>
      </c>
      <c r="V20" s="2">
        <f t="shared" si="9"/>
        <v>2.4076084080769515</v>
      </c>
      <c r="W20" s="2">
        <f t="shared" si="10"/>
        <v>0</v>
      </c>
      <c r="X20" s="2">
        <f t="shared" si="4"/>
        <v>2.4076084080769515</v>
      </c>
      <c r="Y20" s="6">
        <f t="shared" si="5"/>
        <v>1.2898966567323153</v>
      </c>
      <c r="Z20" s="6">
        <f t="shared" si="6"/>
        <v>0.5639447633017881</v>
      </c>
      <c r="AA20" s="77"/>
      <c r="AB20" s="6">
        <f t="shared" si="7"/>
        <v>4.261449828111054</v>
      </c>
      <c r="AC20" s="8">
        <v>70655.97384584902</v>
      </c>
      <c r="AD20" s="22">
        <f t="shared" si="11"/>
        <v>3010.9688760041245</v>
      </c>
      <c r="AE20" s="23">
        <v>551.45</v>
      </c>
      <c r="AF20" s="22">
        <f t="shared" si="12"/>
        <v>2459.5188760041246</v>
      </c>
      <c r="AG20" s="25"/>
      <c r="AH20" s="1">
        <f t="shared" si="13"/>
        <v>1012286307.5793723</v>
      </c>
      <c r="AI20" s="2">
        <f t="shared" si="14"/>
        <v>0.30729350152314433</v>
      </c>
      <c r="AJ20" s="2">
        <f t="shared" si="15"/>
        <v>0.7028646882534386</v>
      </c>
      <c r="AK20" s="2">
        <f t="shared" si="16"/>
        <v>1.3119058215611308</v>
      </c>
      <c r="AL20" s="2">
        <f t="shared" si="17"/>
        <v>2.322</v>
      </c>
      <c r="AN20" s="102"/>
    </row>
    <row r="21" spans="1:40" ht="12.75">
      <c r="A21" s="49" t="s">
        <v>34</v>
      </c>
      <c r="B21" s="62" t="s">
        <v>35</v>
      </c>
      <c r="C21" s="53" t="s">
        <v>2</v>
      </c>
      <c r="E21" s="74"/>
      <c r="F21" s="30">
        <v>70723238</v>
      </c>
      <c r="G21" s="67">
        <v>51.64</v>
      </c>
      <c r="H21" s="5">
        <f t="shared" si="8"/>
        <v>0.5164</v>
      </c>
      <c r="I21" s="58">
        <v>361285.87</v>
      </c>
      <c r="J21" s="58">
        <v>41224.08</v>
      </c>
      <c r="K21" s="58">
        <v>19417.06</v>
      </c>
      <c r="L21" s="58">
        <v>24572.14</v>
      </c>
      <c r="M21" s="91">
        <f t="shared" si="0"/>
        <v>446499.15</v>
      </c>
      <c r="N21" s="58">
        <v>1229445</v>
      </c>
      <c r="O21" s="58">
        <v>0</v>
      </c>
      <c r="P21" s="58">
        <v>0</v>
      </c>
      <c r="Q21" s="94">
        <f t="shared" si="1"/>
        <v>1229445</v>
      </c>
      <c r="R21" s="58">
        <v>409470</v>
      </c>
      <c r="S21" s="58">
        <v>14145</v>
      </c>
      <c r="T21" s="94">
        <f t="shared" si="2"/>
        <v>423615</v>
      </c>
      <c r="U21" s="94">
        <f t="shared" si="3"/>
        <v>2099559.15</v>
      </c>
      <c r="V21" s="2">
        <f t="shared" si="9"/>
        <v>0.5789751877593613</v>
      </c>
      <c r="W21" s="2">
        <f t="shared" si="10"/>
        <v>0.02000049828035306</v>
      </c>
      <c r="X21" s="2">
        <f t="shared" si="4"/>
        <v>0.5989756860397144</v>
      </c>
      <c r="Y21" s="6">
        <f t="shared" si="5"/>
        <v>1.7383890143717686</v>
      </c>
      <c r="Z21" s="6">
        <f t="shared" si="6"/>
        <v>0.6313330139097987</v>
      </c>
      <c r="AA21" s="77"/>
      <c r="AB21" s="6">
        <f t="shared" si="7"/>
        <v>2.9686977143212814</v>
      </c>
      <c r="AC21" s="8">
        <v>146721.47651006712</v>
      </c>
      <c r="AD21" s="22">
        <f t="shared" si="11"/>
        <v>4355.717119572799</v>
      </c>
      <c r="AE21" s="23">
        <v>499.8</v>
      </c>
      <c r="AF21" s="22">
        <f t="shared" si="12"/>
        <v>3855.9171195727986</v>
      </c>
      <c r="AG21" s="25"/>
      <c r="AH21" s="1">
        <f t="shared" si="13"/>
        <v>136954372.57939583</v>
      </c>
      <c r="AI21" s="2">
        <f t="shared" si="14"/>
        <v>0.32602036838302</v>
      </c>
      <c r="AJ21" s="2">
        <f t="shared" si="15"/>
        <v>0.8977040870215811</v>
      </c>
      <c r="AK21" s="2">
        <f t="shared" si="16"/>
        <v>0.3093110442709085</v>
      </c>
      <c r="AL21" s="2">
        <f t="shared" si="17"/>
        <v>1.533</v>
      </c>
      <c r="AN21" s="102"/>
    </row>
    <row r="22" spans="1:40" ht="12.75">
      <c r="A22" s="49" t="s">
        <v>36</v>
      </c>
      <c r="B22" s="62" t="s">
        <v>37</v>
      </c>
      <c r="C22" s="53" t="s">
        <v>2</v>
      </c>
      <c r="E22" s="74"/>
      <c r="F22" s="30">
        <v>680639201</v>
      </c>
      <c r="G22" s="67">
        <v>46.59</v>
      </c>
      <c r="H22" s="5">
        <f t="shared" si="8"/>
        <v>0.46590000000000004</v>
      </c>
      <c r="I22" s="58">
        <v>3814047.12</v>
      </c>
      <c r="J22" s="58">
        <v>433949.05</v>
      </c>
      <c r="K22" s="58">
        <v>204395.49</v>
      </c>
      <c r="L22" s="58">
        <v>258660.94</v>
      </c>
      <c r="M22" s="91">
        <f t="shared" si="0"/>
        <v>4711052.600000001</v>
      </c>
      <c r="N22" s="58">
        <v>8390172.5</v>
      </c>
      <c r="O22" s="58">
        <v>5463611.56</v>
      </c>
      <c r="P22" s="58">
        <v>0</v>
      </c>
      <c r="Q22" s="94">
        <f t="shared" si="1"/>
        <v>13853784.059999999</v>
      </c>
      <c r="R22" s="58">
        <v>6521349.92</v>
      </c>
      <c r="S22" s="58">
        <v>0</v>
      </c>
      <c r="T22" s="94">
        <f t="shared" si="2"/>
        <v>6521349.92</v>
      </c>
      <c r="U22" s="94">
        <f t="shared" si="3"/>
        <v>25086186.58</v>
      </c>
      <c r="V22" s="2">
        <f t="shared" si="9"/>
        <v>0.9581214115229898</v>
      </c>
      <c r="W22" s="2">
        <f t="shared" si="10"/>
        <v>0</v>
      </c>
      <c r="X22" s="2">
        <f t="shared" si="4"/>
        <v>0.9581214115229898</v>
      </c>
      <c r="Y22" s="6">
        <f t="shared" si="5"/>
        <v>2.035407898875927</v>
      </c>
      <c r="Z22" s="6">
        <f t="shared" si="6"/>
        <v>0.6921512297673258</v>
      </c>
      <c r="AA22" s="77"/>
      <c r="AB22" s="6">
        <f t="shared" si="7"/>
        <v>3.6856805401662425</v>
      </c>
      <c r="AC22" s="8">
        <v>123419.0284487386</v>
      </c>
      <c r="AD22" s="22">
        <f t="shared" si="11"/>
        <v>4548.831114397397</v>
      </c>
      <c r="AE22" s="23">
        <v>572.07</v>
      </c>
      <c r="AF22" s="22">
        <f t="shared" si="12"/>
        <v>3976.761114397397</v>
      </c>
      <c r="AG22" s="25"/>
      <c r="AH22" s="1">
        <f t="shared" si="13"/>
        <v>1460912644.3442798</v>
      </c>
      <c r="AI22" s="2">
        <f t="shared" si="14"/>
        <v>0.3224732579485971</v>
      </c>
      <c r="AJ22" s="2">
        <f t="shared" si="15"/>
        <v>0.9482965400862945</v>
      </c>
      <c r="AK22" s="2">
        <f t="shared" si="16"/>
        <v>0.446388765628561</v>
      </c>
      <c r="AL22" s="2">
        <f t="shared" si="17"/>
        <v>1.716</v>
      </c>
      <c r="AN22" s="102"/>
    </row>
    <row r="23" spans="1:40" ht="12.75">
      <c r="A23" s="49" t="s">
        <v>38</v>
      </c>
      <c r="B23" s="62" t="s">
        <v>1040</v>
      </c>
      <c r="C23" s="53" t="s">
        <v>2</v>
      </c>
      <c r="E23" s="74" t="s">
        <v>1201</v>
      </c>
      <c r="F23" s="30">
        <v>2763338278</v>
      </c>
      <c r="G23" s="67">
        <v>102.52</v>
      </c>
      <c r="H23" s="5">
        <f t="shared" si="8"/>
        <v>1.0252</v>
      </c>
      <c r="I23" s="58">
        <v>6363696.04</v>
      </c>
      <c r="J23" s="58">
        <v>724021.72</v>
      </c>
      <c r="K23" s="58">
        <v>341023.38</v>
      </c>
      <c r="L23" s="58">
        <v>431562.5</v>
      </c>
      <c r="M23" s="91">
        <f t="shared" si="0"/>
        <v>7860303.64</v>
      </c>
      <c r="N23" s="58">
        <v>14785867</v>
      </c>
      <c r="O23" s="58">
        <v>0</v>
      </c>
      <c r="P23" s="58">
        <v>1460089.19</v>
      </c>
      <c r="Q23" s="94">
        <f t="shared" si="1"/>
        <v>16245956.19</v>
      </c>
      <c r="R23" s="58">
        <v>15169865.32</v>
      </c>
      <c r="S23" s="58">
        <v>0</v>
      </c>
      <c r="T23" s="94">
        <f t="shared" si="2"/>
        <v>15169865.32</v>
      </c>
      <c r="U23" s="94">
        <f t="shared" si="3"/>
        <v>39276125.15</v>
      </c>
      <c r="V23" s="2">
        <f t="shared" si="9"/>
        <v>0.5489688121346974</v>
      </c>
      <c r="W23" s="2">
        <f t="shared" si="10"/>
        <v>0</v>
      </c>
      <c r="X23" s="2">
        <f t="shared" si="4"/>
        <v>0.5489688121346974</v>
      </c>
      <c r="Y23" s="6">
        <f t="shared" si="5"/>
        <v>0.5879105109692979</v>
      </c>
      <c r="Z23" s="6">
        <f t="shared" si="6"/>
        <v>0.2844495624216153</v>
      </c>
      <c r="AA23" s="77"/>
      <c r="AB23" s="6">
        <f t="shared" si="7"/>
        <v>1.4213288855256105</v>
      </c>
      <c r="AC23" s="8">
        <v>412599.74354864564</v>
      </c>
      <c r="AD23" s="22">
        <f t="shared" si="11"/>
        <v>5864.399336661492</v>
      </c>
      <c r="AE23" s="23">
        <v>659.98</v>
      </c>
      <c r="AF23" s="22">
        <f t="shared" si="12"/>
        <v>5204.419336661493</v>
      </c>
      <c r="AG23" s="25"/>
      <c r="AH23" s="1">
        <f t="shared" si="13"/>
        <v>2695413849.0050726</v>
      </c>
      <c r="AI23" s="2">
        <f t="shared" si="14"/>
        <v>0.29161769139464</v>
      </c>
      <c r="AJ23" s="2">
        <f t="shared" si="15"/>
        <v>0.6027258558457242</v>
      </c>
      <c r="AK23" s="2">
        <f t="shared" si="16"/>
        <v>0.5628028262004916</v>
      </c>
      <c r="AL23" s="2">
        <f t="shared" si="17"/>
        <v>1.458</v>
      </c>
      <c r="AN23" s="102"/>
    </row>
    <row r="24" spans="1:40" ht="12.75">
      <c r="A24" s="49" t="s">
        <v>39</v>
      </c>
      <c r="B24" s="62" t="s">
        <v>40</v>
      </c>
      <c r="C24" s="53" t="s">
        <v>2</v>
      </c>
      <c r="E24" s="74"/>
      <c r="F24" s="30">
        <v>92389430</v>
      </c>
      <c r="G24" s="67">
        <v>79.59</v>
      </c>
      <c r="H24" s="5">
        <f t="shared" si="8"/>
        <v>0.7959</v>
      </c>
      <c r="I24" s="58">
        <v>343916.58</v>
      </c>
      <c r="J24" s="58">
        <v>39129.64</v>
      </c>
      <c r="K24" s="58">
        <v>18430.55</v>
      </c>
      <c r="L24" s="58">
        <v>23323.72</v>
      </c>
      <c r="M24" s="91">
        <f t="shared" si="0"/>
        <v>424800.49</v>
      </c>
      <c r="N24" s="58">
        <v>1695345</v>
      </c>
      <c r="O24" s="58">
        <v>0</v>
      </c>
      <c r="P24" s="58">
        <v>0</v>
      </c>
      <c r="Q24" s="94">
        <f t="shared" si="1"/>
        <v>1695345</v>
      </c>
      <c r="R24" s="58">
        <v>360587</v>
      </c>
      <c r="S24" s="58">
        <v>9000</v>
      </c>
      <c r="T24" s="94">
        <f t="shared" si="2"/>
        <v>369587</v>
      </c>
      <c r="U24" s="94">
        <f t="shared" si="3"/>
        <v>2489732.49</v>
      </c>
      <c r="V24" s="2">
        <f t="shared" si="9"/>
        <v>0.39029031784263635</v>
      </c>
      <c r="W24" s="2">
        <f t="shared" si="10"/>
        <v>0.00974137409441751</v>
      </c>
      <c r="X24" s="2">
        <f t="shared" si="4"/>
        <v>0.40003169193705385</v>
      </c>
      <c r="Y24" s="6">
        <f t="shared" si="5"/>
        <v>1.8349988737889171</v>
      </c>
      <c r="Z24" s="6">
        <f t="shared" si="6"/>
        <v>0.4597933876202072</v>
      </c>
      <c r="AA24" s="77"/>
      <c r="AB24" s="6">
        <f t="shared" si="7"/>
        <v>2.6948239533461784</v>
      </c>
      <c r="AC24" s="8">
        <v>117011.26543209876</v>
      </c>
      <c r="AD24" s="22">
        <f t="shared" si="11"/>
        <v>3153.2476089776737</v>
      </c>
      <c r="AE24" s="23">
        <v>454.56</v>
      </c>
      <c r="AF24" s="22">
        <f t="shared" si="12"/>
        <v>2698.687608977674</v>
      </c>
      <c r="AG24" s="25"/>
      <c r="AH24" s="1">
        <f t="shared" si="13"/>
        <v>116081706.24450307</v>
      </c>
      <c r="AI24" s="2">
        <f t="shared" si="14"/>
        <v>0.3659495572069229</v>
      </c>
      <c r="AJ24" s="2">
        <f t="shared" si="15"/>
        <v>1.4604756036485993</v>
      </c>
      <c r="AK24" s="2">
        <f t="shared" si="16"/>
        <v>0.31838522361270116</v>
      </c>
      <c r="AL24" s="2">
        <f t="shared" si="17"/>
        <v>2.144</v>
      </c>
      <c r="AN24" s="102"/>
    </row>
    <row r="25" spans="1:40" ht="12.75">
      <c r="A25" s="49" t="s">
        <v>41</v>
      </c>
      <c r="B25" s="62" t="s">
        <v>42</v>
      </c>
      <c r="C25" s="53" t="s">
        <v>43</v>
      </c>
      <c r="E25" s="74"/>
      <c r="F25" s="56">
        <v>1281787855</v>
      </c>
      <c r="G25" s="67">
        <v>71.56</v>
      </c>
      <c r="H25" s="5">
        <f t="shared" si="8"/>
        <v>0.7156</v>
      </c>
      <c r="I25" s="59">
        <v>2822691.88</v>
      </c>
      <c r="J25" s="59">
        <v>0</v>
      </c>
      <c r="K25" s="59">
        <v>0</v>
      </c>
      <c r="L25" s="59">
        <v>159385.05</v>
      </c>
      <c r="M25" s="91">
        <f t="shared" si="0"/>
        <v>2982076.9299999997</v>
      </c>
      <c r="N25" s="59">
        <v>12490473.5</v>
      </c>
      <c r="O25" s="59">
        <v>7126045.64</v>
      </c>
      <c r="P25" s="59">
        <v>0</v>
      </c>
      <c r="Q25" s="94">
        <f t="shared" si="1"/>
        <v>19616519.14</v>
      </c>
      <c r="R25" s="59">
        <v>7561626.9</v>
      </c>
      <c r="S25" s="59">
        <v>64090</v>
      </c>
      <c r="T25" s="94">
        <f t="shared" si="2"/>
        <v>7625716.9</v>
      </c>
      <c r="U25" s="94">
        <f t="shared" si="3"/>
        <v>30224312.97</v>
      </c>
      <c r="V25" s="2">
        <f t="shared" si="9"/>
        <v>0.5899281125580645</v>
      </c>
      <c r="W25" s="2">
        <f t="shared" si="10"/>
        <v>0.005000047375234336</v>
      </c>
      <c r="X25" s="2">
        <f t="shared" si="4"/>
        <v>0.5949281599332988</v>
      </c>
      <c r="Y25" s="6">
        <f t="shared" si="5"/>
        <v>1.530402949558295</v>
      </c>
      <c r="Z25" s="6">
        <f t="shared" si="6"/>
        <v>0.23264980381640454</v>
      </c>
      <c r="AA25" s="77"/>
      <c r="AB25" s="6">
        <f t="shared" si="7"/>
        <v>2.357980913307998</v>
      </c>
      <c r="AC25" s="8">
        <v>528021.1675367821</v>
      </c>
      <c r="AD25" s="22">
        <f t="shared" si="11"/>
        <v>12450.638348743369</v>
      </c>
      <c r="AE25" s="23">
        <v>513.58</v>
      </c>
      <c r="AF25" s="22">
        <f t="shared" si="12"/>
        <v>11937.058348743369</v>
      </c>
      <c r="AG25" s="25"/>
      <c r="AH25" s="1">
        <f t="shared" si="13"/>
        <v>1791207175.7965343</v>
      </c>
      <c r="AI25" s="2">
        <f t="shared" si="14"/>
        <v>0.1664841996110191</v>
      </c>
      <c r="AJ25" s="2">
        <f t="shared" si="15"/>
        <v>1.095156350703916</v>
      </c>
      <c r="AK25" s="2">
        <f t="shared" si="16"/>
        <v>0.4257305912482687</v>
      </c>
      <c r="AL25" s="2">
        <f t="shared" si="17"/>
        <v>1.6869999999999998</v>
      </c>
      <c r="AN25" s="102"/>
    </row>
    <row r="26" spans="1:40" ht="12.75">
      <c r="A26" s="49" t="s">
        <v>44</v>
      </c>
      <c r="B26" s="62" t="s">
        <v>45</v>
      </c>
      <c r="C26" s="53" t="s">
        <v>43</v>
      </c>
      <c r="E26" s="74"/>
      <c r="F26" s="56">
        <v>1775590219</v>
      </c>
      <c r="G26" s="67">
        <v>97.65</v>
      </c>
      <c r="H26" s="5">
        <f t="shared" si="8"/>
        <v>0.9765</v>
      </c>
      <c r="I26" s="59">
        <v>2737019.33</v>
      </c>
      <c r="J26" s="59">
        <v>0</v>
      </c>
      <c r="K26" s="59">
        <v>0</v>
      </c>
      <c r="L26" s="59">
        <v>154556.13</v>
      </c>
      <c r="M26" s="91">
        <f t="shared" si="0"/>
        <v>2891575.46</v>
      </c>
      <c r="N26" s="59">
        <v>4660644</v>
      </c>
      <c r="O26" s="59">
        <v>0</v>
      </c>
      <c r="P26" s="59">
        <v>0</v>
      </c>
      <c r="Q26" s="94">
        <f t="shared" si="1"/>
        <v>4660644</v>
      </c>
      <c r="R26" s="59">
        <v>2586762</v>
      </c>
      <c r="S26" s="59">
        <v>88750</v>
      </c>
      <c r="T26" s="94">
        <f t="shared" si="2"/>
        <v>2675512</v>
      </c>
      <c r="U26" s="94">
        <f t="shared" si="3"/>
        <v>10227731.46</v>
      </c>
      <c r="V26" s="2">
        <f t="shared" si="9"/>
        <v>0.14568462769843632</v>
      </c>
      <c r="W26" s="2">
        <f t="shared" si="10"/>
        <v>0.004998337963924096</v>
      </c>
      <c r="X26" s="2">
        <f t="shared" si="4"/>
        <v>0.15068296566236042</v>
      </c>
      <c r="Y26" s="6">
        <f t="shared" si="5"/>
        <v>0.26248421229898655</v>
      </c>
      <c r="Z26" s="6">
        <f t="shared" si="6"/>
        <v>0.1628515087016257</v>
      </c>
      <c r="AA26" s="77"/>
      <c r="AB26" s="6">
        <f t="shared" si="7"/>
        <v>0.5760186866629726</v>
      </c>
      <c r="AC26" s="8">
        <v>2448474.92211838</v>
      </c>
      <c r="AD26" s="22">
        <f t="shared" si="11"/>
        <v>14103.673089658536</v>
      </c>
      <c r="AE26" s="23">
        <v>606.13</v>
      </c>
      <c r="AF26" s="22">
        <f t="shared" si="12"/>
        <v>13497.543089658537</v>
      </c>
      <c r="AG26" s="25"/>
      <c r="AH26" s="1">
        <f t="shared" si="13"/>
        <v>1818320756.784434</v>
      </c>
      <c r="AI26" s="2">
        <f t="shared" si="14"/>
        <v>0.15902449824713752</v>
      </c>
      <c r="AJ26" s="2">
        <f t="shared" si="15"/>
        <v>0.2563158333099604</v>
      </c>
      <c r="AK26" s="2">
        <f t="shared" si="16"/>
        <v>0.14714191596929493</v>
      </c>
      <c r="AL26" s="2">
        <f t="shared" si="17"/>
        <v>0.562</v>
      </c>
      <c r="AN26" s="102"/>
    </row>
    <row r="27" spans="1:40" ht="12.75">
      <c r="A27" s="49" t="s">
        <v>46</v>
      </c>
      <c r="B27" s="62" t="s">
        <v>47</v>
      </c>
      <c r="C27" s="53" t="s">
        <v>43</v>
      </c>
      <c r="E27" s="74"/>
      <c r="F27" s="56">
        <v>2399382735</v>
      </c>
      <c r="G27" s="67">
        <v>78.37</v>
      </c>
      <c r="H27" s="5">
        <f t="shared" si="8"/>
        <v>0.7837000000000001</v>
      </c>
      <c r="I27" s="59">
        <v>4596405.61</v>
      </c>
      <c r="J27" s="59">
        <v>0</v>
      </c>
      <c r="K27" s="59">
        <v>0</v>
      </c>
      <c r="L27" s="59">
        <v>268965</v>
      </c>
      <c r="M27" s="91">
        <f t="shared" si="0"/>
        <v>4865370.61</v>
      </c>
      <c r="N27" s="59">
        <v>39111414.5</v>
      </c>
      <c r="O27" s="59">
        <v>0</v>
      </c>
      <c r="P27" s="59">
        <v>0</v>
      </c>
      <c r="Q27" s="94">
        <f t="shared" si="1"/>
        <v>39111414.5</v>
      </c>
      <c r="R27" s="59">
        <v>21994574</v>
      </c>
      <c r="S27" s="59">
        <v>0</v>
      </c>
      <c r="T27" s="94">
        <f t="shared" si="2"/>
        <v>21994574</v>
      </c>
      <c r="U27" s="94">
        <f t="shared" si="3"/>
        <v>65971359.11</v>
      </c>
      <c r="V27" s="2">
        <f t="shared" si="9"/>
        <v>0.916676346760493</v>
      </c>
      <c r="W27" s="2">
        <f t="shared" si="10"/>
        <v>0</v>
      </c>
      <c r="X27" s="2">
        <f t="shared" si="4"/>
        <v>0.916676346760493</v>
      </c>
      <c r="Y27" s="6">
        <f t="shared" si="5"/>
        <v>1.6300615124664555</v>
      </c>
      <c r="Z27" s="6">
        <f t="shared" si="6"/>
        <v>0.20277592811802908</v>
      </c>
      <c r="AA27" s="77"/>
      <c r="AB27" s="6">
        <f t="shared" si="7"/>
        <v>2.7495137873449775</v>
      </c>
      <c r="AC27" s="8">
        <v>302143.385007278</v>
      </c>
      <c r="AD27" s="22">
        <f t="shared" si="11"/>
        <v>8307.474028325927</v>
      </c>
      <c r="AE27" s="23">
        <v>531.42</v>
      </c>
      <c r="AF27" s="22">
        <f t="shared" si="12"/>
        <v>7776.054028325927</v>
      </c>
      <c r="AG27" s="25"/>
      <c r="AH27" s="1">
        <f t="shared" si="13"/>
        <v>3061608695.9295645</v>
      </c>
      <c r="AI27" s="2">
        <f t="shared" si="14"/>
        <v>0.1589154948660994</v>
      </c>
      <c r="AJ27" s="2">
        <f t="shared" si="15"/>
        <v>1.2774792073199612</v>
      </c>
      <c r="AK27" s="2">
        <f t="shared" si="16"/>
        <v>0.7183992529561984</v>
      </c>
      <c r="AL27" s="2">
        <f t="shared" si="17"/>
        <v>2.154</v>
      </c>
      <c r="AN27" s="102"/>
    </row>
    <row r="28" spans="1:40" ht="12.75">
      <c r="A28" s="49" t="s">
        <v>48</v>
      </c>
      <c r="B28" s="62" t="s">
        <v>49</v>
      </c>
      <c r="C28" s="53" t="s">
        <v>43</v>
      </c>
      <c r="E28" s="74"/>
      <c r="F28" s="56">
        <v>473014273</v>
      </c>
      <c r="G28" s="67">
        <v>54.72</v>
      </c>
      <c r="H28" s="5">
        <f t="shared" si="8"/>
        <v>0.5472</v>
      </c>
      <c r="I28" s="59">
        <v>1346134.75</v>
      </c>
      <c r="J28" s="59">
        <v>0</v>
      </c>
      <c r="K28" s="59">
        <v>0</v>
      </c>
      <c r="L28" s="59">
        <v>76093.45</v>
      </c>
      <c r="M28" s="91">
        <f t="shared" si="0"/>
        <v>1422228.2</v>
      </c>
      <c r="N28" s="59">
        <v>10198395</v>
      </c>
      <c r="O28" s="59">
        <v>0</v>
      </c>
      <c r="P28" s="59">
        <v>0</v>
      </c>
      <c r="Q28" s="94">
        <f t="shared" si="1"/>
        <v>10198395</v>
      </c>
      <c r="R28" s="59">
        <v>4448427.35</v>
      </c>
      <c r="S28" s="59">
        <v>0</v>
      </c>
      <c r="T28" s="94">
        <f t="shared" si="2"/>
        <v>4448427.35</v>
      </c>
      <c r="U28" s="94">
        <f t="shared" si="3"/>
        <v>16069050.549999999</v>
      </c>
      <c r="V28" s="2">
        <f t="shared" si="9"/>
        <v>0.9404425202196806</v>
      </c>
      <c r="W28" s="2">
        <f t="shared" si="10"/>
        <v>0</v>
      </c>
      <c r="X28" s="2">
        <f t="shared" si="4"/>
        <v>0.9404425202196806</v>
      </c>
      <c r="Y28" s="6">
        <f t="shared" si="5"/>
        <v>2.1560438198447343</v>
      </c>
      <c r="Z28" s="6">
        <f t="shared" si="6"/>
        <v>0.3006734217510599</v>
      </c>
      <c r="AA28" s="77"/>
      <c r="AB28" s="6">
        <f t="shared" si="7"/>
        <v>3.397159761815475</v>
      </c>
      <c r="AC28" s="8">
        <v>195520.21803766105</v>
      </c>
      <c r="AD28" s="22">
        <f t="shared" si="11"/>
        <v>6642.134173389303</v>
      </c>
      <c r="AE28" s="23">
        <v>514.56</v>
      </c>
      <c r="AF28" s="22">
        <f t="shared" si="12"/>
        <v>6127.574173389303</v>
      </c>
      <c r="AG28" s="25"/>
      <c r="AH28" s="1">
        <f t="shared" si="13"/>
        <v>864426668.4941521</v>
      </c>
      <c r="AI28" s="2">
        <f t="shared" si="14"/>
        <v>0.16452849638217998</v>
      </c>
      <c r="AJ28" s="2">
        <f t="shared" si="15"/>
        <v>1.1797871782190388</v>
      </c>
      <c r="AK28" s="2">
        <f t="shared" si="16"/>
        <v>0.5146101470642092</v>
      </c>
      <c r="AL28" s="2">
        <f t="shared" si="17"/>
        <v>1.8599999999999999</v>
      </c>
      <c r="AN28" s="102"/>
    </row>
    <row r="29" spans="1:40" ht="12.75">
      <c r="A29" s="49" t="s">
        <v>50</v>
      </c>
      <c r="B29" s="62" t="s">
        <v>51</v>
      </c>
      <c r="C29" s="53" t="s">
        <v>43</v>
      </c>
      <c r="E29" s="74"/>
      <c r="F29" s="56">
        <v>983591852</v>
      </c>
      <c r="G29" s="67">
        <v>46.51</v>
      </c>
      <c r="H29" s="5">
        <f t="shared" si="8"/>
        <v>0.46509999999999996</v>
      </c>
      <c r="I29" s="59">
        <v>3180946.11</v>
      </c>
      <c r="J29" s="59">
        <v>0</v>
      </c>
      <c r="K29" s="59">
        <v>0</v>
      </c>
      <c r="L29" s="59">
        <v>183542.14</v>
      </c>
      <c r="M29" s="91">
        <f t="shared" si="0"/>
        <v>3364488.25</v>
      </c>
      <c r="N29" s="59">
        <v>8882985</v>
      </c>
      <c r="O29" s="59">
        <v>5267232.16</v>
      </c>
      <c r="P29" s="59">
        <v>0</v>
      </c>
      <c r="Q29" s="94">
        <f t="shared" si="1"/>
        <v>14150217.16</v>
      </c>
      <c r="R29" s="59">
        <v>12578070.21</v>
      </c>
      <c r="S29" s="59">
        <v>0</v>
      </c>
      <c r="T29" s="94">
        <f t="shared" si="2"/>
        <v>12578070.21</v>
      </c>
      <c r="U29" s="94">
        <f t="shared" si="3"/>
        <v>30092775.62</v>
      </c>
      <c r="V29" s="2">
        <f t="shared" si="9"/>
        <v>1.2787895898511368</v>
      </c>
      <c r="W29" s="2">
        <f t="shared" si="10"/>
        <v>0</v>
      </c>
      <c r="X29" s="2">
        <f t="shared" si="4"/>
        <v>1.2787895898511368</v>
      </c>
      <c r="Y29" s="6">
        <f t="shared" si="5"/>
        <v>1.438626919410471</v>
      </c>
      <c r="Z29" s="6">
        <f t="shared" si="6"/>
        <v>0.3420614193945153</v>
      </c>
      <c r="AA29" s="77"/>
      <c r="AB29" s="6">
        <f t="shared" si="7"/>
        <v>3.0594779286561233</v>
      </c>
      <c r="AC29" s="8">
        <v>155578.41807542264</v>
      </c>
      <c r="AD29" s="22">
        <f t="shared" si="11"/>
        <v>4759.887362769904</v>
      </c>
      <c r="AE29" s="23">
        <v>617.48</v>
      </c>
      <c r="AF29" s="22">
        <f t="shared" si="12"/>
        <v>4142.407362769904</v>
      </c>
      <c r="AG29" s="25"/>
      <c r="AH29" s="1">
        <f t="shared" si="13"/>
        <v>2114796499.6774888</v>
      </c>
      <c r="AI29" s="2">
        <f t="shared" si="14"/>
        <v>0.15909276616038903</v>
      </c>
      <c r="AJ29" s="2">
        <f t="shared" si="15"/>
        <v>0.6691053802178101</v>
      </c>
      <c r="AK29" s="2">
        <f t="shared" si="16"/>
        <v>0.5947650382397638</v>
      </c>
      <c r="AL29" s="2">
        <f t="shared" si="17"/>
        <v>1.423</v>
      </c>
      <c r="AN29" s="102"/>
    </row>
    <row r="30" spans="1:40" ht="12.75">
      <c r="A30" s="49" t="s">
        <v>52</v>
      </c>
      <c r="B30" s="62" t="s">
        <v>53</v>
      </c>
      <c r="C30" s="53" t="s">
        <v>43</v>
      </c>
      <c r="E30" s="74"/>
      <c r="F30" s="56">
        <v>2431374623</v>
      </c>
      <c r="G30" s="67">
        <v>73.59</v>
      </c>
      <c r="H30" s="5">
        <f t="shared" si="8"/>
        <v>0.7359</v>
      </c>
      <c r="I30" s="59">
        <v>5052846.92</v>
      </c>
      <c r="J30" s="59">
        <v>0</v>
      </c>
      <c r="K30" s="59">
        <v>0</v>
      </c>
      <c r="L30" s="59">
        <v>286038.83</v>
      </c>
      <c r="M30" s="91">
        <f t="shared" si="0"/>
        <v>5338885.75</v>
      </c>
      <c r="N30" s="59">
        <v>23305277.5</v>
      </c>
      <c r="O30" s="59">
        <v>0</v>
      </c>
      <c r="P30" s="59">
        <v>0</v>
      </c>
      <c r="Q30" s="94">
        <f t="shared" si="1"/>
        <v>23305277.5</v>
      </c>
      <c r="R30" s="59">
        <v>19467793</v>
      </c>
      <c r="S30" s="59">
        <v>0</v>
      </c>
      <c r="T30" s="94">
        <f t="shared" si="2"/>
        <v>19467793</v>
      </c>
      <c r="U30" s="94">
        <f t="shared" si="3"/>
        <v>48111956.25</v>
      </c>
      <c r="V30" s="2">
        <f t="shared" si="9"/>
        <v>0.8006908032946103</v>
      </c>
      <c r="W30" s="2">
        <f t="shared" si="10"/>
        <v>0</v>
      </c>
      <c r="X30" s="2">
        <f t="shared" si="4"/>
        <v>0.8006908032946103</v>
      </c>
      <c r="Y30" s="6">
        <f t="shared" si="5"/>
        <v>0.9585226924530584</v>
      </c>
      <c r="Z30" s="6">
        <f t="shared" si="6"/>
        <v>0.2195830169277867</v>
      </c>
      <c r="AB30" s="6">
        <f t="shared" si="7"/>
        <v>1.9787965126754552</v>
      </c>
      <c r="AC30" s="8">
        <v>329122.51920614595</v>
      </c>
      <c r="AD30" s="22">
        <f t="shared" si="11"/>
        <v>6512.664932480821</v>
      </c>
      <c r="AE30" s="23">
        <v>668.65</v>
      </c>
      <c r="AF30" s="22">
        <f t="shared" si="12"/>
        <v>5844.014932480822</v>
      </c>
      <c r="AG30" s="25"/>
      <c r="AH30" s="1">
        <f t="shared" si="13"/>
        <v>3303947034.9232235</v>
      </c>
      <c r="AI30" s="2">
        <f t="shared" si="14"/>
        <v>0.16159114215715822</v>
      </c>
      <c r="AJ30" s="2">
        <f t="shared" si="15"/>
        <v>0.7053768493762057</v>
      </c>
      <c r="AK30" s="2">
        <f t="shared" si="16"/>
        <v>0.5892283621445036</v>
      </c>
      <c r="AL30" s="2">
        <f t="shared" si="17"/>
        <v>1.456</v>
      </c>
      <c r="AN30" s="102"/>
    </row>
    <row r="31" spans="1:40" ht="12.75">
      <c r="A31" s="49" t="s">
        <v>54</v>
      </c>
      <c r="B31" s="62" t="s">
        <v>55</v>
      </c>
      <c r="C31" s="53" t="s">
        <v>43</v>
      </c>
      <c r="E31" s="74" t="s">
        <v>1200</v>
      </c>
      <c r="F31" s="56">
        <v>2368510808</v>
      </c>
      <c r="G31" s="67">
        <v>106.66</v>
      </c>
      <c r="H31" s="5">
        <f t="shared" si="8"/>
        <v>1.0666</v>
      </c>
      <c r="I31" s="59">
        <v>3517606.29</v>
      </c>
      <c r="J31" s="59">
        <v>0</v>
      </c>
      <c r="K31" s="59">
        <v>0</v>
      </c>
      <c r="L31" s="59">
        <v>201447.14</v>
      </c>
      <c r="M31" s="91">
        <f t="shared" si="0"/>
        <v>3719053.43</v>
      </c>
      <c r="N31" s="59">
        <v>14367045.5</v>
      </c>
      <c r="O31" s="59">
        <v>8698472.83</v>
      </c>
      <c r="P31" s="59">
        <v>0</v>
      </c>
      <c r="Q31" s="94">
        <f t="shared" si="1"/>
        <v>23065518.33</v>
      </c>
      <c r="R31" s="59">
        <v>8264120</v>
      </c>
      <c r="S31" s="59">
        <v>237510</v>
      </c>
      <c r="T31" s="94">
        <f t="shared" si="2"/>
        <v>8501630</v>
      </c>
      <c r="U31" s="94">
        <f t="shared" si="3"/>
        <v>35286201.76</v>
      </c>
      <c r="V31" s="2">
        <f t="shared" si="9"/>
        <v>0.34891628833133026</v>
      </c>
      <c r="W31" s="2">
        <f t="shared" si="10"/>
        <v>0.010027819978603195</v>
      </c>
      <c r="X31" s="2">
        <f t="shared" si="4"/>
        <v>0.35894410830993345</v>
      </c>
      <c r="Y31" s="6">
        <f t="shared" si="5"/>
        <v>0.9738405352465673</v>
      </c>
      <c r="Z31" s="6">
        <f t="shared" si="6"/>
        <v>0.15702074980778385</v>
      </c>
      <c r="AB31" s="6">
        <f t="shared" si="7"/>
        <v>1.4898053933642847</v>
      </c>
      <c r="AC31" s="8">
        <v>776252.8210838902</v>
      </c>
      <c r="AD31" s="22">
        <f t="shared" si="11"/>
        <v>11564.656394650208</v>
      </c>
      <c r="AE31" s="23">
        <v>573.61</v>
      </c>
      <c r="AF31" s="22">
        <f t="shared" si="12"/>
        <v>10991.046394650208</v>
      </c>
      <c r="AG31" s="25"/>
      <c r="AH31" s="1">
        <f t="shared" si="13"/>
        <v>2220617671.104444</v>
      </c>
      <c r="AI31" s="2">
        <f t="shared" si="14"/>
        <v>0.16747833174498228</v>
      </c>
      <c r="AJ31" s="2">
        <f t="shared" si="15"/>
        <v>1.0386983148939888</v>
      </c>
      <c r="AK31" s="2">
        <f t="shared" si="16"/>
        <v>0.38284978592337504</v>
      </c>
      <c r="AL31" s="2">
        <f t="shared" si="17"/>
        <v>1.589</v>
      </c>
      <c r="AN31" s="102"/>
    </row>
    <row r="32" spans="1:40" ht="12.75">
      <c r="A32" s="49" t="s">
        <v>56</v>
      </c>
      <c r="B32" s="62" t="s">
        <v>57</v>
      </c>
      <c r="C32" s="53" t="s">
        <v>43</v>
      </c>
      <c r="E32" s="74"/>
      <c r="F32" s="56">
        <v>1774221461</v>
      </c>
      <c r="G32" s="67">
        <v>77.03</v>
      </c>
      <c r="H32" s="5">
        <f t="shared" si="8"/>
        <v>0.7703</v>
      </c>
      <c r="I32" s="59">
        <v>3588960.72</v>
      </c>
      <c r="J32" s="59">
        <v>0</v>
      </c>
      <c r="K32" s="59">
        <v>0</v>
      </c>
      <c r="L32" s="59">
        <v>202902.67</v>
      </c>
      <c r="M32" s="91">
        <f t="shared" si="0"/>
        <v>3791863.39</v>
      </c>
      <c r="N32" s="59">
        <v>20145439</v>
      </c>
      <c r="O32" s="59">
        <v>0</v>
      </c>
      <c r="P32" s="59">
        <v>0</v>
      </c>
      <c r="Q32" s="94">
        <f t="shared" si="1"/>
        <v>20145439</v>
      </c>
      <c r="R32" s="59">
        <v>8977938</v>
      </c>
      <c r="S32" s="59">
        <v>177343</v>
      </c>
      <c r="T32" s="94">
        <f t="shared" si="2"/>
        <v>9155281</v>
      </c>
      <c r="U32" s="94">
        <f t="shared" si="3"/>
        <v>33092583.39</v>
      </c>
      <c r="V32" s="2">
        <f t="shared" si="9"/>
        <v>0.5060212717154141</v>
      </c>
      <c r="W32" s="2">
        <f t="shared" si="10"/>
        <v>0.009995539108181264</v>
      </c>
      <c r="X32" s="2">
        <f t="shared" si="4"/>
        <v>0.5160168108235954</v>
      </c>
      <c r="Y32" s="6">
        <f t="shared" si="5"/>
        <v>1.135452334605708</v>
      </c>
      <c r="Z32" s="6">
        <f t="shared" si="6"/>
        <v>0.21371984689345386</v>
      </c>
      <c r="AB32" s="6">
        <f t="shared" si="7"/>
        <v>1.8651889923227571</v>
      </c>
      <c r="AC32" s="8">
        <v>600627.786201668</v>
      </c>
      <c r="AD32" s="22">
        <f t="shared" si="11"/>
        <v>11202.843353065377</v>
      </c>
      <c r="AE32" s="23">
        <v>593.55</v>
      </c>
      <c r="AF32" s="22">
        <f t="shared" si="12"/>
        <v>10609.293353065377</v>
      </c>
      <c r="AG32" s="25"/>
      <c r="AH32" s="1">
        <f t="shared" si="13"/>
        <v>2303286331.299494</v>
      </c>
      <c r="AI32" s="2">
        <f t="shared" si="14"/>
        <v>0.1646283980620275</v>
      </c>
      <c r="AJ32" s="2">
        <f t="shared" si="15"/>
        <v>0.8746389333467768</v>
      </c>
      <c r="AK32" s="2">
        <f t="shared" si="16"/>
        <v>0.3974877493774155</v>
      </c>
      <c r="AL32" s="2">
        <f t="shared" si="17"/>
        <v>1.437</v>
      </c>
      <c r="AN32" s="102"/>
    </row>
    <row r="33" spans="1:40" ht="12.75">
      <c r="A33" s="49" t="s">
        <v>58</v>
      </c>
      <c r="B33" s="62" t="s">
        <v>59</v>
      </c>
      <c r="C33" s="53" t="s">
        <v>43</v>
      </c>
      <c r="E33" s="74"/>
      <c r="F33" s="56">
        <v>1126065054</v>
      </c>
      <c r="G33" s="67">
        <v>83</v>
      </c>
      <c r="H33" s="5">
        <f t="shared" si="8"/>
        <v>0.83</v>
      </c>
      <c r="I33" s="59">
        <v>2113117.4</v>
      </c>
      <c r="J33" s="59">
        <v>0</v>
      </c>
      <c r="K33" s="59">
        <v>0</v>
      </c>
      <c r="L33" s="59">
        <v>120143.48</v>
      </c>
      <c r="M33" s="91">
        <f t="shared" si="0"/>
        <v>2233260.88</v>
      </c>
      <c r="N33" s="59">
        <v>10174115</v>
      </c>
      <c r="O33" s="59">
        <v>5245119.18</v>
      </c>
      <c r="P33" s="59">
        <v>0</v>
      </c>
      <c r="Q33" s="94">
        <f t="shared" si="1"/>
        <v>15419234.18</v>
      </c>
      <c r="R33" s="59">
        <v>4648149</v>
      </c>
      <c r="S33" s="59">
        <v>112600</v>
      </c>
      <c r="T33" s="94">
        <f t="shared" si="2"/>
        <v>4760749</v>
      </c>
      <c r="U33" s="94">
        <f t="shared" si="3"/>
        <v>22413244.06</v>
      </c>
      <c r="V33" s="2">
        <f t="shared" si="9"/>
        <v>0.41277801699723116</v>
      </c>
      <c r="W33" s="2">
        <f t="shared" si="10"/>
        <v>0.009999422289149558</v>
      </c>
      <c r="X33" s="2">
        <f t="shared" si="4"/>
        <v>0.4227774392863807</v>
      </c>
      <c r="Y33" s="6">
        <f t="shared" si="5"/>
        <v>1.3693022552496332</v>
      </c>
      <c r="Z33" s="6">
        <f t="shared" si="6"/>
        <v>0.1983243216781328</v>
      </c>
      <c r="AB33" s="6">
        <f t="shared" si="7"/>
        <v>1.9904040162141465</v>
      </c>
      <c r="AC33" s="8">
        <v>664307.8271759549</v>
      </c>
      <c r="AD33" s="22">
        <f t="shared" si="11"/>
        <v>13222.409672135138</v>
      </c>
      <c r="AE33" s="23">
        <v>586.21</v>
      </c>
      <c r="AF33" s="22">
        <f t="shared" si="12"/>
        <v>12636.199672135139</v>
      </c>
      <c r="AG33" s="25"/>
      <c r="AH33" s="1">
        <f t="shared" si="13"/>
        <v>1356704884.3373494</v>
      </c>
      <c r="AI33" s="2">
        <f t="shared" si="14"/>
        <v>0.1646091869928502</v>
      </c>
      <c r="AJ33" s="2">
        <f t="shared" si="15"/>
        <v>1.1365208718571955</v>
      </c>
      <c r="AK33" s="2">
        <f t="shared" si="16"/>
        <v>0.350905274607696</v>
      </c>
      <c r="AL33" s="2">
        <f t="shared" si="17"/>
        <v>1.653</v>
      </c>
      <c r="AN33" s="102"/>
    </row>
    <row r="34" spans="1:40" ht="12.75">
      <c r="A34" s="49" t="s">
        <v>60</v>
      </c>
      <c r="B34" s="62" t="s">
        <v>61</v>
      </c>
      <c r="C34" s="53" t="s">
        <v>43</v>
      </c>
      <c r="E34" s="74"/>
      <c r="F34" s="56">
        <v>2080624121</v>
      </c>
      <c r="G34" s="67">
        <v>95.16</v>
      </c>
      <c r="H34" s="5">
        <f t="shared" si="8"/>
        <v>0.9516</v>
      </c>
      <c r="I34" s="59">
        <v>3464885.34</v>
      </c>
      <c r="J34" s="59">
        <v>0</v>
      </c>
      <c r="K34" s="59">
        <v>0</v>
      </c>
      <c r="L34" s="59">
        <v>196253.65</v>
      </c>
      <c r="M34" s="91">
        <f t="shared" si="0"/>
        <v>3661138.9899999998</v>
      </c>
      <c r="N34" s="59">
        <v>27688823.5</v>
      </c>
      <c r="O34" s="59">
        <v>0</v>
      </c>
      <c r="P34" s="59">
        <v>0</v>
      </c>
      <c r="Q34" s="94">
        <f t="shared" si="1"/>
        <v>27688823.5</v>
      </c>
      <c r="R34" s="59">
        <v>12651851</v>
      </c>
      <c r="S34" s="59">
        <v>0</v>
      </c>
      <c r="T34" s="94">
        <f t="shared" si="2"/>
        <v>12651851</v>
      </c>
      <c r="U34" s="94">
        <f t="shared" si="3"/>
        <v>44001813.489999995</v>
      </c>
      <c r="V34" s="2">
        <f t="shared" si="9"/>
        <v>0.608079608051415</v>
      </c>
      <c r="W34" s="2">
        <f t="shared" si="10"/>
        <v>0</v>
      </c>
      <c r="X34" s="2">
        <f t="shared" si="4"/>
        <v>0.608079608051415</v>
      </c>
      <c r="Y34" s="6">
        <f t="shared" si="5"/>
        <v>1.330794121847057</v>
      </c>
      <c r="Z34" s="6">
        <f t="shared" si="6"/>
        <v>0.17596349831032262</v>
      </c>
      <c r="AB34" s="6">
        <f t="shared" si="7"/>
        <v>2.1148372282087946</v>
      </c>
      <c r="AC34" s="8">
        <v>382313.43133306486</v>
      </c>
      <c r="AD34" s="22">
        <f t="shared" si="11"/>
        <v>8085.306774274122</v>
      </c>
      <c r="AE34" s="23">
        <v>549.75</v>
      </c>
      <c r="AF34" s="22">
        <f t="shared" si="12"/>
        <v>7535.556774274122</v>
      </c>
      <c r="AG34" s="25"/>
      <c r="AH34" s="1">
        <f t="shared" si="13"/>
        <v>2186448214.5859604</v>
      </c>
      <c r="AI34" s="2">
        <f t="shared" si="14"/>
        <v>0.167446864992103</v>
      </c>
      <c r="AJ34" s="2">
        <f t="shared" si="15"/>
        <v>1.2663836863496596</v>
      </c>
      <c r="AK34" s="2">
        <f t="shared" si="16"/>
        <v>0.5786485550217266</v>
      </c>
      <c r="AL34" s="2">
        <f t="shared" si="17"/>
        <v>2.012</v>
      </c>
      <c r="AN34" s="102"/>
    </row>
    <row r="35" spans="1:40" ht="12.75">
      <c r="A35" s="49" t="s">
        <v>62</v>
      </c>
      <c r="B35" s="62" t="s">
        <v>63</v>
      </c>
      <c r="C35" s="53" t="s">
        <v>43</v>
      </c>
      <c r="E35" s="74"/>
      <c r="F35" s="56">
        <v>2041579697</v>
      </c>
      <c r="G35" s="67">
        <v>83.77</v>
      </c>
      <c r="H35" s="5">
        <f t="shared" si="8"/>
        <v>0.8377</v>
      </c>
      <c r="I35" s="59">
        <v>4035501.73</v>
      </c>
      <c r="J35" s="59">
        <v>0</v>
      </c>
      <c r="K35" s="59">
        <v>0</v>
      </c>
      <c r="L35" s="59">
        <v>228296.94</v>
      </c>
      <c r="M35" s="91">
        <f t="shared" si="0"/>
        <v>4263798.67</v>
      </c>
      <c r="N35" s="59">
        <v>24016762</v>
      </c>
      <c r="O35" s="59">
        <v>0</v>
      </c>
      <c r="P35" s="59">
        <v>0</v>
      </c>
      <c r="Q35" s="94">
        <f t="shared" si="1"/>
        <v>24016762</v>
      </c>
      <c r="R35" s="59">
        <v>12731360.23</v>
      </c>
      <c r="S35" s="59">
        <v>0</v>
      </c>
      <c r="T35" s="94">
        <f t="shared" si="2"/>
        <v>12731360.23</v>
      </c>
      <c r="U35" s="94">
        <f t="shared" si="3"/>
        <v>41011920.900000006</v>
      </c>
      <c r="V35" s="2">
        <f t="shared" si="9"/>
        <v>0.6236033914673085</v>
      </c>
      <c r="W35" s="2">
        <f t="shared" si="10"/>
        <v>0</v>
      </c>
      <c r="X35" s="2">
        <f t="shared" si="4"/>
        <v>0.6236033914673085</v>
      </c>
      <c r="Y35" s="6">
        <f t="shared" si="5"/>
        <v>1.1763813107708427</v>
      </c>
      <c r="Z35" s="6">
        <f t="shared" si="6"/>
        <v>0.20884801491048527</v>
      </c>
      <c r="AA35" s="100">
        <v>0.0048</v>
      </c>
      <c r="AB35" s="6">
        <f t="shared" si="7"/>
        <v>2.0040327171486365</v>
      </c>
      <c r="AC35" s="8">
        <v>330259.9220947847</v>
      </c>
      <c r="AD35" s="22">
        <f t="shared" si="11"/>
        <v>6618.516890409083</v>
      </c>
      <c r="AE35" s="23">
        <v>624.88</v>
      </c>
      <c r="AF35" s="22">
        <f t="shared" si="12"/>
        <v>5993.636890409083</v>
      </c>
      <c r="AG35" s="25"/>
      <c r="AH35" s="1">
        <f t="shared" si="13"/>
        <v>2437125100.8714337</v>
      </c>
      <c r="AI35" s="2">
        <f t="shared" si="14"/>
        <v>0.1749519820905135</v>
      </c>
      <c r="AJ35" s="2">
        <f t="shared" si="15"/>
        <v>0.9854546240327349</v>
      </c>
      <c r="AK35" s="2">
        <f t="shared" si="16"/>
        <v>0.5223925610321642</v>
      </c>
      <c r="AL35" s="2">
        <f t="shared" si="17"/>
        <v>1.682</v>
      </c>
      <c r="AN35" s="102"/>
    </row>
    <row r="36" spans="1:40" ht="12.75">
      <c r="A36" s="49" t="s">
        <v>64</v>
      </c>
      <c r="B36" s="62" t="s">
        <v>1041</v>
      </c>
      <c r="C36" s="53" t="s">
        <v>43</v>
      </c>
      <c r="E36" s="74"/>
      <c r="F36" s="56">
        <v>882114829</v>
      </c>
      <c r="G36" s="67">
        <v>56.11</v>
      </c>
      <c r="H36" s="5">
        <f t="shared" si="8"/>
        <v>0.5611</v>
      </c>
      <c r="I36" s="59">
        <v>2723929.01</v>
      </c>
      <c r="J36" s="59">
        <v>0</v>
      </c>
      <c r="K36" s="59">
        <v>0</v>
      </c>
      <c r="L36" s="59">
        <v>154052.58</v>
      </c>
      <c r="M36" s="91">
        <f t="shared" si="0"/>
        <v>2877981.59</v>
      </c>
      <c r="N36" s="59">
        <v>10998741</v>
      </c>
      <c r="O36" s="59">
        <v>4583091.84</v>
      </c>
      <c r="P36" s="59">
        <v>0</v>
      </c>
      <c r="Q36" s="94">
        <f t="shared" si="1"/>
        <v>15581832.84</v>
      </c>
      <c r="R36" s="59">
        <v>5189816.75</v>
      </c>
      <c r="S36" s="59">
        <v>0</v>
      </c>
      <c r="T36" s="94">
        <f t="shared" si="2"/>
        <v>5189816.75</v>
      </c>
      <c r="U36" s="94">
        <f t="shared" si="3"/>
        <v>23649631.18</v>
      </c>
      <c r="V36" s="2">
        <f t="shared" si="9"/>
        <v>0.5883380008341296</v>
      </c>
      <c r="W36" s="2">
        <f t="shared" si="10"/>
        <v>0</v>
      </c>
      <c r="X36" s="2">
        <f t="shared" si="4"/>
        <v>0.5883380008341296</v>
      </c>
      <c r="Y36" s="6">
        <f t="shared" si="5"/>
        <v>1.7664177415160538</v>
      </c>
      <c r="Z36" s="6">
        <f t="shared" si="6"/>
        <v>0.32625929135128506</v>
      </c>
      <c r="AA36" s="77"/>
      <c r="AB36" s="6">
        <f t="shared" si="7"/>
        <v>2.6810150337014687</v>
      </c>
      <c r="AC36" s="8">
        <v>144095.7225433526</v>
      </c>
      <c r="AD36" s="22">
        <f t="shared" si="11"/>
        <v>3863.2279843080396</v>
      </c>
      <c r="AE36" s="23">
        <v>593.14</v>
      </c>
      <c r="AF36" s="22">
        <f t="shared" si="12"/>
        <v>3270.0879843080397</v>
      </c>
      <c r="AG36" s="25"/>
      <c r="AH36" s="1">
        <f t="shared" si="13"/>
        <v>1572116964.8903937</v>
      </c>
      <c r="AI36" s="2">
        <f t="shared" si="14"/>
        <v>0.18306408837720606</v>
      </c>
      <c r="AJ36" s="2">
        <f t="shared" si="15"/>
        <v>0.9911369947646579</v>
      </c>
      <c r="AK36" s="2">
        <f t="shared" si="16"/>
        <v>0.3301164522680301</v>
      </c>
      <c r="AL36" s="2">
        <f t="shared" si="17"/>
        <v>1.504</v>
      </c>
      <c r="AN36" s="102"/>
    </row>
    <row r="37" spans="1:40" ht="12.75">
      <c r="A37" s="49" t="s">
        <v>65</v>
      </c>
      <c r="B37" s="62" t="s">
        <v>66</v>
      </c>
      <c r="C37" s="53" t="s">
        <v>43</v>
      </c>
      <c r="E37" s="74"/>
      <c r="F37" s="56">
        <v>1096410818</v>
      </c>
      <c r="G37" s="67">
        <v>42.38</v>
      </c>
      <c r="H37" s="5">
        <f t="shared" si="8"/>
        <v>0.4238</v>
      </c>
      <c r="I37" s="59">
        <v>3626110.4</v>
      </c>
      <c r="J37" s="59">
        <v>0</v>
      </c>
      <c r="K37" s="59">
        <v>0</v>
      </c>
      <c r="L37" s="59">
        <v>205020.37</v>
      </c>
      <c r="M37" s="91">
        <f t="shared" si="0"/>
        <v>3831130.77</v>
      </c>
      <c r="N37" s="59">
        <v>11245414</v>
      </c>
      <c r="O37" s="59">
        <v>0</v>
      </c>
      <c r="P37" s="59">
        <v>0</v>
      </c>
      <c r="Q37" s="94">
        <f t="shared" si="1"/>
        <v>11245414</v>
      </c>
      <c r="R37" s="59">
        <v>15665743.66</v>
      </c>
      <c r="S37" s="59">
        <v>323885.64</v>
      </c>
      <c r="T37" s="94">
        <f t="shared" si="2"/>
        <v>15989629.3</v>
      </c>
      <c r="U37" s="94">
        <f t="shared" si="3"/>
        <v>31066174.07</v>
      </c>
      <c r="V37" s="2">
        <f t="shared" si="9"/>
        <v>1.4288206028992319</v>
      </c>
      <c r="W37" s="2">
        <f t="shared" si="10"/>
        <v>0.029540536693245214</v>
      </c>
      <c r="X37" s="2">
        <f t="shared" si="4"/>
        <v>1.4583611395924772</v>
      </c>
      <c r="Y37" s="6">
        <f t="shared" si="5"/>
        <v>1.025656972311997</v>
      </c>
      <c r="Z37" s="6">
        <f t="shared" si="6"/>
        <v>0.34942475093309416</v>
      </c>
      <c r="AA37" s="77"/>
      <c r="AB37" s="6">
        <f t="shared" si="7"/>
        <v>2.8334428628375683</v>
      </c>
      <c r="AC37" s="8">
        <v>212140.46391752578</v>
      </c>
      <c r="AD37" s="22">
        <f t="shared" si="11"/>
        <v>6010.878834061641</v>
      </c>
      <c r="AE37" s="23">
        <v>445.09</v>
      </c>
      <c r="AF37" s="22">
        <f t="shared" si="12"/>
        <v>5565.788834061641</v>
      </c>
      <c r="AG37" s="25"/>
      <c r="AH37" s="1">
        <f t="shared" si="13"/>
        <v>2587094898.5370455</v>
      </c>
      <c r="AI37" s="2">
        <f t="shared" si="14"/>
        <v>0.14808620944544532</v>
      </c>
      <c r="AJ37" s="2">
        <f t="shared" si="15"/>
        <v>0.4346734248658244</v>
      </c>
      <c r="AK37" s="2">
        <f t="shared" si="16"/>
        <v>0.6180534509592919</v>
      </c>
      <c r="AL37" s="2">
        <f t="shared" si="17"/>
        <v>1.201</v>
      </c>
      <c r="AN37" s="102"/>
    </row>
    <row r="38" spans="1:40" ht="12.75">
      <c r="A38" s="49" t="s">
        <v>67</v>
      </c>
      <c r="B38" s="62" t="s">
        <v>68</v>
      </c>
      <c r="C38" s="53" t="s">
        <v>43</v>
      </c>
      <c r="E38" s="74"/>
      <c r="F38" s="56">
        <v>652032250</v>
      </c>
      <c r="G38" s="67">
        <v>50.15</v>
      </c>
      <c r="H38" s="5">
        <f t="shared" si="8"/>
        <v>0.5015</v>
      </c>
      <c r="I38" s="59">
        <v>2068786.45</v>
      </c>
      <c r="J38" s="59">
        <v>0</v>
      </c>
      <c r="K38" s="59">
        <v>0</v>
      </c>
      <c r="L38" s="59">
        <v>116745.37</v>
      </c>
      <c r="M38" s="91">
        <f t="shared" si="0"/>
        <v>2185531.82</v>
      </c>
      <c r="N38" s="59">
        <v>14485061</v>
      </c>
      <c r="O38" s="59">
        <v>0</v>
      </c>
      <c r="P38" s="59">
        <v>0</v>
      </c>
      <c r="Q38" s="94">
        <f t="shared" si="1"/>
        <v>14485061</v>
      </c>
      <c r="R38" s="59">
        <v>6407695</v>
      </c>
      <c r="S38" s="59">
        <v>0</v>
      </c>
      <c r="T38" s="94">
        <f t="shared" si="2"/>
        <v>6407695</v>
      </c>
      <c r="U38" s="94">
        <f t="shared" si="3"/>
        <v>23078287.82</v>
      </c>
      <c r="V38" s="2">
        <f t="shared" si="9"/>
        <v>0.9827266979509065</v>
      </c>
      <c r="W38" s="2">
        <f t="shared" si="10"/>
        <v>0</v>
      </c>
      <c r="X38" s="2">
        <f t="shared" si="4"/>
        <v>0.9827266979509065</v>
      </c>
      <c r="Y38" s="6">
        <f t="shared" si="5"/>
        <v>2.2215252389739923</v>
      </c>
      <c r="Z38" s="6">
        <f t="shared" si="6"/>
        <v>0.3351876874188355</v>
      </c>
      <c r="AA38" s="77"/>
      <c r="AB38" s="6">
        <f t="shared" si="7"/>
        <v>3.5394396243437347</v>
      </c>
      <c r="AC38" s="8">
        <v>241685.94298245615</v>
      </c>
      <c r="AD38" s="22">
        <f t="shared" si="11"/>
        <v>8554.32803238986</v>
      </c>
      <c r="AE38" s="23">
        <v>562.51</v>
      </c>
      <c r="AF38" s="22">
        <f t="shared" si="12"/>
        <v>7991.81803238986</v>
      </c>
      <c r="AG38" s="25"/>
      <c r="AH38" s="1">
        <f t="shared" si="13"/>
        <v>1300164007.9760718</v>
      </c>
      <c r="AI38" s="2">
        <f t="shared" si="14"/>
        <v>0.168096625240546</v>
      </c>
      <c r="AJ38" s="2">
        <f t="shared" si="15"/>
        <v>1.1140949073454571</v>
      </c>
      <c r="AK38" s="2">
        <f t="shared" si="16"/>
        <v>0.4928374390223796</v>
      </c>
      <c r="AL38" s="2">
        <f t="shared" si="17"/>
        <v>1.775</v>
      </c>
      <c r="AN38" s="102"/>
    </row>
    <row r="39" spans="1:40" ht="12.75">
      <c r="A39" s="49" t="s">
        <v>69</v>
      </c>
      <c r="B39" s="62" t="s">
        <v>70</v>
      </c>
      <c r="C39" s="53" t="s">
        <v>43</v>
      </c>
      <c r="E39" s="74"/>
      <c r="F39" s="56">
        <v>2063655113</v>
      </c>
      <c r="G39" s="67">
        <v>44.75</v>
      </c>
      <c r="H39" s="5">
        <f t="shared" si="8"/>
        <v>0.4475</v>
      </c>
      <c r="I39" s="59">
        <v>7494679.66</v>
      </c>
      <c r="J39" s="59">
        <v>0</v>
      </c>
      <c r="K39" s="59">
        <v>0</v>
      </c>
      <c r="L39" s="59">
        <v>426398.23</v>
      </c>
      <c r="M39" s="91">
        <f t="shared" si="0"/>
        <v>7921077.890000001</v>
      </c>
      <c r="N39" s="59">
        <v>41800068</v>
      </c>
      <c r="O39" s="59">
        <v>0</v>
      </c>
      <c r="P39" s="59">
        <v>386465</v>
      </c>
      <c r="Q39" s="94">
        <f t="shared" si="1"/>
        <v>42186533</v>
      </c>
      <c r="R39" s="59">
        <v>35614086.29</v>
      </c>
      <c r="S39" s="59">
        <v>0</v>
      </c>
      <c r="T39" s="94">
        <f t="shared" si="2"/>
        <v>35614086.29</v>
      </c>
      <c r="U39" s="94">
        <f t="shared" si="3"/>
        <v>85721697.18</v>
      </c>
      <c r="V39" s="2">
        <f t="shared" si="9"/>
        <v>1.725777047998427</v>
      </c>
      <c r="W39" s="2">
        <f t="shared" si="10"/>
        <v>0</v>
      </c>
      <c r="X39" s="2">
        <f t="shared" si="4"/>
        <v>1.725777047998427</v>
      </c>
      <c r="Y39" s="6">
        <f t="shared" si="5"/>
        <v>2.0442627614588234</v>
      </c>
      <c r="Z39" s="6">
        <f t="shared" si="6"/>
        <v>0.3838372914205069</v>
      </c>
      <c r="AA39" s="100">
        <v>0.073</v>
      </c>
      <c r="AB39" s="6">
        <f t="shared" si="7"/>
        <v>4.080877100877757</v>
      </c>
      <c r="AC39" s="8">
        <v>239871.25656066686</v>
      </c>
      <c r="AD39" s="22">
        <f t="shared" si="11"/>
        <v>9788.851180571988</v>
      </c>
      <c r="AE39" s="23">
        <v>585.62</v>
      </c>
      <c r="AF39" s="22">
        <f t="shared" si="12"/>
        <v>9203.231180571987</v>
      </c>
      <c r="AG39" s="25"/>
      <c r="AH39" s="1">
        <f t="shared" si="13"/>
        <v>4611519805.586592</v>
      </c>
      <c r="AI39" s="2">
        <f t="shared" si="14"/>
        <v>0.17176718791067686</v>
      </c>
      <c r="AJ39" s="2">
        <f t="shared" si="15"/>
        <v>0.9148075857528235</v>
      </c>
      <c r="AK39" s="2">
        <f t="shared" si="16"/>
        <v>0.7722852289792961</v>
      </c>
      <c r="AL39" s="2">
        <f t="shared" si="17"/>
        <v>1.859</v>
      </c>
      <c r="AN39" s="102"/>
    </row>
    <row r="40" spans="1:40" ht="12.75">
      <c r="A40" s="49" t="s">
        <v>71</v>
      </c>
      <c r="B40" s="62" t="s">
        <v>1042</v>
      </c>
      <c r="C40" s="53" t="s">
        <v>43</v>
      </c>
      <c r="E40" s="74"/>
      <c r="F40" s="56">
        <v>2034442797</v>
      </c>
      <c r="G40" s="67">
        <v>65.89</v>
      </c>
      <c r="H40" s="5">
        <f t="shared" si="8"/>
        <v>0.6589</v>
      </c>
      <c r="I40" s="59">
        <v>4571801.6</v>
      </c>
      <c r="J40" s="59">
        <v>0</v>
      </c>
      <c r="K40" s="59">
        <v>0</v>
      </c>
      <c r="L40" s="59">
        <v>260687.78</v>
      </c>
      <c r="M40" s="91">
        <f t="shared" si="0"/>
        <v>4832489.38</v>
      </c>
      <c r="N40" s="59">
        <v>8475177</v>
      </c>
      <c r="O40" s="59">
        <v>0</v>
      </c>
      <c r="P40" s="59">
        <v>0</v>
      </c>
      <c r="Q40" s="94">
        <f t="shared" si="1"/>
        <v>8475177</v>
      </c>
      <c r="R40" s="59">
        <v>8642302.45</v>
      </c>
      <c r="S40" s="59">
        <v>0</v>
      </c>
      <c r="T40" s="94">
        <f t="shared" si="2"/>
        <v>8642302.45</v>
      </c>
      <c r="U40" s="94">
        <f t="shared" si="3"/>
        <v>21949968.83</v>
      </c>
      <c r="V40" s="2">
        <f t="shared" si="9"/>
        <v>0.42479948134909395</v>
      </c>
      <c r="W40" s="2">
        <f t="shared" si="10"/>
        <v>0</v>
      </c>
      <c r="X40" s="2">
        <f t="shared" si="4"/>
        <v>0.42479948134909395</v>
      </c>
      <c r="Y40" s="6">
        <f t="shared" si="5"/>
        <v>0.41658467922998577</v>
      </c>
      <c r="Z40" s="6">
        <f t="shared" si="6"/>
        <v>0.2375338046921749</v>
      </c>
      <c r="AA40" s="77"/>
      <c r="AB40" s="6">
        <f t="shared" si="7"/>
        <v>1.0789179652712544</v>
      </c>
      <c r="AC40" s="8">
        <v>700079.6151846073</v>
      </c>
      <c r="AD40" s="22">
        <f t="shared" si="11"/>
        <v>7553.284739428593</v>
      </c>
      <c r="AE40" s="23">
        <v>680.72</v>
      </c>
      <c r="AF40" s="22">
        <f t="shared" si="12"/>
        <v>6872.5647394285925</v>
      </c>
      <c r="AG40" s="25"/>
      <c r="AH40" s="1">
        <f t="shared" si="13"/>
        <v>3087635144.938534</v>
      </c>
      <c r="AI40" s="2">
        <f t="shared" si="14"/>
        <v>0.15651102391167404</v>
      </c>
      <c r="AJ40" s="2">
        <f t="shared" si="15"/>
        <v>0.27448764514463764</v>
      </c>
      <c r="AK40" s="2">
        <f t="shared" si="16"/>
        <v>0.27990037826091796</v>
      </c>
      <c r="AL40" s="2">
        <f t="shared" si="17"/>
        <v>0.7110000000000001</v>
      </c>
      <c r="AN40" s="102"/>
    </row>
    <row r="41" spans="1:40" ht="12.75">
      <c r="A41" s="49" t="s">
        <v>72</v>
      </c>
      <c r="B41" s="62" t="s">
        <v>73</v>
      </c>
      <c r="C41" s="53" t="s">
        <v>43</v>
      </c>
      <c r="E41" s="74"/>
      <c r="F41" s="56">
        <v>2298447295</v>
      </c>
      <c r="G41" s="67">
        <v>46.03</v>
      </c>
      <c r="H41" s="5">
        <f t="shared" si="8"/>
        <v>0.4603</v>
      </c>
      <c r="I41" s="59">
        <v>8081149.65</v>
      </c>
      <c r="J41" s="59">
        <v>0</v>
      </c>
      <c r="K41" s="59">
        <v>0</v>
      </c>
      <c r="L41" s="59">
        <v>456601.03</v>
      </c>
      <c r="M41" s="91">
        <f t="shared" si="0"/>
        <v>8537750.68</v>
      </c>
      <c r="N41" s="59">
        <v>61304693</v>
      </c>
      <c r="O41" s="59">
        <v>0</v>
      </c>
      <c r="P41" s="59">
        <v>0</v>
      </c>
      <c r="Q41" s="94">
        <f t="shared" si="1"/>
        <v>61304693</v>
      </c>
      <c r="R41" s="59">
        <v>27857931.43</v>
      </c>
      <c r="S41" s="59">
        <v>114922</v>
      </c>
      <c r="T41" s="94">
        <f t="shared" si="2"/>
        <v>27972853.43</v>
      </c>
      <c r="U41" s="94">
        <f t="shared" si="3"/>
        <v>97815297.11000001</v>
      </c>
      <c r="V41" s="2">
        <f t="shared" si="9"/>
        <v>1.2120326400610373</v>
      </c>
      <c r="W41" s="2">
        <f t="shared" si="10"/>
        <v>0.004999984130591082</v>
      </c>
      <c r="X41" s="2">
        <f t="shared" si="4"/>
        <v>1.2170326241916285</v>
      </c>
      <c r="Y41" s="6">
        <f t="shared" si="5"/>
        <v>2.6672220473952613</v>
      </c>
      <c r="Z41" s="6">
        <f t="shared" si="6"/>
        <v>0.3714573181022191</v>
      </c>
      <c r="AA41" s="77"/>
      <c r="AB41" s="6">
        <f t="shared" si="7"/>
        <v>4.255711989689109</v>
      </c>
      <c r="AC41" s="8">
        <v>183950.62794348507</v>
      </c>
      <c r="AD41" s="22">
        <f t="shared" si="11"/>
        <v>7828.408928499299</v>
      </c>
      <c r="AE41" s="23">
        <v>560.43</v>
      </c>
      <c r="AF41" s="22">
        <f t="shared" si="12"/>
        <v>7267.9789284992985</v>
      </c>
      <c r="AG41" s="25"/>
      <c r="AH41" s="1">
        <f t="shared" si="13"/>
        <v>4993368009.993483</v>
      </c>
      <c r="AI41" s="2">
        <f t="shared" si="14"/>
        <v>0.17098180352245143</v>
      </c>
      <c r="AJ41" s="2">
        <f t="shared" si="15"/>
        <v>1.2277223084160387</v>
      </c>
      <c r="AK41" s="2">
        <f t="shared" si="16"/>
        <v>0.5602001169154065</v>
      </c>
      <c r="AL41" s="2">
        <f t="shared" si="17"/>
        <v>1.959</v>
      </c>
      <c r="AN41" s="102"/>
    </row>
    <row r="42" spans="1:40" ht="12.75">
      <c r="A42" s="49" t="s">
        <v>74</v>
      </c>
      <c r="B42" s="62" t="s">
        <v>75</v>
      </c>
      <c r="C42" s="53" t="s">
        <v>43</v>
      </c>
      <c r="D42" s="49"/>
      <c r="E42" s="74"/>
      <c r="F42" s="56">
        <v>616650952</v>
      </c>
      <c r="G42" s="67">
        <v>49.42</v>
      </c>
      <c r="H42" s="5">
        <f t="shared" si="8"/>
        <v>0.49420000000000003</v>
      </c>
      <c r="I42" s="59">
        <v>1953582.83</v>
      </c>
      <c r="J42" s="59">
        <v>0</v>
      </c>
      <c r="K42" s="59">
        <v>0</v>
      </c>
      <c r="L42" s="59">
        <v>110853.97</v>
      </c>
      <c r="M42" s="91">
        <f t="shared" si="0"/>
        <v>2064436.8</v>
      </c>
      <c r="N42" s="59">
        <v>10972209.5</v>
      </c>
      <c r="O42" s="59">
        <v>0</v>
      </c>
      <c r="P42" s="59">
        <v>0</v>
      </c>
      <c r="Q42" s="94">
        <f t="shared" si="1"/>
        <v>10972209.5</v>
      </c>
      <c r="R42" s="59">
        <v>9364669</v>
      </c>
      <c r="S42" s="59">
        <v>0</v>
      </c>
      <c r="T42" s="94">
        <f t="shared" si="2"/>
        <v>9364669</v>
      </c>
      <c r="U42" s="94">
        <f t="shared" si="3"/>
        <v>22401315.3</v>
      </c>
      <c r="V42" s="2">
        <f t="shared" si="9"/>
        <v>1.5186336726842513</v>
      </c>
      <c r="W42" s="2">
        <f t="shared" si="10"/>
        <v>0</v>
      </c>
      <c r="X42" s="2">
        <f t="shared" si="4"/>
        <v>1.5186336726842513</v>
      </c>
      <c r="Y42" s="6">
        <f t="shared" si="5"/>
        <v>1.7793225591257986</v>
      </c>
      <c r="Z42" s="6">
        <f t="shared" si="6"/>
        <v>0.33478206646796843</v>
      </c>
      <c r="AA42" s="77"/>
      <c r="AB42" s="6">
        <f t="shared" si="7"/>
        <v>3.632738298278018</v>
      </c>
      <c r="AC42" s="8">
        <v>186886.32144601856</v>
      </c>
      <c r="AD42" s="22">
        <f t="shared" si="11"/>
        <v>6789.090973412482</v>
      </c>
      <c r="AE42" s="23">
        <v>680.5</v>
      </c>
      <c r="AF42" s="22">
        <f t="shared" si="12"/>
        <v>6108.590973412482</v>
      </c>
      <c r="AG42" s="25"/>
      <c r="AH42" s="1">
        <f t="shared" si="13"/>
        <v>1247776106.8393362</v>
      </c>
      <c r="AI42" s="2">
        <f t="shared" si="14"/>
        <v>0.16544929724847002</v>
      </c>
      <c r="AJ42" s="2">
        <f t="shared" si="15"/>
        <v>0.8793412087199698</v>
      </c>
      <c r="AK42" s="2">
        <f t="shared" si="16"/>
        <v>0.7505087610405571</v>
      </c>
      <c r="AL42" s="2">
        <f t="shared" si="17"/>
        <v>1.795</v>
      </c>
      <c r="AN42" s="102"/>
    </row>
    <row r="43" spans="1:40" ht="12.75">
      <c r="A43" s="49" t="s">
        <v>76</v>
      </c>
      <c r="B43" s="62" t="s">
        <v>77</v>
      </c>
      <c r="C43" s="53" t="s">
        <v>43</v>
      </c>
      <c r="E43" s="74"/>
      <c r="F43" s="56">
        <v>5938526398</v>
      </c>
      <c r="G43" s="67">
        <v>99.27</v>
      </c>
      <c r="H43" s="5">
        <f t="shared" si="8"/>
        <v>0.9926999999999999</v>
      </c>
      <c r="I43" s="59">
        <v>10246305.16</v>
      </c>
      <c r="J43" s="59">
        <v>0</v>
      </c>
      <c r="K43" s="59">
        <v>0</v>
      </c>
      <c r="L43" s="59">
        <v>582271.74</v>
      </c>
      <c r="M43" s="91">
        <f t="shared" si="0"/>
        <v>10828576.9</v>
      </c>
      <c r="N43" s="59">
        <v>40882008</v>
      </c>
      <c r="O43" s="59">
        <v>0</v>
      </c>
      <c r="P43" s="59">
        <v>0</v>
      </c>
      <c r="Q43" s="94">
        <f t="shared" si="1"/>
        <v>40882008</v>
      </c>
      <c r="R43" s="59">
        <v>46508620.26</v>
      </c>
      <c r="S43" s="59">
        <v>0</v>
      </c>
      <c r="T43" s="94">
        <f t="shared" si="2"/>
        <v>46508620.26</v>
      </c>
      <c r="U43" s="94">
        <f t="shared" si="3"/>
        <v>98219205.16</v>
      </c>
      <c r="V43" s="2">
        <f t="shared" si="9"/>
        <v>0.783167694188635</v>
      </c>
      <c r="W43" s="2">
        <f t="shared" si="10"/>
        <v>0</v>
      </c>
      <c r="X43" s="2">
        <f t="shared" si="4"/>
        <v>0.783167694188635</v>
      </c>
      <c r="Y43" s="6">
        <f t="shared" si="5"/>
        <v>0.688420076970078</v>
      </c>
      <c r="Z43" s="6">
        <f t="shared" si="6"/>
        <v>0.18234451064571996</v>
      </c>
      <c r="AA43" s="77"/>
      <c r="AB43" s="6">
        <f t="shared" si="7"/>
        <v>1.6539322818044329</v>
      </c>
      <c r="AC43" s="8">
        <v>413019.46474887995</v>
      </c>
      <c r="AD43" s="22">
        <f t="shared" si="11"/>
        <v>6831.062257617605</v>
      </c>
      <c r="AE43" s="23">
        <v>624.77</v>
      </c>
      <c r="AF43" s="22">
        <f t="shared" si="12"/>
        <v>6206.292257617604</v>
      </c>
      <c r="AG43" s="25"/>
      <c r="AH43" s="1">
        <f t="shared" si="13"/>
        <v>5982196431.953259</v>
      </c>
      <c r="AI43" s="2">
        <f t="shared" si="14"/>
        <v>0.18101339571800618</v>
      </c>
      <c r="AJ43" s="2">
        <f t="shared" si="15"/>
        <v>0.6833946104081963</v>
      </c>
      <c r="AK43" s="2">
        <f t="shared" si="16"/>
        <v>0.7774505700210578</v>
      </c>
      <c r="AL43" s="2">
        <f t="shared" si="17"/>
        <v>1.641</v>
      </c>
      <c r="AN43" s="102"/>
    </row>
    <row r="44" spans="1:40" ht="12.75">
      <c r="A44" s="49" t="s">
        <v>78</v>
      </c>
      <c r="B44" s="62" t="s">
        <v>79</v>
      </c>
      <c r="C44" s="53" t="s">
        <v>43</v>
      </c>
      <c r="E44" s="74"/>
      <c r="F44" s="56">
        <v>2200933121</v>
      </c>
      <c r="G44" s="67">
        <v>49.88</v>
      </c>
      <c r="H44" s="5">
        <f t="shared" si="8"/>
        <v>0.4988</v>
      </c>
      <c r="I44" s="59">
        <v>6904814.3</v>
      </c>
      <c r="J44" s="59">
        <v>0</v>
      </c>
      <c r="K44" s="59">
        <v>0</v>
      </c>
      <c r="L44" s="59">
        <v>402431.36</v>
      </c>
      <c r="M44" s="91">
        <f t="shared" si="0"/>
        <v>7307245.66</v>
      </c>
      <c r="N44" s="59">
        <v>21759273.5</v>
      </c>
      <c r="O44" s="59">
        <v>14967090.28</v>
      </c>
      <c r="P44" s="59">
        <v>0</v>
      </c>
      <c r="Q44" s="94">
        <f t="shared" si="1"/>
        <v>36726363.78</v>
      </c>
      <c r="R44" s="59">
        <v>7990750</v>
      </c>
      <c r="S44" s="59">
        <v>0</v>
      </c>
      <c r="T44" s="94">
        <f t="shared" si="2"/>
        <v>7990750</v>
      </c>
      <c r="U44" s="94">
        <f t="shared" si="3"/>
        <v>52024359.44</v>
      </c>
      <c r="V44" s="2">
        <f t="shared" si="9"/>
        <v>0.3630619178637005</v>
      </c>
      <c r="W44" s="2">
        <f t="shared" si="10"/>
        <v>0</v>
      </c>
      <c r="X44" s="2">
        <f t="shared" si="4"/>
        <v>0.3630619178637005</v>
      </c>
      <c r="Y44" s="6">
        <f t="shared" si="5"/>
        <v>1.668672411241341</v>
      </c>
      <c r="Z44" s="6">
        <f t="shared" si="6"/>
        <v>0.33200671071186083</v>
      </c>
      <c r="AA44" s="77"/>
      <c r="AB44" s="6">
        <f t="shared" si="7"/>
        <v>2.3637410398169023</v>
      </c>
      <c r="AC44" s="8">
        <v>552050.6283211679</v>
      </c>
      <c r="AD44" s="22">
        <f t="shared" si="11"/>
        <v>13049.047262194517</v>
      </c>
      <c r="AE44" s="23">
        <v>554.81</v>
      </c>
      <c r="AF44" s="22">
        <f t="shared" si="12"/>
        <v>12494.237262194518</v>
      </c>
      <c r="AG44" s="25"/>
      <c r="AH44" s="1">
        <f t="shared" si="13"/>
        <v>4412456136.7281475</v>
      </c>
      <c r="AI44" s="2">
        <f t="shared" si="14"/>
        <v>0.16560494730307618</v>
      </c>
      <c r="AJ44" s="2">
        <f t="shared" si="15"/>
        <v>0.8323337987271809</v>
      </c>
      <c r="AK44" s="2">
        <f t="shared" si="16"/>
        <v>0.1810952846304138</v>
      </c>
      <c r="AL44" s="2">
        <f t="shared" si="17"/>
        <v>1.179</v>
      </c>
      <c r="AN44" s="102"/>
    </row>
    <row r="45" spans="1:40" ht="12.75">
      <c r="A45" s="49" t="s">
        <v>80</v>
      </c>
      <c r="B45" s="62" t="s">
        <v>81</v>
      </c>
      <c r="C45" s="53" t="s">
        <v>43</v>
      </c>
      <c r="E45" s="74"/>
      <c r="F45" s="56">
        <v>1187258946</v>
      </c>
      <c r="G45" s="67">
        <v>46.67</v>
      </c>
      <c r="H45" s="5">
        <f t="shared" si="8"/>
        <v>0.4667</v>
      </c>
      <c r="I45" s="59">
        <v>3978179.85</v>
      </c>
      <c r="J45" s="59">
        <v>0</v>
      </c>
      <c r="K45" s="59">
        <v>0</v>
      </c>
      <c r="L45" s="59">
        <v>224835.71</v>
      </c>
      <c r="M45" s="91">
        <f t="shared" si="0"/>
        <v>4203015.5600000005</v>
      </c>
      <c r="N45" s="59">
        <v>20405814.5</v>
      </c>
      <c r="O45" s="59">
        <v>0</v>
      </c>
      <c r="P45" s="59">
        <v>0</v>
      </c>
      <c r="Q45" s="94">
        <f t="shared" si="1"/>
        <v>20405814.5</v>
      </c>
      <c r="R45" s="59">
        <v>17772160</v>
      </c>
      <c r="S45" s="59">
        <v>0</v>
      </c>
      <c r="T45" s="94">
        <f t="shared" si="2"/>
        <v>17772160</v>
      </c>
      <c r="U45" s="94">
        <f t="shared" si="3"/>
        <v>42380990.06</v>
      </c>
      <c r="V45" s="2">
        <f t="shared" si="9"/>
        <v>1.4969068087358932</v>
      </c>
      <c r="W45" s="2">
        <f t="shared" si="10"/>
        <v>0</v>
      </c>
      <c r="X45" s="2">
        <f t="shared" si="4"/>
        <v>1.4969068087358932</v>
      </c>
      <c r="Y45" s="6">
        <f t="shared" si="5"/>
        <v>1.7187332694985649</v>
      </c>
      <c r="Z45" s="6">
        <f t="shared" si="6"/>
        <v>0.354010013919912</v>
      </c>
      <c r="AA45" s="77"/>
      <c r="AB45" s="6">
        <f t="shared" si="7"/>
        <v>3.56965009215437</v>
      </c>
      <c r="AC45" s="8">
        <v>162378.7678767877</v>
      </c>
      <c r="AD45" s="22">
        <f t="shared" si="11"/>
        <v>5796.353837152883</v>
      </c>
      <c r="AE45" s="23">
        <v>657.03</v>
      </c>
      <c r="AF45" s="22">
        <f t="shared" si="12"/>
        <v>5139.323837152883</v>
      </c>
      <c r="AG45" s="25"/>
      <c r="AH45" s="1">
        <f t="shared" si="13"/>
        <v>2543944602.528391</v>
      </c>
      <c r="AI45" s="2">
        <f t="shared" si="14"/>
        <v>0.16521647349642293</v>
      </c>
      <c r="AJ45" s="2">
        <f t="shared" si="15"/>
        <v>0.8021328168749802</v>
      </c>
      <c r="AK45" s="2">
        <f t="shared" si="16"/>
        <v>0.6986064076370413</v>
      </c>
      <c r="AL45" s="2">
        <f t="shared" si="17"/>
        <v>1.666</v>
      </c>
      <c r="AN45" s="102"/>
    </row>
    <row r="46" spans="1:40" ht="12.75">
      <c r="A46" s="49" t="s">
        <v>82</v>
      </c>
      <c r="B46" s="62" t="s">
        <v>83</v>
      </c>
      <c r="C46" s="53" t="s">
        <v>43</v>
      </c>
      <c r="E46" s="74"/>
      <c r="F46" s="56">
        <v>1835847908</v>
      </c>
      <c r="G46" s="67">
        <v>74.78</v>
      </c>
      <c r="H46" s="5">
        <f t="shared" si="8"/>
        <v>0.7478</v>
      </c>
      <c r="I46" s="59">
        <v>3965708.29</v>
      </c>
      <c r="J46" s="59">
        <v>0</v>
      </c>
      <c r="K46" s="59">
        <v>0</v>
      </c>
      <c r="L46" s="59">
        <v>223945.52</v>
      </c>
      <c r="M46" s="91">
        <f t="shared" si="0"/>
        <v>4189653.81</v>
      </c>
      <c r="N46" s="59">
        <v>33981193</v>
      </c>
      <c r="O46" s="59">
        <v>0</v>
      </c>
      <c r="P46" s="59">
        <v>0</v>
      </c>
      <c r="Q46" s="94">
        <f t="shared" si="1"/>
        <v>33981193</v>
      </c>
      <c r="R46" s="59">
        <v>10553699</v>
      </c>
      <c r="S46" s="59">
        <v>0</v>
      </c>
      <c r="T46" s="94">
        <f t="shared" si="2"/>
        <v>10553699</v>
      </c>
      <c r="U46" s="94">
        <f t="shared" si="3"/>
        <v>48724545.81</v>
      </c>
      <c r="V46" s="2">
        <f t="shared" si="9"/>
        <v>0.5748678283212119</v>
      </c>
      <c r="W46" s="2">
        <f t="shared" si="10"/>
        <v>0</v>
      </c>
      <c r="X46" s="2">
        <f t="shared" si="4"/>
        <v>0.5748678283212119</v>
      </c>
      <c r="Y46" s="6">
        <f t="shared" si="5"/>
        <v>1.8509808384410025</v>
      </c>
      <c r="Z46" s="6">
        <f t="shared" si="6"/>
        <v>0.2282135568934069</v>
      </c>
      <c r="AA46" s="77"/>
      <c r="AB46" s="6">
        <f t="shared" si="7"/>
        <v>2.6540622236556213</v>
      </c>
      <c r="AC46" s="8">
        <v>435633.6020806242</v>
      </c>
      <c r="AD46" s="22">
        <f t="shared" si="11"/>
        <v>11561.986866372095</v>
      </c>
      <c r="AE46" s="23">
        <v>536.04</v>
      </c>
      <c r="AF46" s="22">
        <f t="shared" si="12"/>
        <v>11025.946866372095</v>
      </c>
      <c r="AG46" s="25"/>
      <c r="AH46" s="1">
        <f t="shared" si="13"/>
        <v>2454998539.7165017</v>
      </c>
      <c r="AI46" s="2">
        <f t="shared" si="14"/>
        <v>0.17065809784488967</v>
      </c>
      <c r="AJ46" s="2">
        <f t="shared" si="15"/>
        <v>1.3841634709861816</v>
      </c>
      <c r="AK46" s="2">
        <f t="shared" si="16"/>
        <v>0.42988616201860225</v>
      </c>
      <c r="AL46" s="2">
        <f t="shared" si="17"/>
        <v>1.9849999999999999</v>
      </c>
      <c r="AN46" s="102"/>
    </row>
    <row r="47" spans="1:40" ht="12.75">
      <c r="A47" s="49" t="s">
        <v>84</v>
      </c>
      <c r="B47" s="62" t="s">
        <v>85</v>
      </c>
      <c r="C47" s="53" t="s">
        <v>43</v>
      </c>
      <c r="E47" s="74"/>
      <c r="F47" s="56">
        <v>2270709874</v>
      </c>
      <c r="G47" s="67">
        <v>39.18</v>
      </c>
      <c r="H47" s="5">
        <f t="shared" si="8"/>
        <v>0.3918</v>
      </c>
      <c r="I47" s="59">
        <v>8774111.29</v>
      </c>
      <c r="J47" s="59">
        <v>0</v>
      </c>
      <c r="K47" s="59">
        <v>0</v>
      </c>
      <c r="L47" s="59">
        <v>501398.76</v>
      </c>
      <c r="M47" s="91">
        <f t="shared" si="0"/>
        <v>9275510.049999999</v>
      </c>
      <c r="N47" s="59">
        <v>53271143.5</v>
      </c>
      <c r="O47" s="59">
        <v>0</v>
      </c>
      <c r="P47" s="59">
        <v>0</v>
      </c>
      <c r="Q47" s="94">
        <f t="shared" si="1"/>
        <v>53271143.5</v>
      </c>
      <c r="R47" s="59">
        <v>51097310.28</v>
      </c>
      <c r="S47" s="59">
        <v>0</v>
      </c>
      <c r="T47" s="94">
        <f t="shared" si="2"/>
        <v>51097310.28</v>
      </c>
      <c r="U47" s="94">
        <f t="shared" si="3"/>
        <v>113643963.83</v>
      </c>
      <c r="V47" s="2">
        <f t="shared" si="9"/>
        <v>2.250279124826671</v>
      </c>
      <c r="W47" s="2">
        <f t="shared" si="10"/>
        <v>0</v>
      </c>
      <c r="X47" s="2">
        <f t="shared" si="4"/>
        <v>2.250279124826671</v>
      </c>
      <c r="Y47" s="6">
        <f t="shared" si="5"/>
        <v>2.346012764993156</v>
      </c>
      <c r="Z47" s="6">
        <f t="shared" si="6"/>
        <v>0.40848503616450993</v>
      </c>
      <c r="AA47" s="77"/>
      <c r="AB47" s="6">
        <f t="shared" si="7"/>
        <v>5.004776925984336</v>
      </c>
      <c r="AC47" s="8">
        <v>117504.7900504864</v>
      </c>
      <c r="AD47" s="22">
        <f t="shared" si="11"/>
        <v>5880.85261937308</v>
      </c>
      <c r="AE47" s="23">
        <v>570.69</v>
      </c>
      <c r="AF47" s="22">
        <f t="shared" si="12"/>
        <v>5310.162619373081</v>
      </c>
      <c r="AG47" s="25"/>
      <c r="AH47" s="1">
        <f t="shared" si="13"/>
        <v>5795584160.28586</v>
      </c>
      <c r="AI47" s="2">
        <f t="shared" si="14"/>
        <v>0.160044437169255</v>
      </c>
      <c r="AJ47" s="2">
        <f t="shared" si="15"/>
        <v>0.9191678013243184</v>
      </c>
      <c r="AK47" s="2">
        <f t="shared" si="16"/>
        <v>0.8816593611070896</v>
      </c>
      <c r="AL47" s="2">
        <f t="shared" si="17"/>
        <v>1.9609999999999999</v>
      </c>
      <c r="AN47" s="102"/>
    </row>
    <row r="48" spans="1:40" ht="12.75">
      <c r="A48" s="49" t="s">
        <v>86</v>
      </c>
      <c r="B48" s="62" t="s">
        <v>1043</v>
      </c>
      <c r="C48" s="53" t="s">
        <v>43</v>
      </c>
      <c r="E48" s="74" t="s">
        <v>1200</v>
      </c>
      <c r="F48" s="56">
        <v>1071659857</v>
      </c>
      <c r="G48" s="67">
        <v>101.58</v>
      </c>
      <c r="H48" s="5">
        <f t="shared" si="8"/>
        <v>1.0158</v>
      </c>
      <c r="I48" s="59">
        <v>1714067.04</v>
      </c>
      <c r="J48" s="59">
        <v>0</v>
      </c>
      <c r="K48" s="59">
        <v>0</v>
      </c>
      <c r="L48" s="59">
        <v>96759.16</v>
      </c>
      <c r="M48" s="91">
        <f t="shared" si="0"/>
        <v>1810826.2</v>
      </c>
      <c r="N48" s="59">
        <v>8572792</v>
      </c>
      <c r="O48" s="59">
        <v>3696053.16</v>
      </c>
      <c r="P48" s="59">
        <v>0</v>
      </c>
      <c r="Q48" s="94">
        <f t="shared" si="1"/>
        <v>12268845.16</v>
      </c>
      <c r="R48" s="59">
        <v>3455290</v>
      </c>
      <c r="S48" s="59">
        <v>107165</v>
      </c>
      <c r="T48" s="94">
        <f t="shared" si="2"/>
        <v>3562455</v>
      </c>
      <c r="U48" s="94">
        <f t="shared" si="3"/>
        <v>17642126.36</v>
      </c>
      <c r="V48" s="2">
        <f t="shared" si="9"/>
        <v>0.3224241327535328</v>
      </c>
      <c r="W48" s="2">
        <f t="shared" si="10"/>
        <v>0.00999990802118848</v>
      </c>
      <c r="X48" s="2">
        <f t="shared" si="4"/>
        <v>0.3324240407747213</v>
      </c>
      <c r="Y48" s="6">
        <f t="shared" si="5"/>
        <v>1.1448450811944522</v>
      </c>
      <c r="Z48" s="6">
        <f t="shared" si="6"/>
        <v>0.168973969508312</v>
      </c>
      <c r="AA48" s="77"/>
      <c r="AB48" s="6">
        <f t="shared" si="7"/>
        <v>1.6462430914774853</v>
      </c>
      <c r="AC48" s="8">
        <v>644042.2634271099</v>
      </c>
      <c r="AD48" s="22">
        <f t="shared" si="11"/>
        <v>10602.501267864023</v>
      </c>
      <c r="AE48" s="23">
        <v>546.13</v>
      </c>
      <c r="AF48" s="22">
        <f t="shared" si="12"/>
        <v>10056.371267864024</v>
      </c>
      <c r="AG48" s="25"/>
      <c r="AH48" s="1">
        <f t="shared" si="13"/>
        <v>1054990999.2124434</v>
      </c>
      <c r="AI48" s="2">
        <f t="shared" si="14"/>
        <v>0.17164375822654332</v>
      </c>
      <c r="AJ48" s="2">
        <f t="shared" si="15"/>
        <v>1.1629336334773246</v>
      </c>
      <c r="AK48" s="2">
        <f t="shared" si="16"/>
        <v>0.33767634061896196</v>
      </c>
      <c r="AL48" s="2">
        <f t="shared" si="17"/>
        <v>1.673</v>
      </c>
      <c r="AN48" s="102"/>
    </row>
    <row r="49" spans="1:40" ht="12.75">
      <c r="A49" s="49" t="s">
        <v>87</v>
      </c>
      <c r="B49" s="62" t="s">
        <v>1044</v>
      </c>
      <c r="C49" s="53" t="s">
        <v>43</v>
      </c>
      <c r="E49" s="74" t="s">
        <v>1200</v>
      </c>
      <c r="F49" s="56">
        <v>1855266800</v>
      </c>
      <c r="G49" s="67">
        <v>104.81</v>
      </c>
      <c r="H49" s="5">
        <f t="shared" si="8"/>
        <v>1.0481</v>
      </c>
      <c r="I49" s="59">
        <v>2895622.93</v>
      </c>
      <c r="J49" s="59">
        <v>0</v>
      </c>
      <c r="K49" s="59">
        <v>0</v>
      </c>
      <c r="L49" s="59">
        <v>163669.66</v>
      </c>
      <c r="M49" s="91">
        <f t="shared" si="0"/>
        <v>3059292.5900000003</v>
      </c>
      <c r="N49" s="59">
        <v>18775900</v>
      </c>
      <c r="O49" s="59">
        <v>0</v>
      </c>
      <c r="P49" s="59">
        <v>0</v>
      </c>
      <c r="Q49" s="94">
        <f t="shared" si="1"/>
        <v>18775900</v>
      </c>
      <c r="R49" s="59">
        <v>11065348.41</v>
      </c>
      <c r="S49" s="59">
        <v>0</v>
      </c>
      <c r="T49" s="94">
        <f t="shared" si="2"/>
        <v>11065348.41</v>
      </c>
      <c r="U49" s="94">
        <f t="shared" si="3"/>
        <v>32900541</v>
      </c>
      <c r="V49" s="2">
        <f t="shared" si="9"/>
        <v>0.596428956201879</v>
      </c>
      <c r="W49" s="2">
        <f t="shared" si="10"/>
        <v>0</v>
      </c>
      <c r="X49" s="2">
        <f t="shared" si="4"/>
        <v>0.596428956201879</v>
      </c>
      <c r="Y49" s="6">
        <f t="shared" si="5"/>
        <v>1.0120323394996342</v>
      </c>
      <c r="Z49" s="6">
        <f t="shared" si="6"/>
        <v>0.16489771659795777</v>
      </c>
      <c r="AA49" s="77"/>
      <c r="AB49" s="6">
        <f t="shared" si="7"/>
        <v>1.773359012299471</v>
      </c>
      <c r="AC49" s="8">
        <v>436814.83616504853</v>
      </c>
      <c r="AD49" s="22">
        <f t="shared" si="11"/>
        <v>7746.295264194057</v>
      </c>
      <c r="AE49" s="23">
        <v>563.4</v>
      </c>
      <c r="AF49" s="22">
        <f t="shared" si="12"/>
        <v>7182.895264194058</v>
      </c>
      <c r="AG49" s="25"/>
      <c r="AH49" s="1">
        <f t="shared" si="13"/>
        <v>1770123843.144738</v>
      </c>
      <c r="AI49" s="2">
        <f t="shared" si="14"/>
        <v>0.17282929676631956</v>
      </c>
      <c r="AJ49" s="2">
        <f t="shared" si="15"/>
        <v>1.0607110950295668</v>
      </c>
      <c r="AK49" s="2">
        <f t="shared" si="16"/>
        <v>0.6251171889951893</v>
      </c>
      <c r="AL49" s="2">
        <f t="shared" si="17"/>
        <v>1.859</v>
      </c>
      <c r="AN49" s="102"/>
    </row>
    <row r="50" spans="1:40" ht="12.75">
      <c r="A50" s="49" t="s">
        <v>88</v>
      </c>
      <c r="B50" s="62" t="s">
        <v>89</v>
      </c>
      <c r="C50" s="53" t="s">
        <v>43</v>
      </c>
      <c r="E50" s="74"/>
      <c r="F50" s="56">
        <v>742701355</v>
      </c>
      <c r="G50" s="67">
        <v>81</v>
      </c>
      <c r="H50" s="5">
        <f t="shared" si="8"/>
        <v>0.81</v>
      </c>
      <c r="I50" s="59">
        <v>1491320.33</v>
      </c>
      <c r="J50" s="59">
        <v>0</v>
      </c>
      <c r="K50" s="59">
        <v>0</v>
      </c>
      <c r="L50" s="59">
        <v>84193.22</v>
      </c>
      <c r="M50" s="91">
        <f t="shared" si="0"/>
        <v>1575513.55</v>
      </c>
      <c r="N50" s="59">
        <v>6705127</v>
      </c>
      <c r="O50" s="59">
        <v>3394337.81</v>
      </c>
      <c r="P50" s="59">
        <v>0</v>
      </c>
      <c r="Q50" s="94">
        <f t="shared" si="1"/>
        <v>10099464.81</v>
      </c>
      <c r="R50" s="59">
        <v>4331821</v>
      </c>
      <c r="S50" s="59">
        <v>0</v>
      </c>
      <c r="T50" s="94">
        <f t="shared" si="2"/>
        <v>4331821</v>
      </c>
      <c r="U50" s="94">
        <f t="shared" si="3"/>
        <v>16006799.360000001</v>
      </c>
      <c r="V50" s="2">
        <f t="shared" si="9"/>
        <v>0.5832520663706073</v>
      </c>
      <c r="W50" s="2">
        <f t="shared" si="10"/>
        <v>0</v>
      </c>
      <c r="X50" s="2">
        <f t="shared" si="4"/>
        <v>0.5832520663706073</v>
      </c>
      <c r="Y50" s="6">
        <f t="shared" si="5"/>
        <v>1.3598285154602956</v>
      </c>
      <c r="Z50" s="6">
        <f t="shared" si="6"/>
        <v>0.2121328498182153</v>
      </c>
      <c r="AA50" s="77"/>
      <c r="AB50" s="6">
        <f t="shared" si="7"/>
        <v>2.1552134316491185</v>
      </c>
      <c r="AC50" s="8">
        <v>577351.3392857143</v>
      </c>
      <c r="AD50" s="22">
        <f t="shared" si="11"/>
        <v>12443.153612091788</v>
      </c>
      <c r="AE50" s="23">
        <v>541.38</v>
      </c>
      <c r="AF50" s="22">
        <f t="shared" si="12"/>
        <v>11901.773612091789</v>
      </c>
      <c r="AG50" s="25"/>
      <c r="AH50" s="1">
        <f t="shared" si="13"/>
        <v>916915253.0864197</v>
      </c>
      <c r="AI50" s="2">
        <f t="shared" si="14"/>
        <v>0.1718276083527544</v>
      </c>
      <c r="AJ50" s="2">
        <f t="shared" si="15"/>
        <v>1.1014610975228396</v>
      </c>
      <c r="AK50" s="2">
        <f t="shared" si="16"/>
        <v>0.472434173760192</v>
      </c>
      <c r="AL50" s="2">
        <f t="shared" si="17"/>
        <v>1.7449999999999999</v>
      </c>
      <c r="AN50" s="102"/>
    </row>
    <row r="51" spans="1:40" ht="12.75">
      <c r="A51" s="49" t="s">
        <v>90</v>
      </c>
      <c r="B51" s="62" t="s">
        <v>91</v>
      </c>
      <c r="C51" s="53" t="s">
        <v>43</v>
      </c>
      <c r="E51" s="74"/>
      <c r="F51" s="56">
        <v>849534947</v>
      </c>
      <c r="G51" s="67">
        <v>43.86</v>
      </c>
      <c r="H51" s="5">
        <f t="shared" si="8"/>
        <v>0.4386</v>
      </c>
      <c r="I51" s="59">
        <v>3099007.57</v>
      </c>
      <c r="J51" s="59">
        <v>0</v>
      </c>
      <c r="K51" s="59">
        <v>0</v>
      </c>
      <c r="L51" s="59">
        <v>174904.01</v>
      </c>
      <c r="M51" s="91">
        <f t="shared" si="0"/>
        <v>3273911.58</v>
      </c>
      <c r="N51" s="59">
        <v>14803032</v>
      </c>
      <c r="O51" s="59">
        <v>7828423.21</v>
      </c>
      <c r="P51" s="59">
        <v>0</v>
      </c>
      <c r="Q51" s="94">
        <f t="shared" si="1"/>
        <v>22631455.21</v>
      </c>
      <c r="R51" s="59">
        <v>6286173.34</v>
      </c>
      <c r="S51" s="59">
        <v>84953.49</v>
      </c>
      <c r="T51" s="94">
        <f t="shared" si="2"/>
        <v>6371126.83</v>
      </c>
      <c r="U51" s="94">
        <f t="shared" si="3"/>
        <v>32276493.619999997</v>
      </c>
      <c r="V51" s="2">
        <f t="shared" si="9"/>
        <v>0.7399546495642869</v>
      </c>
      <c r="W51" s="2">
        <f t="shared" si="10"/>
        <v>0.009999999446756133</v>
      </c>
      <c r="X51" s="2">
        <f t="shared" si="4"/>
        <v>0.749954649011043</v>
      </c>
      <c r="Y51" s="6">
        <f t="shared" si="5"/>
        <v>2.6639816631345714</v>
      </c>
      <c r="Z51" s="6">
        <f t="shared" si="6"/>
        <v>0.3853769161070192</v>
      </c>
      <c r="AA51" s="77"/>
      <c r="AB51" s="6">
        <f t="shared" si="7"/>
        <v>3.7993132282526334</v>
      </c>
      <c r="AC51" s="8">
        <v>237046.96048632218</v>
      </c>
      <c r="AD51" s="22">
        <f t="shared" si="11"/>
        <v>9006.15652692763</v>
      </c>
      <c r="AE51" s="23">
        <v>513.53</v>
      </c>
      <c r="AF51" s="22">
        <f t="shared" si="12"/>
        <v>8492.62652692763</v>
      </c>
      <c r="AG51" s="25"/>
      <c r="AH51" s="1">
        <f t="shared" si="13"/>
        <v>1936924183.7665298</v>
      </c>
      <c r="AI51" s="2">
        <f t="shared" si="14"/>
        <v>0.16902631540453864</v>
      </c>
      <c r="AJ51" s="2">
        <f t="shared" si="15"/>
        <v>1.1684223574508232</v>
      </c>
      <c r="AK51" s="2">
        <f t="shared" si="16"/>
        <v>0.3289301090562435</v>
      </c>
      <c r="AL51" s="2">
        <f t="shared" si="17"/>
        <v>1.666</v>
      </c>
      <c r="AN51" s="102"/>
    </row>
    <row r="52" spans="1:40" ht="12.75">
      <c r="A52" s="49" t="s">
        <v>92</v>
      </c>
      <c r="B52" s="62" t="s">
        <v>93</v>
      </c>
      <c r="C52" s="53" t="s">
        <v>43</v>
      </c>
      <c r="E52" s="74" t="s">
        <v>1200</v>
      </c>
      <c r="F52" s="56">
        <v>1357023187</v>
      </c>
      <c r="G52" s="67">
        <v>101.4</v>
      </c>
      <c r="H52" s="5">
        <f t="shared" si="8"/>
        <v>1.014</v>
      </c>
      <c r="I52" s="59">
        <v>2110990.42</v>
      </c>
      <c r="J52" s="59">
        <v>0</v>
      </c>
      <c r="K52" s="59">
        <v>0</v>
      </c>
      <c r="L52" s="59">
        <v>119158.22</v>
      </c>
      <c r="M52" s="91">
        <f t="shared" si="0"/>
        <v>2230148.64</v>
      </c>
      <c r="N52" s="59">
        <v>9882798</v>
      </c>
      <c r="O52" s="59">
        <v>0</v>
      </c>
      <c r="P52" s="59">
        <v>0</v>
      </c>
      <c r="Q52" s="94">
        <f t="shared" si="1"/>
        <v>9882798</v>
      </c>
      <c r="R52" s="59">
        <v>5040500</v>
      </c>
      <c r="S52" s="59">
        <v>0</v>
      </c>
      <c r="T52" s="94">
        <f t="shared" si="2"/>
        <v>5040500</v>
      </c>
      <c r="U52" s="94">
        <f t="shared" si="3"/>
        <v>17153446.64</v>
      </c>
      <c r="V52" s="2">
        <f t="shared" si="9"/>
        <v>0.3714380158192537</v>
      </c>
      <c r="W52" s="2">
        <f t="shared" si="10"/>
        <v>0</v>
      </c>
      <c r="X52" s="2">
        <f t="shared" si="4"/>
        <v>0.3714380158192537</v>
      </c>
      <c r="Y52" s="6">
        <f t="shared" si="5"/>
        <v>0.7282703858471359</v>
      </c>
      <c r="Z52" s="6">
        <f t="shared" si="6"/>
        <v>0.16434123317599583</v>
      </c>
      <c r="AA52" s="77"/>
      <c r="AB52" s="6">
        <f t="shared" si="7"/>
        <v>1.2640496348423853</v>
      </c>
      <c r="AC52" s="8">
        <v>895280.8926080893</v>
      </c>
      <c r="AD52" s="22">
        <f t="shared" si="11"/>
        <v>11316.794853826199</v>
      </c>
      <c r="AE52" s="23">
        <v>568.27</v>
      </c>
      <c r="AF52" s="22">
        <f t="shared" si="12"/>
        <v>10748.524853826199</v>
      </c>
      <c r="AG52" s="25"/>
      <c r="AH52" s="1">
        <f t="shared" si="13"/>
        <v>1338287166.6666667</v>
      </c>
      <c r="AI52" s="2">
        <f t="shared" si="14"/>
        <v>0.1666420104404598</v>
      </c>
      <c r="AJ52" s="2">
        <f t="shared" si="15"/>
        <v>0.7384661712489957</v>
      </c>
      <c r="AK52" s="2">
        <f t="shared" si="16"/>
        <v>0.3766381480407232</v>
      </c>
      <c r="AL52" s="2">
        <f t="shared" si="17"/>
        <v>1.282</v>
      </c>
      <c r="AN52" s="102"/>
    </row>
    <row r="53" spans="1:40" ht="12.75">
      <c r="A53" s="49" t="s">
        <v>94</v>
      </c>
      <c r="B53" s="62" t="s">
        <v>95</v>
      </c>
      <c r="C53" s="53" t="s">
        <v>43</v>
      </c>
      <c r="D53" s="49"/>
      <c r="E53" s="74"/>
      <c r="F53" s="56">
        <v>717491777</v>
      </c>
      <c r="G53" s="67">
        <v>47.79</v>
      </c>
      <c r="H53" s="5">
        <f t="shared" si="8"/>
        <v>0.4779</v>
      </c>
      <c r="I53" s="59">
        <v>2353426.69</v>
      </c>
      <c r="J53" s="59">
        <v>0</v>
      </c>
      <c r="K53" s="59">
        <v>0</v>
      </c>
      <c r="L53" s="59">
        <v>132815.95</v>
      </c>
      <c r="M53" s="91">
        <f t="shared" si="0"/>
        <v>2486242.64</v>
      </c>
      <c r="N53" s="59">
        <v>15116135.38</v>
      </c>
      <c r="O53" s="59">
        <v>0</v>
      </c>
      <c r="P53" s="59">
        <v>0</v>
      </c>
      <c r="Q53" s="94">
        <f t="shared" si="1"/>
        <v>15116135.38</v>
      </c>
      <c r="R53" s="59">
        <v>8154093.2</v>
      </c>
      <c r="S53" s="59">
        <v>0</v>
      </c>
      <c r="T53" s="94">
        <f t="shared" si="2"/>
        <v>8154093.2</v>
      </c>
      <c r="U53" s="94">
        <f t="shared" si="3"/>
        <v>25756471.22</v>
      </c>
      <c r="V53" s="2">
        <f t="shared" si="9"/>
        <v>1.1364720072603702</v>
      </c>
      <c r="W53" s="2">
        <f t="shared" si="10"/>
        <v>0</v>
      </c>
      <c r="X53" s="2">
        <f t="shared" si="4"/>
        <v>1.1364720072603702</v>
      </c>
      <c r="Y53" s="6">
        <f t="shared" si="5"/>
        <v>2.1068025954532996</v>
      </c>
      <c r="Z53" s="6">
        <f t="shared" si="6"/>
        <v>0.34651862497930763</v>
      </c>
      <c r="AA53" s="77"/>
      <c r="AB53" s="6">
        <f t="shared" si="7"/>
        <v>3.589793227692977</v>
      </c>
      <c r="AC53" s="8">
        <v>255320.64595257564</v>
      </c>
      <c r="AD53" s="22">
        <f t="shared" si="11"/>
        <v>9165.483257307524</v>
      </c>
      <c r="AE53" s="23">
        <v>537.64</v>
      </c>
      <c r="AF53" s="22">
        <f t="shared" si="12"/>
        <v>8627.843257307524</v>
      </c>
      <c r="AG53" s="25"/>
      <c r="AH53" s="1">
        <f t="shared" si="13"/>
        <v>1501342910.6507638</v>
      </c>
      <c r="AI53" s="2">
        <f t="shared" si="14"/>
        <v>0.16560125087761113</v>
      </c>
      <c r="AJ53" s="2">
        <f t="shared" si="15"/>
        <v>1.006840960367132</v>
      </c>
      <c r="AK53" s="2">
        <f t="shared" si="16"/>
        <v>0.5431199722697311</v>
      </c>
      <c r="AL53" s="2">
        <f t="shared" si="17"/>
        <v>1.7159999999999997</v>
      </c>
      <c r="AN53" s="102"/>
    </row>
    <row r="54" spans="1:40" ht="12.75">
      <c r="A54" s="49" t="s">
        <v>96</v>
      </c>
      <c r="B54" s="62" t="s">
        <v>1045</v>
      </c>
      <c r="C54" s="53" t="s">
        <v>43</v>
      </c>
      <c r="E54" s="74"/>
      <c r="F54" s="56">
        <v>1231284797</v>
      </c>
      <c r="G54" s="67">
        <v>101.35</v>
      </c>
      <c r="H54" s="5">
        <f t="shared" si="8"/>
        <v>1.0134999999999998</v>
      </c>
      <c r="I54" s="59">
        <v>1928439.25</v>
      </c>
      <c r="J54" s="59">
        <v>0</v>
      </c>
      <c r="K54" s="59">
        <v>0</v>
      </c>
      <c r="L54" s="59">
        <v>109052.34</v>
      </c>
      <c r="M54" s="91">
        <f t="shared" si="0"/>
        <v>2037491.59</v>
      </c>
      <c r="N54" s="59">
        <v>13657042</v>
      </c>
      <c r="O54" s="59">
        <v>0</v>
      </c>
      <c r="P54" s="59">
        <v>0</v>
      </c>
      <c r="Q54" s="94">
        <f t="shared" si="1"/>
        <v>13657042</v>
      </c>
      <c r="R54" s="59">
        <v>7951367</v>
      </c>
      <c r="S54" s="59">
        <v>0</v>
      </c>
      <c r="T54" s="94">
        <f t="shared" si="2"/>
        <v>7951367</v>
      </c>
      <c r="U54" s="94">
        <f t="shared" si="3"/>
        <v>23645900.59</v>
      </c>
      <c r="V54" s="2">
        <f t="shared" si="9"/>
        <v>0.6457780538973064</v>
      </c>
      <c r="W54" s="2">
        <f t="shared" si="10"/>
        <v>0</v>
      </c>
      <c r="X54" s="2">
        <f t="shared" si="4"/>
        <v>0.6457780538973064</v>
      </c>
      <c r="Y54" s="6">
        <f t="shared" si="5"/>
        <v>1.1091700338764112</v>
      </c>
      <c r="Z54" s="6">
        <f t="shared" si="6"/>
        <v>0.16547687382840315</v>
      </c>
      <c r="AA54" s="77"/>
      <c r="AB54" s="6">
        <f t="shared" si="7"/>
        <v>1.9204249616021205</v>
      </c>
      <c r="AC54" s="8">
        <v>355607.3726541555</v>
      </c>
      <c r="AD54" s="22">
        <f t="shared" si="11"/>
        <v>6829.172749747874</v>
      </c>
      <c r="AE54" s="23">
        <v>601.3</v>
      </c>
      <c r="AF54" s="22">
        <f t="shared" si="12"/>
        <v>6227.872749747874</v>
      </c>
      <c r="AG54" s="25"/>
      <c r="AH54" s="1">
        <f t="shared" si="13"/>
        <v>1214883864.8248646</v>
      </c>
      <c r="AI54" s="2">
        <f t="shared" si="14"/>
        <v>0.16771081162508658</v>
      </c>
      <c r="AJ54" s="2">
        <f t="shared" si="15"/>
        <v>1.1241438293337422</v>
      </c>
      <c r="AK54" s="2">
        <f t="shared" si="16"/>
        <v>0.6544960576249199</v>
      </c>
      <c r="AL54" s="2">
        <f t="shared" si="17"/>
        <v>1.9460000000000002</v>
      </c>
      <c r="AN54" s="102"/>
    </row>
    <row r="55" spans="1:40" ht="12.75">
      <c r="A55" s="49" t="s">
        <v>97</v>
      </c>
      <c r="B55" s="62" t="s">
        <v>98</v>
      </c>
      <c r="C55" s="53" t="s">
        <v>43</v>
      </c>
      <c r="E55" s="74"/>
      <c r="F55" s="56">
        <v>1933645536</v>
      </c>
      <c r="G55" s="67">
        <v>83.79</v>
      </c>
      <c r="H55" s="5">
        <f t="shared" si="8"/>
        <v>0.8379000000000001</v>
      </c>
      <c r="I55" s="59">
        <v>3651047.86</v>
      </c>
      <c r="J55" s="59">
        <v>0</v>
      </c>
      <c r="K55" s="59">
        <v>0</v>
      </c>
      <c r="L55" s="59">
        <v>206974.3</v>
      </c>
      <c r="M55" s="91">
        <f t="shared" si="0"/>
        <v>3858022.1599999997</v>
      </c>
      <c r="N55" s="59">
        <v>30833980</v>
      </c>
      <c r="O55" s="59">
        <v>0</v>
      </c>
      <c r="P55" s="59">
        <v>0</v>
      </c>
      <c r="Q55" s="94">
        <f t="shared" si="1"/>
        <v>30833980</v>
      </c>
      <c r="R55" s="59">
        <v>15179731.58</v>
      </c>
      <c r="S55" s="59">
        <v>0</v>
      </c>
      <c r="T55" s="94">
        <f t="shared" si="2"/>
        <v>15179731.58</v>
      </c>
      <c r="U55" s="94">
        <f t="shared" si="3"/>
        <v>49871733.739999995</v>
      </c>
      <c r="V55" s="2">
        <f t="shared" si="9"/>
        <v>0.7850317598230165</v>
      </c>
      <c r="W55" s="2">
        <f t="shared" si="10"/>
        <v>0</v>
      </c>
      <c r="X55" s="2">
        <f t="shared" si="4"/>
        <v>0.7850317598230165</v>
      </c>
      <c r="Y55" s="6">
        <f t="shared" si="5"/>
        <v>1.594603531306164</v>
      </c>
      <c r="Z55" s="6">
        <f t="shared" si="6"/>
        <v>0.1995206509245136</v>
      </c>
      <c r="AA55" s="77"/>
      <c r="AB55" s="6">
        <f t="shared" si="7"/>
        <v>2.579155942053694</v>
      </c>
      <c r="AC55" s="8">
        <v>316305.04660150036</v>
      </c>
      <c r="AD55" s="22">
        <f t="shared" si="11"/>
        <v>8158.000404438302</v>
      </c>
      <c r="AE55" s="23">
        <v>658.43</v>
      </c>
      <c r="AF55" s="22">
        <f t="shared" si="12"/>
        <v>7499.570404438302</v>
      </c>
      <c r="AG55" s="25"/>
      <c r="AH55" s="1">
        <f t="shared" si="13"/>
        <v>2307728292.1589684</v>
      </c>
      <c r="AI55" s="2">
        <f t="shared" si="14"/>
        <v>0.16717835340964998</v>
      </c>
      <c r="AJ55" s="2">
        <f t="shared" si="15"/>
        <v>1.3361182988814349</v>
      </c>
      <c r="AK55" s="2">
        <f t="shared" si="16"/>
        <v>0.6577781115557056</v>
      </c>
      <c r="AL55" s="2">
        <f t="shared" si="17"/>
        <v>2.161</v>
      </c>
      <c r="AN55" s="102"/>
    </row>
    <row r="56" spans="1:40" ht="12.75">
      <c r="A56" s="49" t="s">
        <v>99</v>
      </c>
      <c r="B56" s="62" t="s">
        <v>100</v>
      </c>
      <c r="C56" s="53" t="s">
        <v>43</v>
      </c>
      <c r="E56" s="74" t="s">
        <v>1200</v>
      </c>
      <c r="F56" s="56">
        <v>3468155821</v>
      </c>
      <c r="G56" s="67">
        <v>112.3</v>
      </c>
      <c r="H56" s="5">
        <f t="shared" si="8"/>
        <v>1.123</v>
      </c>
      <c r="I56" s="59">
        <v>4668673.56</v>
      </c>
      <c r="J56" s="59">
        <v>0</v>
      </c>
      <c r="K56" s="59">
        <v>0</v>
      </c>
      <c r="L56" s="59">
        <v>264497.51</v>
      </c>
      <c r="M56" s="91">
        <f t="shared" si="0"/>
        <v>4933171.069999999</v>
      </c>
      <c r="N56" s="59">
        <v>25769847</v>
      </c>
      <c r="O56" s="59">
        <v>0</v>
      </c>
      <c r="P56" s="59">
        <v>0</v>
      </c>
      <c r="Q56" s="94">
        <f t="shared" si="1"/>
        <v>25769847</v>
      </c>
      <c r="R56" s="59">
        <v>19501068.24</v>
      </c>
      <c r="S56" s="59">
        <v>0</v>
      </c>
      <c r="T56" s="94">
        <f t="shared" si="2"/>
        <v>19501068.24</v>
      </c>
      <c r="U56" s="94">
        <f t="shared" si="3"/>
        <v>50204086.31</v>
      </c>
      <c r="V56" s="2">
        <f t="shared" si="9"/>
        <v>0.562289275525605</v>
      </c>
      <c r="W56" s="2">
        <f t="shared" si="10"/>
        <v>0</v>
      </c>
      <c r="X56" s="2">
        <f t="shared" si="4"/>
        <v>0.562289275525605</v>
      </c>
      <c r="Y56" s="6">
        <f t="shared" si="5"/>
        <v>0.7430417873372708</v>
      </c>
      <c r="Z56" s="6">
        <f t="shared" si="6"/>
        <v>0.1422419096664919</v>
      </c>
      <c r="AA56" s="77"/>
      <c r="AB56" s="6">
        <f t="shared" si="7"/>
        <v>1.4475729725293678</v>
      </c>
      <c r="AC56" s="8">
        <v>411104.52132887754</v>
      </c>
      <c r="AD56" s="22">
        <f t="shared" si="11"/>
        <v>5951.037939603062</v>
      </c>
      <c r="AE56" s="23">
        <v>635.3</v>
      </c>
      <c r="AF56" s="22">
        <f t="shared" si="12"/>
        <v>5315.737939603062</v>
      </c>
      <c r="AG56" s="25"/>
      <c r="AH56" s="1">
        <f t="shared" si="13"/>
        <v>3088295477.2929654</v>
      </c>
      <c r="AI56" s="2">
        <f t="shared" si="14"/>
        <v>0.15973766455547037</v>
      </c>
      <c r="AJ56" s="2">
        <f t="shared" si="15"/>
        <v>0.834435927179755</v>
      </c>
      <c r="AK56" s="2">
        <f t="shared" si="16"/>
        <v>0.6314508564152544</v>
      </c>
      <c r="AL56" s="2">
        <f t="shared" si="17"/>
        <v>1.625</v>
      </c>
      <c r="AN56" s="102"/>
    </row>
    <row r="57" spans="1:40" ht="12.75">
      <c r="A57" s="49" t="s">
        <v>101</v>
      </c>
      <c r="B57" s="62" t="s">
        <v>102</v>
      </c>
      <c r="C57" s="53" t="s">
        <v>43</v>
      </c>
      <c r="D57" s="49"/>
      <c r="E57" s="74"/>
      <c r="F57" s="56">
        <v>4114118459</v>
      </c>
      <c r="G57" s="67">
        <v>64.07</v>
      </c>
      <c r="H57" s="5">
        <f t="shared" si="8"/>
        <v>0.6406999999999999</v>
      </c>
      <c r="I57" s="59">
        <v>10348878.87</v>
      </c>
      <c r="J57" s="59">
        <v>0</v>
      </c>
      <c r="K57" s="59">
        <v>0</v>
      </c>
      <c r="L57" s="59">
        <v>587140.94</v>
      </c>
      <c r="M57" s="91">
        <f t="shared" si="0"/>
        <v>10936019.809999999</v>
      </c>
      <c r="N57" s="59">
        <v>46140949</v>
      </c>
      <c r="O57" s="59">
        <v>0</v>
      </c>
      <c r="P57" s="59">
        <v>0</v>
      </c>
      <c r="Q57" s="94">
        <f t="shared" si="1"/>
        <v>46140949</v>
      </c>
      <c r="R57" s="59">
        <v>15892880.09</v>
      </c>
      <c r="S57" s="59">
        <v>411411.85</v>
      </c>
      <c r="T57" s="94">
        <f t="shared" si="2"/>
        <v>16304291.94</v>
      </c>
      <c r="U57" s="94">
        <f t="shared" si="3"/>
        <v>73381260.75</v>
      </c>
      <c r="V57" s="2">
        <f t="shared" si="9"/>
        <v>0.3863009839989637</v>
      </c>
      <c r="W57" s="2">
        <f t="shared" si="10"/>
        <v>0.010000000099656828</v>
      </c>
      <c r="X57" s="2">
        <f t="shared" si="4"/>
        <v>0.3963009840986204</v>
      </c>
      <c r="Y57" s="6">
        <f t="shared" si="5"/>
        <v>1.1215269919868878</v>
      </c>
      <c r="Z57" s="6">
        <f t="shared" si="6"/>
        <v>0.2658168431216773</v>
      </c>
      <c r="AA57" s="77"/>
      <c r="AB57" s="6">
        <f t="shared" si="7"/>
        <v>1.7836448192071857</v>
      </c>
      <c r="AC57" s="8">
        <v>352909.4905639795</v>
      </c>
      <c r="AD57" s="22">
        <f t="shared" si="11"/>
        <v>6294.651844934891</v>
      </c>
      <c r="AE57" s="23">
        <v>514.78</v>
      </c>
      <c r="AF57" s="22">
        <f t="shared" si="12"/>
        <v>5779.871844934892</v>
      </c>
      <c r="AG57" s="25"/>
      <c r="AH57" s="1">
        <f t="shared" si="13"/>
        <v>6421286809.739348</v>
      </c>
      <c r="AI57" s="2">
        <f t="shared" si="14"/>
        <v>0.17030885138805865</v>
      </c>
      <c r="AJ57" s="2">
        <f t="shared" si="15"/>
        <v>0.7185623437659989</v>
      </c>
      <c r="AK57" s="2">
        <f t="shared" si="16"/>
        <v>0.2539100405119861</v>
      </c>
      <c r="AL57" s="2">
        <f t="shared" si="17"/>
        <v>1.143</v>
      </c>
      <c r="AN57" s="102"/>
    </row>
    <row r="58" spans="1:40" ht="12.75">
      <c r="A58" s="49" t="s">
        <v>103</v>
      </c>
      <c r="B58" s="62" t="s">
        <v>104</v>
      </c>
      <c r="C58" s="53" t="s">
        <v>43</v>
      </c>
      <c r="E58" s="74"/>
      <c r="F58" s="56">
        <v>618181876</v>
      </c>
      <c r="G58" s="67">
        <v>45.69</v>
      </c>
      <c r="H58" s="5">
        <f t="shared" si="8"/>
        <v>0.4569</v>
      </c>
      <c r="I58" s="59">
        <v>2096366.75</v>
      </c>
      <c r="J58" s="59">
        <v>0</v>
      </c>
      <c r="K58" s="59">
        <v>0</v>
      </c>
      <c r="L58" s="59">
        <v>118420.13</v>
      </c>
      <c r="M58" s="91">
        <f t="shared" si="0"/>
        <v>2214786.88</v>
      </c>
      <c r="N58" s="59">
        <v>13290582</v>
      </c>
      <c r="O58" s="59">
        <v>0</v>
      </c>
      <c r="P58" s="59">
        <v>0</v>
      </c>
      <c r="Q58" s="94">
        <f t="shared" si="1"/>
        <v>13290582</v>
      </c>
      <c r="R58" s="59">
        <v>8440383</v>
      </c>
      <c r="S58" s="59">
        <v>0</v>
      </c>
      <c r="T58" s="94">
        <f t="shared" si="2"/>
        <v>8440383</v>
      </c>
      <c r="U58" s="94">
        <f t="shared" si="3"/>
        <v>23945751.88</v>
      </c>
      <c r="V58" s="2">
        <f t="shared" si="9"/>
        <v>1.3653559458284732</v>
      </c>
      <c r="W58" s="2">
        <f t="shared" si="10"/>
        <v>0</v>
      </c>
      <c r="X58" s="2">
        <f t="shared" si="4"/>
        <v>1.3653559458284732</v>
      </c>
      <c r="Y58" s="6">
        <f t="shared" si="5"/>
        <v>2.1499468871520264</v>
      </c>
      <c r="Z58" s="6">
        <f t="shared" si="6"/>
        <v>0.3582743147261082</v>
      </c>
      <c r="AA58" s="77"/>
      <c r="AB58" s="6">
        <f t="shared" si="7"/>
        <v>3.8735771477066074</v>
      </c>
      <c r="AC58" s="8">
        <v>179399.45034811285</v>
      </c>
      <c r="AD58" s="22">
        <f t="shared" si="11"/>
        <v>6949.176111795761</v>
      </c>
      <c r="AE58" s="23">
        <v>579.19</v>
      </c>
      <c r="AF58" s="22">
        <f t="shared" si="12"/>
        <v>6369.986111795761</v>
      </c>
      <c r="AG58" s="25"/>
      <c r="AH58" s="1">
        <f t="shared" si="13"/>
        <v>1352991630.5537317</v>
      </c>
      <c r="AI58" s="2">
        <f t="shared" si="14"/>
        <v>0.16369553439835885</v>
      </c>
      <c r="AJ58" s="2">
        <f t="shared" si="15"/>
        <v>0.9823107327397609</v>
      </c>
      <c r="AK58" s="2">
        <f t="shared" si="16"/>
        <v>0.6238311316490295</v>
      </c>
      <c r="AL58" s="2">
        <f t="shared" si="17"/>
        <v>1.77</v>
      </c>
      <c r="AN58" s="102"/>
    </row>
    <row r="59" spans="1:40" ht="12.75">
      <c r="A59" s="49" t="s">
        <v>105</v>
      </c>
      <c r="B59" s="62" t="s">
        <v>106</v>
      </c>
      <c r="C59" s="53" t="s">
        <v>43</v>
      </c>
      <c r="E59" s="74"/>
      <c r="F59" s="56">
        <v>859384669</v>
      </c>
      <c r="G59" s="67">
        <v>64.06</v>
      </c>
      <c r="H59" s="5">
        <f t="shared" si="8"/>
        <v>0.6406000000000001</v>
      </c>
      <c r="I59" s="59">
        <v>2065639.99</v>
      </c>
      <c r="J59" s="59">
        <v>0</v>
      </c>
      <c r="K59" s="59">
        <v>0</v>
      </c>
      <c r="L59" s="59">
        <v>116893.03</v>
      </c>
      <c r="M59" s="91">
        <f t="shared" si="0"/>
        <v>2182533.02</v>
      </c>
      <c r="N59" s="59">
        <v>14899500</v>
      </c>
      <c r="O59" s="59">
        <v>0</v>
      </c>
      <c r="P59" s="59">
        <v>0</v>
      </c>
      <c r="Q59" s="94">
        <f t="shared" si="1"/>
        <v>14899500</v>
      </c>
      <c r="R59" s="59">
        <v>5765780.45</v>
      </c>
      <c r="S59" s="59">
        <v>85938.46</v>
      </c>
      <c r="T59" s="94">
        <f t="shared" si="2"/>
        <v>5851718.91</v>
      </c>
      <c r="U59" s="94">
        <f t="shared" si="3"/>
        <v>22933751.93</v>
      </c>
      <c r="V59" s="2">
        <f t="shared" si="9"/>
        <v>0.6709196309854115</v>
      </c>
      <c r="W59" s="2">
        <f t="shared" si="10"/>
        <v>0.009999999197099943</v>
      </c>
      <c r="X59" s="2">
        <f t="shared" si="4"/>
        <v>0.6809196301825114</v>
      </c>
      <c r="Y59" s="6">
        <f t="shared" si="5"/>
        <v>1.7337404933389613</v>
      </c>
      <c r="Z59" s="6">
        <f t="shared" si="6"/>
        <v>0.2539646212841621</v>
      </c>
      <c r="AA59" s="77"/>
      <c r="AB59" s="6">
        <f t="shared" si="7"/>
        <v>2.668624744805635</v>
      </c>
      <c r="AC59" s="8">
        <v>310706.5</v>
      </c>
      <c r="AD59" s="22">
        <f t="shared" si="11"/>
        <v>8291.59054271952</v>
      </c>
      <c r="AE59" s="23">
        <v>530.72</v>
      </c>
      <c r="AF59" s="22">
        <f t="shared" si="12"/>
        <v>7760.870542719519</v>
      </c>
      <c r="AG59" s="25"/>
      <c r="AH59" s="1">
        <f t="shared" si="13"/>
        <v>1341530860.1311269</v>
      </c>
      <c r="AI59" s="2">
        <f t="shared" si="14"/>
        <v>0.16268973639463427</v>
      </c>
      <c r="AJ59" s="2">
        <f t="shared" si="15"/>
        <v>1.1106341600329388</v>
      </c>
      <c r="AK59" s="2">
        <f t="shared" si="16"/>
        <v>0.4361971150949169</v>
      </c>
      <c r="AL59" s="2">
        <f t="shared" si="17"/>
        <v>1.71</v>
      </c>
      <c r="AN59" s="102"/>
    </row>
    <row r="60" spans="1:40" ht="12.75">
      <c r="A60" s="49" t="s">
        <v>107</v>
      </c>
      <c r="B60" s="62" t="s">
        <v>108</v>
      </c>
      <c r="C60" s="53" t="s">
        <v>43</v>
      </c>
      <c r="E60" s="74" t="s">
        <v>1200</v>
      </c>
      <c r="F60" s="56">
        <v>2264938007</v>
      </c>
      <c r="G60" s="67">
        <v>110.29</v>
      </c>
      <c r="H60" s="5">
        <f t="shared" si="8"/>
        <v>1.1029</v>
      </c>
      <c r="I60" s="59">
        <v>3411656.18</v>
      </c>
      <c r="J60" s="59">
        <v>0</v>
      </c>
      <c r="K60" s="59">
        <v>0</v>
      </c>
      <c r="L60" s="59">
        <v>194187.03</v>
      </c>
      <c r="M60" s="91">
        <f t="shared" si="0"/>
        <v>3605843.21</v>
      </c>
      <c r="N60" s="59">
        <v>11900191</v>
      </c>
      <c r="O60" s="59">
        <v>7950256.7</v>
      </c>
      <c r="P60" s="59">
        <v>0</v>
      </c>
      <c r="Q60" s="94">
        <f t="shared" si="1"/>
        <v>19850447.7</v>
      </c>
      <c r="R60" s="59">
        <v>8098461</v>
      </c>
      <c r="S60" s="59">
        <v>113247</v>
      </c>
      <c r="T60" s="94">
        <f t="shared" si="2"/>
        <v>8211708</v>
      </c>
      <c r="U60" s="94">
        <f t="shared" si="3"/>
        <v>31667998.91</v>
      </c>
      <c r="V60" s="2">
        <f t="shared" si="9"/>
        <v>0.3575577333671367</v>
      </c>
      <c r="W60" s="2">
        <f t="shared" si="10"/>
        <v>0.005000004399678918</v>
      </c>
      <c r="X60" s="2">
        <f t="shared" si="4"/>
        <v>0.36255773776681566</v>
      </c>
      <c r="Y60" s="6">
        <f t="shared" si="5"/>
        <v>0.8764234446439753</v>
      </c>
      <c r="Z60" s="6">
        <f t="shared" si="6"/>
        <v>0.15920273309272964</v>
      </c>
      <c r="AA60" s="77"/>
      <c r="AB60" s="6">
        <f t="shared" si="7"/>
        <v>1.3981839155035205</v>
      </c>
      <c r="AC60" s="8">
        <v>651827.5750202758</v>
      </c>
      <c r="AD60" s="22">
        <f t="shared" si="11"/>
        <v>9113.74831075014</v>
      </c>
      <c r="AE60" s="23">
        <v>539.47</v>
      </c>
      <c r="AF60" s="22">
        <f t="shared" si="12"/>
        <v>8574.27831075014</v>
      </c>
      <c r="AG60" s="25"/>
      <c r="AH60" s="1">
        <f t="shared" si="13"/>
        <v>2053620461.5105631</v>
      </c>
      <c r="AI60" s="2">
        <f t="shared" si="14"/>
        <v>0.17558469432797152</v>
      </c>
      <c r="AJ60" s="2">
        <f t="shared" si="15"/>
        <v>0.9666074170978401</v>
      </c>
      <c r="AK60" s="2">
        <f t="shared" si="16"/>
        <v>0.39986492898302095</v>
      </c>
      <c r="AL60" s="2">
        <f t="shared" si="17"/>
        <v>1.5430000000000001</v>
      </c>
      <c r="AN60" s="102"/>
    </row>
    <row r="61" spans="1:40" ht="12.75">
      <c r="A61" s="49" t="s">
        <v>109</v>
      </c>
      <c r="B61" s="62" t="s">
        <v>1046</v>
      </c>
      <c r="C61" s="53" t="s">
        <v>43</v>
      </c>
      <c r="E61" s="74"/>
      <c r="F61" s="56">
        <v>804373347</v>
      </c>
      <c r="G61" s="67">
        <v>102.21</v>
      </c>
      <c r="H61" s="5">
        <f t="shared" si="8"/>
        <v>1.0221</v>
      </c>
      <c r="I61" s="59">
        <v>1312668.62</v>
      </c>
      <c r="J61" s="59">
        <v>0</v>
      </c>
      <c r="K61" s="59">
        <v>0</v>
      </c>
      <c r="L61" s="59">
        <v>74206.46</v>
      </c>
      <c r="M61" s="91">
        <f t="shared" si="0"/>
        <v>1386875.08</v>
      </c>
      <c r="N61" s="59">
        <v>5889371</v>
      </c>
      <c r="O61" s="59">
        <v>0</v>
      </c>
      <c r="P61" s="59">
        <v>0</v>
      </c>
      <c r="Q61" s="94">
        <f t="shared" si="1"/>
        <v>5889371</v>
      </c>
      <c r="R61" s="59">
        <v>4163906</v>
      </c>
      <c r="S61" s="59">
        <v>0</v>
      </c>
      <c r="T61" s="94">
        <f t="shared" si="2"/>
        <v>4163906</v>
      </c>
      <c r="U61" s="94">
        <f t="shared" si="3"/>
        <v>11440152.08</v>
      </c>
      <c r="V61" s="2">
        <f t="shared" si="9"/>
        <v>0.5176583753713062</v>
      </c>
      <c r="W61" s="2">
        <f t="shared" si="10"/>
        <v>0</v>
      </c>
      <c r="X61" s="2">
        <f t="shared" si="4"/>
        <v>0.5176583753713062</v>
      </c>
      <c r="Y61" s="6">
        <f t="shared" si="5"/>
        <v>0.7321688395028335</v>
      </c>
      <c r="Z61" s="6">
        <f t="shared" si="6"/>
        <v>0.17241683668069127</v>
      </c>
      <c r="AA61" s="77"/>
      <c r="AB61" s="6">
        <f t="shared" si="7"/>
        <v>1.422244051554831</v>
      </c>
      <c r="AC61" s="8">
        <v>382113.5462184874</v>
      </c>
      <c r="AD61" s="22">
        <f t="shared" si="11"/>
        <v>5434.587181277656</v>
      </c>
      <c r="AE61" s="23">
        <v>624.32</v>
      </c>
      <c r="AF61" s="22">
        <f t="shared" si="12"/>
        <v>4810.267181277656</v>
      </c>
      <c r="AG61" s="25"/>
      <c r="AH61" s="1">
        <f t="shared" si="13"/>
        <v>786981065.4534781</v>
      </c>
      <c r="AI61" s="2">
        <f t="shared" si="14"/>
        <v>0.17622724877133455</v>
      </c>
      <c r="AJ61" s="2">
        <f t="shared" si="15"/>
        <v>0.7483497708558462</v>
      </c>
      <c r="AK61" s="2">
        <f t="shared" si="16"/>
        <v>0.5290986254670121</v>
      </c>
      <c r="AL61" s="2">
        <f t="shared" si="17"/>
        <v>1.4529999999999998</v>
      </c>
      <c r="AN61" s="102"/>
    </row>
    <row r="62" spans="1:40" ht="12.75">
      <c r="A62" s="49" t="s">
        <v>110</v>
      </c>
      <c r="B62" s="62" t="s">
        <v>111</v>
      </c>
      <c r="C62" s="53" t="s">
        <v>43</v>
      </c>
      <c r="E62" s="74"/>
      <c r="F62" s="56">
        <v>1934580004</v>
      </c>
      <c r="G62" s="67">
        <v>94.9</v>
      </c>
      <c r="H62" s="5">
        <f t="shared" si="8"/>
        <v>0.9490000000000001</v>
      </c>
      <c r="I62" s="59">
        <v>3248243.74</v>
      </c>
      <c r="J62" s="59">
        <v>0</v>
      </c>
      <c r="K62" s="59">
        <v>0</v>
      </c>
      <c r="L62" s="59">
        <v>183386.57</v>
      </c>
      <c r="M62" s="91">
        <f t="shared" si="0"/>
        <v>3431630.31</v>
      </c>
      <c r="N62" s="59">
        <v>22093320</v>
      </c>
      <c r="O62" s="59">
        <v>0</v>
      </c>
      <c r="P62" s="59">
        <v>0</v>
      </c>
      <c r="Q62" s="94">
        <f t="shared" si="1"/>
        <v>22093320</v>
      </c>
      <c r="R62" s="59">
        <v>10741276.57</v>
      </c>
      <c r="S62" s="59">
        <v>96232</v>
      </c>
      <c r="T62" s="94">
        <f t="shared" si="2"/>
        <v>10837508.57</v>
      </c>
      <c r="U62" s="94">
        <f t="shared" si="3"/>
        <v>36362458.879999995</v>
      </c>
      <c r="V62" s="2">
        <f t="shared" si="9"/>
        <v>0.5552252451586903</v>
      </c>
      <c r="W62" s="2">
        <f t="shared" si="10"/>
        <v>0.004974309658997178</v>
      </c>
      <c r="X62" s="2">
        <f t="shared" si="4"/>
        <v>0.5601995548176875</v>
      </c>
      <c r="Y62" s="6">
        <f t="shared" si="5"/>
        <v>1.1420215216904517</v>
      </c>
      <c r="Z62" s="6">
        <f t="shared" si="6"/>
        <v>0.17738373718867406</v>
      </c>
      <c r="AA62" s="77"/>
      <c r="AB62" s="6">
        <f t="shared" si="7"/>
        <v>1.879604813696813</v>
      </c>
      <c r="AC62" s="8">
        <v>407117.60496183205</v>
      </c>
      <c r="AD62" s="22">
        <f t="shared" si="11"/>
        <v>7652.202100269771</v>
      </c>
      <c r="AE62" s="23">
        <v>569.62</v>
      </c>
      <c r="AF62" s="22">
        <f t="shared" si="12"/>
        <v>7082.582100269771</v>
      </c>
      <c r="AG62" s="25"/>
      <c r="AH62" s="1">
        <f t="shared" si="13"/>
        <v>2038545841.9388828</v>
      </c>
      <c r="AI62" s="2">
        <f t="shared" si="14"/>
        <v>0.1683371665920517</v>
      </c>
      <c r="AJ62" s="2">
        <f t="shared" si="15"/>
        <v>1.0837784240842387</v>
      </c>
      <c r="AK62" s="2">
        <f t="shared" si="16"/>
        <v>0.5316293775219855</v>
      </c>
      <c r="AL62" s="2">
        <f t="shared" si="17"/>
        <v>1.784</v>
      </c>
      <c r="AN62" s="102"/>
    </row>
    <row r="63" spans="1:40" ht="12.75">
      <c r="A63" s="49" t="s">
        <v>112</v>
      </c>
      <c r="B63" s="62" t="s">
        <v>1047</v>
      </c>
      <c r="C63" s="53" t="s">
        <v>43</v>
      </c>
      <c r="E63" s="74"/>
      <c r="F63" s="56">
        <v>810320439</v>
      </c>
      <c r="G63" s="67">
        <v>47.41</v>
      </c>
      <c r="H63" s="5">
        <f t="shared" si="8"/>
        <v>0.47409999999999997</v>
      </c>
      <c r="I63" s="59">
        <v>2762578.22</v>
      </c>
      <c r="J63" s="59">
        <v>0</v>
      </c>
      <c r="K63" s="59">
        <v>0</v>
      </c>
      <c r="L63" s="59">
        <v>155892.85</v>
      </c>
      <c r="M63" s="91">
        <f t="shared" si="0"/>
        <v>2918471.0700000003</v>
      </c>
      <c r="N63" s="59">
        <v>18014074</v>
      </c>
      <c r="O63" s="59">
        <v>0</v>
      </c>
      <c r="P63" s="59">
        <v>0</v>
      </c>
      <c r="Q63" s="94">
        <f t="shared" si="1"/>
        <v>18014074</v>
      </c>
      <c r="R63" s="59">
        <v>9499879.62</v>
      </c>
      <c r="S63" s="59">
        <v>0</v>
      </c>
      <c r="T63" s="94">
        <f t="shared" si="2"/>
        <v>9499879.62</v>
      </c>
      <c r="U63" s="94">
        <f t="shared" si="3"/>
        <v>30432424.689999998</v>
      </c>
      <c r="V63" s="2">
        <f t="shared" si="9"/>
        <v>1.172360854148466</v>
      </c>
      <c r="W63" s="2">
        <f t="shared" si="10"/>
        <v>0</v>
      </c>
      <c r="X63" s="2">
        <f t="shared" si="4"/>
        <v>1.172360854148466</v>
      </c>
      <c r="Y63" s="6">
        <f t="shared" si="5"/>
        <v>2.2230802942883687</v>
      </c>
      <c r="Z63" s="6">
        <f t="shared" si="6"/>
        <v>0.3601625887163387</v>
      </c>
      <c r="AA63" s="77"/>
      <c r="AB63" s="6">
        <f t="shared" si="7"/>
        <v>3.755603737153173</v>
      </c>
      <c r="AC63" s="8">
        <v>178037.17914438504</v>
      </c>
      <c r="AD63" s="22">
        <f t="shared" si="11"/>
        <v>6686.370953468613</v>
      </c>
      <c r="AE63" s="23">
        <v>640.82</v>
      </c>
      <c r="AF63" s="22">
        <f t="shared" si="12"/>
        <v>6045.550953468613</v>
      </c>
      <c r="AG63" s="25"/>
      <c r="AH63" s="1">
        <f t="shared" si="13"/>
        <v>1709176205.44189</v>
      </c>
      <c r="AI63" s="2">
        <f t="shared" si="14"/>
        <v>0.17075308331041616</v>
      </c>
      <c r="AJ63" s="2">
        <f t="shared" si="15"/>
        <v>1.0539623675221155</v>
      </c>
      <c r="AK63" s="2">
        <f t="shared" si="16"/>
        <v>0.5558162809517877</v>
      </c>
      <c r="AL63" s="2">
        <f t="shared" si="17"/>
        <v>1.7810000000000001</v>
      </c>
      <c r="AN63" s="102"/>
    </row>
    <row r="64" spans="1:40" ht="12.75">
      <c r="A64" s="49" t="s">
        <v>113</v>
      </c>
      <c r="B64" s="62" t="s">
        <v>114</v>
      </c>
      <c r="C64" s="53" t="s">
        <v>43</v>
      </c>
      <c r="D64" s="49"/>
      <c r="E64" s="74"/>
      <c r="F64" s="56">
        <v>475587069</v>
      </c>
      <c r="G64" s="67">
        <v>50.71</v>
      </c>
      <c r="H64" s="5">
        <f t="shared" si="8"/>
        <v>0.5071</v>
      </c>
      <c r="I64" s="59">
        <v>1535682.29</v>
      </c>
      <c r="J64" s="59">
        <v>0</v>
      </c>
      <c r="K64" s="59">
        <v>0</v>
      </c>
      <c r="L64" s="59">
        <v>86888.17</v>
      </c>
      <c r="M64" s="91">
        <f t="shared" si="0"/>
        <v>1622570.46</v>
      </c>
      <c r="N64" s="59">
        <v>6537872.07</v>
      </c>
      <c r="O64" s="59">
        <v>3864195.78</v>
      </c>
      <c r="P64" s="59">
        <v>0</v>
      </c>
      <c r="Q64" s="94">
        <f t="shared" si="1"/>
        <v>10402067.85</v>
      </c>
      <c r="R64" s="59">
        <v>4150614.95</v>
      </c>
      <c r="S64" s="59">
        <v>47559</v>
      </c>
      <c r="T64" s="94">
        <f t="shared" si="2"/>
        <v>4198173.95</v>
      </c>
      <c r="U64" s="94">
        <f t="shared" si="3"/>
        <v>16222812.259999998</v>
      </c>
      <c r="V64" s="2">
        <f t="shared" si="9"/>
        <v>0.8727350301443961</v>
      </c>
      <c r="W64" s="2">
        <f t="shared" si="10"/>
        <v>0.01000006162909362</v>
      </c>
      <c r="X64" s="2">
        <f t="shared" si="4"/>
        <v>0.8827350917734897</v>
      </c>
      <c r="Y64" s="6">
        <f t="shared" si="5"/>
        <v>2.1872057774556524</v>
      </c>
      <c r="Z64" s="6">
        <f t="shared" si="6"/>
        <v>0.3411721145849741</v>
      </c>
      <c r="AA64" s="77"/>
      <c r="AB64" s="6">
        <f t="shared" si="7"/>
        <v>3.4111129838141157</v>
      </c>
      <c r="AC64" s="8">
        <v>223732.67744202388</v>
      </c>
      <c r="AD64" s="22">
        <f t="shared" si="11"/>
        <v>7631.774409259832</v>
      </c>
      <c r="AE64" s="23">
        <v>576.23</v>
      </c>
      <c r="AF64" s="22">
        <f t="shared" si="12"/>
        <v>7055.544409259832</v>
      </c>
      <c r="AG64" s="25"/>
      <c r="AH64" s="1">
        <f t="shared" si="13"/>
        <v>937856574.6401105</v>
      </c>
      <c r="AI64" s="2">
        <f t="shared" si="14"/>
        <v>0.17300837930604038</v>
      </c>
      <c r="AJ64" s="2">
        <f t="shared" si="15"/>
        <v>1.1091320497477613</v>
      </c>
      <c r="AK64" s="2">
        <f t="shared" si="16"/>
        <v>0.4476349650383366</v>
      </c>
      <c r="AL64" s="2">
        <f t="shared" si="17"/>
        <v>1.73</v>
      </c>
      <c r="AN64" s="102"/>
    </row>
    <row r="65" spans="1:40" ht="12.75">
      <c r="A65" s="49" t="s">
        <v>115</v>
      </c>
      <c r="B65" s="62" t="s">
        <v>116</v>
      </c>
      <c r="C65" s="53" t="s">
        <v>43</v>
      </c>
      <c r="D65" s="49"/>
      <c r="E65" s="74"/>
      <c r="F65" s="56">
        <v>735115782</v>
      </c>
      <c r="G65" s="67">
        <v>49.11</v>
      </c>
      <c r="H65" s="5">
        <f t="shared" si="8"/>
        <v>0.4911</v>
      </c>
      <c r="I65" s="59">
        <v>2237872.85</v>
      </c>
      <c r="J65" s="59">
        <v>0</v>
      </c>
      <c r="K65" s="59">
        <v>0</v>
      </c>
      <c r="L65" s="59">
        <v>126310.18</v>
      </c>
      <c r="M65" s="91">
        <f t="shared" si="0"/>
        <v>2364183.0300000003</v>
      </c>
      <c r="N65" s="59">
        <v>7548546</v>
      </c>
      <c r="O65" s="59">
        <v>6128145.88</v>
      </c>
      <c r="P65" s="59">
        <v>0</v>
      </c>
      <c r="Q65" s="94">
        <f t="shared" si="1"/>
        <v>13676691.879999999</v>
      </c>
      <c r="R65" s="59">
        <v>4942103.72</v>
      </c>
      <c r="S65" s="59">
        <v>73433.96</v>
      </c>
      <c r="T65" s="94">
        <f t="shared" si="2"/>
        <v>5015537.68</v>
      </c>
      <c r="U65" s="94">
        <f t="shared" si="3"/>
        <v>21056412.59</v>
      </c>
      <c r="V65" s="2">
        <f t="shared" si="9"/>
        <v>0.672289160566546</v>
      </c>
      <c r="W65" s="2">
        <f t="shared" si="10"/>
        <v>0.009989441363945578</v>
      </c>
      <c r="X65" s="2">
        <f t="shared" si="4"/>
        <v>0.6822786019304915</v>
      </c>
      <c r="Y65" s="6">
        <f t="shared" si="5"/>
        <v>1.86048133027295</v>
      </c>
      <c r="Z65" s="6">
        <f t="shared" si="6"/>
        <v>0.3216068934838894</v>
      </c>
      <c r="AA65" s="77"/>
      <c r="AB65" s="6">
        <f t="shared" si="7"/>
        <v>2.864366825687331</v>
      </c>
      <c r="AC65" s="8">
        <v>352301.738642737</v>
      </c>
      <c r="AD65" s="22">
        <f t="shared" si="11"/>
        <v>10091.214128002242</v>
      </c>
      <c r="AE65" s="23">
        <v>577.55</v>
      </c>
      <c r="AF65" s="22">
        <f t="shared" si="12"/>
        <v>9513.664128002243</v>
      </c>
      <c r="AG65" s="25"/>
      <c r="AH65" s="1">
        <f t="shared" si="13"/>
        <v>1496875956.0171046</v>
      </c>
      <c r="AI65" s="2">
        <f t="shared" si="14"/>
        <v>0.15794114538993806</v>
      </c>
      <c r="AJ65" s="2">
        <f t="shared" si="15"/>
        <v>0.9136823812970457</v>
      </c>
      <c r="AK65" s="2">
        <f t="shared" si="16"/>
        <v>0.3350670214080643</v>
      </c>
      <c r="AL65" s="2">
        <f t="shared" si="17"/>
        <v>1.407</v>
      </c>
      <c r="AN65" s="102"/>
    </row>
    <row r="66" spans="1:40" ht="12.75">
      <c r="A66" s="49" t="s">
        <v>117</v>
      </c>
      <c r="B66" s="62" t="s">
        <v>118</v>
      </c>
      <c r="C66" s="53" t="s">
        <v>43</v>
      </c>
      <c r="E66" s="74"/>
      <c r="F66" s="56">
        <v>2524913759</v>
      </c>
      <c r="G66" s="67">
        <v>97.29</v>
      </c>
      <c r="H66" s="5">
        <f t="shared" si="8"/>
        <v>0.9729000000000001</v>
      </c>
      <c r="I66" s="59">
        <v>4230762.54</v>
      </c>
      <c r="J66" s="59">
        <v>0</v>
      </c>
      <c r="K66" s="59">
        <v>0</v>
      </c>
      <c r="L66" s="59">
        <v>239025.34</v>
      </c>
      <c r="M66" s="91">
        <f aca="true" t="shared" si="18" ref="M66:M129">SUM(I66:L66)</f>
        <v>4469787.88</v>
      </c>
      <c r="N66" s="59">
        <v>20780983.02</v>
      </c>
      <c r="O66" s="59">
        <v>9140588.88</v>
      </c>
      <c r="P66" s="59">
        <v>0</v>
      </c>
      <c r="Q66" s="94">
        <f aca="true" t="shared" si="19" ref="Q66:Q129">SUM(N66:P66)</f>
        <v>29921571.9</v>
      </c>
      <c r="R66" s="59">
        <v>10626801.23</v>
      </c>
      <c r="S66" s="59">
        <v>252500</v>
      </c>
      <c r="T66" s="94">
        <f aca="true" t="shared" si="20" ref="T66:T129">R66+S66</f>
        <v>10879301.23</v>
      </c>
      <c r="U66" s="94">
        <f aca="true" t="shared" si="21" ref="U66:U129">M66+Q66+T66</f>
        <v>45270661.010000005</v>
      </c>
      <c r="V66" s="2">
        <f t="shared" si="9"/>
        <v>0.4208777900679182</v>
      </c>
      <c r="W66" s="2">
        <f t="shared" si="10"/>
        <v>0.010000341560180788</v>
      </c>
      <c r="X66" s="2">
        <f aca="true" t="shared" si="22" ref="X66:X129">(T66/$F66)*100</f>
        <v>0.43087813162809896</v>
      </c>
      <c r="Y66" s="6">
        <f aca="true" t="shared" si="23" ref="Y66:Y129">(Q66/F66)*100</f>
        <v>1.1850532238317133</v>
      </c>
      <c r="Z66" s="6">
        <f aca="true" t="shared" si="24" ref="Z66:Z129">(M66/F66)*100</f>
        <v>0.17702734852101537</v>
      </c>
      <c r="AA66" s="77"/>
      <c r="AB66" s="6">
        <f aca="true" t="shared" si="25" ref="AB66:AB129">((U66/F66)*100)-AA66</f>
        <v>1.792958703980828</v>
      </c>
      <c r="AC66" s="8">
        <v>481214.0915269597</v>
      </c>
      <c r="AD66" s="22">
        <f t="shared" si="11"/>
        <v>8627.969938814891</v>
      </c>
      <c r="AE66" s="23">
        <v>485.98</v>
      </c>
      <c r="AF66" s="22">
        <f t="shared" si="12"/>
        <v>8141.9899388148915</v>
      </c>
      <c r="AG66" s="25"/>
      <c r="AH66" s="1">
        <f t="shared" si="13"/>
        <v>2595244895.672731</v>
      </c>
      <c r="AI66" s="2">
        <f t="shared" si="14"/>
        <v>0.17222990737609586</v>
      </c>
      <c r="AJ66" s="2">
        <f t="shared" si="15"/>
        <v>1.152938281465874</v>
      </c>
      <c r="AK66" s="2">
        <f t="shared" si="16"/>
        <v>0.41920133426097744</v>
      </c>
      <c r="AL66" s="2">
        <f t="shared" si="17"/>
        <v>1.744</v>
      </c>
      <c r="AN66" s="102"/>
    </row>
    <row r="67" spans="1:40" ht="12.75">
      <c r="A67" s="49" t="s">
        <v>119</v>
      </c>
      <c r="B67" s="62" t="s">
        <v>120</v>
      </c>
      <c r="C67" s="53" t="s">
        <v>43</v>
      </c>
      <c r="E67" s="74"/>
      <c r="F67" s="56">
        <v>1242724849</v>
      </c>
      <c r="G67" s="67">
        <v>67.69</v>
      </c>
      <c r="H67" s="5">
        <f aca="true" t="shared" si="26" ref="H67:H130">G67/100</f>
        <v>0.6769</v>
      </c>
      <c r="I67" s="59">
        <v>2890731.84</v>
      </c>
      <c r="J67" s="59">
        <v>0</v>
      </c>
      <c r="K67" s="59">
        <v>0</v>
      </c>
      <c r="L67" s="59">
        <v>163232.42</v>
      </c>
      <c r="M67" s="91">
        <f t="shared" si="18"/>
        <v>3053964.26</v>
      </c>
      <c r="N67" s="59">
        <v>10987762</v>
      </c>
      <c r="O67" s="59">
        <v>6653279.33</v>
      </c>
      <c r="P67" s="59">
        <v>0</v>
      </c>
      <c r="Q67" s="94">
        <f t="shared" si="19"/>
        <v>17641041.33</v>
      </c>
      <c r="R67" s="59">
        <v>3144054</v>
      </c>
      <c r="S67" s="59">
        <v>124272</v>
      </c>
      <c r="T67" s="94">
        <f t="shared" si="20"/>
        <v>3268326</v>
      </c>
      <c r="U67" s="94">
        <f t="shared" si="21"/>
        <v>23963331.589999996</v>
      </c>
      <c r="V67" s="2">
        <f aca="true" t="shared" si="27" ref="V67:V130">(R67/F67)*100</f>
        <v>0.25299679189081703</v>
      </c>
      <c r="W67" s="2">
        <f aca="true" t="shared" si="28" ref="W67:W130">(S67/$F67)*100</f>
        <v>0.009999960980904148</v>
      </c>
      <c r="X67" s="2">
        <f t="shared" si="22"/>
        <v>0.26299675287172114</v>
      </c>
      <c r="Y67" s="6">
        <f t="shared" si="23"/>
        <v>1.4195452311262184</v>
      </c>
      <c r="Z67" s="6">
        <f t="shared" si="24"/>
        <v>0.2457474204734438</v>
      </c>
      <c r="AA67" s="77"/>
      <c r="AB67" s="6">
        <f t="shared" si="25"/>
        <v>1.9282894044713832</v>
      </c>
      <c r="AC67" s="8">
        <v>596217.6685833769</v>
      </c>
      <c r="AD67" s="22">
        <f aca="true" t="shared" si="29" ref="AD67:AD130">AC67/100*AB67</f>
        <v>11496.802130879563</v>
      </c>
      <c r="AE67" s="23">
        <v>556.46</v>
      </c>
      <c r="AF67" s="22">
        <f aca="true" t="shared" si="30" ref="AF67:AF130">AD67-AE67</f>
        <v>10940.342130879562</v>
      </c>
      <c r="AG67" s="25"/>
      <c r="AH67" s="1">
        <f aca="true" t="shared" si="31" ref="AH67:AH130">F67/H67</f>
        <v>1835906114.640272</v>
      </c>
      <c r="AI67" s="2">
        <f aca="true" t="shared" si="32" ref="AI67:AI130">(M67/AH67)*100</f>
        <v>0.16634642891847412</v>
      </c>
      <c r="AJ67" s="2">
        <f aca="true" t="shared" si="33" ref="AJ67:AJ130">(Q67/AH67)*100</f>
        <v>0.9608901669493372</v>
      </c>
      <c r="AK67" s="2">
        <f aca="true" t="shared" si="34" ref="AK67:AK130">(T67/AH67)*100</f>
        <v>0.17802250201886805</v>
      </c>
      <c r="AL67" s="2">
        <f aca="true" t="shared" si="35" ref="AL67:AL130">ROUND(AI67,3)+ROUND(AJ67,3)+ROUND(AK67,3)</f>
        <v>1.305</v>
      </c>
      <c r="AN67" s="102"/>
    </row>
    <row r="68" spans="1:40" ht="12.75">
      <c r="A68" s="49" t="s">
        <v>121</v>
      </c>
      <c r="B68" s="62" t="s">
        <v>122</v>
      </c>
      <c r="C68" s="53" t="s">
        <v>43</v>
      </c>
      <c r="E68" s="74"/>
      <c r="F68" s="56">
        <v>840694378</v>
      </c>
      <c r="G68" s="67">
        <v>45.93</v>
      </c>
      <c r="H68" s="5">
        <f t="shared" si="26"/>
        <v>0.4593</v>
      </c>
      <c r="I68" s="59">
        <v>3020735.87</v>
      </c>
      <c r="J68" s="59">
        <v>0</v>
      </c>
      <c r="K68" s="59">
        <v>0</v>
      </c>
      <c r="L68" s="59">
        <v>170504.26</v>
      </c>
      <c r="M68" s="91">
        <f t="shared" si="18"/>
        <v>3191240.13</v>
      </c>
      <c r="N68" s="59">
        <v>9013385</v>
      </c>
      <c r="O68" s="59">
        <v>11714793.36</v>
      </c>
      <c r="P68" s="59">
        <v>0</v>
      </c>
      <c r="Q68" s="94">
        <f t="shared" si="19"/>
        <v>20728178.36</v>
      </c>
      <c r="R68" s="59">
        <v>7824946.2</v>
      </c>
      <c r="S68" s="59">
        <v>0</v>
      </c>
      <c r="T68" s="94">
        <f t="shared" si="20"/>
        <v>7824946.2</v>
      </c>
      <c r="U68" s="94">
        <f t="shared" si="21"/>
        <v>31744364.689999998</v>
      </c>
      <c r="V68" s="2">
        <f t="shared" si="27"/>
        <v>0.9307718006412076</v>
      </c>
      <c r="W68" s="2">
        <f t="shared" si="28"/>
        <v>0</v>
      </c>
      <c r="X68" s="2">
        <f t="shared" si="22"/>
        <v>0.9307718006412076</v>
      </c>
      <c r="Y68" s="6">
        <f t="shared" si="23"/>
        <v>2.4656021144463987</v>
      </c>
      <c r="Z68" s="6">
        <f t="shared" si="24"/>
        <v>0.3795957500741131</v>
      </c>
      <c r="AA68" s="77"/>
      <c r="AB68" s="6">
        <f t="shared" si="25"/>
        <v>3.7759696651617194</v>
      </c>
      <c r="AC68" s="8">
        <v>277257.93861311104</v>
      </c>
      <c r="AD68" s="22">
        <f t="shared" si="29"/>
        <v>10469.175656283775</v>
      </c>
      <c r="AE68" s="23">
        <v>552.8</v>
      </c>
      <c r="AF68" s="22">
        <f t="shared" si="30"/>
        <v>9916.375656283775</v>
      </c>
      <c r="AG68" s="25"/>
      <c r="AH68" s="1">
        <f t="shared" si="31"/>
        <v>1830381837.5789244</v>
      </c>
      <c r="AI68" s="2">
        <f t="shared" si="32"/>
        <v>0.17434832800904018</v>
      </c>
      <c r="AJ68" s="2">
        <f t="shared" si="33"/>
        <v>1.1324510511652308</v>
      </c>
      <c r="AK68" s="2">
        <f t="shared" si="34"/>
        <v>0.42750348803450666</v>
      </c>
      <c r="AL68" s="2">
        <f t="shared" si="35"/>
        <v>1.7339999999999998</v>
      </c>
      <c r="AN68" s="102"/>
    </row>
    <row r="69" spans="1:40" ht="12.75">
      <c r="A69" s="49" t="s">
        <v>123</v>
      </c>
      <c r="B69" s="62" t="s">
        <v>124</v>
      </c>
      <c r="C69" s="53" t="s">
        <v>43</v>
      </c>
      <c r="E69" s="74"/>
      <c r="F69" s="56">
        <v>1045226086</v>
      </c>
      <c r="G69" s="67">
        <v>46.75</v>
      </c>
      <c r="H69" s="5">
        <f t="shared" si="26"/>
        <v>0.4675</v>
      </c>
      <c r="I69" s="59">
        <v>3669718.09</v>
      </c>
      <c r="J69" s="59">
        <v>0</v>
      </c>
      <c r="K69" s="59">
        <v>0</v>
      </c>
      <c r="L69" s="59">
        <v>209138.1</v>
      </c>
      <c r="M69" s="91">
        <f t="shared" si="18"/>
        <v>3878856.19</v>
      </c>
      <c r="N69" s="59">
        <v>16821549</v>
      </c>
      <c r="O69" s="59">
        <v>0</v>
      </c>
      <c r="P69" s="59">
        <v>0</v>
      </c>
      <c r="Q69" s="94">
        <f t="shared" si="19"/>
        <v>16821549</v>
      </c>
      <c r="R69" s="59">
        <v>10206340</v>
      </c>
      <c r="S69" s="59">
        <v>0</v>
      </c>
      <c r="T69" s="94">
        <f t="shared" si="20"/>
        <v>10206340</v>
      </c>
      <c r="U69" s="94">
        <f t="shared" si="21"/>
        <v>30906745.19</v>
      </c>
      <c r="V69" s="2">
        <f t="shared" si="27"/>
        <v>0.9764719936390873</v>
      </c>
      <c r="W69" s="2">
        <f t="shared" si="28"/>
        <v>0</v>
      </c>
      <c r="X69" s="2">
        <f t="shared" si="22"/>
        <v>0.9764719936390873</v>
      </c>
      <c r="Y69" s="6">
        <f t="shared" si="23"/>
        <v>1.6093694201964264</v>
      </c>
      <c r="Z69" s="6">
        <f t="shared" si="24"/>
        <v>0.37110212249333396</v>
      </c>
      <c r="AA69" s="77"/>
      <c r="AB69" s="6">
        <f t="shared" si="25"/>
        <v>2.9569435363288474</v>
      </c>
      <c r="AC69" s="8">
        <v>250104.1484716157</v>
      </c>
      <c r="AD69" s="22">
        <f t="shared" si="29"/>
        <v>7395.438452321745</v>
      </c>
      <c r="AE69" s="23">
        <v>621.68</v>
      </c>
      <c r="AF69" s="22">
        <f t="shared" si="30"/>
        <v>6773.758452321745</v>
      </c>
      <c r="AG69" s="25"/>
      <c r="AH69" s="1">
        <f t="shared" si="31"/>
        <v>2235777724.064171</v>
      </c>
      <c r="AI69" s="2">
        <f t="shared" si="32"/>
        <v>0.17349024226563364</v>
      </c>
      <c r="AJ69" s="2">
        <f t="shared" si="33"/>
        <v>0.7523802039418294</v>
      </c>
      <c r="AK69" s="2">
        <f t="shared" si="34"/>
        <v>0.4565006570262733</v>
      </c>
      <c r="AL69" s="2">
        <f t="shared" si="35"/>
        <v>1.3820000000000001</v>
      </c>
      <c r="AN69" s="102"/>
    </row>
    <row r="70" spans="1:40" ht="12.75">
      <c r="A70" s="49" t="s">
        <v>125</v>
      </c>
      <c r="B70" s="62" t="s">
        <v>126</v>
      </c>
      <c r="C70" s="53" t="s">
        <v>43</v>
      </c>
      <c r="E70" s="74"/>
      <c r="F70" s="56">
        <v>6842703786</v>
      </c>
      <c r="G70" s="67">
        <v>77.6</v>
      </c>
      <c r="H70" s="5">
        <f t="shared" si="26"/>
        <v>0.7759999999999999</v>
      </c>
      <c r="I70" s="59">
        <v>14526066.05</v>
      </c>
      <c r="J70" s="59">
        <v>0</v>
      </c>
      <c r="K70" s="59">
        <v>0</v>
      </c>
      <c r="L70" s="59">
        <v>830828.74</v>
      </c>
      <c r="M70" s="91">
        <f t="shared" si="18"/>
        <v>15356894.790000001</v>
      </c>
      <c r="N70" s="59">
        <v>59186592.5</v>
      </c>
      <c r="O70" s="59">
        <v>0</v>
      </c>
      <c r="P70" s="59">
        <v>0</v>
      </c>
      <c r="Q70" s="94">
        <f t="shared" si="19"/>
        <v>59186592.5</v>
      </c>
      <c r="R70" s="59">
        <v>31504145.64</v>
      </c>
      <c r="S70" s="59">
        <v>0</v>
      </c>
      <c r="T70" s="94">
        <f t="shared" si="20"/>
        <v>31504145.64</v>
      </c>
      <c r="U70" s="94">
        <f t="shared" si="21"/>
        <v>106047632.93</v>
      </c>
      <c r="V70" s="2">
        <f t="shared" si="27"/>
        <v>0.46040493093470874</v>
      </c>
      <c r="W70" s="2">
        <f t="shared" si="28"/>
        <v>0</v>
      </c>
      <c r="X70" s="2">
        <f t="shared" si="22"/>
        <v>0.46040493093470874</v>
      </c>
      <c r="Y70" s="6">
        <f t="shared" si="23"/>
        <v>0.8649591499356479</v>
      </c>
      <c r="Z70" s="6">
        <f t="shared" si="24"/>
        <v>0.22442729175884862</v>
      </c>
      <c r="AA70" s="77"/>
      <c r="AB70" s="6">
        <f t="shared" si="25"/>
        <v>1.5497913726292054</v>
      </c>
      <c r="AC70" s="8">
        <v>445383.6639152396</v>
      </c>
      <c r="AD70" s="22">
        <f t="shared" si="29"/>
        <v>6902.517598458238</v>
      </c>
      <c r="AE70" s="23">
        <v>605.33</v>
      </c>
      <c r="AF70" s="22">
        <f t="shared" si="30"/>
        <v>6297.187598458238</v>
      </c>
      <c r="AG70" s="25"/>
      <c r="AH70" s="1">
        <f t="shared" si="31"/>
        <v>8817917250.000002</v>
      </c>
      <c r="AI70" s="2">
        <f t="shared" si="32"/>
        <v>0.1741555784048665</v>
      </c>
      <c r="AJ70" s="2">
        <f t="shared" si="33"/>
        <v>0.6712083003500626</v>
      </c>
      <c r="AK70" s="2">
        <f t="shared" si="34"/>
        <v>0.3572742264053339</v>
      </c>
      <c r="AL70" s="2">
        <f t="shared" si="35"/>
        <v>1.202</v>
      </c>
      <c r="AN70" s="102"/>
    </row>
    <row r="71" spans="1:40" ht="12.75">
      <c r="A71" s="49" t="s">
        <v>127</v>
      </c>
      <c r="B71" s="62" t="s">
        <v>128</v>
      </c>
      <c r="C71" s="53" t="s">
        <v>43</v>
      </c>
      <c r="E71" s="74"/>
      <c r="F71" s="56">
        <v>1705953864</v>
      </c>
      <c r="G71" s="67">
        <v>85.5</v>
      </c>
      <c r="H71" s="5">
        <f t="shared" si="26"/>
        <v>0.855</v>
      </c>
      <c r="I71" s="59">
        <v>3163331.94</v>
      </c>
      <c r="J71" s="59">
        <v>0</v>
      </c>
      <c r="K71" s="59">
        <v>0</v>
      </c>
      <c r="L71" s="59">
        <v>179588.44</v>
      </c>
      <c r="M71" s="91">
        <f t="shared" si="18"/>
        <v>3342920.38</v>
      </c>
      <c r="N71" s="59">
        <v>18381932.5</v>
      </c>
      <c r="O71" s="59">
        <v>0</v>
      </c>
      <c r="P71" s="59">
        <v>0</v>
      </c>
      <c r="Q71" s="94">
        <f t="shared" si="19"/>
        <v>18381932.5</v>
      </c>
      <c r="R71" s="59">
        <v>6931846.77</v>
      </c>
      <c r="S71" s="59">
        <v>170590</v>
      </c>
      <c r="T71" s="94">
        <f t="shared" si="20"/>
        <v>7102436.77</v>
      </c>
      <c r="U71" s="94">
        <f t="shared" si="21"/>
        <v>28827289.65</v>
      </c>
      <c r="V71" s="2">
        <f t="shared" si="27"/>
        <v>0.4063326046664999</v>
      </c>
      <c r="W71" s="2">
        <f t="shared" si="28"/>
        <v>0.009999684258753201</v>
      </c>
      <c r="X71" s="2">
        <f t="shared" si="22"/>
        <v>0.41633228892525315</v>
      </c>
      <c r="Y71" s="6">
        <f t="shared" si="23"/>
        <v>1.0775163905604894</v>
      </c>
      <c r="Z71" s="6">
        <f t="shared" si="24"/>
        <v>0.19595608360484948</v>
      </c>
      <c r="AA71" s="77"/>
      <c r="AB71" s="6">
        <f t="shared" si="25"/>
        <v>1.6898047630905921</v>
      </c>
      <c r="AC71" s="8">
        <v>510271.0225303293</v>
      </c>
      <c r="AD71" s="22">
        <f t="shared" si="29"/>
        <v>8622.584043388573</v>
      </c>
      <c r="AE71" s="23">
        <v>557.98</v>
      </c>
      <c r="AF71" s="22">
        <f t="shared" si="30"/>
        <v>8064.604043388574</v>
      </c>
      <c r="AG71" s="25"/>
      <c r="AH71" s="1">
        <f t="shared" si="31"/>
        <v>1995267677.1929824</v>
      </c>
      <c r="AI71" s="2">
        <f t="shared" si="32"/>
        <v>0.16754245148214628</v>
      </c>
      <c r="AJ71" s="2">
        <f t="shared" si="33"/>
        <v>0.9212765139292185</v>
      </c>
      <c r="AK71" s="2">
        <f t="shared" si="34"/>
        <v>0.35596410703109144</v>
      </c>
      <c r="AL71" s="2">
        <f t="shared" si="35"/>
        <v>1.4449999999999998</v>
      </c>
      <c r="AN71" s="102"/>
    </row>
    <row r="72" spans="1:40" ht="12.75">
      <c r="A72" s="49" t="s">
        <v>129</v>
      </c>
      <c r="B72" s="62" t="s">
        <v>130</v>
      </c>
      <c r="C72" s="53" t="s">
        <v>43</v>
      </c>
      <c r="E72" s="74"/>
      <c r="F72" s="56">
        <v>2749354636</v>
      </c>
      <c r="G72" s="67">
        <v>76.99</v>
      </c>
      <c r="H72" s="5">
        <f t="shared" si="26"/>
        <v>0.7698999999999999</v>
      </c>
      <c r="I72" s="59">
        <v>5724909.94</v>
      </c>
      <c r="J72" s="59">
        <v>0</v>
      </c>
      <c r="K72" s="59">
        <v>0</v>
      </c>
      <c r="L72" s="59">
        <v>325342.07</v>
      </c>
      <c r="M72" s="91">
        <f t="shared" si="18"/>
        <v>6050252.010000001</v>
      </c>
      <c r="N72" s="59">
        <v>39740678.97</v>
      </c>
      <c r="O72" s="59">
        <v>0</v>
      </c>
      <c r="P72" s="59">
        <v>0</v>
      </c>
      <c r="Q72" s="94">
        <f t="shared" si="19"/>
        <v>39740678.97</v>
      </c>
      <c r="R72" s="59">
        <v>12881489.11</v>
      </c>
      <c r="S72" s="59">
        <v>0</v>
      </c>
      <c r="T72" s="94">
        <f t="shared" si="20"/>
        <v>12881489.11</v>
      </c>
      <c r="U72" s="94">
        <f t="shared" si="21"/>
        <v>58672420.089999996</v>
      </c>
      <c r="V72" s="2">
        <f t="shared" si="27"/>
        <v>0.46852773888570115</v>
      </c>
      <c r="W72" s="2">
        <f t="shared" si="28"/>
        <v>0</v>
      </c>
      <c r="X72" s="2">
        <f t="shared" si="22"/>
        <v>0.46852773888570115</v>
      </c>
      <c r="Y72" s="6">
        <f t="shared" si="23"/>
        <v>1.4454548150913769</v>
      </c>
      <c r="Z72" s="6">
        <f t="shared" si="24"/>
        <v>0.22006080739014566</v>
      </c>
      <c r="AA72" s="77"/>
      <c r="AB72" s="6">
        <f t="shared" si="25"/>
        <v>2.134043361367224</v>
      </c>
      <c r="AC72" s="8">
        <v>424525.96630327054</v>
      </c>
      <c r="AD72" s="22">
        <f t="shared" si="29"/>
        <v>9059.568201175003</v>
      </c>
      <c r="AE72" s="23">
        <v>482.96</v>
      </c>
      <c r="AF72" s="22">
        <f t="shared" si="30"/>
        <v>8576.608201175004</v>
      </c>
      <c r="AG72" s="25"/>
      <c r="AH72" s="1">
        <f t="shared" si="31"/>
        <v>3571054209.6376157</v>
      </c>
      <c r="AI72" s="2">
        <f t="shared" si="32"/>
        <v>0.16942481560967315</v>
      </c>
      <c r="AJ72" s="2">
        <f t="shared" si="33"/>
        <v>1.112855662138851</v>
      </c>
      <c r="AK72" s="2">
        <f t="shared" si="34"/>
        <v>0.3607195061681013</v>
      </c>
      <c r="AL72" s="2">
        <f t="shared" si="35"/>
        <v>1.643</v>
      </c>
      <c r="AN72" s="102"/>
    </row>
    <row r="73" spans="1:40" ht="12.75">
      <c r="A73" s="49" t="s">
        <v>131</v>
      </c>
      <c r="B73" s="62" t="s">
        <v>132</v>
      </c>
      <c r="C73" s="53" t="s">
        <v>43</v>
      </c>
      <c r="E73" s="74"/>
      <c r="F73" s="56">
        <v>1851145960</v>
      </c>
      <c r="G73" s="67">
        <v>98.39</v>
      </c>
      <c r="H73" s="5">
        <f t="shared" si="26"/>
        <v>0.9839</v>
      </c>
      <c r="I73" s="59">
        <v>3043056.8</v>
      </c>
      <c r="J73" s="59">
        <v>0</v>
      </c>
      <c r="K73" s="59">
        <v>0</v>
      </c>
      <c r="L73" s="59">
        <v>172149.52</v>
      </c>
      <c r="M73" s="91">
        <f t="shared" si="18"/>
        <v>3215206.32</v>
      </c>
      <c r="N73" s="59">
        <v>12314508</v>
      </c>
      <c r="O73" s="59">
        <v>0</v>
      </c>
      <c r="P73" s="59">
        <v>0</v>
      </c>
      <c r="Q73" s="94">
        <f t="shared" si="19"/>
        <v>12314508</v>
      </c>
      <c r="R73" s="59">
        <v>6406653</v>
      </c>
      <c r="S73" s="59">
        <v>0</v>
      </c>
      <c r="T73" s="94">
        <f t="shared" si="20"/>
        <v>6406653</v>
      </c>
      <c r="U73" s="94">
        <f t="shared" si="21"/>
        <v>21936367.32</v>
      </c>
      <c r="V73" s="2">
        <f t="shared" si="27"/>
        <v>0.3460911855918698</v>
      </c>
      <c r="W73" s="2">
        <f t="shared" si="28"/>
        <v>0</v>
      </c>
      <c r="X73" s="2">
        <f t="shared" si="22"/>
        <v>0.3460911855918698</v>
      </c>
      <c r="Y73" s="6">
        <f t="shared" si="23"/>
        <v>0.6652370081071295</v>
      </c>
      <c r="Z73" s="6">
        <f t="shared" si="24"/>
        <v>0.17368734770109645</v>
      </c>
      <c r="AA73" s="77"/>
      <c r="AB73" s="6">
        <f t="shared" si="25"/>
        <v>1.1850155414000958</v>
      </c>
      <c r="AC73" s="8">
        <v>497715.46474358975</v>
      </c>
      <c r="AD73" s="22">
        <f t="shared" si="29"/>
        <v>5898.005609163253</v>
      </c>
      <c r="AE73" s="23">
        <v>655.95</v>
      </c>
      <c r="AF73" s="22">
        <f t="shared" si="30"/>
        <v>5242.055609163253</v>
      </c>
      <c r="AG73" s="25"/>
      <c r="AH73" s="1">
        <f t="shared" si="31"/>
        <v>1881437097.2659824</v>
      </c>
      <c r="AI73" s="2">
        <f t="shared" si="32"/>
        <v>0.1708909814031088</v>
      </c>
      <c r="AJ73" s="2">
        <f t="shared" si="33"/>
        <v>0.6545266922766046</v>
      </c>
      <c r="AK73" s="2">
        <f t="shared" si="34"/>
        <v>0.34051911750384073</v>
      </c>
      <c r="AL73" s="2">
        <f t="shared" si="35"/>
        <v>1.167</v>
      </c>
      <c r="AN73" s="102"/>
    </row>
    <row r="74" spans="1:40" ht="12.75">
      <c r="A74" s="49" t="s">
        <v>133</v>
      </c>
      <c r="B74" s="62" t="s">
        <v>134</v>
      </c>
      <c r="C74" s="53" t="s">
        <v>43</v>
      </c>
      <c r="E74" s="74"/>
      <c r="F74" s="56">
        <v>875903186</v>
      </c>
      <c r="G74" s="67">
        <v>56.66</v>
      </c>
      <c r="H74" s="5">
        <f t="shared" si="26"/>
        <v>0.5666</v>
      </c>
      <c r="I74" s="59">
        <v>2512545.1</v>
      </c>
      <c r="J74" s="59">
        <v>0</v>
      </c>
      <c r="K74" s="59">
        <v>0</v>
      </c>
      <c r="L74" s="59">
        <v>142245.59</v>
      </c>
      <c r="M74" s="91">
        <f t="shared" si="18"/>
        <v>2654790.69</v>
      </c>
      <c r="N74" s="59">
        <v>19847958</v>
      </c>
      <c r="O74" s="59">
        <v>0</v>
      </c>
      <c r="P74" s="59">
        <v>0</v>
      </c>
      <c r="Q74" s="94">
        <f t="shared" si="19"/>
        <v>19847958</v>
      </c>
      <c r="R74" s="59">
        <v>11286549</v>
      </c>
      <c r="S74" s="59">
        <v>0</v>
      </c>
      <c r="T74" s="94">
        <f t="shared" si="20"/>
        <v>11286549</v>
      </c>
      <c r="U74" s="94">
        <f t="shared" si="21"/>
        <v>33789297.69</v>
      </c>
      <c r="V74" s="2">
        <f t="shared" si="27"/>
        <v>1.2885612451693946</v>
      </c>
      <c r="W74" s="2">
        <f t="shared" si="28"/>
        <v>0</v>
      </c>
      <c r="X74" s="2">
        <f t="shared" si="22"/>
        <v>1.2885612451693946</v>
      </c>
      <c r="Y74" s="6">
        <f t="shared" si="23"/>
        <v>2.265999064421716</v>
      </c>
      <c r="Z74" s="6">
        <f t="shared" si="24"/>
        <v>0.3030917951244899</v>
      </c>
      <c r="AA74" s="77"/>
      <c r="AB74" s="6">
        <f t="shared" si="25"/>
        <v>3.8576521047156005</v>
      </c>
      <c r="AC74" s="8">
        <v>195621.50244584208</v>
      </c>
      <c r="AD74" s="22">
        <f t="shared" si="29"/>
        <v>7546.397006378307</v>
      </c>
      <c r="AE74" s="23">
        <v>558.82</v>
      </c>
      <c r="AF74" s="22">
        <f t="shared" si="30"/>
        <v>6987.5770063783075</v>
      </c>
      <c r="AG74" s="25"/>
      <c r="AH74" s="1">
        <f t="shared" si="31"/>
        <v>1545893374.514649</v>
      </c>
      <c r="AI74" s="2">
        <f t="shared" si="32"/>
        <v>0.17173181111753597</v>
      </c>
      <c r="AJ74" s="2">
        <f t="shared" si="33"/>
        <v>1.283915069901344</v>
      </c>
      <c r="AK74" s="2">
        <f t="shared" si="34"/>
        <v>0.730098801512979</v>
      </c>
      <c r="AL74" s="2">
        <f t="shared" si="35"/>
        <v>2.186</v>
      </c>
      <c r="AN74" s="102"/>
    </row>
    <row r="75" spans="1:40" ht="12.75">
      <c r="A75" s="49" t="s">
        <v>135</v>
      </c>
      <c r="B75" s="62" t="s">
        <v>136</v>
      </c>
      <c r="C75" s="53" t="s">
        <v>43</v>
      </c>
      <c r="D75" s="49"/>
      <c r="E75" s="74"/>
      <c r="F75" s="56">
        <v>3925890353</v>
      </c>
      <c r="G75" s="67">
        <v>60.79</v>
      </c>
      <c r="H75" s="5">
        <f t="shared" si="26"/>
        <v>0.6079</v>
      </c>
      <c r="I75" s="59">
        <v>10288213.06</v>
      </c>
      <c r="J75" s="59">
        <v>0</v>
      </c>
      <c r="K75" s="59">
        <v>0</v>
      </c>
      <c r="L75" s="59">
        <v>580729.06</v>
      </c>
      <c r="M75" s="91">
        <f t="shared" si="18"/>
        <v>10868942.120000001</v>
      </c>
      <c r="N75" s="59">
        <v>69375833</v>
      </c>
      <c r="O75" s="59">
        <v>0</v>
      </c>
      <c r="P75" s="59">
        <v>0</v>
      </c>
      <c r="Q75" s="94">
        <f t="shared" si="19"/>
        <v>69375833</v>
      </c>
      <c r="R75" s="59">
        <v>24043917.52</v>
      </c>
      <c r="S75" s="59">
        <v>196294.52</v>
      </c>
      <c r="T75" s="94">
        <f t="shared" si="20"/>
        <v>24240212.04</v>
      </c>
      <c r="U75" s="94">
        <f t="shared" si="21"/>
        <v>104484987.16</v>
      </c>
      <c r="V75" s="2">
        <f t="shared" si="27"/>
        <v>0.6124449579093989</v>
      </c>
      <c r="W75" s="2">
        <f t="shared" si="28"/>
        <v>0.005000000059859033</v>
      </c>
      <c r="X75" s="2">
        <f t="shared" si="22"/>
        <v>0.6174449579692579</v>
      </c>
      <c r="Y75" s="6">
        <f t="shared" si="23"/>
        <v>1.7671362866002083</v>
      </c>
      <c r="Z75" s="6">
        <f t="shared" si="24"/>
        <v>0.2768529210627193</v>
      </c>
      <c r="AA75" s="77"/>
      <c r="AB75" s="6">
        <f t="shared" si="25"/>
        <v>2.661434165632185</v>
      </c>
      <c r="AC75" s="8">
        <v>470668.24842048663</v>
      </c>
      <c r="AD75" s="22">
        <f t="shared" si="29"/>
        <v>12526.5255702454</v>
      </c>
      <c r="AE75" s="23">
        <v>527.51</v>
      </c>
      <c r="AF75" s="22">
        <f t="shared" si="30"/>
        <v>11999.0155702454</v>
      </c>
      <c r="AG75" s="25"/>
      <c r="AH75" s="1">
        <f t="shared" si="31"/>
        <v>6458118692.219115</v>
      </c>
      <c r="AI75" s="2">
        <f t="shared" si="32"/>
        <v>0.16829889071402704</v>
      </c>
      <c r="AJ75" s="2">
        <f t="shared" si="33"/>
        <v>1.0742421486242664</v>
      </c>
      <c r="AK75" s="2">
        <f t="shared" si="34"/>
        <v>0.3753447899495118</v>
      </c>
      <c r="AL75" s="2">
        <f t="shared" si="35"/>
        <v>1.617</v>
      </c>
      <c r="AN75" s="102"/>
    </row>
    <row r="76" spans="1:40" ht="12.75">
      <c r="A76" s="49" t="s">
        <v>137</v>
      </c>
      <c r="B76" s="62" t="s">
        <v>138</v>
      </c>
      <c r="C76" s="53" t="s">
        <v>43</v>
      </c>
      <c r="E76" s="74"/>
      <c r="F76" s="56">
        <v>1617460856</v>
      </c>
      <c r="G76" s="67">
        <v>90.22</v>
      </c>
      <c r="H76" s="5">
        <f t="shared" si="26"/>
        <v>0.9022</v>
      </c>
      <c r="I76" s="59">
        <v>2869631.1</v>
      </c>
      <c r="J76" s="59">
        <v>0</v>
      </c>
      <c r="K76" s="59">
        <v>0</v>
      </c>
      <c r="L76" s="59">
        <v>162206.16</v>
      </c>
      <c r="M76" s="91">
        <f t="shared" si="18"/>
        <v>3031837.2600000002</v>
      </c>
      <c r="N76" s="59">
        <v>11459533</v>
      </c>
      <c r="O76" s="59">
        <v>10876823.64</v>
      </c>
      <c r="P76" s="59">
        <v>0</v>
      </c>
      <c r="Q76" s="94">
        <f t="shared" si="19"/>
        <v>22336356.64</v>
      </c>
      <c r="R76" s="59">
        <v>8119721</v>
      </c>
      <c r="S76" s="59">
        <v>161901.64</v>
      </c>
      <c r="T76" s="94">
        <f t="shared" si="20"/>
        <v>8281622.64</v>
      </c>
      <c r="U76" s="94">
        <f t="shared" si="21"/>
        <v>33649816.54</v>
      </c>
      <c r="V76" s="2">
        <f t="shared" si="27"/>
        <v>0.5020041733856958</v>
      </c>
      <c r="W76" s="2">
        <f t="shared" si="28"/>
        <v>0.01000961719719046</v>
      </c>
      <c r="X76" s="2">
        <f t="shared" si="22"/>
        <v>0.5120137905828863</v>
      </c>
      <c r="Y76" s="6">
        <f t="shared" si="23"/>
        <v>1.380951913435363</v>
      </c>
      <c r="Z76" s="6">
        <f t="shared" si="24"/>
        <v>0.18744424316380492</v>
      </c>
      <c r="AA76" s="77"/>
      <c r="AB76" s="6">
        <f t="shared" si="25"/>
        <v>2.080409947182054</v>
      </c>
      <c r="AC76" s="8">
        <v>435265.70183629007</v>
      </c>
      <c r="AD76" s="22">
        <f t="shared" si="29"/>
        <v>9055.31095767396</v>
      </c>
      <c r="AE76" s="23">
        <v>547.67</v>
      </c>
      <c r="AF76" s="22">
        <f t="shared" si="30"/>
        <v>8507.64095767396</v>
      </c>
      <c r="AG76" s="25"/>
      <c r="AH76" s="1">
        <f t="shared" si="31"/>
        <v>1792796337.8408334</v>
      </c>
      <c r="AI76" s="2">
        <f t="shared" si="32"/>
        <v>0.1691121961823848</v>
      </c>
      <c r="AJ76" s="2">
        <f t="shared" si="33"/>
        <v>1.2458948163013845</v>
      </c>
      <c r="AK76" s="2">
        <f t="shared" si="34"/>
        <v>0.46193884186388</v>
      </c>
      <c r="AL76" s="2">
        <f t="shared" si="35"/>
        <v>1.877</v>
      </c>
      <c r="AN76" s="102"/>
    </row>
    <row r="77" spans="1:40" ht="12.75">
      <c r="A77" s="49" t="s">
        <v>139</v>
      </c>
      <c r="B77" s="62" t="s">
        <v>140</v>
      </c>
      <c r="C77" s="53" t="s">
        <v>43</v>
      </c>
      <c r="E77" s="74"/>
      <c r="F77" s="56">
        <v>1002665898</v>
      </c>
      <c r="G77" s="67">
        <v>46.8</v>
      </c>
      <c r="H77" s="5">
        <f t="shared" si="26"/>
        <v>0.46799999999999997</v>
      </c>
      <c r="I77" s="59">
        <v>3433094.76</v>
      </c>
      <c r="J77" s="59">
        <v>0</v>
      </c>
      <c r="K77" s="59">
        <v>0</v>
      </c>
      <c r="L77" s="59">
        <v>194468.58</v>
      </c>
      <c r="M77" s="91">
        <f t="shared" si="18"/>
        <v>3627563.34</v>
      </c>
      <c r="N77" s="59">
        <v>15935175</v>
      </c>
      <c r="O77" s="59">
        <v>9065117.99</v>
      </c>
      <c r="P77" s="59">
        <v>0</v>
      </c>
      <c r="Q77" s="94">
        <f t="shared" si="19"/>
        <v>25000292.990000002</v>
      </c>
      <c r="R77" s="59">
        <v>6863114</v>
      </c>
      <c r="S77" s="59">
        <v>100209</v>
      </c>
      <c r="T77" s="94">
        <f t="shared" si="20"/>
        <v>6963323</v>
      </c>
      <c r="U77" s="94">
        <f t="shared" si="21"/>
        <v>35591179.33</v>
      </c>
      <c r="V77" s="2">
        <f t="shared" si="27"/>
        <v>0.6844866284661454</v>
      </c>
      <c r="W77" s="2">
        <f t="shared" si="28"/>
        <v>0.009994256332032946</v>
      </c>
      <c r="X77" s="2">
        <f t="shared" si="22"/>
        <v>0.6944808847981783</v>
      </c>
      <c r="Y77" s="6">
        <f t="shared" si="23"/>
        <v>2.49338219638941</v>
      </c>
      <c r="Z77" s="6">
        <f t="shared" si="24"/>
        <v>0.3617918338736599</v>
      </c>
      <c r="AA77" s="77"/>
      <c r="AB77" s="6">
        <f t="shared" si="25"/>
        <v>3.5496549150612475</v>
      </c>
      <c r="AC77" s="8">
        <v>283283.2928832117</v>
      </c>
      <c r="AD77" s="22">
        <f t="shared" si="29"/>
        <v>10055.579329376273</v>
      </c>
      <c r="AE77" s="23">
        <v>542.08</v>
      </c>
      <c r="AF77" s="22">
        <f t="shared" si="30"/>
        <v>9513.499329376273</v>
      </c>
      <c r="AG77" s="25"/>
      <c r="AH77" s="1">
        <f t="shared" si="31"/>
        <v>2142448500.0000002</v>
      </c>
      <c r="AI77" s="2">
        <f t="shared" si="32"/>
        <v>0.1693185782528728</v>
      </c>
      <c r="AJ77" s="2">
        <f t="shared" si="33"/>
        <v>1.1669028679102438</v>
      </c>
      <c r="AK77" s="2">
        <f t="shared" si="34"/>
        <v>0.32501705408554743</v>
      </c>
      <c r="AL77" s="2">
        <f t="shared" si="35"/>
        <v>1.661</v>
      </c>
      <c r="AN77" s="102"/>
    </row>
    <row r="78" spans="1:40" ht="12.75">
      <c r="A78" s="49" t="s">
        <v>141</v>
      </c>
      <c r="B78" s="62" t="s">
        <v>142</v>
      </c>
      <c r="C78" s="53" t="s">
        <v>43</v>
      </c>
      <c r="E78" s="74"/>
      <c r="F78" s="56">
        <v>693066287</v>
      </c>
      <c r="G78" s="67">
        <v>67.92</v>
      </c>
      <c r="H78" s="5">
        <f t="shared" si="26"/>
        <v>0.6792</v>
      </c>
      <c r="I78" s="59">
        <v>1568335.51</v>
      </c>
      <c r="J78" s="59">
        <v>0</v>
      </c>
      <c r="K78" s="59">
        <v>0</v>
      </c>
      <c r="L78" s="59">
        <v>88787.91</v>
      </c>
      <c r="M78" s="91">
        <f t="shared" si="18"/>
        <v>1657123.42</v>
      </c>
      <c r="N78" s="59">
        <v>8541714</v>
      </c>
      <c r="O78" s="59">
        <v>0</v>
      </c>
      <c r="P78" s="59">
        <v>0</v>
      </c>
      <c r="Q78" s="94">
        <f t="shared" si="19"/>
        <v>8541714</v>
      </c>
      <c r="R78" s="59">
        <v>6280447.14</v>
      </c>
      <c r="S78" s="59">
        <v>0</v>
      </c>
      <c r="T78" s="94">
        <f t="shared" si="20"/>
        <v>6280447.14</v>
      </c>
      <c r="U78" s="94">
        <f t="shared" si="21"/>
        <v>16479284.559999999</v>
      </c>
      <c r="V78" s="2">
        <f t="shared" si="27"/>
        <v>0.9061827501645596</v>
      </c>
      <c r="W78" s="2">
        <f t="shared" si="28"/>
        <v>0</v>
      </c>
      <c r="X78" s="2">
        <f t="shared" si="22"/>
        <v>0.9061827501645596</v>
      </c>
      <c r="Y78" s="6">
        <f t="shared" si="23"/>
        <v>1.2324526759155434</v>
      </c>
      <c r="Z78" s="6">
        <f t="shared" si="24"/>
        <v>0.23910027815275914</v>
      </c>
      <c r="AA78" s="77"/>
      <c r="AB78" s="6">
        <f t="shared" si="25"/>
        <v>2.3777357042328617</v>
      </c>
      <c r="AC78" s="8">
        <v>227695.46511627908</v>
      </c>
      <c r="AD78" s="22">
        <f t="shared" si="29"/>
        <v>5413.996370988849</v>
      </c>
      <c r="AE78" s="23">
        <v>597.77</v>
      </c>
      <c r="AF78" s="22">
        <f t="shared" si="30"/>
        <v>4816.226370988848</v>
      </c>
      <c r="AG78" s="25"/>
      <c r="AH78" s="1">
        <f t="shared" si="31"/>
        <v>1020415616.9022379</v>
      </c>
      <c r="AI78" s="2">
        <f t="shared" si="32"/>
        <v>0.162396908921354</v>
      </c>
      <c r="AJ78" s="2">
        <f t="shared" si="33"/>
        <v>0.837081857481837</v>
      </c>
      <c r="AK78" s="2">
        <f t="shared" si="34"/>
        <v>0.6154793239117688</v>
      </c>
      <c r="AL78" s="2">
        <f t="shared" si="35"/>
        <v>1.6139999999999999</v>
      </c>
      <c r="AN78" s="102"/>
    </row>
    <row r="79" spans="1:40" ht="12.75">
      <c r="A79" s="49" t="s">
        <v>143</v>
      </c>
      <c r="B79" s="62" t="s">
        <v>144</v>
      </c>
      <c r="C79" s="53" t="s">
        <v>43</v>
      </c>
      <c r="E79" s="74" t="s">
        <v>1200</v>
      </c>
      <c r="F79" s="56">
        <v>274500930</v>
      </c>
      <c r="G79" s="67">
        <v>137.23</v>
      </c>
      <c r="H79" s="5">
        <f t="shared" si="26"/>
        <v>1.3722999999999999</v>
      </c>
      <c r="I79" s="59">
        <v>357423.33</v>
      </c>
      <c r="J79" s="59">
        <v>0</v>
      </c>
      <c r="K79" s="59">
        <v>0</v>
      </c>
      <c r="L79" s="59">
        <v>20481.93</v>
      </c>
      <c r="M79" s="91">
        <f t="shared" si="18"/>
        <v>377905.26</v>
      </c>
      <c r="N79" s="59">
        <v>391267</v>
      </c>
      <c r="O79" s="59">
        <v>0</v>
      </c>
      <c r="P79" s="59">
        <v>0</v>
      </c>
      <c r="Q79" s="94">
        <f t="shared" si="19"/>
        <v>391267</v>
      </c>
      <c r="R79" s="59">
        <v>800004</v>
      </c>
      <c r="S79" s="59">
        <v>0</v>
      </c>
      <c r="T79" s="94">
        <f t="shared" si="20"/>
        <v>800004</v>
      </c>
      <c r="U79" s="94">
        <f t="shared" si="21"/>
        <v>1569176.26</v>
      </c>
      <c r="V79" s="2">
        <f t="shared" si="27"/>
        <v>0.29143944976798436</v>
      </c>
      <c r="W79" s="2">
        <f t="shared" si="28"/>
        <v>0</v>
      </c>
      <c r="X79" s="2">
        <f t="shared" si="22"/>
        <v>0.29143944976798436</v>
      </c>
      <c r="Y79" s="6">
        <f t="shared" si="23"/>
        <v>0.1425375863025309</v>
      </c>
      <c r="Z79" s="6">
        <f t="shared" si="24"/>
        <v>0.13766993794884413</v>
      </c>
      <c r="AA79" s="77"/>
      <c r="AB79" s="6">
        <f t="shared" si="25"/>
        <v>0.5716469740193594</v>
      </c>
      <c r="AC79" s="8">
        <v>2137938.3561643837</v>
      </c>
      <c r="AD79" s="22">
        <f t="shared" si="29"/>
        <v>12221.459919412933</v>
      </c>
      <c r="AE79" s="23">
        <v>502.78</v>
      </c>
      <c r="AF79" s="22">
        <f t="shared" si="30"/>
        <v>11718.679919412933</v>
      </c>
      <c r="AG79" s="25"/>
      <c r="AH79" s="1">
        <f t="shared" si="31"/>
        <v>200029825.83983096</v>
      </c>
      <c r="AI79" s="2">
        <f t="shared" si="32"/>
        <v>0.18892445584719877</v>
      </c>
      <c r="AJ79" s="2">
        <f t="shared" si="33"/>
        <v>0.19560432968296318</v>
      </c>
      <c r="AK79" s="2">
        <f t="shared" si="34"/>
        <v>0.39994235691660496</v>
      </c>
      <c r="AL79" s="2">
        <f t="shared" si="35"/>
        <v>0.785</v>
      </c>
      <c r="AN79" s="102"/>
    </row>
    <row r="80" spans="1:40" ht="12.75">
      <c r="A80" s="49" t="s">
        <v>145</v>
      </c>
      <c r="B80" s="62" t="s">
        <v>146</v>
      </c>
      <c r="C80" s="53" t="s">
        <v>43</v>
      </c>
      <c r="E80" s="74" t="s">
        <v>1200</v>
      </c>
      <c r="F80" s="56">
        <v>2879526388</v>
      </c>
      <c r="G80" s="67">
        <v>102.15</v>
      </c>
      <c r="H80" s="5">
        <f t="shared" si="26"/>
        <v>1.0215</v>
      </c>
      <c r="I80" s="59">
        <v>4360002.78</v>
      </c>
      <c r="J80" s="59">
        <v>0</v>
      </c>
      <c r="K80" s="59">
        <v>0</v>
      </c>
      <c r="L80" s="59">
        <v>250467.16</v>
      </c>
      <c r="M80" s="91">
        <f t="shared" si="18"/>
        <v>4610469.94</v>
      </c>
      <c r="N80" s="59">
        <v>30339118.34</v>
      </c>
      <c r="O80" s="59">
        <v>0</v>
      </c>
      <c r="P80" s="59">
        <v>0</v>
      </c>
      <c r="Q80" s="94">
        <f t="shared" si="19"/>
        <v>30339118.34</v>
      </c>
      <c r="R80" s="59">
        <v>16011271</v>
      </c>
      <c r="S80" s="59">
        <v>0</v>
      </c>
      <c r="T80" s="94">
        <f t="shared" si="20"/>
        <v>16011271</v>
      </c>
      <c r="U80" s="94">
        <f t="shared" si="21"/>
        <v>50960859.28</v>
      </c>
      <c r="V80" s="2">
        <f t="shared" si="27"/>
        <v>0.5560383494565149</v>
      </c>
      <c r="W80" s="2">
        <f t="shared" si="28"/>
        <v>0</v>
      </c>
      <c r="X80" s="2">
        <f t="shared" si="22"/>
        <v>0.5560383494565149</v>
      </c>
      <c r="Y80" s="6">
        <f t="shared" si="23"/>
        <v>1.0536148745305403</v>
      </c>
      <c r="Z80" s="6">
        <f t="shared" si="24"/>
        <v>0.1601120920167098</v>
      </c>
      <c r="AA80" s="77"/>
      <c r="AB80" s="6">
        <f t="shared" si="25"/>
        <v>1.769765316003765</v>
      </c>
      <c r="AC80" s="8">
        <v>448839.83203359327</v>
      </c>
      <c r="AD80" s="22">
        <f t="shared" si="29"/>
        <v>7943.41167174009</v>
      </c>
      <c r="AE80" s="23">
        <v>548.62</v>
      </c>
      <c r="AF80" s="22">
        <f t="shared" si="30"/>
        <v>7394.79167174009</v>
      </c>
      <c r="AG80" s="25"/>
      <c r="AH80" s="1">
        <f t="shared" si="31"/>
        <v>2818919616.250612</v>
      </c>
      <c r="AI80" s="2">
        <f t="shared" si="32"/>
        <v>0.16355450199506907</v>
      </c>
      <c r="AJ80" s="2">
        <f t="shared" si="33"/>
        <v>1.076267594332947</v>
      </c>
      <c r="AK80" s="2">
        <f t="shared" si="34"/>
        <v>0.56799317396983</v>
      </c>
      <c r="AL80" s="2">
        <f t="shared" si="35"/>
        <v>1.8079999999999998</v>
      </c>
      <c r="AN80" s="102"/>
    </row>
    <row r="81" spans="1:40" ht="12.75">
      <c r="A81" s="49" t="s">
        <v>147</v>
      </c>
      <c r="B81" s="62" t="s">
        <v>1048</v>
      </c>
      <c r="C81" s="53" t="s">
        <v>43</v>
      </c>
      <c r="E81" s="74"/>
      <c r="F81" s="56">
        <v>1168694606</v>
      </c>
      <c r="G81" s="67">
        <v>51.11</v>
      </c>
      <c r="H81" s="5">
        <f t="shared" si="26"/>
        <v>0.5111</v>
      </c>
      <c r="I81" s="59">
        <v>3743430.3</v>
      </c>
      <c r="J81" s="59">
        <v>0</v>
      </c>
      <c r="K81" s="59">
        <v>0</v>
      </c>
      <c r="L81" s="59">
        <v>211585.84</v>
      </c>
      <c r="M81" s="91">
        <f t="shared" si="18"/>
        <v>3955016.1399999997</v>
      </c>
      <c r="N81" s="59">
        <v>21909880.5</v>
      </c>
      <c r="O81" s="59">
        <v>0</v>
      </c>
      <c r="P81" s="59">
        <v>0</v>
      </c>
      <c r="Q81" s="94">
        <f t="shared" si="19"/>
        <v>21909880.5</v>
      </c>
      <c r="R81" s="59">
        <v>10551713.6</v>
      </c>
      <c r="S81" s="59">
        <v>0</v>
      </c>
      <c r="T81" s="94">
        <f t="shared" si="20"/>
        <v>10551713.6</v>
      </c>
      <c r="U81" s="94">
        <f t="shared" si="21"/>
        <v>36416610.24</v>
      </c>
      <c r="V81" s="2">
        <f t="shared" si="27"/>
        <v>0.9028632070198841</v>
      </c>
      <c r="W81" s="2">
        <f t="shared" si="28"/>
        <v>0</v>
      </c>
      <c r="X81" s="2">
        <f t="shared" si="22"/>
        <v>0.9028632070198841</v>
      </c>
      <c r="Y81" s="6">
        <f t="shared" si="23"/>
        <v>1.8747310364500818</v>
      </c>
      <c r="Z81" s="6">
        <f t="shared" si="24"/>
        <v>0.33841314229527636</v>
      </c>
      <c r="AA81" s="77"/>
      <c r="AB81" s="6">
        <f t="shared" si="25"/>
        <v>3.1160073857652426</v>
      </c>
      <c r="AC81" s="8">
        <v>185338.33497053044</v>
      </c>
      <c r="AD81" s="22">
        <f t="shared" si="29"/>
        <v>5775.156206336054</v>
      </c>
      <c r="AE81" s="23">
        <v>612.15</v>
      </c>
      <c r="AF81" s="22">
        <f t="shared" si="30"/>
        <v>5163.006206336055</v>
      </c>
      <c r="AG81" s="25"/>
      <c r="AH81" s="1">
        <f t="shared" si="31"/>
        <v>2286626112.3067894</v>
      </c>
      <c r="AI81" s="2">
        <f t="shared" si="32"/>
        <v>0.17296295702711575</v>
      </c>
      <c r="AJ81" s="2">
        <f t="shared" si="33"/>
        <v>0.9581750327296367</v>
      </c>
      <c r="AK81" s="2">
        <f t="shared" si="34"/>
        <v>0.4614533851078627</v>
      </c>
      <c r="AL81" s="2">
        <f t="shared" si="35"/>
        <v>1.592</v>
      </c>
      <c r="AN81" s="102"/>
    </row>
    <row r="82" spans="1:40" ht="12.75">
      <c r="A82" s="49" t="s">
        <v>148</v>
      </c>
      <c r="B82" s="62" t="s">
        <v>149</v>
      </c>
      <c r="C82" s="53" t="s">
        <v>43</v>
      </c>
      <c r="E82" s="74"/>
      <c r="F82" s="56">
        <v>2066905486</v>
      </c>
      <c r="G82" s="67">
        <v>87.3</v>
      </c>
      <c r="H82" s="5">
        <f t="shared" si="26"/>
        <v>0.873</v>
      </c>
      <c r="I82" s="59">
        <v>3936779.42</v>
      </c>
      <c r="J82" s="59">
        <v>0</v>
      </c>
      <c r="K82" s="59">
        <v>0</v>
      </c>
      <c r="L82" s="59">
        <v>225358.46</v>
      </c>
      <c r="M82" s="91">
        <f t="shared" si="18"/>
        <v>4162137.88</v>
      </c>
      <c r="N82" s="59">
        <v>6211707.5</v>
      </c>
      <c r="O82" s="59">
        <v>0</v>
      </c>
      <c r="P82" s="59">
        <v>0</v>
      </c>
      <c r="Q82" s="94">
        <f t="shared" si="19"/>
        <v>6211707.5</v>
      </c>
      <c r="R82" s="59">
        <v>6058212.31</v>
      </c>
      <c r="S82" s="59">
        <v>0</v>
      </c>
      <c r="T82" s="94">
        <f t="shared" si="20"/>
        <v>6058212.31</v>
      </c>
      <c r="U82" s="94">
        <f t="shared" si="21"/>
        <v>16432057.689999998</v>
      </c>
      <c r="V82" s="2">
        <f t="shared" si="27"/>
        <v>0.29310543472039535</v>
      </c>
      <c r="W82" s="2">
        <f t="shared" si="28"/>
        <v>0</v>
      </c>
      <c r="X82" s="2">
        <f t="shared" si="22"/>
        <v>0.29310543472039535</v>
      </c>
      <c r="Y82" s="6">
        <f t="shared" si="23"/>
        <v>0.3005317631635528</v>
      </c>
      <c r="Z82" s="6">
        <f t="shared" si="24"/>
        <v>0.2013704984670015</v>
      </c>
      <c r="AA82" s="77"/>
      <c r="AB82" s="6">
        <f t="shared" si="25"/>
        <v>0.7950076963509495</v>
      </c>
      <c r="AC82" s="8">
        <v>1604818.018018018</v>
      </c>
      <c r="AD82" s="22">
        <f t="shared" si="29"/>
        <v>12758.42675567001</v>
      </c>
      <c r="AE82" s="23">
        <v>640.44</v>
      </c>
      <c r="AF82" s="22">
        <f t="shared" si="30"/>
        <v>12117.98675567001</v>
      </c>
      <c r="AG82" s="25"/>
      <c r="AH82" s="1">
        <f t="shared" si="31"/>
        <v>2367589331.0423827</v>
      </c>
      <c r="AI82" s="2">
        <f t="shared" si="32"/>
        <v>0.1757964451616923</v>
      </c>
      <c r="AJ82" s="2">
        <f t="shared" si="33"/>
        <v>0.2623642292417816</v>
      </c>
      <c r="AK82" s="2">
        <f t="shared" si="34"/>
        <v>0.2558810445109051</v>
      </c>
      <c r="AL82" s="2">
        <f t="shared" si="35"/>
        <v>0.694</v>
      </c>
      <c r="AN82" s="102"/>
    </row>
    <row r="83" spans="1:40" ht="12.75">
      <c r="A83" s="49" t="s">
        <v>150</v>
      </c>
      <c r="B83" s="62" t="s">
        <v>1049</v>
      </c>
      <c r="C83" s="53" t="s">
        <v>43</v>
      </c>
      <c r="E83" s="74"/>
      <c r="F83" s="56">
        <v>381097913</v>
      </c>
      <c r="G83" s="67">
        <v>67.71</v>
      </c>
      <c r="H83" s="5">
        <f t="shared" si="26"/>
        <v>0.6770999999999999</v>
      </c>
      <c r="I83" s="59">
        <v>897462.08</v>
      </c>
      <c r="J83" s="59">
        <v>0</v>
      </c>
      <c r="K83" s="59">
        <v>0</v>
      </c>
      <c r="L83" s="59">
        <v>51018.2</v>
      </c>
      <c r="M83" s="91">
        <f t="shared" si="18"/>
        <v>948480.2799999999</v>
      </c>
      <c r="N83" s="59">
        <v>5123870.5</v>
      </c>
      <c r="O83" s="59">
        <v>0</v>
      </c>
      <c r="P83" s="59">
        <v>0</v>
      </c>
      <c r="Q83" s="94">
        <f t="shared" si="19"/>
        <v>5123870.5</v>
      </c>
      <c r="R83" s="59">
        <v>5140601</v>
      </c>
      <c r="S83" s="59">
        <v>0</v>
      </c>
      <c r="T83" s="94">
        <f t="shared" si="20"/>
        <v>5140601</v>
      </c>
      <c r="U83" s="94">
        <f t="shared" si="21"/>
        <v>11212951.780000001</v>
      </c>
      <c r="V83" s="2">
        <f t="shared" si="27"/>
        <v>1.3488924564118514</v>
      </c>
      <c r="W83" s="2">
        <f t="shared" si="28"/>
        <v>0</v>
      </c>
      <c r="X83" s="2">
        <f t="shared" si="22"/>
        <v>1.3488924564118514</v>
      </c>
      <c r="Y83" s="6">
        <f t="shared" si="23"/>
        <v>1.3445023772670202</v>
      </c>
      <c r="Z83" s="6">
        <f t="shared" si="24"/>
        <v>0.2488809955776378</v>
      </c>
      <c r="AA83" s="103">
        <v>0.115</v>
      </c>
      <c r="AB83" s="6">
        <f t="shared" si="25"/>
        <v>2.827275829256509</v>
      </c>
      <c r="AC83" s="8">
        <v>227390.25341130604</v>
      </c>
      <c r="AD83" s="22">
        <f t="shared" si="29"/>
        <v>6428.94967278298</v>
      </c>
      <c r="AE83" s="23">
        <v>775.38</v>
      </c>
      <c r="AF83" s="22">
        <f t="shared" si="30"/>
        <v>5653.56967278298</v>
      </c>
      <c r="AG83" s="25"/>
      <c r="AH83" s="1">
        <f t="shared" si="31"/>
        <v>562838447.7920544</v>
      </c>
      <c r="AI83" s="2">
        <f t="shared" si="32"/>
        <v>0.1685173221056185</v>
      </c>
      <c r="AJ83" s="2">
        <f t="shared" si="33"/>
        <v>0.9103625596474991</v>
      </c>
      <c r="AK83" s="2">
        <f t="shared" si="34"/>
        <v>0.9133350822364643</v>
      </c>
      <c r="AL83" s="2">
        <f t="shared" si="35"/>
        <v>1.992</v>
      </c>
      <c r="AN83" s="102"/>
    </row>
    <row r="84" spans="1:40" ht="12.75">
      <c r="A84" s="49" t="s">
        <v>151</v>
      </c>
      <c r="B84" s="62" t="s">
        <v>152</v>
      </c>
      <c r="C84" s="53" t="s">
        <v>43</v>
      </c>
      <c r="E84" s="74"/>
      <c r="F84" s="56">
        <v>2654393394</v>
      </c>
      <c r="G84" s="67">
        <v>46.62</v>
      </c>
      <c r="H84" s="5">
        <f t="shared" si="26"/>
        <v>0.46619999999999995</v>
      </c>
      <c r="I84" s="59">
        <v>8976918.19</v>
      </c>
      <c r="J84" s="59">
        <v>0</v>
      </c>
      <c r="K84" s="59">
        <v>0</v>
      </c>
      <c r="L84" s="59">
        <v>508302.44</v>
      </c>
      <c r="M84" s="91">
        <f t="shared" si="18"/>
        <v>9485220.629999999</v>
      </c>
      <c r="N84" s="59">
        <v>71404044</v>
      </c>
      <c r="O84" s="59">
        <v>0</v>
      </c>
      <c r="P84" s="59">
        <v>0</v>
      </c>
      <c r="Q84" s="94">
        <f t="shared" si="19"/>
        <v>71404044</v>
      </c>
      <c r="R84" s="59">
        <v>41754975</v>
      </c>
      <c r="S84" s="59">
        <v>265439.34</v>
      </c>
      <c r="T84" s="94">
        <f t="shared" si="20"/>
        <v>42020414.34</v>
      </c>
      <c r="U84" s="94">
        <f t="shared" si="21"/>
        <v>122909678.97</v>
      </c>
      <c r="V84" s="2">
        <f t="shared" si="27"/>
        <v>1.5730514962244515</v>
      </c>
      <c r="W84" s="2">
        <f t="shared" si="28"/>
        <v>0.010000000022604035</v>
      </c>
      <c r="X84" s="2">
        <f t="shared" si="22"/>
        <v>1.5830514962470554</v>
      </c>
      <c r="Y84" s="6">
        <f t="shared" si="23"/>
        <v>2.6900324632137025</v>
      </c>
      <c r="Z84" s="6">
        <f t="shared" si="24"/>
        <v>0.3573404248006503</v>
      </c>
      <c r="AA84" s="77"/>
      <c r="AB84" s="6">
        <f t="shared" si="25"/>
        <v>4.630424384261408</v>
      </c>
      <c r="AC84" s="8">
        <v>199659.785499025</v>
      </c>
      <c r="AD84" s="22">
        <f t="shared" si="29"/>
        <v>9245.095393310876</v>
      </c>
      <c r="AE84" s="23">
        <v>539.35</v>
      </c>
      <c r="AF84" s="22">
        <f t="shared" si="30"/>
        <v>8705.745393310875</v>
      </c>
      <c r="AG84" s="25"/>
      <c r="AH84" s="1">
        <f t="shared" si="31"/>
        <v>5693679523.809525</v>
      </c>
      <c r="AI84" s="2">
        <f t="shared" si="32"/>
        <v>0.16659210604206315</v>
      </c>
      <c r="AJ84" s="2">
        <f t="shared" si="33"/>
        <v>1.254093134350228</v>
      </c>
      <c r="AK84" s="2">
        <f t="shared" si="34"/>
        <v>0.7380186075503773</v>
      </c>
      <c r="AL84" s="2">
        <f t="shared" si="35"/>
        <v>2.159</v>
      </c>
      <c r="AN84" s="102"/>
    </row>
    <row r="85" spans="1:40" ht="12.75">
      <c r="A85" s="49" t="s">
        <v>153</v>
      </c>
      <c r="B85" s="62" t="s">
        <v>154</v>
      </c>
      <c r="C85" s="53" t="s">
        <v>43</v>
      </c>
      <c r="E85" s="74"/>
      <c r="F85" s="56">
        <v>2908293224</v>
      </c>
      <c r="G85" s="67">
        <v>73.27</v>
      </c>
      <c r="H85" s="5">
        <f t="shared" si="26"/>
        <v>0.7326999999999999</v>
      </c>
      <c r="I85" s="59">
        <v>6190599.99</v>
      </c>
      <c r="J85" s="59">
        <v>0</v>
      </c>
      <c r="K85" s="59">
        <v>0</v>
      </c>
      <c r="L85" s="59">
        <v>350090.73</v>
      </c>
      <c r="M85" s="91">
        <f t="shared" si="18"/>
        <v>6540690.720000001</v>
      </c>
      <c r="N85" s="59">
        <v>43353529.5</v>
      </c>
      <c r="O85" s="59">
        <v>0</v>
      </c>
      <c r="P85" s="59">
        <v>0</v>
      </c>
      <c r="Q85" s="94">
        <f t="shared" si="19"/>
        <v>43353529.5</v>
      </c>
      <c r="R85" s="59">
        <v>16656294</v>
      </c>
      <c r="S85" s="59">
        <v>290829</v>
      </c>
      <c r="T85" s="94">
        <f t="shared" si="20"/>
        <v>16947123</v>
      </c>
      <c r="U85" s="94">
        <f t="shared" si="21"/>
        <v>66841343.22</v>
      </c>
      <c r="V85" s="2">
        <f t="shared" si="27"/>
        <v>0.5727171477259543</v>
      </c>
      <c r="W85" s="2">
        <f t="shared" si="28"/>
        <v>0.009999988914460299</v>
      </c>
      <c r="X85" s="2">
        <f t="shared" si="22"/>
        <v>0.5827171366404147</v>
      </c>
      <c r="Y85" s="6">
        <f t="shared" si="23"/>
        <v>1.4906863290893533</v>
      </c>
      <c r="Z85" s="6">
        <f t="shared" si="24"/>
        <v>0.22489791146313934</v>
      </c>
      <c r="AA85" s="77"/>
      <c r="AB85" s="6">
        <f t="shared" si="25"/>
        <v>2.2983013771929075</v>
      </c>
      <c r="AC85" s="8">
        <v>626596.5387332235</v>
      </c>
      <c r="AD85" s="22">
        <f t="shared" si="29"/>
        <v>14401.076879148766</v>
      </c>
      <c r="AE85" s="23">
        <v>573.52</v>
      </c>
      <c r="AF85" s="22">
        <f t="shared" si="30"/>
        <v>13827.556879148766</v>
      </c>
      <c r="AG85" s="25"/>
      <c r="AH85" s="1">
        <f t="shared" si="31"/>
        <v>3969282412.99304</v>
      </c>
      <c r="AI85" s="2">
        <f t="shared" si="32"/>
        <v>0.16478269972904216</v>
      </c>
      <c r="AJ85" s="2">
        <f t="shared" si="33"/>
        <v>1.092225873323769</v>
      </c>
      <c r="AK85" s="2">
        <f t="shared" si="34"/>
        <v>0.4269568460164318</v>
      </c>
      <c r="AL85" s="2">
        <f t="shared" si="35"/>
        <v>1.6840000000000002</v>
      </c>
      <c r="AN85" s="102"/>
    </row>
    <row r="86" spans="1:40" ht="12.75">
      <c r="A86" s="49" t="s">
        <v>155</v>
      </c>
      <c r="B86" s="62" t="s">
        <v>156</v>
      </c>
      <c r="C86" s="53" t="s">
        <v>43</v>
      </c>
      <c r="E86" s="74"/>
      <c r="F86" s="56">
        <v>315382552</v>
      </c>
      <c r="G86" s="67">
        <v>63.57</v>
      </c>
      <c r="H86" s="5">
        <f t="shared" si="26"/>
        <v>0.6357</v>
      </c>
      <c r="I86" s="59">
        <v>619533.07</v>
      </c>
      <c r="J86" s="59">
        <v>0</v>
      </c>
      <c r="K86" s="59">
        <v>0</v>
      </c>
      <c r="L86" s="59">
        <v>35224.63</v>
      </c>
      <c r="M86" s="91">
        <f t="shared" si="18"/>
        <v>654757.7</v>
      </c>
      <c r="N86" s="59">
        <v>95316</v>
      </c>
      <c r="O86" s="59">
        <v>0</v>
      </c>
      <c r="P86" s="59">
        <v>0</v>
      </c>
      <c r="Q86" s="94">
        <f t="shared" si="19"/>
        <v>95316</v>
      </c>
      <c r="R86" s="59">
        <v>2412486.49</v>
      </c>
      <c r="S86" s="59">
        <v>0</v>
      </c>
      <c r="T86" s="94">
        <f t="shared" si="20"/>
        <v>2412486.49</v>
      </c>
      <c r="U86" s="94">
        <f t="shared" si="21"/>
        <v>3162560.1900000004</v>
      </c>
      <c r="V86" s="2">
        <f t="shared" si="27"/>
        <v>0.7649397453033484</v>
      </c>
      <c r="W86" s="2">
        <f t="shared" si="28"/>
        <v>0</v>
      </c>
      <c r="X86" s="2">
        <f t="shared" si="22"/>
        <v>0.7649397453033484</v>
      </c>
      <c r="Y86" s="6">
        <f t="shared" si="23"/>
        <v>0.030222344069306663</v>
      </c>
      <c r="Z86" s="6">
        <f t="shared" si="24"/>
        <v>0.20760745825913665</v>
      </c>
      <c r="AA86" s="77"/>
      <c r="AB86" s="6">
        <f t="shared" si="25"/>
        <v>1.0027695476317917</v>
      </c>
      <c r="AC86" s="8">
        <v>154385.7142857143</v>
      </c>
      <c r="AD86" s="22">
        <f t="shared" si="29"/>
        <v>1548.1329287509677</v>
      </c>
      <c r="AE86" s="23">
        <v>0</v>
      </c>
      <c r="AF86" s="22">
        <f t="shared" si="30"/>
        <v>1548.1329287509677</v>
      </c>
      <c r="AG86" s="25"/>
      <c r="AH86" s="1">
        <f t="shared" si="31"/>
        <v>496118533.8996382</v>
      </c>
      <c r="AI86" s="2">
        <f t="shared" si="32"/>
        <v>0.13197606121533317</v>
      </c>
      <c r="AJ86" s="2">
        <f t="shared" si="33"/>
        <v>0.019212344124858245</v>
      </c>
      <c r="AK86" s="2">
        <f t="shared" si="34"/>
        <v>0.4862721960893386</v>
      </c>
      <c r="AL86" s="2">
        <f t="shared" si="35"/>
        <v>0.637</v>
      </c>
      <c r="AN86" s="102"/>
    </row>
    <row r="87" spans="1:40" ht="12.75">
      <c r="A87" s="49" t="s">
        <v>157</v>
      </c>
      <c r="B87" s="62" t="s">
        <v>1050</v>
      </c>
      <c r="C87" s="53" t="s">
        <v>43</v>
      </c>
      <c r="E87" s="74"/>
      <c r="F87" s="56">
        <v>2099166323</v>
      </c>
      <c r="G87" s="67">
        <v>71.35</v>
      </c>
      <c r="H87" s="5">
        <f t="shared" si="26"/>
        <v>0.7134999999999999</v>
      </c>
      <c r="I87" s="59">
        <v>4706200.75</v>
      </c>
      <c r="J87" s="59">
        <v>0</v>
      </c>
      <c r="K87" s="59">
        <v>0</v>
      </c>
      <c r="L87" s="59">
        <v>265657.53</v>
      </c>
      <c r="M87" s="91">
        <f t="shared" si="18"/>
        <v>4971858.28</v>
      </c>
      <c r="N87" s="59">
        <v>16914885</v>
      </c>
      <c r="O87" s="59">
        <v>10165785.36</v>
      </c>
      <c r="P87" s="59">
        <v>0</v>
      </c>
      <c r="Q87" s="94">
        <f t="shared" si="19"/>
        <v>27080670.36</v>
      </c>
      <c r="R87" s="59">
        <v>5969230.13</v>
      </c>
      <c r="S87" s="59">
        <v>209917</v>
      </c>
      <c r="T87" s="94">
        <f t="shared" si="20"/>
        <v>6179147.13</v>
      </c>
      <c r="U87" s="94">
        <f t="shared" si="21"/>
        <v>38231675.77</v>
      </c>
      <c r="V87" s="2">
        <f t="shared" si="27"/>
        <v>0.2843619423862108</v>
      </c>
      <c r="W87" s="2">
        <f t="shared" si="28"/>
        <v>0.01000001751647766</v>
      </c>
      <c r="X87" s="2">
        <f t="shared" si="22"/>
        <v>0.2943619599026885</v>
      </c>
      <c r="Y87" s="6">
        <f t="shared" si="23"/>
        <v>1.290067874245332</v>
      </c>
      <c r="Z87" s="6">
        <f t="shared" si="24"/>
        <v>0.23684918272195432</v>
      </c>
      <c r="AA87" s="77"/>
      <c r="AB87" s="6">
        <f t="shared" si="25"/>
        <v>1.8212790168699748</v>
      </c>
      <c r="AC87" s="8">
        <v>710364.7718484146</v>
      </c>
      <c r="AD87" s="22">
        <f t="shared" si="29"/>
        <v>12937.724532911445</v>
      </c>
      <c r="AE87" s="23">
        <v>570.88</v>
      </c>
      <c r="AF87" s="22">
        <f t="shared" si="30"/>
        <v>12366.844532911446</v>
      </c>
      <c r="AG87" s="25"/>
      <c r="AH87" s="1">
        <f t="shared" si="31"/>
        <v>2942069128.2410655</v>
      </c>
      <c r="AI87" s="2">
        <f t="shared" si="32"/>
        <v>0.16899189187211439</v>
      </c>
      <c r="AJ87" s="2">
        <f t="shared" si="33"/>
        <v>0.9204634282740441</v>
      </c>
      <c r="AK87" s="2">
        <f t="shared" si="34"/>
        <v>0.21002725839056818</v>
      </c>
      <c r="AL87" s="2">
        <f t="shared" si="35"/>
        <v>1.299</v>
      </c>
      <c r="AN87" s="102"/>
    </row>
    <row r="88" spans="1:40" ht="12.75">
      <c r="A88" s="49" t="s">
        <v>158</v>
      </c>
      <c r="B88" s="62" t="s">
        <v>159</v>
      </c>
      <c r="C88" s="53" t="s">
        <v>43</v>
      </c>
      <c r="E88" s="74"/>
      <c r="F88" s="56">
        <v>1538056207</v>
      </c>
      <c r="G88" s="67">
        <v>93.01</v>
      </c>
      <c r="H88" s="5">
        <f t="shared" si="26"/>
        <v>0.9301</v>
      </c>
      <c r="I88" s="59">
        <v>2648958.96</v>
      </c>
      <c r="J88" s="59">
        <v>0</v>
      </c>
      <c r="K88" s="59">
        <v>0</v>
      </c>
      <c r="L88" s="59">
        <v>149631.63</v>
      </c>
      <c r="M88" s="91">
        <f t="shared" si="18"/>
        <v>2798590.59</v>
      </c>
      <c r="N88" s="59">
        <v>20356022</v>
      </c>
      <c r="O88" s="59">
        <v>0</v>
      </c>
      <c r="P88" s="59">
        <v>0</v>
      </c>
      <c r="Q88" s="94">
        <f t="shared" si="19"/>
        <v>20356022</v>
      </c>
      <c r="R88" s="59">
        <v>6862162</v>
      </c>
      <c r="S88" s="59">
        <v>76903</v>
      </c>
      <c r="T88" s="94">
        <f t="shared" si="20"/>
        <v>6939065</v>
      </c>
      <c r="U88" s="94">
        <f t="shared" si="21"/>
        <v>30093677.59</v>
      </c>
      <c r="V88" s="2">
        <f t="shared" si="27"/>
        <v>0.44615807723859086</v>
      </c>
      <c r="W88" s="2">
        <f t="shared" si="28"/>
        <v>0.00500001233049866</v>
      </c>
      <c r="X88" s="2">
        <f t="shared" si="22"/>
        <v>0.4511580895690895</v>
      </c>
      <c r="Y88" s="6">
        <f t="shared" si="23"/>
        <v>1.3234901239210695</v>
      </c>
      <c r="Z88" s="6">
        <f t="shared" si="24"/>
        <v>0.1819563275557198</v>
      </c>
      <c r="AA88" s="77"/>
      <c r="AB88" s="6">
        <f t="shared" si="25"/>
        <v>1.9566045410458786</v>
      </c>
      <c r="AC88" s="8">
        <v>417476.75970873784</v>
      </c>
      <c r="AD88" s="22">
        <f t="shared" si="29"/>
        <v>8168.369238272356</v>
      </c>
      <c r="AE88" s="23">
        <v>558.69</v>
      </c>
      <c r="AF88" s="22">
        <f t="shared" si="30"/>
        <v>7609.679238272356</v>
      </c>
      <c r="AG88" s="25"/>
      <c r="AH88" s="1">
        <f t="shared" si="31"/>
        <v>1653646067.0895603</v>
      </c>
      <c r="AI88" s="2">
        <f t="shared" si="32"/>
        <v>0.169237580259575</v>
      </c>
      <c r="AJ88" s="2">
        <f t="shared" si="33"/>
        <v>1.2309781642589868</v>
      </c>
      <c r="AK88" s="2">
        <f t="shared" si="34"/>
        <v>0.41962213910821006</v>
      </c>
      <c r="AL88" s="2">
        <f t="shared" si="35"/>
        <v>1.82</v>
      </c>
      <c r="AN88" s="102"/>
    </row>
    <row r="89" spans="1:40" ht="12.75">
      <c r="A89" s="49" t="s">
        <v>160</v>
      </c>
      <c r="B89" s="62" t="s">
        <v>161</v>
      </c>
      <c r="C89" s="53" t="s">
        <v>43</v>
      </c>
      <c r="E89" s="74"/>
      <c r="F89" s="56">
        <v>527594752</v>
      </c>
      <c r="G89" s="67">
        <v>48.44</v>
      </c>
      <c r="H89" s="5">
        <f t="shared" si="26"/>
        <v>0.4844</v>
      </c>
      <c r="I89" s="59">
        <v>1699476.1</v>
      </c>
      <c r="J89" s="59">
        <v>0</v>
      </c>
      <c r="K89" s="59">
        <v>0</v>
      </c>
      <c r="L89" s="59">
        <v>95898.67</v>
      </c>
      <c r="M89" s="91">
        <f t="shared" si="18"/>
        <v>1795374.77</v>
      </c>
      <c r="N89" s="59">
        <v>10314918</v>
      </c>
      <c r="O89" s="59">
        <v>0</v>
      </c>
      <c r="P89" s="59">
        <v>0</v>
      </c>
      <c r="Q89" s="94">
        <f t="shared" si="19"/>
        <v>10314918</v>
      </c>
      <c r="R89" s="59">
        <v>5666104</v>
      </c>
      <c r="S89" s="59">
        <v>0</v>
      </c>
      <c r="T89" s="94">
        <f t="shared" si="20"/>
        <v>5666104</v>
      </c>
      <c r="U89" s="94">
        <f t="shared" si="21"/>
        <v>17776396.77</v>
      </c>
      <c r="V89" s="2">
        <f t="shared" si="27"/>
        <v>1.0739500304961336</v>
      </c>
      <c r="W89" s="2">
        <f t="shared" si="28"/>
        <v>0</v>
      </c>
      <c r="X89" s="2">
        <f t="shared" si="22"/>
        <v>1.0739500304961336</v>
      </c>
      <c r="Y89" s="6">
        <f t="shared" si="23"/>
        <v>1.9550835107624422</v>
      </c>
      <c r="Z89" s="6">
        <f t="shared" si="24"/>
        <v>0.3402942813957331</v>
      </c>
      <c r="AA89" s="77"/>
      <c r="AB89" s="6">
        <f t="shared" si="25"/>
        <v>3.369327822654309</v>
      </c>
      <c r="AC89" s="8">
        <v>180900.14124293785</v>
      </c>
      <c r="AD89" s="22">
        <f t="shared" si="29"/>
        <v>6095.118790119247</v>
      </c>
      <c r="AE89" s="23">
        <v>687.32</v>
      </c>
      <c r="AF89" s="22">
        <f t="shared" si="30"/>
        <v>5407.798790119247</v>
      </c>
      <c r="AG89" s="25"/>
      <c r="AH89" s="1">
        <f t="shared" si="31"/>
        <v>1089171659.7853014</v>
      </c>
      <c r="AI89" s="2">
        <f t="shared" si="32"/>
        <v>0.1648385499080931</v>
      </c>
      <c r="AJ89" s="2">
        <f t="shared" si="33"/>
        <v>0.9470424526133269</v>
      </c>
      <c r="AK89" s="2">
        <f t="shared" si="34"/>
        <v>0.520221394772327</v>
      </c>
      <c r="AL89" s="2">
        <f t="shared" si="35"/>
        <v>1.632</v>
      </c>
      <c r="AN89" s="102"/>
    </row>
    <row r="90" spans="1:40" ht="12.75">
      <c r="A90" s="49" t="s">
        <v>162</v>
      </c>
      <c r="B90" s="62" t="s">
        <v>163</v>
      </c>
      <c r="C90" s="53" t="s">
        <v>43</v>
      </c>
      <c r="E90" s="74" t="s">
        <v>1200</v>
      </c>
      <c r="F90" s="56">
        <v>1910057342</v>
      </c>
      <c r="G90" s="67">
        <v>98.55</v>
      </c>
      <c r="H90" s="5">
        <f t="shared" si="26"/>
        <v>0.9854999999999999</v>
      </c>
      <c r="I90" s="59">
        <v>3049801.83</v>
      </c>
      <c r="J90" s="59">
        <v>0</v>
      </c>
      <c r="K90" s="59">
        <v>0</v>
      </c>
      <c r="L90" s="59">
        <v>172130.59</v>
      </c>
      <c r="M90" s="91">
        <f t="shared" si="18"/>
        <v>3221932.42</v>
      </c>
      <c r="N90" s="59">
        <v>0</v>
      </c>
      <c r="O90" s="59">
        <v>17703193.54</v>
      </c>
      <c r="P90" s="59">
        <v>0</v>
      </c>
      <c r="Q90" s="94">
        <f t="shared" si="19"/>
        <v>17703193.54</v>
      </c>
      <c r="R90" s="59">
        <v>7505234</v>
      </c>
      <c r="S90" s="59">
        <v>0</v>
      </c>
      <c r="T90" s="94">
        <f t="shared" si="20"/>
        <v>7505234</v>
      </c>
      <c r="U90" s="94">
        <f t="shared" si="21"/>
        <v>28430359.96</v>
      </c>
      <c r="V90" s="2">
        <f t="shared" si="27"/>
        <v>0.3929323918695211</v>
      </c>
      <c r="W90" s="2">
        <f t="shared" si="28"/>
        <v>0</v>
      </c>
      <c r="X90" s="2">
        <f t="shared" si="22"/>
        <v>0.3929323918695211</v>
      </c>
      <c r="Y90" s="6">
        <f t="shared" si="23"/>
        <v>0.9268409461185694</v>
      </c>
      <c r="Z90" s="6">
        <f t="shared" si="24"/>
        <v>0.1686824970723837</v>
      </c>
      <c r="AA90" s="78"/>
      <c r="AB90" s="6">
        <f t="shared" si="25"/>
        <v>1.4884558350604744</v>
      </c>
      <c r="AC90" s="8">
        <v>547144.9288256228</v>
      </c>
      <c r="AD90" s="22">
        <f t="shared" si="29"/>
        <v>8144.010619342463</v>
      </c>
      <c r="AE90" s="23">
        <v>584.07</v>
      </c>
      <c r="AF90" s="22">
        <f t="shared" si="30"/>
        <v>7559.940619342463</v>
      </c>
      <c r="AG90" s="25"/>
      <c r="AH90" s="1">
        <f t="shared" si="31"/>
        <v>1938160671.7402334</v>
      </c>
      <c r="AI90" s="2">
        <f t="shared" si="32"/>
        <v>0.16623660086483413</v>
      </c>
      <c r="AJ90" s="2">
        <f t="shared" si="33"/>
        <v>0.9134017523998502</v>
      </c>
      <c r="AK90" s="2">
        <f t="shared" si="34"/>
        <v>0.3872348721874131</v>
      </c>
      <c r="AL90" s="2">
        <f t="shared" si="35"/>
        <v>1.466</v>
      </c>
      <c r="AN90" s="102"/>
    </row>
    <row r="91" spans="1:40" ht="12.75">
      <c r="A91" s="49" t="s">
        <v>164</v>
      </c>
      <c r="B91" s="62" t="s">
        <v>165</v>
      </c>
      <c r="C91" s="53" t="s">
        <v>43</v>
      </c>
      <c r="E91" s="74"/>
      <c r="F91" s="56">
        <v>1611344668</v>
      </c>
      <c r="G91" s="67">
        <v>87.06</v>
      </c>
      <c r="H91" s="5">
        <f t="shared" si="26"/>
        <v>0.8706</v>
      </c>
      <c r="I91" s="59">
        <v>3079236.46</v>
      </c>
      <c r="J91" s="59">
        <v>0</v>
      </c>
      <c r="K91" s="59">
        <v>0</v>
      </c>
      <c r="L91" s="59">
        <v>173963.86</v>
      </c>
      <c r="M91" s="91">
        <f t="shared" si="18"/>
        <v>3253200.32</v>
      </c>
      <c r="N91" s="59">
        <v>0</v>
      </c>
      <c r="O91" s="59">
        <v>18262398.97</v>
      </c>
      <c r="P91" s="59">
        <v>0</v>
      </c>
      <c r="Q91" s="94">
        <f t="shared" si="19"/>
        <v>18262398.97</v>
      </c>
      <c r="R91" s="59">
        <v>10135916</v>
      </c>
      <c r="S91" s="59">
        <v>0</v>
      </c>
      <c r="T91" s="94">
        <f t="shared" si="20"/>
        <v>10135916</v>
      </c>
      <c r="U91" s="94">
        <f t="shared" si="21"/>
        <v>31651515.29</v>
      </c>
      <c r="V91" s="2">
        <f t="shared" si="27"/>
        <v>0.6290346318383077</v>
      </c>
      <c r="W91" s="2">
        <f t="shared" si="28"/>
        <v>0</v>
      </c>
      <c r="X91" s="2">
        <f t="shared" si="22"/>
        <v>0.6290346318383077</v>
      </c>
      <c r="Y91" s="6">
        <f t="shared" si="23"/>
        <v>1.1333639123073078</v>
      </c>
      <c r="Z91" s="6">
        <f t="shared" si="24"/>
        <v>0.20189351071846534</v>
      </c>
      <c r="AA91" s="78"/>
      <c r="AB91" s="6">
        <f t="shared" si="25"/>
        <v>1.9642920548640808</v>
      </c>
      <c r="AC91" s="8">
        <v>393182</v>
      </c>
      <c r="AD91" s="22">
        <f t="shared" si="29"/>
        <v>7723.24278715569</v>
      </c>
      <c r="AE91" s="23">
        <v>546.62</v>
      </c>
      <c r="AF91" s="22">
        <f t="shared" si="30"/>
        <v>7176.62278715569</v>
      </c>
      <c r="AG91" s="25"/>
      <c r="AH91" s="1">
        <f t="shared" si="31"/>
        <v>1850843864.0018377</v>
      </c>
      <c r="AI91" s="2">
        <f t="shared" si="32"/>
        <v>0.17576849043149592</v>
      </c>
      <c r="AJ91" s="2">
        <f t="shared" si="33"/>
        <v>0.9867066220547421</v>
      </c>
      <c r="AK91" s="2">
        <f t="shared" si="34"/>
        <v>0.5476375504784305</v>
      </c>
      <c r="AL91" s="2">
        <f t="shared" si="35"/>
        <v>1.711</v>
      </c>
      <c r="AN91" s="102"/>
    </row>
    <row r="92" spans="1:40" ht="12.75">
      <c r="A92" s="49" t="s">
        <v>166</v>
      </c>
      <c r="B92" s="62" t="s">
        <v>1051</v>
      </c>
      <c r="C92" s="53" t="s">
        <v>43</v>
      </c>
      <c r="E92" s="74"/>
      <c r="F92" s="56">
        <v>1556747124</v>
      </c>
      <c r="G92" s="67">
        <v>73.96</v>
      </c>
      <c r="H92" s="5">
        <f t="shared" si="26"/>
        <v>0.7395999999999999</v>
      </c>
      <c r="I92" s="59">
        <v>3131519.49</v>
      </c>
      <c r="J92" s="59">
        <v>0</v>
      </c>
      <c r="K92" s="59">
        <v>0</v>
      </c>
      <c r="L92" s="59">
        <v>178828.65</v>
      </c>
      <c r="M92" s="91">
        <f t="shared" si="18"/>
        <v>3310348.14</v>
      </c>
      <c r="N92" s="59">
        <v>11292231</v>
      </c>
      <c r="O92" s="59">
        <v>7757452.33</v>
      </c>
      <c r="P92" s="59">
        <v>0</v>
      </c>
      <c r="Q92" s="94">
        <f t="shared" si="19"/>
        <v>19049683.33</v>
      </c>
      <c r="R92" s="59">
        <v>6476811</v>
      </c>
      <c r="S92" s="59">
        <v>155674</v>
      </c>
      <c r="T92" s="94">
        <f t="shared" si="20"/>
        <v>6632485</v>
      </c>
      <c r="U92" s="94">
        <f t="shared" si="21"/>
        <v>28992516.47</v>
      </c>
      <c r="V92" s="2">
        <f t="shared" si="27"/>
        <v>0.4160477254236444</v>
      </c>
      <c r="W92" s="2">
        <f t="shared" si="28"/>
        <v>0.009999954237911281</v>
      </c>
      <c r="X92" s="2">
        <f t="shared" si="22"/>
        <v>0.42604767966155566</v>
      </c>
      <c r="Y92" s="6">
        <f t="shared" si="23"/>
        <v>1.2236851468241414</v>
      </c>
      <c r="Z92" s="6">
        <f t="shared" si="24"/>
        <v>0.2126452067240177</v>
      </c>
      <c r="AA92" s="78"/>
      <c r="AB92" s="6">
        <f t="shared" si="25"/>
        <v>1.8623780332097148</v>
      </c>
      <c r="AC92" s="8">
        <v>632161.7837837838</v>
      </c>
      <c r="AD92" s="22">
        <f t="shared" si="29"/>
        <v>11773.242195535882</v>
      </c>
      <c r="AE92" s="23">
        <v>539.92</v>
      </c>
      <c r="AF92" s="22">
        <f t="shared" si="30"/>
        <v>11233.322195535882</v>
      </c>
      <c r="AG92" s="25"/>
      <c r="AH92" s="1">
        <f t="shared" si="31"/>
        <v>2104850086.5332615</v>
      </c>
      <c r="AI92" s="2">
        <f t="shared" si="32"/>
        <v>0.15727239489308345</v>
      </c>
      <c r="AJ92" s="2">
        <f t="shared" si="33"/>
        <v>0.9050375345911348</v>
      </c>
      <c r="AK92" s="2">
        <f t="shared" si="34"/>
        <v>0.3151048638776865</v>
      </c>
      <c r="AL92" s="2">
        <f t="shared" si="35"/>
        <v>1.377</v>
      </c>
      <c r="AN92" s="102"/>
    </row>
    <row r="93" spans="1:40" ht="12.75">
      <c r="A93" s="49" t="s">
        <v>167</v>
      </c>
      <c r="B93" s="62" t="s">
        <v>168</v>
      </c>
      <c r="C93" s="53" t="s">
        <v>43</v>
      </c>
      <c r="E93" s="74"/>
      <c r="F93" s="56">
        <v>767585272</v>
      </c>
      <c r="G93" s="67">
        <v>63.91</v>
      </c>
      <c r="H93" s="5">
        <f t="shared" si="26"/>
        <v>0.6391</v>
      </c>
      <c r="I93" s="59">
        <v>1944686.91</v>
      </c>
      <c r="J93" s="59">
        <v>0</v>
      </c>
      <c r="K93" s="59">
        <v>0</v>
      </c>
      <c r="L93" s="59">
        <v>110175.74</v>
      </c>
      <c r="M93" s="91">
        <f t="shared" si="18"/>
        <v>2054862.65</v>
      </c>
      <c r="N93" s="59">
        <v>10763792</v>
      </c>
      <c r="O93" s="59">
        <v>0</v>
      </c>
      <c r="P93" s="59">
        <v>0</v>
      </c>
      <c r="Q93" s="94">
        <f t="shared" si="19"/>
        <v>10763792</v>
      </c>
      <c r="R93" s="59">
        <v>7670237</v>
      </c>
      <c r="S93" s="59">
        <v>0</v>
      </c>
      <c r="T93" s="94">
        <f t="shared" si="20"/>
        <v>7670237</v>
      </c>
      <c r="U93" s="94">
        <f t="shared" si="21"/>
        <v>20488891.65</v>
      </c>
      <c r="V93" s="2">
        <f t="shared" si="27"/>
        <v>0.9992683913820587</v>
      </c>
      <c r="W93" s="2">
        <f t="shared" si="28"/>
        <v>0</v>
      </c>
      <c r="X93" s="2">
        <f t="shared" si="22"/>
        <v>0.9992683913820587</v>
      </c>
      <c r="Y93" s="6">
        <f t="shared" si="23"/>
        <v>1.4022926693153124</v>
      </c>
      <c r="Z93" s="6">
        <f t="shared" si="24"/>
        <v>0.2677048042683133</v>
      </c>
      <c r="AA93" s="78"/>
      <c r="AB93" s="6">
        <f t="shared" si="25"/>
        <v>2.669265864965684</v>
      </c>
      <c r="AC93" s="8">
        <v>233168.94885219494</v>
      </c>
      <c r="AD93" s="22">
        <f t="shared" si="29"/>
        <v>6223.899159410935</v>
      </c>
      <c r="AE93" s="23">
        <v>571.34</v>
      </c>
      <c r="AF93" s="22">
        <f t="shared" si="30"/>
        <v>5652.559159410935</v>
      </c>
      <c r="AG93" s="25"/>
      <c r="AH93" s="1">
        <f t="shared" si="31"/>
        <v>1201040951.3378189</v>
      </c>
      <c r="AI93" s="2">
        <f t="shared" si="32"/>
        <v>0.17109014040787898</v>
      </c>
      <c r="AJ93" s="2">
        <f t="shared" si="33"/>
        <v>0.896205244959416</v>
      </c>
      <c r="AK93" s="2">
        <f t="shared" si="34"/>
        <v>0.6386324289322737</v>
      </c>
      <c r="AL93" s="2">
        <f t="shared" si="35"/>
        <v>1.706</v>
      </c>
      <c r="AN93" s="102"/>
    </row>
    <row r="94" spans="1:40" ht="12.75">
      <c r="A94" s="49" t="s">
        <v>169</v>
      </c>
      <c r="B94" s="62" t="s">
        <v>170</v>
      </c>
      <c r="C94" s="53" t="s">
        <v>43</v>
      </c>
      <c r="E94" s="74" t="s">
        <v>1200</v>
      </c>
      <c r="F94" s="56">
        <v>4612875988</v>
      </c>
      <c r="G94" s="67">
        <v>104.59</v>
      </c>
      <c r="H94" s="5">
        <f t="shared" si="26"/>
        <v>1.0459</v>
      </c>
      <c r="I94" s="59">
        <v>7133635.01</v>
      </c>
      <c r="J94" s="59">
        <v>0</v>
      </c>
      <c r="K94" s="59">
        <v>0</v>
      </c>
      <c r="L94" s="59">
        <v>403191.12</v>
      </c>
      <c r="M94" s="91">
        <f t="shared" si="18"/>
        <v>7536826.13</v>
      </c>
      <c r="N94" s="59">
        <v>26725379</v>
      </c>
      <c r="O94" s="59">
        <v>15475911.6</v>
      </c>
      <c r="P94" s="59">
        <v>0</v>
      </c>
      <c r="Q94" s="94">
        <f t="shared" si="19"/>
        <v>42201290.6</v>
      </c>
      <c r="R94" s="59">
        <v>8164041</v>
      </c>
      <c r="S94" s="59">
        <v>0</v>
      </c>
      <c r="T94" s="94">
        <f t="shared" si="20"/>
        <v>8164041</v>
      </c>
      <c r="U94" s="94">
        <f t="shared" si="21"/>
        <v>57902157.730000004</v>
      </c>
      <c r="V94" s="2">
        <f t="shared" si="27"/>
        <v>0.17698375202884384</v>
      </c>
      <c r="W94" s="2">
        <f t="shared" si="28"/>
        <v>0</v>
      </c>
      <c r="X94" s="2">
        <f t="shared" si="22"/>
        <v>0.17698375202884384</v>
      </c>
      <c r="Y94" s="6">
        <f t="shared" si="23"/>
        <v>0.9148585548318019</v>
      </c>
      <c r="Z94" s="6">
        <f t="shared" si="24"/>
        <v>0.1633867060290891</v>
      </c>
      <c r="AA94" s="78"/>
      <c r="AB94" s="6">
        <f t="shared" si="25"/>
        <v>1.2552290128897348</v>
      </c>
      <c r="AC94" s="8">
        <v>780541.6982836495</v>
      </c>
      <c r="AD94" s="22">
        <f t="shared" si="29"/>
        <v>9797.585854558625</v>
      </c>
      <c r="AE94" s="23">
        <v>561.85</v>
      </c>
      <c r="AF94" s="22">
        <f t="shared" si="30"/>
        <v>9235.735854558625</v>
      </c>
      <c r="AG94" s="25"/>
      <c r="AH94" s="1">
        <f t="shared" si="31"/>
        <v>4410436932.785161</v>
      </c>
      <c r="AI94" s="2">
        <f t="shared" si="32"/>
        <v>0.1708861558358243</v>
      </c>
      <c r="AJ94" s="2">
        <f t="shared" si="33"/>
        <v>0.9568505624985816</v>
      </c>
      <c r="AK94" s="2">
        <f t="shared" si="34"/>
        <v>0.18510730624696775</v>
      </c>
      <c r="AL94" s="2">
        <f t="shared" si="35"/>
        <v>1.313</v>
      </c>
      <c r="AN94" s="102"/>
    </row>
    <row r="95" spans="1:40" ht="12.75">
      <c r="A95" s="49" t="s">
        <v>171</v>
      </c>
      <c r="B95" s="62" t="s">
        <v>172</v>
      </c>
      <c r="C95" s="53" t="s">
        <v>173</v>
      </c>
      <c r="E95" s="74"/>
      <c r="F95" s="56">
        <v>72527414</v>
      </c>
      <c r="G95" s="67">
        <v>42.15</v>
      </c>
      <c r="H95" s="5">
        <f t="shared" si="26"/>
        <v>0.4215</v>
      </c>
      <c r="I95" s="59">
        <v>481848.98</v>
      </c>
      <c r="J95" s="59">
        <v>44345.38</v>
      </c>
      <c r="K95" s="59">
        <v>0</v>
      </c>
      <c r="L95" s="59">
        <v>52404.27</v>
      </c>
      <c r="M95" s="91">
        <f t="shared" si="18"/>
        <v>578598.63</v>
      </c>
      <c r="N95" s="59">
        <v>1056066</v>
      </c>
      <c r="O95" s="59">
        <v>723968.66</v>
      </c>
      <c r="P95" s="59">
        <v>0</v>
      </c>
      <c r="Q95" s="94">
        <f t="shared" si="19"/>
        <v>1780034.6600000001</v>
      </c>
      <c r="R95" s="59">
        <v>0</v>
      </c>
      <c r="S95" s="59">
        <v>0</v>
      </c>
      <c r="T95" s="94">
        <f t="shared" si="20"/>
        <v>0</v>
      </c>
      <c r="U95" s="94">
        <f t="shared" si="21"/>
        <v>2358633.29</v>
      </c>
      <c r="V95" s="2">
        <f t="shared" si="27"/>
        <v>0</v>
      </c>
      <c r="W95" s="2">
        <f t="shared" si="28"/>
        <v>0</v>
      </c>
      <c r="X95" s="2">
        <f t="shared" si="22"/>
        <v>0</v>
      </c>
      <c r="Y95" s="6">
        <f t="shared" si="23"/>
        <v>2.454292193569731</v>
      </c>
      <c r="Z95" s="6">
        <f t="shared" si="24"/>
        <v>0.7977654214997931</v>
      </c>
      <c r="AA95" s="78"/>
      <c r="AB95" s="6">
        <f t="shared" si="25"/>
        <v>3.2520576150695235</v>
      </c>
      <c r="AC95" s="8">
        <v>104720.81784386617</v>
      </c>
      <c r="AD95" s="22">
        <f t="shared" si="29"/>
        <v>3405.5813312545342</v>
      </c>
      <c r="AE95" s="23">
        <v>554.57</v>
      </c>
      <c r="AF95" s="22">
        <f t="shared" si="30"/>
        <v>2851.011331254534</v>
      </c>
      <c r="AG95" s="25"/>
      <c r="AH95" s="1">
        <f t="shared" si="31"/>
        <v>172069784.1043891</v>
      </c>
      <c r="AI95" s="2">
        <f t="shared" si="32"/>
        <v>0.3362581251621628</v>
      </c>
      <c r="AJ95" s="2">
        <f t="shared" si="33"/>
        <v>1.0344841595896415</v>
      </c>
      <c r="AK95" s="2">
        <f t="shared" si="34"/>
        <v>0</v>
      </c>
      <c r="AL95" s="2">
        <f t="shared" si="35"/>
        <v>1.37</v>
      </c>
      <c r="AN95" s="102"/>
    </row>
    <row r="96" spans="1:40" ht="12.75">
      <c r="A96" s="49" t="s">
        <v>174</v>
      </c>
      <c r="B96" s="62" t="s">
        <v>175</v>
      </c>
      <c r="C96" s="53" t="s">
        <v>173</v>
      </c>
      <c r="E96" s="74"/>
      <c r="F96" s="56">
        <v>82956432</v>
      </c>
      <c r="G96" s="67">
        <v>61.91</v>
      </c>
      <c r="H96" s="5">
        <f t="shared" si="26"/>
        <v>0.6191</v>
      </c>
      <c r="I96" s="59">
        <v>439110.61</v>
      </c>
      <c r="J96" s="59">
        <v>40018.24</v>
      </c>
      <c r="K96" s="59">
        <v>0</v>
      </c>
      <c r="L96" s="59">
        <v>47761.12</v>
      </c>
      <c r="M96" s="91">
        <f t="shared" si="18"/>
        <v>526889.97</v>
      </c>
      <c r="N96" s="59">
        <v>2400295</v>
      </c>
      <c r="O96" s="59">
        <v>0</v>
      </c>
      <c r="P96" s="59">
        <v>0</v>
      </c>
      <c r="Q96" s="94">
        <f t="shared" si="19"/>
        <v>2400295</v>
      </c>
      <c r="R96" s="59">
        <v>1188861.68</v>
      </c>
      <c r="S96" s="59">
        <v>0</v>
      </c>
      <c r="T96" s="94">
        <f t="shared" si="20"/>
        <v>1188861.68</v>
      </c>
      <c r="U96" s="94">
        <f t="shared" si="21"/>
        <v>4116046.6499999994</v>
      </c>
      <c r="V96" s="2">
        <f t="shared" si="27"/>
        <v>1.4331157347750925</v>
      </c>
      <c r="W96" s="2">
        <f t="shared" si="28"/>
        <v>0</v>
      </c>
      <c r="X96" s="2">
        <f t="shared" si="22"/>
        <v>1.4331157347750925</v>
      </c>
      <c r="Y96" s="6">
        <f t="shared" si="23"/>
        <v>2.893440498983852</v>
      </c>
      <c r="Z96" s="6">
        <f t="shared" si="24"/>
        <v>0.6351405880137179</v>
      </c>
      <c r="AA96" s="78"/>
      <c r="AB96" s="6">
        <f t="shared" si="25"/>
        <v>4.961696821772662</v>
      </c>
      <c r="AC96" s="8">
        <v>86983.15911730546</v>
      </c>
      <c r="AD96" s="22">
        <f t="shared" si="29"/>
        <v>4315.840641400803</v>
      </c>
      <c r="AE96" s="23">
        <v>574.79</v>
      </c>
      <c r="AF96" s="22">
        <f t="shared" si="30"/>
        <v>3741.050641400803</v>
      </c>
      <c r="AG96" s="25"/>
      <c r="AH96" s="1">
        <f t="shared" si="31"/>
        <v>133995205.94411242</v>
      </c>
      <c r="AI96" s="2">
        <f t="shared" si="32"/>
        <v>0.3932155380392927</v>
      </c>
      <c r="AJ96" s="2">
        <f t="shared" si="33"/>
        <v>1.7913290129209027</v>
      </c>
      <c r="AK96" s="2">
        <f t="shared" si="34"/>
        <v>0.8872419513992598</v>
      </c>
      <c r="AL96" s="2">
        <f t="shared" si="35"/>
        <v>3.071</v>
      </c>
      <c r="AN96" s="102"/>
    </row>
    <row r="97" spans="1:40" ht="12.75">
      <c r="A97" s="49" t="s">
        <v>176</v>
      </c>
      <c r="B97" s="62" t="s">
        <v>177</v>
      </c>
      <c r="C97" s="53" t="s">
        <v>173</v>
      </c>
      <c r="E97" s="74"/>
      <c r="F97" s="56">
        <v>179595746</v>
      </c>
      <c r="G97" s="67">
        <v>55.03</v>
      </c>
      <c r="H97" s="5">
        <f t="shared" si="26"/>
        <v>0.5503</v>
      </c>
      <c r="I97" s="59">
        <v>1074254.19</v>
      </c>
      <c r="J97" s="59">
        <v>97898.3</v>
      </c>
      <c r="K97" s="59">
        <v>0</v>
      </c>
      <c r="L97" s="59">
        <v>116838.58</v>
      </c>
      <c r="M97" s="91">
        <f t="shared" si="18"/>
        <v>1288991.07</v>
      </c>
      <c r="N97" s="59">
        <v>0</v>
      </c>
      <c r="O97" s="59">
        <v>5045331.73</v>
      </c>
      <c r="P97" s="59">
        <v>0</v>
      </c>
      <c r="Q97" s="94">
        <f t="shared" si="19"/>
        <v>5045331.73</v>
      </c>
      <c r="R97" s="59">
        <v>2523691</v>
      </c>
      <c r="S97" s="59">
        <v>0</v>
      </c>
      <c r="T97" s="94">
        <f t="shared" si="20"/>
        <v>2523691</v>
      </c>
      <c r="U97" s="94">
        <f t="shared" si="21"/>
        <v>8858013.8</v>
      </c>
      <c r="V97" s="2">
        <f t="shared" si="27"/>
        <v>1.4052064462595901</v>
      </c>
      <c r="W97" s="2">
        <f t="shared" si="28"/>
        <v>0</v>
      </c>
      <c r="X97" s="2">
        <f t="shared" si="22"/>
        <v>1.4052064462595901</v>
      </c>
      <c r="Y97" s="6">
        <f t="shared" si="23"/>
        <v>2.809271289755382</v>
      </c>
      <c r="Z97" s="6">
        <f t="shared" si="24"/>
        <v>0.7177180410498143</v>
      </c>
      <c r="AA97" s="78"/>
      <c r="AB97" s="6">
        <f t="shared" si="25"/>
        <v>4.932195777064787</v>
      </c>
      <c r="AC97" s="8">
        <v>106923.93608074012</v>
      </c>
      <c r="AD97" s="22">
        <f t="shared" si="29"/>
        <v>5273.697860045716</v>
      </c>
      <c r="AE97" s="23">
        <v>527.23</v>
      </c>
      <c r="AF97" s="22">
        <f t="shared" si="30"/>
        <v>4746.4678600457155</v>
      </c>
      <c r="AG97" s="25"/>
      <c r="AH97" s="1">
        <f t="shared" si="31"/>
        <v>326359705.61511904</v>
      </c>
      <c r="AI97" s="2">
        <f t="shared" si="32"/>
        <v>0.39496023798971275</v>
      </c>
      <c r="AJ97" s="2">
        <f t="shared" si="33"/>
        <v>1.5459419907523868</v>
      </c>
      <c r="AK97" s="2">
        <f t="shared" si="34"/>
        <v>0.7732851073766523</v>
      </c>
      <c r="AL97" s="2">
        <f t="shared" si="35"/>
        <v>2.714</v>
      </c>
      <c r="AN97" s="102"/>
    </row>
    <row r="98" spans="1:40" ht="12.75">
      <c r="A98" s="49" t="s">
        <v>178</v>
      </c>
      <c r="B98" s="62" t="s">
        <v>1052</v>
      </c>
      <c r="C98" s="53" t="s">
        <v>173</v>
      </c>
      <c r="E98" s="74"/>
      <c r="F98" s="56">
        <v>675337264</v>
      </c>
      <c r="G98" s="67">
        <v>52.47</v>
      </c>
      <c r="H98" s="5">
        <f t="shared" si="26"/>
        <v>0.5246999999999999</v>
      </c>
      <c r="I98" s="59">
        <v>4238830.92</v>
      </c>
      <c r="J98" s="59">
        <v>386278.96</v>
      </c>
      <c r="K98" s="59">
        <v>0</v>
      </c>
      <c r="L98" s="59">
        <v>461012.47</v>
      </c>
      <c r="M98" s="91">
        <f t="shared" si="18"/>
        <v>5086122.35</v>
      </c>
      <c r="N98" s="59">
        <v>0</v>
      </c>
      <c r="O98" s="59">
        <v>17244098.54</v>
      </c>
      <c r="P98" s="59">
        <v>0</v>
      </c>
      <c r="Q98" s="94">
        <f t="shared" si="19"/>
        <v>17244098.54</v>
      </c>
      <c r="R98" s="59">
        <v>3211715</v>
      </c>
      <c r="S98" s="59">
        <v>202601</v>
      </c>
      <c r="T98" s="94">
        <f t="shared" si="20"/>
        <v>3414316</v>
      </c>
      <c r="U98" s="94">
        <f t="shared" si="21"/>
        <v>25744536.89</v>
      </c>
      <c r="V98" s="2">
        <f t="shared" si="27"/>
        <v>0.47557200989874593</v>
      </c>
      <c r="W98" s="2">
        <f t="shared" si="28"/>
        <v>0.029999973465110023</v>
      </c>
      <c r="X98" s="2">
        <f t="shared" si="22"/>
        <v>0.5055719833638559</v>
      </c>
      <c r="Y98" s="6">
        <f t="shared" si="23"/>
        <v>2.553405455203787</v>
      </c>
      <c r="Z98" s="6">
        <f t="shared" si="24"/>
        <v>0.7531233090670975</v>
      </c>
      <c r="AA98" s="78"/>
      <c r="AB98" s="6">
        <f t="shared" si="25"/>
        <v>3.8121007476347404</v>
      </c>
      <c r="AC98" s="8">
        <v>141409.58234597158</v>
      </c>
      <c r="AD98" s="22">
        <f t="shared" si="29"/>
        <v>5390.675745837946</v>
      </c>
      <c r="AE98" s="23">
        <v>474.5</v>
      </c>
      <c r="AF98" s="22">
        <f t="shared" si="30"/>
        <v>4916.175745837946</v>
      </c>
      <c r="AG98" s="25"/>
      <c r="AH98" s="1">
        <f t="shared" si="31"/>
        <v>1287092174.5759482</v>
      </c>
      <c r="AI98" s="2">
        <f t="shared" si="32"/>
        <v>0.395163800267506</v>
      </c>
      <c r="AJ98" s="2">
        <f t="shared" si="33"/>
        <v>1.3397718423454268</v>
      </c>
      <c r="AK98" s="2">
        <f t="shared" si="34"/>
        <v>0.2652736196710152</v>
      </c>
      <c r="AL98" s="2">
        <f t="shared" si="35"/>
        <v>2</v>
      </c>
      <c r="AN98" s="102"/>
    </row>
    <row r="99" spans="1:40" ht="12.75">
      <c r="A99" s="49" t="s">
        <v>179</v>
      </c>
      <c r="B99" s="62" t="s">
        <v>180</v>
      </c>
      <c r="C99" s="53" t="s">
        <v>173</v>
      </c>
      <c r="E99" s="74"/>
      <c r="F99" s="56">
        <v>438007843</v>
      </c>
      <c r="G99" s="67">
        <v>61.89</v>
      </c>
      <c r="H99" s="5">
        <f t="shared" si="26"/>
        <v>0.6189</v>
      </c>
      <c r="I99" s="59">
        <v>2338043.63</v>
      </c>
      <c r="J99" s="59">
        <v>213043.12</v>
      </c>
      <c r="K99" s="59">
        <v>0</v>
      </c>
      <c r="L99" s="59">
        <v>254259.8</v>
      </c>
      <c r="M99" s="91">
        <f t="shared" si="18"/>
        <v>2805346.55</v>
      </c>
      <c r="N99" s="59">
        <v>7846629.5</v>
      </c>
      <c r="O99" s="59">
        <v>0</v>
      </c>
      <c r="P99" s="59">
        <v>0</v>
      </c>
      <c r="Q99" s="94">
        <f t="shared" si="19"/>
        <v>7846629.5</v>
      </c>
      <c r="R99" s="59">
        <v>4304360.93</v>
      </c>
      <c r="S99" s="59">
        <v>0</v>
      </c>
      <c r="T99" s="94">
        <f t="shared" si="20"/>
        <v>4304360.93</v>
      </c>
      <c r="U99" s="94">
        <f t="shared" si="21"/>
        <v>14956336.98</v>
      </c>
      <c r="V99" s="2">
        <f t="shared" si="27"/>
        <v>0.9827132090874454</v>
      </c>
      <c r="W99" s="2">
        <f t="shared" si="28"/>
        <v>0</v>
      </c>
      <c r="X99" s="2">
        <f t="shared" si="22"/>
        <v>0.9827132090874454</v>
      </c>
      <c r="Y99" s="6">
        <f t="shared" si="23"/>
        <v>1.7914358442207166</v>
      </c>
      <c r="Z99" s="6">
        <f t="shared" si="24"/>
        <v>0.6404786112471506</v>
      </c>
      <c r="AA99" s="78"/>
      <c r="AB99" s="6">
        <f t="shared" si="25"/>
        <v>3.414627664555313</v>
      </c>
      <c r="AC99" s="8">
        <v>94711.78660049627</v>
      </c>
      <c r="AD99" s="22">
        <f t="shared" si="29"/>
        <v>3234.0548668551373</v>
      </c>
      <c r="AE99" s="23">
        <v>626.5</v>
      </c>
      <c r="AF99" s="22">
        <f t="shared" si="30"/>
        <v>2607.5548668551373</v>
      </c>
      <c r="AG99" s="25"/>
      <c r="AH99" s="1">
        <f t="shared" si="31"/>
        <v>707719894.9749556</v>
      </c>
      <c r="AI99" s="2">
        <f t="shared" si="32"/>
        <v>0.39639221250086154</v>
      </c>
      <c r="AJ99" s="2">
        <f t="shared" si="33"/>
        <v>1.1087196439882012</v>
      </c>
      <c r="AK99" s="2">
        <f t="shared" si="34"/>
        <v>0.6082012051042199</v>
      </c>
      <c r="AL99" s="2">
        <f t="shared" si="35"/>
        <v>2.113</v>
      </c>
      <c r="AN99" s="102"/>
    </row>
    <row r="100" spans="1:40" ht="12.75">
      <c r="A100" s="49" t="s">
        <v>181</v>
      </c>
      <c r="B100" s="62" t="s">
        <v>1053</v>
      </c>
      <c r="C100" s="53" t="s">
        <v>173</v>
      </c>
      <c r="E100" s="74"/>
      <c r="F100" s="56">
        <v>2364794880</v>
      </c>
      <c r="G100" s="67">
        <v>87.88</v>
      </c>
      <c r="H100" s="5">
        <f t="shared" si="26"/>
        <v>0.8787999999999999</v>
      </c>
      <c r="I100" s="59">
        <v>8990357.68</v>
      </c>
      <c r="J100" s="59">
        <v>819490.69</v>
      </c>
      <c r="K100" s="59">
        <v>0</v>
      </c>
      <c r="L100" s="59">
        <v>977996.06</v>
      </c>
      <c r="M100" s="91">
        <f t="shared" si="18"/>
        <v>10787844.43</v>
      </c>
      <c r="N100" s="59">
        <v>30998881</v>
      </c>
      <c r="O100" s="59">
        <v>0</v>
      </c>
      <c r="P100" s="59">
        <v>0</v>
      </c>
      <c r="Q100" s="94">
        <f t="shared" si="19"/>
        <v>30998881</v>
      </c>
      <c r="R100" s="59">
        <v>5980593</v>
      </c>
      <c r="S100" s="59">
        <v>0</v>
      </c>
      <c r="T100" s="94">
        <f t="shared" si="20"/>
        <v>5980593</v>
      </c>
      <c r="U100" s="94">
        <f t="shared" si="21"/>
        <v>47767318.43</v>
      </c>
      <c r="V100" s="2">
        <f t="shared" si="27"/>
        <v>0.25290113111205653</v>
      </c>
      <c r="W100" s="2">
        <f t="shared" si="28"/>
        <v>0</v>
      </c>
      <c r="X100" s="2">
        <f t="shared" si="22"/>
        <v>0.25290113111205653</v>
      </c>
      <c r="Y100" s="6">
        <f t="shared" si="23"/>
        <v>1.310848617872515</v>
      </c>
      <c r="Z100" s="6">
        <f t="shared" si="24"/>
        <v>0.45618520748827057</v>
      </c>
      <c r="AA100" s="78"/>
      <c r="AB100" s="6">
        <f t="shared" si="25"/>
        <v>2.0199349564728424</v>
      </c>
      <c r="AC100" s="8">
        <v>251307.084601339</v>
      </c>
      <c r="AD100" s="22">
        <f t="shared" si="29"/>
        <v>5076.239649955226</v>
      </c>
      <c r="AE100" s="23">
        <v>438.44</v>
      </c>
      <c r="AF100" s="22">
        <f t="shared" si="30"/>
        <v>4637.799649955226</v>
      </c>
      <c r="AG100" s="25"/>
      <c r="AH100" s="1">
        <f t="shared" si="31"/>
        <v>2690936367.7742376</v>
      </c>
      <c r="AI100" s="2">
        <f t="shared" si="32"/>
        <v>0.40089556034069224</v>
      </c>
      <c r="AJ100" s="2">
        <f t="shared" si="33"/>
        <v>1.1519737653863662</v>
      </c>
      <c r="AK100" s="2">
        <f t="shared" si="34"/>
        <v>0.2222495140212753</v>
      </c>
      <c r="AL100" s="2">
        <f t="shared" si="35"/>
        <v>1.775</v>
      </c>
      <c r="AN100" s="102"/>
    </row>
    <row r="101" spans="1:40" ht="12.75">
      <c r="A101" s="49" t="s">
        <v>182</v>
      </c>
      <c r="B101" s="62" t="s">
        <v>1054</v>
      </c>
      <c r="C101" s="53" t="s">
        <v>173</v>
      </c>
      <c r="E101" s="74"/>
      <c r="F101" s="56">
        <v>284804406</v>
      </c>
      <c r="G101" s="67">
        <v>57.72</v>
      </c>
      <c r="H101" s="5">
        <f t="shared" si="26"/>
        <v>0.5771999999999999</v>
      </c>
      <c r="I101" s="59">
        <v>1716077.7</v>
      </c>
      <c r="J101" s="59">
        <v>156409.12</v>
      </c>
      <c r="K101" s="59">
        <v>0</v>
      </c>
      <c r="L101" s="59">
        <v>186668.58</v>
      </c>
      <c r="M101" s="91">
        <f t="shared" si="18"/>
        <v>2059155.4</v>
      </c>
      <c r="N101" s="59">
        <v>4006550</v>
      </c>
      <c r="O101" s="59">
        <v>2904586.84</v>
      </c>
      <c r="P101" s="59">
        <v>0</v>
      </c>
      <c r="Q101" s="94">
        <f t="shared" si="19"/>
        <v>6911136.84</v>
      </c>
      <c r="R101" s="59">
        <v>282079</v>
      </c>
      <c r="S101" s="59">
        <v>0</v>
      </c>
      <c r="T101" s="94">
        <f t="shared" si="20"/>
        <v>282079</v>
      </c>
      <c r="U101" s="94">
        <f t="shared" si="21"/>
        <v>9252371.24</v>
      </c>
      <c r="V101" s="2">
        <f t="shared" si="27"/>
        <v>0.0990430604504061</v>
      </c>
      <c r="W101" s="2">
        <f t="shared" si="28"/>
        <v>0</v>
      </c>
      <c r="X101" s="2">
        <f t="shared" si="22"/>
        <v>0.0990430604504061</v>
      </c>
      <c r="Y101" s="6">
        <f t="shared" si="23"/>
        <v>2.4266256751659943</v>
      </c>
      <c r="Z101" s="6">
        <f t="shared" si="24"/>
        <v>0.7230068624710813</v>
      </c>
      <c r="AA101" s="78"/>
      <c r="AB101" s="6">
        <f t="shared" si="25"/>
        <v>3.2486755980874817</v>
      </c>
      <c r="AC101" s="8">
        <v>231702.97504798466</v>
      </c>
      <c r="AD101" s="22">
        <f t="shared" si="29"/>
        <v>7527.278010426604</v>
      </c>
      <c r="AE101" s="23">
        <v>480.73</v>
      </c>
      <c r="AF101" s="22">
        <f t="shared" si="30"/>
        <v>7046.548010426604</v>
      </c>
      <c r="AG101" s="25"/>
      <c r="AH101" s="1">
        <f t="shared" si="31"/>
        <v>493424126.8191269</v>
      </c>
      <c r="AI101" s="2">
        <f t="shared" si="32"/>
        <v>0.417319561018308</v>
      </c>
      <c r="AJ101" s="2">
        <f t="shared" si="33"/>
        <v>1.4006483397058118</v>
      </c>
      <c r="AK101" s="2">
        <f t="shared" si="34"/>
        <v>0.05716765449197439</v>
      </c>
      <c r="AL101" s="2">
        <f t="shared" si="35"/>
        <v>1.875</v>
      </c>
      <c r="AN101" s="102"/>
    </row>
    <row r="102" spans="1:40" ht="12.75">
      <c r="A102" s="49" t="s">
        <v>183</v>
      </c>
      <c r="B102" s="62" t="s">
        <v>1055</v>
      </c>
      <c r="C102" s="53" t="s">
        <v>173</v>
      </c>
      <c r="E102" s="74"/>
      <c r="F102" s="56">
        <v>942666411</v>
      </c>
      <c r="G102" s="67">
        <v>54.33</v>
      </c>
      <c r="H102" s="5">
        <f t="shared" si="26"/>
        <v>0.5433</v>
      </c>
      <c r="I102" s="59">
        <v>5829630</v>
      </c>
      <c r="J102" s="59">
        <v>531269.3</v>
      </c>
      <c r="K102" s="59">
        <v>0</v>
      </c>
      <c r="L102" s="59">
        <v>634052.99</v>
      </c>
      <c r="M102" s="91">
        <f t="shared" si="18"/>
        <v>6994952.29</v>
      </c>
      <c r="N102" s="59">
        <v>25224599</v>
      </c>
      <c r="O102" s="59">
        <v>0</v>
      </c>
      <c r="P102" s="59">
        <v>0</v>
      </c>
      <c r="Q102" s="94">
        <f t="shared" si="19"/>
        <v>25224599</v>
      </c>
      <c r="R102" s="59">
        <v>5379902.71</v>
      </c>
      <c r="S102" s="59">
        <v>160253.29</v>
      </c>
      <c r="T102" s="94">
        <f t="shared" si="20"/>
        <v>5540156</v>
      </c>
      <c r="U102" s="94">
        <f t="shared" si="21"/>
        <v>37759707.29</v>
      </c>
      <c r="V102" s="2">
        <f t="shared" si="27"/>
        <v>0.5707111919149519</v>
      </c>
      <c r="W102" s="2">
        <f t="shared" si="28"/>
        <v>0.01700000001379067</v>
      </c>
      <c r="X102" s="2">
        <f t="shared" si="22"/>
        <v>0.5877111919287427</v>
      </c>
      <c r="Y102" s="6">
        <f t="shared" si="23"/>
        <v>2.6758775644972035</v>
      </c>
      <c r="Z102" s="6">
        <f t="shared" si="24"/>
        <v>0.7420389873210408</v>
      </c>
      <c r="AA102" s="78"/>
      <c r="AB102" s="6">
        <f t="shared" si="25"/>
        <v>4.005627743746986</v>
      </c>
      <c r="AC102" s="8">
        <v>141917.706780924</v>
      </c>
      <c r="AD102" s="22">
        <f t="shared" si="29"/>
        <v>5684.69503610619</v>
      </c>
      <c r="AE102" s="23">
        <v>596.42</v>
      </c>
      <c r="AF102" s="22">
        <f t="shared" si="30"/>
        <v>5088.27503610619</v>
      </c>
      <c r="AG102" s="25"/>
      <c r="AH102" s="1">
        <f t="shared" si="31"/>
        <v>1735075300.9387078</v>
      </c>
      <c r="AI102" s="2">
        <f t="shared" si="32"/>
        <v>0.40314978181152145</v>
      </c>
      <c r="AJ102" s="2">
        <f t="shared" si="33"/>
        <v>1.453804280791331</v>
      </c>
      <c r="AK102" s="2">
        <f t="shared" si="34"/>
        <v>0.31930349057488594</v>
      </c>
      <c r="AL102" s="2">
        <f t="shared" si="35"/>
        <v>2.176</v>
      </c>
      <c r="AN102" s="102"/>
    </row>
    <row r="103" spans="1:40" ht="12.75">
      <c r="A103" s="49" t="s">
        <v>184</v>
      </c>
      <c r="B103" s="62" t="s">
        <v>185</v>
      </c>
      <c r="C103" s="53" t="s">
        <v>173</v>
      </c>
      <c r="E103" s="74"/>
      <c r="F103" s="56">
        <v>214568519</v>
      </c>
      <c r="G103" s="67">
        <v>56.36</v>
      </c>
      <c r="H103" s="5">
        <f t="shared" si="26"/>
        <v>0.5636</v>
      </c>
      <c r="I103" s="59">
        <v>1245740.48</v>
      </c>
      <c r="J103" s="59">
        <v>113532.67</v>
      </c>
      <c r="K103" s="59">
        <v>0</v>
      </c>
      <c r="L103" s="59">
        <v>135498.42</v>
      </c>
      <c r="M103" s="91">
        <f t="shared" si="18"/>
        <v>1494771.5699999998</v>
      </c>
      <c r="N103" s="59">
        <v>4826282</v>
      </c>
      <c r="O103" s="59">
        <v>0</v>
      </c>
      <c r="P103" s="59">
        <v>0</v>
      </c>
      <c r="Q103" s="94">
        <f t="shared" si="19"/>
        <v>4826282</v>
      </c>
      <c r="R103" s="59">
        <v>1969915.94</v>
      </c>
      <c r="S103" s="59">
        <v>42910</v>
      </c>
      <c r="T103" s="94">
        <f t="shared" si="20"/>
        <v>2012825.94</v>
      </c>
      <c r="U103" s="94">
        <f t="shared" si="21"/>
        <v>8333879.51</v>
      </c>
      <c r="V103" s="2">
        <f t="shared" si="27"/>
        <v>0.9180824611088452</v>
      </c>
      <c r="W103" s="2">
        <f t="shared" si="28"/>
        <v>0.01999827383811136</v>
      </c>
      <c r="X103" s="2">
        <f t="shared" si="22"/>
        <v>0.9380807349469564</v>
      </c>
      <c r="Y103" s="6">
        <f t="shared" si="23"/>
        <v>2.249296412396825</v>
      </c>
      <c r="Z103" s="6">
        <f t="shared" si="24"/>
        <v>0.6966406707593483</v>
      </c>
      <c r="AA103" s="78"/>
      <c r="AB103" s="6">
        <f t="shared" si="25"/>
        <v>3.8840178181031297</v>
      </c>
      <c r="AC103" s="8">
        <v>118420.18093249826</v>
      </c>
      <c r="AD103" s="22">
        <f t="shared" si="29"/>
        <v>4599.460927648198</v>
      </c>
      <c r="AE103" s="23">
        <v>585.13</v>
      </c>
      <c r="AF103" s="22">
        <f t="shared" si="30"/>
        <v>4014.3309276481978</v>
      </c>
      <c r="AG103" s="25"/>
      <c r="AH103" s="1">
        <f t="shared" si="31"/>
        <v>380710644.07381123</v>
      </c>
      <c r="AI103" s="2">
        <f t="shared" si="32"/>
        <v>0.3926266820399687</v>
      </c>
      <c r="AJ103" s="2">
        <f t="shared" si="33"/>
        <v>1.2677034580268505</v>
      </c>
      <c r="AK103" s="2">
        <f t="shared" si="34"/>
        <v>0.5287023022161047</v>
      </c>
      <c r="AL103" s="2">
        <f t="shared" si="35"/>
        <v>2.19</v>
      </c>
      <c r="AN103" s="102"/>
    </row>
    <row r="104" spans="1:40" ht="12.75">
      <c r="A104" s="49" t="s">
        <v>186</v>
      </c>
      <c r="B104" s="62" t="s">
        <v>187</v>
      </c>
      <c r="C104" s="53" t="s">
        <v>173</v>
      </c>
      <c r="E104" s="74"/>
      <c r="F104" s="56">
        <v>1532694286</v>
      </c>
      <c r="G104" s="67">
        <v>88.78</v>
      </c>
      <c r="H104" s="5">
        <f t="shared" si="26"/>
        <v>0.8878</v>
      </c>
      <c r="I104" s="59">
        <v>5726630.79</v>
      </c>
      <c r="J104" s="59">
        <v>521879.18</v>
      </c>
      <c r="K104" s="59">
        <v>0</v>
      </c>
      <c r="L104" s="59">
        <v>622850.7</v>
      </c>
      <c r="M104" s="91">
        <f t="shared" si="18"/>
        <v>6871360.67</v>
      </c>
      <c r="N104" s="59">
        <v>22819960.5</v>
      </c>
      <c r="O104" s="59">
        <v>0</v>
      </c>
      <c r="P104" s="59">
        <v>0</v>
      </c>
      <c r="Q104" s="94">
        <f t="shared" si="19"/>
        <v>22819960.5</v>
      </c>
      <c r="R104" s="59">
        <v>6776100</v>
      </c>
      <c r="S104" s="59">
        <v>325000</v>
      </c>
      <c r="T104" s="94">
        <f t="shared" si="20"/>
        <v>7101100</v>
      </c>
      <c r="U104" s="94">
        <f t="shared" si="21"/>
        <v>36792421.17</v>
      </c>
      <c r="V104" s="2">
        <f t="shared" si="27"/>
        <v>0.4421038208267973</v>
      </c>
      <c r="W104" s="2">
        <f t="shared" si="28"/>
        <v>0.02120448956903073</v>
      </c>
      <c r="X104" s="2">
        <f t="shared" si="22"/>
        <v>0.463308310395828</v>
      </c>
      <c r="Y104" s="6">
        <f t="shared" si="23"/>
        <v>1.488878813501364</v>
      </c>
      <c r="Z104" s="6">
        <f t="shared" si="24"/>
        <v>0.4483190635448092</v>
      </c>
      <c r="AA104" s="78"/>
      <c r="AB104" s="6">
        <f t="shared" si="25"/>
        <v>2.4005061874420015</v>
      </c>
      <c r="AC104" s="8">
        <v>233200.1557935735</v>
      </c>
      <c r="AD104" s="22">
        <f t="shared" si="29"/>
        <v>5597.9841689491195</v>
      </c>
      <c r="AE104" s="23">
        <v>504.34</v>
      </c>
      <c r="AF104" s="22">
        <f t="shared" si="30"/>
        <v>5093.644168949119</v>
      </c>
      <c r="AG104" s="25"/>
      <c r="AH104" s="1">
        <f t="shared" si="31"/>
        <v>1726395906.7357512</v>
      </c>
      <c r="AI104" s="2">
        <f t="shared" si="32"/>
        <v>0.39801766461508165</v>
      </c>
      <c r="AJ104" s="2">
        <f t="shared" si="33"/>
        <v>1.3218266106265109</v>
      </c>
      <c r="AK104" s="2">
        <f t="shared" si="34"/>
        <v>0.4113251179694162</v>
      </c>
      <c r="AL104" s="2">
        <f t="shared" si="35"/>
        <v>2.1310000000000002</v>
      </c>
      <c r="AN104" s="102"/>
    </row>
    <row r="105" spans="1:40" ht="12.75">
      <c r="A105" s="49" t="s">
        <v>188</v>
      </c>
      <c r="B105" s="62" t="s">
        <v>1056</v>
      </c>
      <c r="C105" s="53" t="s">
        <v>173</v>
      </c>
      <c r="E105" s="74" t="s">
        <v>1201</v>
      </c>
      <c r="F105" s="56">
        <v>521009216</v>
      </c>
      <c r="G105" s="67">
        <v>105.93</v>
      </c>
      <c r="H105" s="5">
        <f t="shared" si="26"/>
        <v>1.0593000000000001</v>
      </c>
      <c r="I105" s="59">
        <v>1581329.69</v>
      </c>
      <c r="J105" s="59">
        <v>144105.57</v>
      </c>
      <c r="K105" s="59">
        <v>0</v>
      </c>
      <c r="L105" s="59">
        <v>171985.73</v>
      </c>
      <c r="M105" s="91">
        <f t="shared" si="18"/>
        <v>1897420.99</v>
      </c>
      <c r="N105" s="59">
        <v>4841754</v>
      </c>
      <c r="O105" s="59">
        <v>1827739.6</v>
      </c>
      <c r="P105" s="59">
        <v>0</v>
      </c>
      <c r="Q105" s="94">
        <f t="shared" si="19"/>
        <v>6669493.6</v>
      </c>
      <c r="R105" s="59">
        <v>2496810</v>
      </c>
      <c r="S105" s="59">
        <v>427228</v>
      </c>
      <c r="T105" s="94">
        <f t="shared" si="20"/>
        <v>2924038</v>
      </c>
      <c r="U105" s="94">
        <f t="shared" si="21"/>
        <v>11490952.59</v>
      </c>
      <c r="V105" s="2">
        <f t="shared" si="27"/>
        <v>0.4792256880154688</v>
      </c>
      <c r="W105" s="2">
        <f t="shared" si="28"/>
        <v>0.08200008500425451</v>
      </c>
      <c r="X105" s="2">
        <f t="shared" si="22"/>
        <v>0.5612257730197233</v>
      </c>
      <c r="Y105" s="6">
        <f t="shared" si="23"/>
        <v>1.2801104846483176</v>
      </c>
      <c r="Z105" s="6">
        <f t="shared" si="24"/>
        <v>0.3641818477928805</v>
      </c>
      <c r="AA105" s="78"/>
      <c r="AB105" s="6">
        <f t="shared" si="25"/>
        <v>2.2055181054609214</v>
      </c>
      <c r="AC105" s="8">
        <v>274006.80272108846</v>
      </c>
      <c r="AD105" s="22">
        <f t="shared" si="29"/>
        <v>6043.269644208195</v>
      </c>
      <c r="AE105" s="23">
        <v>420.48</v>
      </c>
      <c r="AF105" s="22">
        <f t="shared" si="30"/>
        <v>5622.789644208195</v>
      </c>
      <c r="AG105" s="25"/>
      <c r="AH105" s="1">
        <f t="shared" si="31"/>
        <v>491842930.23694885</v>
      </c>
      <c r="AI105" s="2">
        <f t="shared" si="32"/>
        <v>0.3857778313669984</v>
      </c>
      <c r="AJ105" s="2">
        <f t="shared" si="33"/>
        <v>1.356021036387963</v>
      </c>
      <c r="AK105" s="2">
        <f t="shared" si="34"/>
        <v>0.594506461359793</v>
      </c>
      <c r="AL105" s="2">
        <f t="shared" si="35"/>
        <v>2.3369999999999997</v>
      </c>
      <c r="AN105" s="102"/>
    </row>
    <row r="106" spans="1:40" ht="12.75">
      <c r="A106" s="49" t="s">
        <v>189</v>
      </c>
      <c r="B106" s="62" t="s">
        <v>1057</v>
      </c>
      <c r="C106" s="53" t="s">
        <v>173</v>
      </c>
      <c r="E106" s="74"/>
      <c r="F106" s="56">
        <v>310109261</v>
      </c>
      <c r="G106" s="67">
        <v>54.09</v>
      </c>
      <c r="H106" s="5">
        <f t="shared" si="26"/>
        <v>0.5409</v>
      </c>
      <c r="I106" s="59">
        <v>1832921</v>
      </c>
      <c r="J106" s="59">
        <v>167031.7</v>
      </c>
      <c r="K106" s="59">
        <v>0</v>
      </c>
      <c r="L106" s="59">
        <v>199347.92</v>
      </c>
      <c r="M106" s="91">
        <f t="shared" si="18"/>
        <v>2199300.62</v>
      </c>
      <c r="N106" s="59">
        <v>6719971</v>
      </c>
      <c r="O106" s="59">
        <v>0</v>
      </c>
      <c r="P106" s="59">
        <v>0</v>
      </c>
      <c r="Q106" s="94">
        <f t="shared" si="19"/>
        <v>6719971</v>
      </c>
      <c r="R106" s="59">
        <v>2502571</v>
      </c>
      <c r="S106" s="59">
        <v>31111</v>
      </c>
      <c r="T106" s="94">
        <f t="shared" si="20"/>
        <v>2533682</v>
      </c>
      <c r="U106" s="94">
        <f t="shared" si="21"/>
        <v>11452953.620000001</v>
      </c>
      <c r="V106" s="2">
        <f t="shared" si="27"/>
        <v>0.8069965379073282</v>
      </c>
      <c r="W106" s="2">
        <f t="shared" si="28"/>
        <v>0.0100322705293216</v>
      </c>
      <c r="X106" s="2">
        <f t="shared" si="22"/>
        <v>0.8170288084366497</v>
      </c>
      <c r="Y106" s="6">
        <f t="shared" si="23"/>
        <v>2.166968821998515</v>
      </c>
      <c r="Z106" s="6">
        <f t="shared" si="24"/>
        <v>0.7092018512791206</v>
      </c>
      <c r="AA106" s="78"/>
      <c r="AB106" s="6">
        <f t="shared" si="25"/>
        <v>3.6931994817142857</v>
      </c>
      <c r="AC106" s="8">
        <v>99165.33948030176</v>
      </c>
      <c r="AD106" s="22">
        <f t="shared" si="29"/>
        <v>3662.3738037267167</v>
      </c>
      <c r="AE106" s="23">
        <v>609.29</v>
      </c>
      <c r="AF106" s="22">
        <f t="shared" si="30"/>
        <v>3053.0838037267167</v>
      </c>
      <c r="AG106" s="25"/>
      <c r="AH106" s="1">
        <f t="shared" si="31"/>
        <v>573320874.4684784</v>
      </c>
      <c r="AI106" s="2">
        <f t="shared" si="32"/>
        <v>0.3836072813568764</v>
      </c>
      <c r="AJ106" s="2">
        <f t="shared" si="33"/>
        <v>1.1721134358189969</v>
      </c>
      <c r="AK106" s="2">
        <f t="shared" si="34"/>
        <v>0.44193088248338386</v>
      </c>
      <c r="AL106" s="2">
        <f t="shared" si="35"/>
        <v>1.998</v>
      </c>
      <c r="AN106" s="102"/>
    </row>
    <row r="107" spans="1:40" ht="12.75">
      <c r="A107" s="49" t="s">
        <v>190</v>
      </c>
      <c r="B107" s="62" t="s">
        <v>191</v>
      </c>
      <c r="C107" s="53" t="s">
        <v>173</v>
      </c>
      <c r="E107" s="74"/>
      <c r="F107" s="56">
        <v>2808320769</v>
      </c>
      <c r="G107" s="67">
        <v>52.85</v>
      </c>
      <c r="H107" s="5">
        <f t="shared" si="26"/>
        <v>0.5285</v>
      </c>
      <c r="I107" s="59">
        <v>17438111.67</v>
      </c>
      <c r="J107" s="59">
        <v>1589130.72</v>
      </c>
      <c r="K107" s="59">
        <v>0</v>
      </c>
      <c r="L107" s="59">
        <v>1896577.47</v>
      </c>
      <c r="M107" s="91">
        <f t="shared" si="18"/>
        <v>20923819.86</v>
      </c>
      <c r="N107" s="59">
        <v>50223871</v>
      </c>
      <c r="O107" s="59">
        <v>29084802.26</v>
      </c>
      <c r="P107" s="59">
        <v>0</v>
      </c>
      <c r="Q107" s="94">
        <f t="shared" si="19"/>
        <v>79308673.26</v>
      </c>
      <c r="R107" s="59">
        <v>15389606.92</v>
      </c>
      <c r="S107" s="59">
        <v>842496</v>
      </c>
      <c r="T107" s="94">
        <f t="shared" si="20"/>
        <v>16232102.92</v>
      </c>
      <c r="U107" s="94">
        <f t="shared" si="21"/>
        <v>116464596.04</v>
      </c>
      <c r="V107" s="2">
        <f t="shared" si="27"/>
        <v>0.5480003242464359</v>
      </c>
      <c r="W107" s="2">
        <f t="shared" si="28"/>
        <v>0.02999999178512645</v>
      </c>
      <c r="X107" s="2">
        <f t="shared" si="22"/>
        <v>0.5780003160315622</v>
      </c>
      <c r="Y107" s="6">
        <f t="shared" si="23"/>
        <v>2.824060347217409</v>
      </c>
      <c r="Z107" s="6">
        <f t="shared" si="24"/>
        <v>0.7450651681592146</v>
      </c>
      <c r="AA107" s="78"/>
      <c r="AB107" s="6">
        <f t="shared" si="25"/>
        <v>4.147125831408186</v>
      </c>
      <c r="AC107" s="8">
        <v>147070.76313181367</v>
      </c>
      <c r="AD107" s="22">
        <f t="shared" si="29"/>
        <v>6099.209608288591</v>
      </c>
      <c r="AE107" s="23">
        <v>442.99</v>
      </c>
      <c r="AF107" s="22">
        <f t="shared" si="30"/>
        <v>5656.219608288591</v>
      </c>
      <c r="AG107" s="25"/>
      <c r="AH107" s="1">
        <f t="shared" si="31"/>
        <v>5313757368.022706</v>
      </c>
      <c r="AI107" s="2">
        <f t="shared" si="32"/>
        <v>0.3937669413721449</v>
      </c>
      <c r="AJ107" s="2">
        <f t="shared" si="33"/>
        <v>1.4925158935044005</v>
      </c>
      <c r="AK107" s="2">
        <f t="shared" si="34"/>
        <v>0.3054731670226807</v>
      </c>
      <c r="AL107" s="2">
        <f t="shared" si="35"/>
        <v>2.192</v>
      </c>
      <c r="AN107" s="102"/>
    </row>
    <row r="108" spans="1:40" ht="12.75">
      <c r="A108" s="49" t="s">
        <v>192</v>
      </c>
      <c r="B108" s="62" t="s">
        <v>1058</v>
      </c>
      <c r="C108" s="53" t="s">
        <v>173</v>
      </c>
      <c r="E108" s="74"/>
      <c r="F108" s="56">
        <v>28919927</v>
      </c>
      <c r="G108" s="67">
        <v>48.62</v>
      </c>
      <c r="H108" s="5">
        <f t="shared" si="26"/>
        <v>0.48619999999999997</v>
      </c>
      <c r="I108" s="59">
        <v>193886.2</v>
      </c>
      <c r="J108" s="59">
        <v>17668.73</v>
      </c>
      <c r="K108" s="59">
        <v>0</v>
      </c>
      <c r="L108" s="59">
        <v>21087.1</v>
      </c>
      <c r="M108" s="91">
        <f t="shared" si="18"/>
        <v>232642.03000000003</v>
      </c>
      <c r="N108" s="59">
        <v>0</v>
      </c>
      <c r="O108" s="59">
        <v>760392.23</v>
      </c>
      <c r="P108" s="59">
        <v>0</v>
      </c>
      <c r="Q108" s="94">
        <f t="shared" si="19"/>
        <v>760392.23</v>
      </c>
      <c r="R108" s="59">
        <v>259766</v>
      </c>
      <c r="S108" s="59">
        <v>0</v>
      </c>
      <c r="T108" s="94">
        <f t="shared" si="20"/>
        <v>259766</v>
      </c>
      <c r="U108" s="94">
        <f t="shared" si="21"/>
        <v>1252800.26</v>
      </c>
      <c r="V108" s="2">
        <f t="shared" si="27"/>
        <v>0.8982249505678213</v>
      </c>
      <c r="W108" s="2">
        <f t="shared" si="28"/>
        <v>0</v>
      </c>
      <c r="X108" s="2">
        <f t="shared" si="22"/>
        <v>0.8982249505678213</v>
      </c>
      <c r="Y108" s="6">
        <f t="shared" si="23"/>
        <v>2.6293020380030696</v>
      </c>
      <c r="Z108" s="6">
        <f t="shared" si="24"/>
        <v>0.8044350526887569</v>
      </c>
      <c r="AA108" s="78"/>
      <c r="AB108" s="6">
        <f t="shared" si="25"/>
        <v>4.331962041259648</v>
      </c>
      <c r="AC108" s="8">
        <v>93844.77611940299</v>
      </c>
      <c r="AD108" s="22">
        <f t="shared" si="29"/>
        <v>4065.3200791976365</v>
      </c>
      <c r="AE108" s="23">
        <v>533.77</v>
      </c>
      <c r="AF108" s="22">
        <f t="shared" si="30"/>
        <v>3531.5500791976365</v>
      </c>
      <c r="AG108" s="25"/>
      <c r="AH108" s="1">
        <f t="shared" si="31"/>
        <v>59481544.631838754</v>
      </c>
      <c r="AI108" s="2">
        <f t="shared" si="32"/>
        <v>0.3911163226172736</v>
      </c>
      <c r="AJ108" s="2">
        <f t="shared" si="33"/>
        <v>1.2783666508770923</v>
      </c>
      <c r="AK108" s="2">
        <f t="shared" si="34"/>
        <v>0.43671697096607465</v>
      </c>
      <c r="AL108" s="2">
        <f t="shared" si="35"/>
        <v>2.106</v>
      </c>
      <c r="AN108" s="102"/>
    </row>
    <row r="109" spans="1:40" ht="12.75">
      <c r="A109" s="49" t="s">
        <v>193</v>
      </c>
      <c r="B109" s="62" t="s">
        <v>1059</v>
      </c>
      <c r="C109" s="53" t="s">
        <v>173</v>
      </c>
      <c r="E109" s="74"/>
      <c r="F109" s="56">
        <v>556674312</v>
      </c>
      <c r="G109" s="67">
        <v>54.28</v>
      </c>
      <c r="H109" s="5">
        <f t="shared" si="26"/>
        <v>0.5428000000000001</v>
      </c>
      <c r="I109" s="59">
        <v>3326960.65</v>
      </c>
      <c r="J109" s="59">
        <v>303185.48</v>
      </c>
      <c r="K109" s="59">
        <v>0</v>
      </c>
      <c r="L109" s="59">
        <v>361843.17</v>
      </c>
      <c r="M109" s="91">
        <f t="shared" si="18"/>
        <v>3991989.3</v>
      </c>
      <c r="N109" s="59">
        <v>13573840</v>
      </c>
      <c r="O109" s="59">
        <v>0</v>
      </c>
      <c r="P109" s="59">
        <v>0</v>
      </c>
      <c r="Q109" s="94">
        <f t="shared" si="19"/>
        <v>13573840</v>
      </c>
      <c r="R109" s="59">
        <v>3378761</v>
      </c>
      <c r="S109" s="59">
        <v>0</v>
      </c>
      <c r="T109" s="94">
        <f t="shared" si="20"/>
        <v>3378761</v>
      </c>
      <c r="U109" s="94">
        <f t="shared" si="21"/>
        <v>20944590.3</v>
      </c>
      <c r="V109" s="2">
        <f t="shared" si="27"/>
        <v>0.6069547178961618</v>
      </c>
      <c r="W109" s="2">
        <f t="shared" si="28"/>
        <v>0</v>
      </c>
      <c r="X109" s="2">
        <f t="shared" si="22"/>
        <v>0.6069547178961618</v>
      </c>
      <c r="Y109" s="6">
        <f t="shared" si="23"/>
        <v>2.4383808822132247</v>
      </c>
      <c r="Z109" s="6">
        <f t="shared" si="24"/>
        <v>0.7171139774094696</v>
      </c>
      <c r="AB109" s="6">
        <f t="shared" si="25"/>
        <v>3.762449577518857</v>
      </c>
      <c r="AC109" s="8">
        <v>114777.32585877863</v>
      </c>
      <c r="AD109" s="22">
        <f t="shared" si="29"/>
        <v>4318.439011861058</v>
      </c>
      <c r="AE109" s="23">
        <v>510.77</v>
      </c>
      <c r="AF109" s="22">
        <f t="shared" si="30"/>
        <v>3807.669011861058</v>
      </c>
      <c r="AG109" s="25"/>
      <c r="AH109" s="1">
        <f t="shared" si="31"/>
        <v>1025560633.750921</v>
      </c>
      <c r="AI109" s="2">
        <f t="shared" si="32"/>
        <v>0.3892494669378601</v>
      </c>
      <c r="AJ109" s="2">
        <f t="shared" si="33"/>
        <v>1.3235531428653386</v>
      </c>
      <c r="AK109" s="2">
        <f t="shared" si="34"/>
        <v>0.3294550208740367</v>
      </c>
      <c r="AL109" s="2">
        <f t="shared" si="35"/>
        <v>2.0420000000000003</v>
      </c>
      <c r="AN109" s="102"/>
    </row>
    <row r="110" spans="1:40" ht="12.75">
      <c r="A110" s="49" t="s">
        <v>194</v>
      </c>
      <c r="B110" s="62" t="s">
        <v>1060</v>
      </c>
      <c r="C110" s="53" t="s">
        <v>173</v>
      </c>
      <c r="E110" s="74"/>
      <c r="F110" s="56">
        <v>424807320</v>
      </c>
      <c r="G110" s="67">
        <v>53.19</v>
      </c>
      <c r="H110" s="5">
        <f t="shared" si="26"/>
        <v>0.5318999999999999</v>
      </c>
      <c r="I110" s="59">
        <v>2583936.03</v>
      </c>
      <c r="J110" s="59">
        <v>235473.59</v>
      </c>
      <c r="K110" s="59">
        <v>0</v>
      </c>
      <c r="L110" s="59">
        <v>281030.58</v>
      </c>
      <c r="M110" s="91">
        <f t="shared" si="18"/>
        <v>3100440.1999999997</v>
      </c>
      <c r="N110" s="59">
        <v>6557297</v>
      </c>
      <c r="O110" s="59">
        <v>2317930.44</v>
      </c>
      <c r="P110" s="59">
        <v>0</v>
      </c>
      <c r="Q110" s="94">
        <f t="shared" si="19"/>
        <v>8875227.44</v>
      </c>
      <c r="R110" s="59">
        <v>1622788</v>
      </c>
      <c r="S110" s="59">
        <v>212403</v>
      </c>
      <c r="T110" s="94">
        <f t="shared" si="20"/>
        <v>1835191</v>
      </c>
      <c r="U110" s="94">
        <f t="shared" si="21"/>
        <v>13810858.639999999</v>
      </c>
      <c r="V110" s="2">
        <f t="shared" si="27"/>
        <v>0.3820056584712335</v>
      </c>
      <c r="W110" s="2">
        <f t="shared" si="28"/>
        <v>0.049999844635445545</v>
      </c>
      <c r="X110" s="2">
        <f t="shared" si="22"/>
        <v>0.432005503106679</v>
      </c>
      <c r="Y110" s="6">
        <f t="shared" si="23"/>
        <v>2.089235995274281</v>
      </c>
      <c r="Z110" s="6">
        <f t="shared" si="24"/>
        <v>0.7298462276968297</v>
      </c>
      <c r="AB110" s="6">
        <f t="shared" si="25"/>
        <v>3.251087726077789</v>
      </c>
      <c r="AC110" s="8">
        <v>159662.80036968578</v>
      </c>
      <c r="AD110" s="22">
        <f t="shared" si="29"/>
        <v>5190.777705930937</v>
      </c>
      <c r="AE110" s="23">
        <v>517.83</v>
      </c>
      <c r="AF110" s="22">
        <f t="shared" si="30"/>
        <v>4672.947705930937</v>
      </c>
      <c r="AG110" s="25"/>
      <c r="AH110" s="1">
        <f t="shared" si="31"/>
        <v>798660124.0834744</v>
      </c>
      <c r="AI110" s="2">
        <f t="shared" si="32"/>
        <v>0.3882052085119437</v>
      </c>
      <c r="AJ110" s="2">
        <f t="shared" si="33"/>
        <v>1.1112646258863899</v>
      </c>
      <c r="AK110" s="2">
        <f t="shared" si="34"/>
        <v>0.22978372710244255</v>
      </c>
      <c r="AL110" s="2">
        <f t="shared" si="35"/>
        <v>1.729</v>
      </c>
      <c r="AN110" s="102"/>
    </row>
    <row r="111" spans="1:40" ht="12.75">
      <c r="A111" s="49" t="s">
        <v>195</v>
      </c>
      <c r="B111" s="62" t="s">
        <v>196</v>
      </c>
      <c r="C111" s="53" t="s">
        <v>173</v>
      </c>
      <c r="E111" s="74"/>
      <c r="F111" s="56">
        <v>741498365</v>
      </c>
      <c r="G111" s="67">
        <v>53.55</v>
      </c>
      <c r="H111" s="5">
        <f t="shared" si="26"/>
        <v>0.5355</v>
      </c>
      <c r="I111" s="59">
        <v>4676775.62</v>
      </c>
      <c r="J111" s="59">
        <v>426212.94</v>
      </c>
      <c r="K111" s="59">
        <v>0</v>
      </c>
      <c r="L111" s="59">
        <v>508680.67</v>
      </c>
      <c r="M111" s="91">
        <f t="shared" si="18"/>
        <v>5611669.23</v>
      </c>
      <c r="N111" s="59">
        <v>13454288</v>
      </c>
      <c r="O111" s="59">
        <v>4218001.31</v>
      </c>
      <c r="P111" s="59">
        <v>0</v>
      </c>
      <c r="Q111" s="94">
        <f t="shared" si="19"/>
        <v>17672289.31</v>
      </c>
      <c r="R111" s="59">
        <v>2970714</v>
      </c>
      <c r="S111" s="59">
        <v>74150</v>
      </c>
      <c r="T111" s="94">
        <f t="shared" si="20"/>
        <v>3044864</v>
      </c>
      <c r="U111" s="94">
        <f t="shared" si="21"/>
        <v>26328822.54</v>
      </c>
      <c r="V111" s="2">
        <f t="shared" si="27"/>
        <v>0.40063662176787135</v>
      </c>
      <c r="W111" s="2">
        <f t="shared" si="28"/>
        <v>0.010000022049947474</v>
      </c>
      <c r="X111" s="2">
        <f t="shared" si="22"/>
        <v>0.41063664381781884</v>
      </c>
      <c r="Y111" s="6">
        <f t="shared" si="23"/>
        <v>2.383321412987876</v>
      </c>
      <c r="Z111" s="6">
        <f t="shared" si="24"/>
        <v>0.7568012951721074</v>
      </c>
      <c r="AA111" s="78"/>
      <c r="AB111" s="6">
        <f t="shared" si="25"/>
        <v>3.5507593519778022</v>
      </c>
      <c r="AC111" s="8">
        <v>166454.6913244493</v>
      </c>
      <c r="AD111" s="22">
        <f t="shared" si="29"/>
        <v>5910.405519008667</v>
      </c>
      <c r="AE111" s="23">
        <v>410.93</v>
      </c>
      <c r="AF111" s="22">
        <f t="shared" si="30"/>
        <v>5499.475519008667</v>
      </c>
      <c r="AG111" s="25"/>
      <c r="AH111" s="1">
        <f t="shared" si="31"/>
        <v>1384684154.9953315</v>
      </c>
      <c r="AI111" s="2">
        <f t="shared" si="32"/>
        <v>0.4052670935646635</v>
      </c>
      <c r="AJ111" s="2">
        <f t="shared" si="33"/>
        <v>1.2762686166550077</v>
      </c>
      <c r="AK111" s="2">
        <f t="shared" si="34"/>
        <v>0.21989592276444198</v>
      </c>
      <c r="AL111" s="2">
        <f t="shared" si="35"/>
        <v>1.901</v>
      </c>
      <c r="AN111" s="102"/>
    </row>
    <row r="112" spans="1:40" ht="12.75">
      <c r="A112" s="49" t="s">
        <v>197</v>
      </c>
      <c r="B112" s="62" t="s">
        <v>198</v>
      </c>
      <c r="C112" s="53" t="s">
        <v>173</v>
      </c>
      <c r="E112" s="74"/>
      <c r="F112" s="56">
        <v>650772018</v>
      </c>
      <c r="G112" s="67">
        <v>54.77</v>
      </c>
      <c r="H112" s="5">
        <f t="shared" si="26"/>
        <v>0.5477000000000001</v>
      </c>
      <c r="I112" s="59">
        <v>3986246.03</v>
      </c>
      <c r="J112" s="59">
        <v>363259.6</v>
      </c>
      <c r="K112" s="59">
        <v>0</v>
      </c>
      <c r="L112" s="59">
        <v>433540.08</v>
      </c>
      <c r="M112" s="91">
        <f t="shared" si="18"/>
        <v>4783045.71</v>
      </c>
      <c r="N112" s="59">
        <v>7865231</v>
      </c>
      <c r="O112" s="59">
        <v>8205319.45</v>
      </c>
      <c r="P112" s="59">
        <v>0</v>
      </c>
      <c r="Q112" s="94">
        <f t="shared" si="19"/>
        <v>16070550.45</v>
      </c>
      <c r="R112" s="59">
        <v>2048971.64</v>
      </c>
      <c r="S112" s="59">
        <v>0</v>
      </c>
      <c r="T112" s="94">
        <f t="shared" si="20"/>
        <v>2048971.64</v>
      </c>
      <c r="U112" s="94">
        <f t="shared" si="21"/>
        <v>22902567.8</v>
      </c>
      <c r="V112" s="2">
        <f t="shared" si="27"/>
        <v>0.3148524496024044</v>
      </c>
      <c r="W112" s="2">
        <f t="shared" si="28"/>
        <v>0</v>
      </c>
      <c r="X112" s="2">
        <f t="shared" si="22"/>
        <v>0.3148524496024044</v>
      </c>
      <c r="Y112" s="6">
        <f t="shared" si="23"/>
        <v>2.469459350663107</v>
      </c>
      <c r="Z112" s="6">
        <f t="shared" si="24"/>
        <v>0.7349802354286229</v>
      </c>
      <c r="AA112" s="78"/>
      <c r="AB112" s="6">
        <f t="shared" si="25"/>
        <v>3.519292035694135</v>
      </c>
      <c r="AC112" s="8">
        <v>173770.9538784067</v>
      </c>
      <c r="AD112" s="22">
        <f t="shared" si="29"/>
        <v>6115.507340192496</v>
      </c>
      <c r="AE112" s="23">
        <v>695.77</v>
      </c>
      <c r="AF112" s="22">
        <f t="shared" si="30"/>
        <v>5419.737340192496</v>
      </c>
      <c r="AG112" s="25"/>
      <c r="AH112" s="1">
        <f t="shared" si="31"/>
        <v>1188190648.1650536</v>
      </c>
      <c r="AI112" s="2">
        <f t="shared" si="32"/>
        <v>0.4025486749442568</v>
      </c>
      <c r="AJ112" s="2">
        <f t="shared" si="33"/>
        <v>1.3525228863581842</v>
      </c>
      <c r="AK112" s="2">
        <f t="shared" si="34"/>
        <v>0.17244468664723692</v>
      </c>
      <c r="AL112" s="2">
        <f t="shared" si="35"/>
        <v>1.928</v>
      </c>
      <c r="AN112" s="102"/>
    </row>
    <row r="113" spans="1:40" ht="12.75">
      <c r="A113" s="49" t="s">
        <v>199</v>
      </c>
      <c r="B113" s="62" t="s">
        <v>1061</v>
      </c>
      <c r="C113" s="53" t="s">
        <v>173</v>
      </c>
      <c r="E113" s="74" t="s">
        <v>1201</v>
      </c>
      <c r="F113" s="56">
        <v>1605223875</v>
      </c>
      <c r="G113" s="67">
        <v>107.18</v>
      </c>
      <c r="H113" s="5">
        <f t="shared" si="26"/>
        <v>1.0718</v>
      </c>
      <c r="I113" s="59">
        <v>4782735.05</v>
      </c>
      <c r="J113" s="59">
        <v>435818.85</v>
      </c>
      <c r="K113" s="59">
        <v>0</v>
      </c>
      <c r="L113" s="59">
        <v>520138.3</v>
      </c>
      <c r="M113" s="91">
        <f t="shared" si="18"/>
        <v>5738692.199999999</v>
      </c>
      <c r="N113" s="59">
        <v>20288475</v>
      </c>
      <c r="O113" s="59">
        <v>0</v>
      </c>
      <c r="P113" s="59">
        <v>0</v>
      </c>
      <c r="Q113" s="94">
        <f t="shared" si="19"/>
        <v>20288475</v>
      </c>
      <c r="R113" s="59">
        <v>6173036.1</v>
      </c>
      <c r="S113" s="59">
        <v>0</v>
      </c>
      <c r="T113" s="94">
        <f t="shared" si="20"/>
        <v>6173036.1</v>
      </c>
      <c r="U113" s="94">
        <f t="shared" si="21"/>
        <v>32200203.299999997</v>
      </c>
      <c r="V113" s="2">
        <f t="shared" si="27"/>
        <v>0.38455920050404185</v>
      </c>
      <c r="W113" s="2">
        <f t="shared" si="28"/>
        <v>0</v>
      </c>
      <c r="X113" s="2">
        <f t="shared" si="22"/>
        <v>0.38455920050404185</v>
      </c>
      <c r="Y113" s="6">
        <f t="shared" si="23"/>
        <v>1.2639031424822285</v>
      </c>
      <c r="Z113" s="6">
        <f t="shared" si="24"/>
        <v>0.3575010495031417</v>
      </c>
      <c r="AA113" s="78"/>
      <c r="AB113" s="6">
        <f t="shared" si="25"/>
        <v>2.005963392489412</v>
      </c>
      <c r="AC113" s="8">
        <v>203018.17596566523</v>
      </c>
      <c r="AD113" s="22">
        <f t="shared" si="29"/>
        <v>4072.4702899709823</v>
      </c>
      <c r="AE113" s="23">
        <v>605.53</v>
      </c>
      <c r="AF113" s="22">
        <f t="shared" si="30"/>
        <v>3466.940289970982</v>
      </c>
      <c r="AG113" s="25"/>
      <c r="AH113" s="1">
        <f t="shared" si="31"/>
        <v>1497689750.8863592</v>
      </c>
      <c r="AI113" s="2">
        <f t="shared" si="32"/>
        <v>0.3831696248574673</v>
      </c>
      <c r="AJ113" s="2">
        <f t="shared" si="33"/>
        <v>1.3546513881124527</v>
      </c>
      <c r="AK113" s="2">
        <f t="shared" si="34"/>
        <v>0.4121705511002321</v>
      </c>
      <c r="AL113" s="2">
        <f t="shared" si="35"/>
        <v>2.15</v>
      </c>
      <c r="AN113" s="102"/>
    </row>
    <row r="114" spans="1:40" ht="12.75">
      <c r="A114" s="49" t="s">
        <v>200</v>
      </c>
      <c r="B114" s="62" t="s">
        <v>201</v>
      </c>
      <c r="C114" s="53" t="s">
        <v>173</v>
      </c>
      <c r="E114" s="74"/>
      <c r="F114" s="56">
        <v>1765291576</v>
      </c>
      <c r="G114" s="67">
        <v>55.18</v>
      </c>
      <c r="H114" s="5">
        <f t="shared" si="26"/>
        <v>0.5518</v>
      </c>
      <c r="I114" s="59">
        <v>10654601.29</v>
      </c>
      <c r="J114" s="59">
        <v>970930.58</v>
      </c>
      <c r="K114" s="59">
        <v>0</v>
      </c>
      <c r="L114" s="59">
        <v>1158780.27</v>
      </c>
      <c r="M114" s="91">
        <f t="shared" si="18"/>
        <v>12784312.139999999</v>
      </c>
      <c r="N114" s="59">
        <v>35579862</v>
      </c>
      <c r="O114" s="59">
        <v>15718151.36</v>
      </c>
      <c r="P114" s="59">
        <v>0</v>
      </c>
      <c r="Q114" s="94">
        <f t="shared" si="19"/>
        <v>51298013.36</v>
      </c>
      <c r="R114" s="59">
        <v>8805274</v>
      </c>
      <c r="S114" s="59">
        <v>529587</v>
      </c>
      <c r="T114" s="94">
        <f t="shared" si="20"/>
        <v>9334861</v>
      </c>
      <c r="U114" s="94">
        <f t="shared" si="21"/>
        <v>73417186.5</v>
      </c>
      <c r="V114" s="2">
        <f t="shared" si="27"/>
        <v>0.4987999784121782</v>
      </c>
      <c r="W114" s="2">
        <f t="shared" si="28"/>
        <v>0.029999973216889127</v>
      </c>
      <c r="X114" s="2">
        <f t="shared" si="22"/>
        <v>0.5287999516290673</v>
      </c>
      <c r="Y114" s="6">
        <f t="shared" si="23"/>
        <v>2.9059229680479706</v>
      </c>
      <c r="Z114" s="6">
        <f t="shared" si="24"/>
        <v>0.7242039963147708</v>
      </c>
      <c r="AA114" s="78"/>
      <c r="AB114" s="6">
        <f t="shared" si="25"/>
        <v>4.158926915991809</v>
      </c>
      <c r="AC114" s="8">
        <v>200521.80082559338</v>
      </c>
      <c r="AD114" s="22">
        <f t="shared" si="29"/>
        <v>8339.555146967088</v>
      </c>
      <c r="AE114" s="23">
        <v>473.36</v>
      </c>
      <c r="AF114" s="22">
        <f t="shared" si="30"/>
        <v>7866.1951469670885</v>
      </c>
      <c r="AG114" s="25"/>
      <c r="AH114" s="1">
        <f t="shared" si="31"/>
        <v>3199151098.2239943</v>
      </c>
      <c r="AI114" s="2">
        <f t="shared" si="32"/>
        <v>0.39961576516649056</v>
      </c>
      <c r="AJ114" s="2">
        <f t="shared" si="33"/>
        <v>1.6034882937688701</v>
      </c>
      <c r="AK114" s="2">
        <f t="shared" si="34"/>
        <v>0.29179181330891935</v>
      </c>
      <c r="AL114" s="2">
        <f t="shared" si="35"/>
        <v>2.295</v>
      </c>
      <c r="AN114" s="102"/>
    </row>
    <row r="115" spans="1:40" ht="12.75">
      <c r="A115" s="49" t="s">
        <v>202</v>
      </c>
      <c r="B115" s="62" t="s">
        <v>1062</v>
      </c>
      <c r="C115" s="53" t="s">
        <v>173</v>
      </c>
      <c r="E115" s="74"/>
      <c r="F115" s="56">
        <v>232243414</v>
      </c>
      <c r="G115" s="67">
        <v>51.65</v>
      </c>
      <c r="H115" s="5">
        <f t="shared" si="26"/>
        <v>0.5165</v>
      </c>
      <c r="I115" s="59">
        <v>1523605.63</v>
      </c>
      <c r="J115" s="59">
        <v>138845.41</v>
      </c>
      <c r="K115" s="59">
        <v>0</v>
      </c>
      <c r="L115" s="59">
        <v>165707.91</v>
      </c>
      <c r="M115" s="91">
        <f t="shared" si="18"/>
        <v>1828158.9499999997</v>
      </c>
      <c r="N115" s="59">
        <v>4931552</v>
      </c>
      <c r="O115" s="59">
        <v>2320418.73</v>
      </c>
      <c r="P115" s="59">
        <v>0</v>
      </c>
      <c r="Q115" s="94">
        <f t="shared" si="19"/>
        <v>7251970.73</v>
      </c>
      <c r="R115" s="59">
        <v>2391651.96</v>
      </c>
      <c r="S115" s="59">
        <v>0</v>
      </c>
      <c r="T115" s="94">
        <f t="shared" si="20"/>
        <v>2391651.96</v>
      </c>
      <c r="U115" s="94">
        <f t="shared" si="21"/>
        <v>11471781.64</v>
      </c>
      <c r="V115" s="2">
        <f t="shared" si="27"/>
        <v>1.0298039969391768</v>
      </c>
      <c r="W115" s="2">
        <f t="shared" si="28"/>
        <v>0</v>
      </c>
      <c r="X115" s="2">
        <f t="shared" si="22"/>
        <v>1.0298039969391768</v>
      </c>
      <c r="Y115" s="6">
        <f t="shared" si="23"/>
        <v>3.12257325411174</v>
      </c>
      <c r="Z115" s="6">
        <f t="shared" si="24"/>
        <v>0.7871736461814154</v>
      </c>
      <c r="AA115" s="78"/>
      <c r="AB115" s="6">
        <f t="shared" si="25"/>
        <v>4.9395508972323325</v>
      </c>
      <c r="AC115" s="8">
        <v>147791.47135416666</v>
      </c>
      <c r="AD115" s="22">
        <f t="shared" si="29"/>
        <v>7300.234949307604</v>
      </c>
      <c r="AE115" s="23">
        <v>504.13</v>
      </c>
      <c r="AF115" s="22">
        <f t="shared" si="30"/>
        <v>6796.104949307604</v>
      </c>
      <c r="AG115" s="25"/>
      <c r="AH115" s="1">
        <f t="shared" si="31"/>
        <v>449648429.8160697</v>
      </c>
      <c r="AI115" s="2">
        <f t="shared" si="32"/>
        <v>0.406575188252701</v>
      </c>
      <c r="AJ115" s="2">
        <f t="shared" si="33"/>
        <v>1.6128090857487138</v>
      </c>
      <c r="AK115" s="2">
        <f t="shared" si="34"/>
        <v>0.5318937644190849</v>
      </c>
      <c r="AL115" s="2">
        <f t="shared" si="35"/>
        <v>2.552</v>
      </c>
      <c r="AN115" s="102"/>
    </row>
    <row r="116" spans="1:40" ht="12.75">
      <c r="A116" s="49" t="s">
        <v>203</v>
      </c>
      <c r="B116" s="62" t="s">
        <v>1063</v>
      </c>
      <c r="C116" s="53" t="s">
        <v>173</v>
      </c>
      <c r="E116" s="74"/>
      <c r="F116" s="56">
        <v>1931049730</v>
      </c>
      <c r="G116" s="67">
        <v>47.57</v>
      </c>
      <c r="H116" s="5">
        <f t="shared" si="26"/>
        <v>0.4757</v>
      </c>
      <c r="I116" s="59">
        <v>13653834.18</v>
      </c>
      <c r="J116" s="59">
        <v>0</v>
      </c>
      <c r="K116" s="59">
        <v>0</v>
      </c>
      <c r="L116" s="59">
        <v>1485015.12</v>
      </c>
      <c r="M116" s="91">
        <f t="shared" si="18"/>
        <v>15138849.3</v>
      </c>
      <c r="N116" s="59">
        <v>54390593</v>
      </c>
      <c r="O116" s="59">
        <v>0</v>
      </c>
      <c r="P116" s="59">
        <v>0</v>
      </c>
      <c r="Q116" s="94">
        <f t="shared" si="19"/>
        <v>54390593</v>
      </c>
      <c r="R116" s="59">
        <v>10878622</v>
      </c>
      <c r="S116" s="59">
        <v>1158630</v>
      </c>
      <c r="T116" s="94">
        <f t="shared" si="20"/>
        <v>12037252</v>
      </c>
      <c r="U116" s="94">
        <f t="shared" si="21"/>
        <v>81566694.3</v>
      </c>
      <c r="V116" s="2">
        <f t="shared" si="27"/>
        <v>0.5633527625412319</v>
      </c>
      <c r="W116" s="2">
        <f t="shared" si="28"/>
        <v>0.06000000838921948</v>
      </c>
      <c r="X116" s="2">
        <f t="shared" si="22"/>
        <v>0.6233527709304514</v>
      </c>
      <c r="Y116" s="6">
        <f t="shared" si="23"/>
        <v>2.8166334690924817</v>
      </c>
      <c r="Z116" s="6">
        <f t="shared" si="24"/>
        <v>0.7839699343216812</v>
      </c>
      <c r="AA116" s="78"/>
      <c r="AB116" s="6">
        <f t="shared" si="25"/>
        <v>4.223956174344614</v>
      </c>
      <c r="AC116" s="8">
        <v>217657.26416550874</v>
      </c>
      <c r="AD116" s="22">
        <f t="shared" si="29"/>
        <v>9193.747448628572</v>
      </c>
      <c r="AE116" s="23">
        <v>559.15</v>
      </c>
      <c r="AF116" s="22">
        <f t="shared" si="30"/>
        <v>8634.597448628572</v>
      </c>
      <c r="AG116" s="25"/>
      <c r="AH116" s="1">
        <f t="shared" si="31"/>
        <v>4059385600.1681733</v>
      </c>
      <c r="AI116" s="2">
        <f t="shared" si="32"/>
        <v>0.37293449775682375</v>
      </c>
      <c r="AJ116" s="2">
        <f t="shared" si="33"/>
        <v>1.3398725412472934</v>
      </c>
      <c r="AK116" s="2">
        <f t="shared" si="34"/>
        <v>0.2965289131316157</v>
      </c>
      <c r="AL116" s="2">
        <f t="shared" si="35"/>
        <v>2.0100000000000002</v>
      </c>
      <c r="AN116" s="102"/>
    </row>
    <row r="117" spans="1:40" ht="12.75">
      <c r="A117" s="49" t="s">
        <v>204</v>
      </c>
      <c r="B117" s="62" t="s">
        <v>1064</v>
      </c>
      <c r="C117" s="53" t="s">
        <v>173</v>
      </c>
      <c r="E117" s="74"/>
      <c r="F117" s="56">
        <v>320865686</v>
      </c>
      <c r="G117" s="67">
        <v>49.78</v>
      </c>
      <c r="H117" s="5">
        <f t="shared" si="26"/>
        <v>0.4978</v>
      </c>
      <c r="I117" s="59">
        <v>2006508.02</v>
      </c>
      <c r="J117" s="59">
        <v>182874.64</v>
      </c>
      <c r="K117" s="59">
        <v>0</v>
      </c>
      <c r="L117" s="59">
        <v>218249.83</v>
      </c>
      <c r="M117" s="91">
        <f t="shared" si="18"/>
        <v>2407632.49</v>
      </c>
      <c r="N117" s="59">
        <v>6221327</v>
      </c>
      <c r="O117" s="59">
        <v>2205660.12</v>
      </c>
      <c r="P117" s="59">
        <v>0</v>
      </c>
      <c r="Q117" s="94">
        <f t="shared" si="19"/>
        <v>8426987.120000001</v>
      </c>
      <c r="R117" s="59">
        <v>2980601</v>
      </c>
      <c r="S117" s="59">
        <v>0</v>
      </c>
      <c r="T117" s="94">
        <f t="shared" si="20"/>
        <v>2980601</v>
      </c>
      <c r="U117" s="94">
        <f t="shared" si="21"/>
        <v>13815220.610000001</v>
      </c>
      <c r="V117" s="2">
        <f t="shared" si="27"/>
        <v>0.9289248212100811</v>
      </c>
      <c r="W117" s="2">
        <f t="shared" si="28"/>
        <v>0</v>
      </c>
      <c r="X117" s="2">
        <f t="shared" si="22"/>
        <v>0.9289248212100811</v>
      </c>
      <c r="Y117" s="6">
        <f t="shared" si="23"/>
        <v>2.626328550445248</v>
      </c>
      <c r="Z117" s="6">
        <f t="shared" si="24"/>
        <v>0.7503552405413648</v>
      </c>
      <c r="AA117" s="78"/>
      <c r="AB117" s="6">
        <f t="shared" si="25"/>
        <v>4.305608612196694</v>
      </c>
      <c r="AC117" s="8">
        <v>81292.54698639015</v>
      </c>
      <c r="AD117" s="22">
        <f t="shared" si="29"/>
        <v>3500.138904120058</v>
      </c>
      <c r="AE117" s="23">
        <v>568.13</v>
      </c>
      <c r="AF117" s="22">
        <f t="shared" si="30"/>
        <v>2932.008904120058</v>
      </c>
      <c r="AG117" s="25"/>
      <c r="AH117" s="1">
        <f t="shared" si="31"/>
        <v>644567468.8629972</v>
      </c>
      <c r="AI117" s="2">
        <f t="shared" si="32"/>
        <v>0.3735268387414914</v>
      </c>
      <c r="AJ117" s="2">
        <f t="shared" si="33"/>
        <v>1.3073863524116445</v>
      </c>
      <c r="AK117" s="2">
        <f t="shared" si="34"/>
        <v>0.46241877599837833</v>
      </c>
      <c r="AL117" s="2">
        <f t="shared" si="35"/>
        <v>2.1430000000000002</v>
      </c>
      <c r="AN117" s="102"/>
    </row>
    <row r="118" spans="1:40" ht="12.75">
      <c r="A118" s="49" t="s">
        <v>205</v>
      </c>
      <c r="B118" s="62" t="s">
        <v>1065</v>
      </c>
      <c r="C118" s="53" t="s">
        <v>173</v>
      </c>
      <c r="E118" s="74"/>
      <c r="F118" s="56">
        <v>3322880149</v>
      </c>
      <c r="G118" s="67">
        <v>56.21</v>
      </c>
      <c r="H118" s="5">
        <f t="shared" si="26"/>
        <v>0.5621</v>
      </c>
      <c r="I118" s="59">
        <v>19329818.16</v>
      </c>
      <c r="J118" s="59">
        <v>0</v>
      </c>
      <c r="K118" s="59">
        <v>0</v>
      </c>
      <c r="L118" s="59">
        <v>2102409.91</v>
      </c>
      <c r="M118" s="91">
        <f t="shared" si="18"/>
        <v>21432228.07</v>
      </c>
      <c r="N118" s="59">
        <v>49408590</v>
      </c>
      <c r="O118" s="59">
        <v>29596216.71</v>
      </c>
      <c r="P118" s="59">
        <v>0</v>
      </c>
      <c r="Q118" s="94">
        <f t="shared" si="19"/>
        <v>79004806.71000001</v>
      </c>
      <c r="R118" s="59">
        <v>14255000</v>
      </c>
      <c r="S118" s="59">
        <v>2658304.12</v>
      </c>
      <c r="T118" s="94">
        <f t="shared" si="20"/>
        <v>16913304.12</v>
      </c>
      <c r="U118" s="94">
        <f t="shared" si="21"/>
        <v>117350338.9</v>
      </c>
      <c r="V118" s="2">
        <f t="shared" si="27"/>
        <v>0.42899531011643477</v>
      </c>
      <c r="W118" s="2">
        <f t="shared" si="28"/>
        <v>0.08000000002407551</v>
      </c>
      <c r="X118" s="2">
        <f t="shared" si="22"/>
        <v>0.5089953101405104</v>
      </c>
      <c r="Y118" s="6">
        <f t="shared" si="23"/>
        <v>2.377600249403398</v>
      </c>
      <c r="Z118" s="6">
        <f t="shared" si="24"/>
        <v>0.6449895003420419</v>
      </c>
      <c r="AA118" s="78"/>
      <c r="AB118" s="6">
        <f t="shared" si="25"/>
        <v>3.5315850598859506</v>
      </c>
      <c r="AC118" s="8">
        <v>138951.42857142858</v>
      </c>
      <c r="AD118" s="22">
        <f t="shared" si="29"/>
        <v>4907.18789192667</v>
      </c>
      <c r="AE118" s="23">
        <v>545.32</v>
      </c>
      <c r="AF118" s="22">
        <f t="shared" si="30"/>
        <v>4361.86789192667</v>
      </c>
      <c r="AG118" s="25"/>
      <c r="AH118" s="1">
        <f t="shared" si="31"/>
        <v>5911546253.335705</v>
      </c>
      <c r="AI118" s="2">
        <f t="shared" si="32"/>
        <v>0.36254859814226187</v>
      </c>
      <c r="AJ118" s="2">
        <f t="shared" si="33"/>
        <v>1.3364491001896504</v>
      </c>
      <c r="AK118" s="2">
        <f t="shared" si="34"/>
        <v>0.28610626382998083</v>
      </c>
      <c r="AL118" s="2">
        <f t="shared" si="35"/>
        <v>1.985</v>
      </c>
      <c r="AN118" s="102"/>
    </row>
    <row r="119" spans="1:40" ht="12.75">
      <c r="A119" s="49" t="s">
        <v>206</v>
      </c>
      <c r="B119" s="62" t="s">
        <v>1066</v>
      </c>
      <c r="C119" s="53" t="s">
        <v>173</v>
      </c>
      <c r="E119" s="74"/>
      <c r="F119" s="56">
        <v>54867429</v>
      </c>
      <c r="G119" s="67">
        <v>72.46</v>
      </c>
      <c r="H119" s="5">
        <f t="shared" si="26"/>
        <v>0.7245999999999999</v>
      </c>
      <c r="I119" s="59">
        <v>249168.77</v>
      </c>
      <c r="J119" s="59">
        <v>22706.59</v>
      </c>
      <c r="K119" s="59">
        <v>0</v>
      </c>
      <c r="L119" s="59">
        <v>27099.64</v>
      </c>
      <c r="M119" s="91">
        <f t="shared" si="18"/>
        <v>298975</v>
      </c>
      <c r="N119" s="59">
        <v>0</v>
      </c>
      <c r="O119" s="59">
        <v>958976.78</v>
      </c>
      <c r="P119" s="59">
        <v>0</v>
      </c>
      <c r="Q119" s="94">
        <f t="shared" si="19"/>
        <v>958976.78</v>
      </c>
      <c r="R119" s="59">
        <v>0</v>
      </c>
      <c r="S119" s="59">
        <v>0</v>
      </c>
      <c r="T119" s="94">
        <f t="shared" si="20"/>
        <v>0</v>
      </c>
      <c r="U119" s="94">
        <f t="shared" si="21"/>
        <v>1257951.78</v>
      </c>
      <c r="V119" s="2">
        <f t="shared" si="27"/>
        <v>0</v>
      </c>
      <c r="W119" s="2">
        <f t="shared" si="28"/>
        <v>0</v>
      </c>
      <c r="X119" s="2">
        <f t="shared" si="22"/>
        <v>0</v>
      </c>
      <c r="Y119" s="6">
        <f t="shared" si="23"/>
        <v>1.7478070277358906</v>
      </c>
      <c r="Z119" s="6">
        <f t="shared" si="24"/>
        <v>0.5449043365964897</v>
      </c>
      <c r="AA119" s="100">
        <v>0.152</v>
      </c>
      <c r="AB119" s="6">
        <f t="shared" si="25"/>
        <v>2.1407113643323803</v>
      </c>
      <c r="AC119" s="8">
        <v>164902.99145299144</v>
      </c>
      <c r="AD119" s="22">
        <f t="shared" si="29"/>
        <v>3530.0970781582414</v>
      </c>
      <c r="AE119" s="23">
        <v>506.25</v>
      </c>
      <c r="AF119" s="22">
        <f t="shared" si="30"/>
        <v>3023.8470781582414</v>
      </c>
      <c r="AG119" s="25"/>
      <c r="AH119" s="1">
        <f t="shared" si="31"/>
        <v>75720989.51145461</v>
      </c>
      <c r="AI119" s="2">
        <f t="shared" si="32"/>
        <v>0.3948376822978164</v>
      </c>
      <c r="AJ119" s="2">
        <f t="shared" si="33"/>
        <v>1.266460972297426</v>
      </c>
      <c r="AK119" s="2">
        <f t="shared" si="34"/>
        <v>0</v>
      </c>
      <c r="AL119" s="2">
        <f t="shared" si="35"/>
        <v>1.661</v>
      </c>
      <c r="AN119" s="102"/>
    </row>
    <row r="120" spans="1:40" ht="12.75">
      <c r="A120" s="49" t="s">
        <v>207</v>
      </c>
      <c r="B120" s="62" t="s">
        <v>1067</v>
      </c>
      <c r="C120" s="53" t="s">
        <v>173</v>
      </c>
      <c r="E120" s="74"/>
      <c r="F120" s="56">
        <v>223591993</v>
      </c>
      <c r="G120" s="67">
        <v>52.44</v>
      </c>
      <c r="H120" s="5">
        <f t="shared" si="26"/>
        <v>0.5244</v>
      </c>
      <c r="I120" s="59">
        <v>1349770.19</v>
      </c>
      <c r="J120" s="59">
        <v>123015.77</v>
      </c>
      <c r="K120" s="59">
        <v>0</v>
      </c>
      <c r="L120" s="59">
        <v>146810.73</v>
      </c>
      <c r="M120" s="91">
        <f t="shared" si="18"/>
        <v>1619596.69</v>
      </c>
      <c r="N120" s="59">
        <v>1661288</v>
      </c>
      <c r="O120" s="59">
        <v>2332212.73</v>
      </c>
      <c r="P120" s="59">
        <v>0</v>
      </c>
      <c r="Q120" s="94">
        <f t="shared" si="19"/>
        <v>3993500.73</v>
      </c>
      <c r="R120" s="59">
        <v>418113</v>
      </c>
      <c r="S120" s="59">
        <v>245951</v>
      </c>
      <c r="T120" s="94">
        <f t="shared" si="20"/>
        <v>664064</v>
      </c>
      <c r="U120" s="94">
        <f t="shared" si="21"/>
        <v>6277161.42</v>
      </c>
      <c r="V120" s="2">
        <f t="shared" si="27"/>
        <v>0.18699819899185746</v>
      </c>
      <c r="W120" s="2">
        <f t="shared" si="28"/>
        <v>0.1099999139951313</v>
      </c>
      <c r="X120" s="2">
        <f t="shared" si="22"/>
        <v>0.29699811298698875</v>
      </c>
      <c r="Y120" s="6">
        <f t="shared" si="23"/>
        <v>1.7860660734841252</v>
      </c>
      <c r="Z120" s="6">
        <f t="shared" si="24"/>
        <v>0.7243536176181408</v>
      </c>
      <c r="AA120" s="100">
        <v>0.0753</v>
      </c>
      <c r="AB120" s="6">
        <f t="shared" si="25"/>
        <v>2.732117804089255</v>
      </c>
      <c r="AC120" s="8">
        <v>174594.83590733592</v>
      </c>
      <c r="AD120" s="22">
        <f t="shared" si="29"/>
        <v>4770.1365968447435</v>
      </c>
      <c r="AE120" s="23">
        <v>493.48</v>
      </c>
      <c r="AF120" s="22">
        <f t="shared" si="30"/>
        <v>4276.656596844743</v>
      </c>
      <c r="AG120" s="25"/>
      <c r="AH120" s="1">
        <f t="shared" si="31"/>
        <v>426376798.24561405</v>
      </c>
      <c r="AI120" s="2">
        <f t="shared" si="32"/>
        <v>0.379851037078953</v>
      </c>
      <c r="AJ120" s="2">
        <f t="shared" si="33"/>
        <v>0.9366130489350751</v>
      </c>
      <c r="AK120" s="2">
        <f t="shared" si="34"/>
        <v>0.1557458104503769</v>
      </c>
      <c r="AL120" s="2">
        <f t="shared" si="35"/>
        <v>1.473</v>
      </c>
      <c r="AN120" s="102"/>
    </row>
    <row r="121" spans="1:40" ht="12.75">
      <c r="A121" s="49" t="s">
        <v>208</v>
      </c>
      <c r="B121" s="62" t="s">
        <v>209</v>
      </c>
      <c r="C121" s="53" t="s">
        <v>173</v>
      </c>
      <c r="E121" s="74"/>
      <c r="F121" s="56">
        <v>313643099</v>
      </c>
      <c r="G121" s="67">
        <v>56.77</v>
      </c>
      <c r="H121" s="5">
        <f t="shared" si="26"/>
        <v>0.5677</v>
      </c>
      <c r="I121" s="59">
        <v>1788230.47</v>
      </c>
      <c r="J121" s="59">
        <v>162960.46</v>
      </c>
      <c r="K121" s="59">
        <v>0</v>
      </c>
      <c r="L121" s="59">
        <v>194488.47</v>
      </c>
      <c r="M121" s="91">
        <f t="shared" si="18"/>
        <v>2145679.4</v>
      </c>
      <c r="N121" s="59">
        <v>6609375</v>
      </c>
      <c r="O121" s="59">
        <v>0</v>
      </c>
      <c r="P121" s="59">
        <v>0</v>
      </c>
      <c r="Q121" s="94">
        <f t="shared" si="19"/>
        <v>6609375</v>
      </c>
      <c r="R121" s="59">
        <v>3796182.03</v>
      </c>
      <c r="S121" s="59">
        <v>0</v>
      </c>
      <c r="T121" s="94">
        <f t="shared" si="20"/>
        <v>3796182.03</v>
      </c>
      <c r="U121" s="94">
        <f t="shared" si="21"/>
        <v>12551236.43</v>
      </c>
      <c r="V121" s="2">
        <f t="shared" si="27"/>
        <v>1.210350886757435</v>
      </c>
      <c r="W121" s="2">
        <f t="shared" si="28"/>
        <v>0</v>
      </c>
      <c r="X121" s="2">
        <f t="shared" si="22"/>
        <v>1.210350886757435</v>
      </c>
      <c r="Y121" s="6">
        <f t="shared" si="23"/>
        <v>2.1072917022797304</v>
      </c>
      <c r="Z121" s="6">
        <f t="shared" si="24"/>
        <v>0.6841149723495111</v>
      </c>
      <c r="AA121" s="78"/>
      <c r="AB121" s="6">
        <f t="shared" si="25"/>
        <v>4.001757561386676</v>
      </c>
      <c r="AC121" s="8">
        <v>97408.05545552754</v>
      </c>
      <c r="AD121" s="22">
        <f t="shared" si="29"/>
        <v>3898.0342245913002</v>
      </c>
      <c r="AE121" s="23">
        <v>559.9</v>
      </c>
      <c r="AF121" s="22">
        <f t="shared" si="30"/>
        <v>3338.1342245913</v>
      </c>
      <c r="AG121" s="25"/>
      <c r="AH121" s="1">
        <f t="shared" si="31"/>
        <v>552480357.5832306</v>
      </c>
      <c r="AI121" s="2">
        <f t="shared" si="32"/>
        <v>0.38837206980281747</v>
      </c>
      <c r="AJ121" s="2">
        <f t="shared" si="33"/>
        <v>1.1963094993842027</v>
      </c>
      <c r="AK121" s="2">
        <f t="shared" si="34"/>
        <v>0.6871161984121958</v>
      </c>
      <c r="AL121" s="2">
        <f t="shared" si="35"/>
        <v>2.271</v>
      </c>
      <c r="AN121" s="102"/>
    </row>
    <row r="122" spans="1:40" ht="12.75">
      <c r="A122" s="49" t="s">
        <v>210</v>
      </c>
      <c r="B122" s="62" t="s">
        <v>211</v>
      </c>
      <c r="C122" s="53" t="s">
        <v>173</v>
      </c>
      <c r="E122" s="74"/>
      <c r="F122" s="56">
        <v>46940064</v>
      </c>
      <c r="G122" s="67">
        <v>52.38</v>
      </c>
      <c r="H122" s="5">
        <f t="shared" si="26"/>
        <v>0.5238</v>
      </c>
      <c r="I122" s="59">
        <v>276240.47</v>
      </c>
      <c r="J122" s="59">
        <v>25173.77</v>
      </c>
      <c r="K122" s="59">
        <v>0</v>
      </c>
      <c r="L122" s="59">
        <v>30044.09</v>
      </c>
      <c r="M122" s="91">
        <f t="shared" si="18"/>
        <v>331458.33</v>
      </c>
      <c r="N122" s="59">
        <v>1163745</v>
      </c>
      <c r="O122" s="59">
        <v>0</v>
      </c>
      <c r="P122" s="59">
        <v>0</v>
      </c>
      <c r="Q122" s="94">
        <f t="shared" si="19"/>
        <v>1163745</v>
      </c>
      <c r="R122" s="59">
        <v>340032.97</v>
      </c>
      <c r="S122" s="59">
        <v>0</v>
      </c>
      <c r="T122" s="94">
        <f t="shared" si="20"/>
        <v>340032.97</v>
      </c>
      <c r="U122" s="94">
        <f t="shared" si="21"/>
        <v>1835236.3</v>
      </c>
      <c r="V122" s="2">
        <f t="shared" si="27"/>
        <v>0.7243981814767018</v>
      </c>
      <c r="W122" s="2">
        <f t="shared" si="28"/>
        <v>0</v>
      </c>
      <c r="X122" s="2">
        <f t="shared" si="22"/>
        <v>0.7243981814767018</v>
      </c>
      <c r="Y122" s="6">
        <f t="shared" si="23"/>
        <v>2.479214770563585</v>
      </c>
      <c r="Z122" s="6">
        <f t="shared" si="24"/>
        <v>0.706130971615207</v>
      </c>
      <c r="AA122" s="78"/>
      <c r="AB122" s="6">
        <f t="shared" si="25"/>
        <v>3.909743923655494</v>
      </c>
      <c r="AC122" s="8">
        <v>96601.45348837209</v>
      </c>
      <c r="AD122" s="22">
        <f t="shared" si="29"/>
        <v>3776.869457924516</v>
      </c>
      <c r="AE122" s="23">
        <v>514.72</v>
      </c>
      <c r="AF122" s="22">
        <f t="shared" si="30"/>
        <v>3262.1494579245164</v>
      </c>
      <c r="AG122" s="25"/>
      <c r="AH122" s="1">
        <f t="shared" si="31"/>
        <v>89614478.8087056</v>
      </c>
      <c r="AI122" s="2">
        <f t="shared" si="32"/>
        <v>0.3698714029320455</v>
      </c>
      <c r="AJ122" s="2">
        <f t="shared" si="33"/>
        <v>1.2986126968212062</v>
      </c>
      <c r="AK122" s="2">
        <f t="shared" si="34"/>
        <v>0.37943976745749647</v>
      </c>
      <c r="AL122" s="2">
        <f t="shared" si="35"/>
        <v>2.048</v>
      </c>
      <c r="AN122" s="102"/>
    </row>
    <row r="123" spans="1:40" ht="12.75">
      <c r="A123" s="49" t="s">
        <v>212</v>
      </c>
      <c r="B123" s="62" t="s">
        <v>1068</v>
      </c>
      <c r="C123" s="53" t="s">
        <v>173</v>
      </c>
      <c r="E123" s="74"/>
      <c r="F123" s="56">
        <v>855126426</v>
      </c>
      <c r="G123" s="67">
        <v>57.08</v>
      </c>
      <c r="H123" s="5">
        <f t="shared" si="26"/>
        <v>0.5708</v>
      </c>
      <c r="I123" s="59">
        <v>4721076.95</v>
      </c>
      <c r="J123" s="59">
        <v>430333.41</v>
      </c>
      <c r="K123" s="59">
        <v>0</v>
      </c>
      <c r="L123" s="59">
        <v>513618.23</v>
      </c>
      <c r="M123" s="91">
        <f t="shared" si="18"/>
        <v>5665028.59</v>
      </c>
      <c r="N123" s="59">
        <v>10926694</v>
      </c>
      <c r="O123" s="59">
        <v>0</v>
      </c>
      <c r="P123" s="59">
        <v>0</v>
      </c>
      <c r="Q123" s="94">
        <f t="shared" si="19"/>
        <v>10926694</v>
      </c>
      <c r="R123" s="59">
        <v>11783349</v>
      </c>
      <c r="S123" s="59">
        <v>0</v>
      </c>
      <c r="T123" s="94">
        <f t="shared" si="20"/>
        <v>11783349</v>
      </c>
      <c r="U123" s="94">
        <f t="shared" si="21"/>
        <v>28375071.59</v>
      </c>
      <c r="V123" s="2">
        <f t="shared" si="27"/>
        <v>1.377965718486637</v>
      </c>
      <c r="W123" s="2">
        <f t="shared" si="28"/>
        <v>0</v>
      </c>
      <c r="X123" s="2">
        <f t="shared" si="22"/>
        <v>1.377965718486637</v>
      </c>
      <c r="Y123" s="6">
        <f t="shared" si="23"/>
        <v>1.2777869643336224</v>
      </c>
      <c r="Z123" s="6">
        <f t="shared" si="24"/>
        <v>0.6624784847895695</v>
      </c>
      <c r="AA123" s="78"/>
      <c r="AB123" s="6">
        <f t="shared" si="25"/>
        <v>3.3182311676098286</v>
      </c>
      <c r="AC123" s="8">
        <v>94005.79344994418</v>
      </c>
      <c r="AD123" s="22">
        <f t="shared" si="29"/>
        <v>3119.3295376149663</v>
      </c>
      <c r="AE123" s="23">
        <v>541.21</v>
      </c>
      <c r="AF123" s="22">
        <f t="shared" si="30"/>
        <v>2578.1195376149662</v>
      </c>
      <c r="AG123" s="25"/>
      <c r="AH123" s="1">
        <f t="shared" si="31"/>
        <v>1498119176.5942538</v>
      </c>
      <c r="AI123" s="2">
        <f t="shared" si="32"/>
        <v>0.3781427191178863</v>
      </c>
      <c r="AJ123" s="2">
        <f t="shared" si="33"/>
        <v>0.7293607992416317</v>
      </c>
      <c r="AK123" s="2">
        <f t="shared" si="34"/>
        <v>0.7865428321121724</v>
      </c>
      <c r="AL123" s="2">
        <f t="shared" si="35"/>
        <v>1.8940000000000001</v>
      </c>
      <c r="AN123" s="102"/>
    </row>
    <row r="124" spans="1:40" ht="12.75">
      <c r="A124" s="49" t="s">
        <v>213</v>
      </c>
      <c r="B124" s="62" t="s">
        <v>214</v>
      </c>
      <c r="C124" s="53" t="s">
        <v>173</v>
      </c>
      <c r="E124" s="74"/>
      <c r="F124" s="56">
        <v>452517576</v>
      </c>
      <c r="G124" s="67">
        <v>93.85</v>
      </c>
      <c r="H124" s="5">
        <f t="shared" si="26"/>
        <v>0.9384999999999999</v>
      </c>
      <c r="I124" s="59">
        <v>1570209.42</v>
      </c>
      <c r="J124" s="59">
        <v>143095.08</v>
      </c>
      <c r="K124" s="59">
        <v>0</v>
      </c>
      <c r="L124" s="59">
        <v>170780.39</v>
      </c>
      <c r="M124" s="91">
        <f t="shared" si="18"/>
        <v>1884084.8900000001</v>
      </c>
      <c r="N124" s="59">
        <v>6954499</v>
      </c>
      <c r="O124" s="59">
        <v>0</v>
      </c>
      <c r="P124" s="59">
        <v>0</v>
      </c>
      <c r="Q124" s="94">
        <f t="shared" si="19"/>
        <v>6954499</v>
      </c>
      <c r="R124" s="59">
        <v>2699484</v>
      </c>
      <c r="S124" s="59">
        <v>0</v>
      </c>
      <c r="T124" s="94">
        <f t="shared" si="20"/>
        <v>2699484</v>
      </c>
      <c r="U124" s="94">
        <f t="shared" si="21"/>
        <v>11538067.89</v>
      </c>
      <c r="V124" s="2">
        <f t="shared" si="27"/>
        <v>0.5965478786176474</v>
      </c>
      <c r="W124" s="2">
        <f t="shared" si="28"/>
        <v>0</v>
      </c>
      <c r="X124" s="2">
        <f t="shared" si="22"/>
        <v>0.5965478786176474</v>
      </c>
      <c r="Y124" s="6">
        <f t="shared" si="23"/>
        <v>1.536846162191941</v>
      </c>
      <c r="Z124" s="6">
        <f t="shared" si="24"/>
        <v>0.4163561792791005</v>
      </c>
      <c r="AB124" s="6">
        <f t="shared" si="25"/>
        <v>2.549750220088689</v>
      </c>
      <c r="AC124" s="8">
        <v>153058.9110929853</v>
      </c>
      <c r="AD124" s="22">
        <f t="shared" si="29"/>
        <v>3902.6199224587435</v>
      </c>
      <c r="AE124" s="23">
        <v>576.14</v>
      </c>
      <c r="AF124" s="22">
        <f t="shared" si="30"/>
        <v>3326.4799224587437</v>
      </c>
      <c r="AG124" s="25"/>
      <c r="AH124" s="1">
        <f t="shared" si="31"/>
        <v>482171098.5615344</v>
      </c>
      <c r="AI124" s="2">
        <f t="shared" si="32"/>
        <v>0.3907502742534359</v>
      </c>
      <c r="AJ124" s="2">
        <f t="shared" si="33"/>
        <v>1.4423301232171366</v>
      </c>
      <c r="AK124" s="2">
        <f t="shared" si="34"/>
        <v>0.559860184082662</v>
      </c>
      <c r="AL124" s="2">
        <f t="shared" si="35"/>
        <v>2.393</v>
      </c>
      <c r="AN124" s="102"/>
    </row>
    <row r="125" spans="1:40" ht="12.75">
      <c r="A125" s="49" t="s">
        <v>215</v>
      </c>
      <c r="B125" s="62" t="s">
        <v>216</v>
      </c>
      <c r="C125" s="53" t="s">
        <v>173</v>
      </c>
      <c r="E125" s="74"/>
      <c r="F125" s="56">
        <v>131439137</v>
      </c>
      <c r="G125" s="67">
        <v>51.97</v>
      </c>
      <c r="H125" s="5">
        <f t="shared" si="26"/>
        <v>0.5196999999999999</v>
      </c>
      <c r="I125" s="59">
        <v>860304.98</v>
      </c>
      <c r="J125" s="59">
        <v>78399.27</v>
      </c>
      <c r="K125" s="59">
        <v>0</v>
      </c>
      <c r="L125" s="59">
        <v>93567.21</v>
      </c>
      <c r="M125" s="91">
        <f t="shared" si="18"/>
        <v>1032271.46</v>
      </c>
      <c r="N125" s="59">
        <v>3806319</v>
      </c>
      <c r="O125" s="59">
        <v>0</v>
      </c>
      <c r="P125" s="59">
        <v>0</v>
      </c>
      <c r="Q125" s="94">
        <f t="shared" si="19"/>
        <v>3806319</v>
      </c>
      <c r="R125" s="59">
        <v>1756493.24</v>
      </c>
      <c r="S125" s="59">
        <v>0</v>
      </c>
      <c r="T125" s="94">
        <f t="shared" si="20"/>
        <v>1756493.24</v>
      </c>
      <c r="U125" s="94">
        <f t="shared" si="21"/>
        <v>6595083.7</v>
      </c>
      <c r="V125" s="2">
        <f t="shared" si="27"/>
        <v>1.3363548179717581</v>
      </c>
      <c r="W125" s="2">
        <f t="shared" si="28"/>
        <v>0</v>
      </c>
      <c r="X125" s="2">
        <f t="shared" si="22"/>
        <v>1.3363548179717581</v>
      </c>
      <c r="Y125" s="6">
        <f t="shared" si="23"/>
        <v>2.8958794822275804</v>
      </c>
      <c r="Z125" s="6">
        <f t="shared" si="24"/>
        <v>0.7853608016309479</v>
      </c>
      <c r="AA125" s="77"/>
      <c r="AB125" s="6">
        <f t="shared" si="25"/>
        <v>5.017595101830287</v>
      </c>
      <c r="AC125" s="8">
        <v>135478.17142857143</v>
      </c>
      <c r="AD125" s="22">
        <f t="shared" si="29"/>
        <v>6797.74609364924</v>
      </c>
      <c r="AE125" s="23">
        <v>531.95</v>
      </c>
      <c r="AF125" s="22">
        <f t="shared" si="30"/>
        <v>6265.79609364924</v>
      </c>
      <c r="AG125" s="25"/>
      <c r="AH125" s="1">
        <f t="shared" si="31"/>
        <v>252913482.7785261</v>
      </c>
      <c r="AI125" s="2">
        <f t="shared" si="32"/>
        <v>0.4081520086076036</v>
      </c>
      <c r="AJ125" s="2">
        <f t="shared" si="33"/>
        <v>1.5049885669136733</v>
      </c>
      <c r="AK125" s="2">
        <f t="shared" si="34"/>
        <v>0.6945035988999226</v>
      </c>
      <c r="AL125" s="2">
        <f t="shared" si="35"/>
        <v>2.6079999999999997</v>
      </c>
      <c r="AN125" s="102"/>
    </row>
    <row r="126" spans="1:40" ht="12.75">
      <c r="A126" s="49" t="s">
        <v>217</v>
      </c>
      <c r="B126" s="62" t="s">
        <v>218</v>
      </c>
      <c r="C126" s="53" t="s">
        <v>173</v>
      </c>
      <c r="E126" s="74"/>
      <c r="F126" s="56">
        <v>402239748</v>
      </c>
      <c r="G126" s="67">
        <v>53.97</v>
      </c>
      <c r="H126" s="5">
        <f t="shared" si="26"/>
        <v>0.5397</v>
      </c>
      <c r="I126" s="59">
        <v>2437505.34</v>
      </c>
      <c r="J126" s="59">
        <v>222143.29</v>
      </c>
      <c r="K126" s="59">
        <v>0</v>
      </c>
      <c r="L126" s="59">
        <v>265120.02</v>
      </c>
      <c r="M126" s="91">
        <f t="shared" si="18"/>
        <v>2924768.65</v>
      </c>
      <c r="N126" s="59">
        <v>7593527</v>
      </c>
      <c r="O126" s="59">
        <v>3742121.56</v>
      </c>
      <c r="P126" s="59">
        <v>0</v>
      </c>
      <c r="Q126" s="94">
        <f t="shared" si="19"/>
        <v>11335648.56</v>
      </c>
      <c r="R126" s="59">
        <v>0</v>
      </c>
      <c r="S126" s="59">
        <v>80448</v>
      </c>
      <c r="T126" s="94">
        <f t="shared" si="20"/>
        <v>80448</v>
      </c>
      <c r="U126" s="94">
        <f t="shared" si="21"/>
        <v>14340865.21</v>
      </c>
      <c r="V126" s="2">
        <f t="shared" si="27"/>
        <v>0</v>
      </c>
      <c r="W126" s="2">
        <f t="shared" si="28"/>
        <v>0.020000012529840787</v>
      </c>
      <c r="X126" s="2">
        <f t="shared" si="22"/>
        <v>0.020000012529840787</v>
      </c>
      <c r="Y126" s="6">
        <f t="shared" si="23"/>
        <v>2.8181323741282776</v>
      </c>
      <c r="Z126" s="6">
        <f t="shared" si="24"/>
        <v>0.7271207444173319</v>
      </c>
      <c r="AA126" s="77"/>
      <c r="AB126" s="6">
        <f t="shared" si="25"/>
        <v>3.56525313107545</v>
      </c>
      <c r="AC126" s="21">
        <v>188745.83333333334</v>
      </c>
      <c r="AD126" s="22">
        <f t="shared" si="29"/>
        <v>6729.266732691117</v>
      </c>
      <c r="AE126" s="23">
        <v>400.22</v>
      </c>
      <c r="AF126" s="22">
        <f t="shared" si="30"/>
        <v>6329.046732691117</v>
      </c>
      <c r="AG126" s="25"/>
      <c r="AH126" s="1">
        <f t="shared" si="31"/>
        <v>745302479.1550862</v>
      </c>
      <c r="AI126" s="2">
        <f t="shared" si="32"/>
        <v>0.39242706576203407</v>
      </c>
      <c r="AJ126" s="2">
        <f t="shared" si="33"/>
        <v>1.5209460423170313</v>
      </c>
      <c r="AK126" s="2">
        <f t="shared" si="34"/>
        <v>0.010794006762355072</v>
      </c>
      <c r="AL126" s="2">
        <f t="shared" si="35"/>
        <v>1.9239999999999997</v>
      </c>
      <c r="AN126" s="102"/>
    </row>
    <row r="127" spans="1:40" ht="12.75">
      <c r="A127" s="49" t="s">
        <v>219</v>
      </c>
      <c r="B127" s="62" t="s">
        <v>1069</v>
      </c>
      <c r="C127" s="53" t="s">
        <v>173</v>
      </c>
      <c r="E127" s="74"/>
      <c r="F127" s="56">
        <v>725299432</v>
      </c>
      <c r="G127" s="67">
        <v>59.88</v>
      </c>
      <c r="H127" s="5">
        <f t="shared" si="26"/>
        <v>0.5988</v>
      </c>
      <c r="I127" s="59">
        <v>4038387.15</v>
      </c>
      <c r="J127" s="59">
        <v>368017.95</v>
      </c>
      <c r="K127" s="59">
        <v>0</v>
      </c>
      <c r="L127" s="59">
        <v>439217.23</v>
      </c>
      <c r="M127" s="91">
        <f t="shared" si="18"/>
        <v>4845622.33</v>
      </c>
      <c r="N127" s="59">
        <v>8851810</v>
      </c>
      <c r="O127" s="59">
        <v>7249131.89</v>
      </c>
      <c r="P127" s="59">
        <v>0</v>
      </c>
      <c r="Q127" s="94">
        <f t="shared" si="19"/>
        <v>16100941.89</v>
      </c>
      <c r="R127" s="59">
        <v>2032336.74</v>
      </c>
      <c r="S127" s="59">
        <v>145059.89</v>
      </c>
      <c r="T127" s="94">
        <f t="shared" si="20"/>
        <v>2177396.63</v>
      </c>
      <c r="U127" s="94">
        <f t="shared" si="21"/>
        <v>23123960.849999998</v>
      </c>
      <c r="V127" s="2">
        <f t="shared" si="27"/>
        <v>0.2802065809421453</v>
      </c>
      <c r="W127" s="2">
        <f t="shared" si="28"/>
        <v>0.02000000049634673</v>
      </c>
      <c r="X127" s="2">
        <f t="shared" si="22"/>
        <v>0.300206581438492</v>
      </c>
      <c r="Y127" s="6">
        <f t="shared" si="23"/>
        <v>2.2199027297735427</v>
      </c>
      <c r="Z127" s="6">
        <f t="shared" si="24"/>
        <v>0.6680857748141736</v>
      </c>
      <c r="AA127" s="77"/>
      <c r="AB127" s="6">
        <f t="shared" si="25"/>
        <v>3.1881950860262083</v>
      </c>
      <c r="AC127" s="8">
        <v>142311.2910381544</v>
      </c>
      <c r="AD127" s="22">
        <f t="shared" si="29"/>
        <v>4537.161587738894</v>
      </c>
      <c r="AE127" s="23">
        <v>800.26</v>
      </c>
      <c r="AF127" s="22">
        <f t="shared" si="30"/>
        <v>3736.901587738894</v>
      </c>
      <c r="AG127" s="25"/>
      <c r="AH127" s="1">
        <f t="shared" si="31"/>
        <v>1211254896.459586</v>
      </c>
      <c r="AI127" s="2">
        <f t="shared" si="32"/>
        <v>0.4000497619587271</v>
      </c>
      <c r="AJ127" s="2">
        <f t="shared" si="33"/>
        <v>1.3292777545883974</v>
      </c>
      <c r="AK127" s="2">
        <f t="shared" si="34"/>
        <v>0.17976370096536898</v>
      </c>
      <c r="AL127" s="2">
        <f t="shared" si="35"/>
        <v>1.909</v>
      </c>
      <c r="AN127" s="102"/>
    </row>
    <row r="128" spans="1:40" ht="12.75">
      <c r="A128" s="49" t="s">
        <v>220</v>
      </c>
      <c r="B128" s="62" t="s">
        <v>1070</v>
      </c>
      <c r="C128" s="53" t="s">
        <v>173</v>
      </c>
      <c r="E128" s="74"/>
      <c r="F128" s="56">
        <v>430523028</v>
      </c>
      <c r="G128" s="67">
        <v>90.55</v>
      </c>
      <c r="H128" s="5">
        <f t="shared" si="26"/>
        <v>0.9055</v>
      </c>
      <c r="I128" s="59">
        <v>1544254.06</v>
      </c>
      <c r="J128" s="59">
        <v>140762.6</v>
      </c>
      <c r="K128" s="59">
        <v>0</v>
      </c>
      <c r="L128" s="59">
        <v>167983.05</v>
      </c>
      <c r="M128" s="91">
        <f t="shared" si="18"/>
        <v>1852999.7100000002</v>
      </c>
      <c r="N128" s="59">
        <v>2817569</v>
      </c>
      <c r="O128" s="59">
        <v>3217320.98</v>
      </c>
      <c r="P128" s="59">
        <v>0</v>
      </c>
      <c r="Q128" s="94">
        <f t="shared" si="19"/>
        <v>6034889.98</v>
      </c>
      <c r="R128" s="59">
        <v>1331550</v>
      </c>
      <c r="S128" s="59">
        <v>86104</v>
      </c>
      <c r="T128" s="94">
        <f t="shared" si="20"/>
        <v>1417654</v>
      </c>
      <c r="U128" s="94">
        <f t="shared" si="21"/>
        <v>9305543.690000001</v>
      </c>
      <c r="V128" s="2">
        <f t="shared" si="27"/>
        <v>0.3092865917499772</v>
      </c>
      <c r="W128" s="2">
        <f t="shared" si="28"/>
        <v>0.019999859333889106</v>
      </c>
      <c r="X128" s="2">
        <f t="shared" si="22"/>
        <v>0.3292864510838663</v>
      </c>
      <c r="Y128" s="6">
        <f t="shared" si="23"/>
        <v>1.4017577661374248</v>
      </c>
      <c r="Z128" s="6">
        <f t="shared" si="24"/>
        <v>0.4304066424990396</v>
      </c>
      <c r="AA128" s="77"/>
      <c r="AB128" s="6">
        <f t="shared" si="25"/>
        <v>2.161450859720331</v>
      </c>
      <c r="AC128" s="8">
        <v>317576.87661777396</v>
      </c>
      <c r="AD128" s="22">
        <f t="shared" si="29"/>
        <v>6864.268129927849</v>
      </c>
      <c r="AE128" s="23">
        <v>501.27</v>
      </c>
      <c r="AF128" s="22">
        <f t="shared" si="30"/>
        <v>6362.99812992785</v>
      </c>
      <c r="AG128" s="25"/>
      <c r="AH128" s="1">
        <f t="shared" si="31"/>
        <v>475453371.61789066</v>
      </c>
      <c r="AI128" s="2">
        <f t="shared" si="32"/>
        <v>0.38973321478288037</v>
      </c>
      <c r="AJ128" s="2">
        <f t="shared" si="33"/>
        <v>1.2692916572374382</v>
      </c>
      <c r="AK128" s="2">
        <f t="shared" si="34"/>
        <v>0.29816888145644094</v>
      </c>
      <c r="AL128" s="2">
        <f t="shared" si="35"/>
        <v>1.9569999999999999</v>
      </c>
      <c r="AN128" s="102"/>
    </row>
    <row r="129" spans="1:40" ht="12.75">
      <c r="A129" s="49" t="s">
        <v>221</v>
      </c>
      <c r="B129" s="62" t="s">
        <v>1071</v>
      </c>
      <c r="C129" s="53" t="s">
        <v>173</v>
      </c>
      <c r="E129" s="74" t="s">
        <v>1201</v>
      </c>
      <c r="F129" s="56">
        <v>723083337</v>
      </c>
      <c r="G129" s="67">
        <v>93.37</v>
      </c>
      <c r="H129" s="5">
        <f t="shared" si="26"/>
        <v>0.9337000000000001</v>
      </c>
      <c r="I129" s="59">
        <v>2497082.83</v>
      </c>
      <c r="J129" s="59">
        <v>227557.57</v>
      </c>
      <c r="K129" s="59">
        <v>0</v>
      </c>
      <c r="L129" s="59">
        <v>271583.22</v>
      </c>
      <c r="M129" s="91">
        <f t="shared" si="18"/>
        <v>2996223.62</v>
      </c>
      <c r="N129" s="59">
        <v>6511783</v>
      </c>
      <c r="O129" s="59">
        <v>4421975.45</v>
      </c>
      <c r="P129" s="59">
        <v>0</v>
      </c>
      <c r="Q129" s="94">
        <f t="shared" si="19"/>
        <v>10933758.45</v>
      </c>
      <c r="R129" s="59">
        <v>1319663</v>
      </c>
      <c r="S129" s="59">
        <v>0</v>
      </c>
      <c r="T129" s="94">
        <f t="shared" si="20"/>
        <v>1319663</v>
      </c>
      <c r="U129" s="94">
        <f t="shared" si="21"/>
        <v>15249645.07</v>
      </c>
      <c r="V129" s="2">
        <f t="shared" si="27"/>
        <v>0.18250496622908627</v>
      </c>
      <c r="W129" s="2">
        <f t="shared" si="28"/>
        <v>0</v>
      </c>
      <c r="X129" s="2">
        <f t="shared" si="22"/>
        <v>0.18250496622908627</v>
      </c>
      <c r="Y129" s="6">
        <f t="shared" si="23"/>
        <v>1.512102117490781</v>
      </c>
      <c r="Z129" s="6">
        <f t="shared" si="24"/>
        <v>0.41436767612859543</v>
      </c>
      <c r="AA129" s="77"/>
      <c r="AB129" s="6">
        <f t="shared" si="25"/>
        <v>2.1089747598484627</v>
      </c>
      <c r="AC129" s="8">
        <v>293508.50427350425</v>
      </c>
      <c r="AD129" s="22">
        <f t="shared" si="29"/>
        <v>6190.020273136951</v>
      </c>
      <c r="AE129" s="23">
        <v>433.61</v>
      </c>
      <c r="AF129" s="22">
        <f t="shared" si="30"/>
        <v>5756.410273136951</v>
      </c>
      <c r="AG129" s="25"/>
      <c r="AH129" s="1">
        <f t="shared" si="31"/>
        <v>774427907.2507229</v>
      </c>
      <c r="AI129" s="2">
        <f t="shared" si="32"/>
        <v>0.3868950992012695</v>
      </c>
      <c r="AJ129" s="2">
        <f t="shared" si="33"/>
        <v>1.4118497471011422</v>
      </c>
      <c r="AK129" s="2">
        <f t="shared" si="34"/>
        <v>0.17040488696809786</v>
      </c>
      <c r="AL129" s="2">
        <f t="shared" si="35"/>
        <v>1.9689999999999999</v>
      </c>
      <c r="AN129" s="102"/>
    </row>
    <row r="130" spans="1:40" ht="12.75">
      <c r="A130" s="49" t="s">
        <v>222</v>
      </c>
      <c r="B130" s="62" t="s">
        <v>163</v>
      </c>
      <c r="C130" s="53" t="s">
        <v>173</v>
      </c>
      <c r="E130" s="74"/>
      <c r="F130" s="56">
        <v>46657300</v>
      </c>
      <c r="G130" s="67">
        <v>42.33</v>
      </c>
      <c r="H130" s="5">
        <f t="shared" si="26"/>
        <v>0.4233</v>
      </c>
      <c r="I130" s="59">
        <v>341496.72</v>
      </c>
      <c r="J130" s="59">
        <v>31120.38</v>
      </c>
      <c r="K130" s="59">
        <v>0</v>
      </c>
      <c r="L130" s="59">
        <v>37141.25</v>
      </c>
      <c r="M130" s="91">
        <f aca="true" t="shared" si="36" ref="M130:M193">SUM(I130:L130)</f>
        <v>409758.35</v>
      </c>
      <c r="N130" s="59">
        <v>929975</v>
      </c>
      <c r="O130" s="59">
        <v>0</v>
      </c>
      <c r="P130" s="59">
        <v>0</v>
      </c>
      <c r="Q130" s="94">
        <f aca="true" t="shared" si="37" ref="Q130:Q193">SUM(N130:P130)</f>
        <v>929975</v>
      </c>
      <c r="R130" s="59">
        <v>0</v>
      </c>
      <c r="S130" s="59">
        <v>0</v>
      </c>
      <c r="T130" s="94">
        <f aca="true" t="shared" si="38" ref="T130:T193">R130+S130</f>
        <v>0</v>
      </c>
      <c r="U130" s="94">
        <f aca="true" t="shared" si="39" ref="U130:U193">M130+Q130+T130</f>
        <v>1339733.35</v>
      </c>
      <c r="V130" s="2">
        <f t="shared" si="27"/>
        <v>0</v>
      </c>
      <c r="W130" s="2">
        <f t="shared" si="28"/>
        <v>0</v>
      </c>
      <c r="X130" s="2">
        <f aca="true" t="shared" si="40" ref="X130:X193">(T130/$F130)*100</f>
        <v>0</v>
      </c>
      <c r="Y130" s="6">
        <f aca="true" t="shared" si="41" ref="Y130:Y193">(Q130/F130)*100</f>
        <v>1.9932036358726288</v>
      </c>
      <c r="Z130" s="6">
        <f aca="true" t="shared" si="42" ref="Z130:Z193">(M130/F130)*100</f>
        <v>0.8782298804259998</v>
      </c>
      <c r="AA130" s="77"/>
      <c r="AB130" s="6">
        <f aca="true" t="shared" si="43" ref="AB130:AB193">((U130/F130)*100)-AA130</f>
        <v>2.871433516298629</v>
      </c>
      <c r="AC130" s="8">
        <v>105690.16620498615</v>
      </c>
      <c r="AD130" s="22">
        <f t="shared" si="29"/>
        <v>3034.8228558416986</v>
      </c>
      <c r="AE130" s="23">
        <v>563.7</v>
      </c>
      <c r="AF130" s="22">
        <f t="shared" si="30"/>
        <v>2471.1228558416988</v>
      </c>
      <c r="AG130" s="25"/>
      <c r="AH130" s="1">
        <f t="shared" si="31"/>
        <v>110222773.44672808</v>
      </c>
      <c r="AI130" s="2">
        <f t="shared" si="32"/>
        <v>0.3717547083843257</v>
      </c>
      <c r="AJ130" s="2">
        <f t="shared" si="33"/>
        <v>0.8437230990648837</v>
      </c>
      <c r="AK130" s="2">
        <f t="shared" si="34"/>
        <v>0</v>
      </c>
      <c r="AL130" s="2">
        <f t="shared" si="35"/>
        <v>1.216</v>
      </c>
      <c r="AN130" s="102"/>
    </row>
    <row r="131" spans="1:40" ht="12.75">
      <c r="A131" s="49" t="s">
        <v>223</v>
      </c>
      <c r="B131" s="62" t="s">
        <v>1072</v>
      </c>
      <c r="C131" s="53" t="s">
        <v>173</v>
      </c>
      <c r="E131" s="74"/>
      <c r="F131" s="56">
        <v>657674355</v>
      </c>
      <c r="G131" s="67">
        <v>59.78</v>
      </c>
      <c r="H131" s="5">
        <f aca="true" t="shared" si="44" ref="H131:H194">G131/100</f>
        <v>0.5978</v>
      </c>
      <c r="I131" s="59">
        <v>3672940.25</v>
      </c>
      <c r="J131" s="59">
        <v>334718.76</v>
      </c>
      <c r="K131" s="59">
        <v>0</v>
      </c>
      <c r="L131" s="59">
        <v>399477.3</v>
      </c>
      <c r="M131" s="91">
        <f t="shared" si="36"/>
        <v>4407136.31</v>
      </c>
      <c r="N131" s="59">
        <v>7741752</v>
      </c>
      <c r="O131" s="59">
        <v>4223384.71</v>
      </c>
      <c r="P131" s="59">
        <v>0</v>
      </c>
      <c r="Q131" s="94">
        <f t="shared" si="37"/>
        <v>11965136.71</v>
      </c>
      <c r="R131" s="59">
        <v>3314677.83</v>
      </c>
      <c r="S131" s="59">
        <v>131534.87</v>
      </c>
      <c r="T131" s="94">
        <f t="shared" si="38"/>
        <v>3446212.7</v>
      </c>
      <c r="U131" s="94">
        <f t="shared" si="39"/>
        <v>19818485.72</v>
      </c>
      <c r="V131" s="2">
        <f aca="true" t="shared" si="45" ref="V131:V194">(R131/F131)*100</f>
        <v>0.5039998602347815</v>
      </c>
      <c r="W131" s="2">
        <f aca="true" t="shared" si="46" ref="W131:W194">(S131/$F131)*100</f>
        <v>0.019999999847949066</v>
      </c>
      <c r="X131" s="2">
        <f t="shared" si="40"/>
        <v>0.5239998600827305</v>
      </c>
      <c r="Y131" s="6">
        <f t="shared" si="41"/>
        <v>1.8193102131829362</v>
      </c>
      <c r="Z131" s="6">
        <f t="shared" si="42"/>
        <v>0.6701091925653692</v>
      </c>
      <c r="AA131" s="77"/>
      <c r="AB131" s="6">
        <f t="shared" si="43"/>
        <v>3.0134192658310353</v>
      </c>
      <c r="AC131" s="8">
        <v>146957.24991854024</v>
      </c>
      <c r="AD131" s="22">
        <f aca="true" t="shared" si="47" ref="AD131:AD194">AC131/100*AB131</f>
        <v>4428.438081580755</v>
      </c>
      <c r="AE131" s="23">
        <v>445.06</v>
      </c>
      <c r="AF131" s="22">
        <f aca="true" t="shared" si="48" ref="AF131:AF194">AD131-AE131</f>
        <v>3983.3780815807554</v>
      </c>
      <c r="AG131" s="25"/>
      <c r="AH131" s="1">
        <f aca="true" t="shared" si="49" ref="AH131:AH194">F131/H131</f>
        <v>1100157837.069254</v>
      </c>
      <c r="AI131" s="2">
        <f aca="true" t="shared" si="50" ref="AI131:AI194">(M131/AH131)*100</f>
        <v>0.4005912753155777</v>
      </c>
      <c r="AJ131" s="2">
        <f aca="true" t="shared" si="51" ref="AJ131:AJ194">(Q131/AH131)*100</f>
        <v>1.0875836454407593</v>
      </c>
      <c r="AK131" s="2">
        <f aca="true" t="shared" si="52" ref="AK131:AK194">(T131/AH131)*100</f>
        <v>0.3132471163574563</v>
      </c>
      <c r="AL131" s="2">
        <f aca="true" t="shared" si="53" ref="AL131:AL194">ROUND(AI131,3)+ROUND(AJ131,3)+ROUND(AK131,3)</f>
        <v>1.802</v>
      </c>
      <c r="AN131" s="102"/>
    </row>
    <row r="132" spans="1:40" ht="12.75">
      <c r="A132" s="49" t="s">
        <v>224</v>
      </c>
      <c r="B132" s="62" t="s">
        <v>1073</v>
      </c>
      <c r="C132" s="53" t="s">
        <v>173</v>
      </c>
      <c r="E132" s="74"/>
      <c r="F132" s="56">
        <v>1099205231</v>
      </c>
      <c r="G132" s="67">
        <v>56.03</v>
      </c>
      <c r="H132" s="5">
        <f t="shared" si="44"/>
        <v>0.5603</v>
      </c>
      <c r="I132" s="59">
        <v>6516421.62</v>
      </c>
      <c r="J132" s="59">
        <v>0</v>
      </c>
      <c r="K132" s="59">
        <v>0</v>
      </c>
      <c r="L132" s="59">
        <v>708738.28</v>
      </c>
      <c r="M132" s="91">
        <f t="shared" si="36"/>
        <v>7225159.9</v>
      </c>
      <c r="N132" s="59">
        <v>29562567</v>
      </c>
      <c r="O132" s="59">
        <v>0</v>
      </c>
      <c r="P132" s="59">
        <v>0</v>
      </c>
      <c r="Q132" s="94">
        <f t="shared" si="37"/>
        <v>29562567</v>
      </c>
      <c r="R132" s="59">
        <v>20138100</v>
      </c>
      <c r="S132" s="59">
        <v>0</v>
      </c>
      <c r="T132" s="94">
        <f t="shared" si="38"/>
        <v>20138100</v>
      </c>
      <c r="U132" s="94">
        <f t="shared" si="39"/>
        <v>56925826.9</v>
      </c>
      <c r="V132" s="2">
        <f t="shared" si="45"/>
        <v>1.8320600586734288</v>
      </c>
      <c r="W132" s="2">
        <f t="shared" si="46"/>
        <v>0</v>
      </c>
      <c r="X132" s="2">
        <f t="shared" si="40"/>
        <v>1.8320600586734288</v>
      </c>
      <c r="Y132" s="6">
        <f t="shared" si="41"/>
        <v>2.6894492644567847</v>
      </c>
      <c r="Z132" s="6">
        <f t="shared" si="42"/>
        <v>0.6573076343010962</v>
      </c>
      <c r="AA132" s="77"/>
      <c r="AB132" s="6">
        <f t="shared" si="43"/>
        <v>5.17881695743131</v>
      </c>
      <c r="AC132" s="8">
        <v>93616.56318480642</v>
      </c>
      <c r="AD132" s="22">
        <f t="shared" si="47"/>
        <v>4848.230449179151</v>
      </c>
      <c r="AE132" s="23">
        <v>609.82</v>
      </c>
      <c r="AF132" s="22">
        <f t="shared" si="48"/>
        <v>4238.410449179151</v>
      </c>
      <c r="AG132" s="25"/>
      <c r="AH132" s="1">
        <f t="shared" si="49"/>
        <v>1961815511.3332143</v>
      </c>
      <c r="AI132" s="2">
        <f t="shared" si="50"/>
        <v>0.36828946749890423</v>
      </c>
      <c r="AJ132" s="2">
        <f t="shared" si="51"/>
        <v>1.5068984228751363</v>
      </c>
      <c r="AK132" s="2">
        <f t="shared" si="52"/>
        <v>1.0265032508747223</v>
      </c>
      <c r="AL132" s="2">
        <f t="shared" si="53"/>
        <v>2.902</v>
      </c>
      <c r="AN132" s="102"/>
    </row>
    <row r="133" spans="1:40" ht="12.75">
      <c r="A133" s="49" t="s">
        <v>225</v>
      </c>
      <c r="B133" s="62" t="s">
        <v>1074</v>
      </c>
      <c r="C133" s="53" t="s">
        <v>173</v>
      </c>
      <c r="E133" s="74"/>
      <c r="F133" s="56">
        <v>96288415</v>
      </c>
      <c r="G133" s="67">
        <v>58.54</v>
      </c>
      <c r="H133" s="5">
        <f t="shared" si="44"/>
        <v>0.5854</v>
      </c>
      <c r="I133" s="59">
        <v>555734.62</v>
      </c>
      <c r="J133" s="59">
        <v>50644.3</v>
      </c>
      <c r="K133" s="59">
        <v>0</v>
      </c>
      <c r="L133" s="59">
        <v>60442.32</v>
      </c>
      <c r="M133" s="91">
        <f t="shared" si="36"/>
        <v>666821.24</v>
      </c>
      <c r="N133" s="59">
        <v>1433740.5</v>
      </c>
      <c r="O133" s="59">
        <v>776133.04</v>
      </c>
      <c r="P133" s="59">
        <v>0</v>
      </c>
      <c r="Q133" s="94">
        <f t="shared" si="37"/>
        <v>2209873.54</v>
      </c>
      <c r="R133" s="59">
        <v>0</v>
      </c>
      <c r="S133" s="59">
        <v>0</v>
      </c>
      <c r="T133" s="94">
        <f t="shared" si="38"/>
        <v>0</v>
      </c>
      <c r="U133" s="94">
        <f t="shared" si="39"/>
        <v>2876694.7800000003</v>
      </c>
      <c r="V133" s="2">
        <f t="shared" si="45"/>
        <v>0</v>
      </c>
      <c r="W133" s="2">
        <f t="shared" si="46"/>
        <v>0</v>
      </c>
      <c r="X133" s="2">
        <f t="shared" si="40"/>
        <v>0</v>
      </c>
      <c r="Y133" s="6">
        <f t="shared" si="41"/>
        <v>2.295056513288748</v>
      </c>
      <c r="Z133" s="6">
        <f t="shared" si="42"/>
        <v>0.6925248899361361</v>
      </c>
      <c r="AA133" s="77"/>
      <c r="AB133" s="6">
        <f t="shared" si="43"/>
        <v>2.9875814032248846</v>
      </c>
      <c r="AC133" s="8">
        <v>156288.20321931588</v>
      </c>
      <c r="AD133" s="22">
        <f t="shared" si="47"/>
        <v>4669.237294814597</v>
      </c>
      <c r="AE133" s="23">
        <v>488.36</v>
      </c>
      <c r="AF133" s="22">
        <f t="shared" si="48"/>
        <v>4180.877294814597</v>
      </c>
      <c r="AG133" s="25"/>
      <c r="AH133" s="1">
        <f t="shared" si="49"/>
        <v>164483114.11001024</v>
      </c>
      <c r="AI133" s="2">
        <f t="shared" si="50"/>
        <v>0.40540407056861416</v>
      </c>
      <c r="AJ133" s="2">
        <f t="shared" si="51"/>
        <v>1.3435260828792333</v>
      </c>
      <c r="AK133" s="2">
        <f t="shared" si="52"/>
        <v>0</v>
      </c>
      <c r="AL133" s="2">
        <f t="shared" si="53"/>
        <v>1.749</v>
      </c>
      <c r="AN133" s="102"/>
    </row>
    <row r="134" spans="1:40" ht="12.75">
      <c r="A134" s="49" t="s">
        <v>226</v>
      </c>
      <c r="B134" s="62" t="s">
        <v>1075</v>
      </c>
      <c r="C134" s="53" t="s">
        <v>173</v>
      </c>
      <c r="E134" s="74"/>
      <c r="F134" s="56">
        <v>26280926</v>
      </c>
      <c r="G134" s="67">
        <v>68.54</v>
      </c>
      <c r="H134" s="5">
        <f t="shared" si="44"/>
        <v>0.6854</v>
      </c>
      <c r="I134" s="59">
        <v>100381.96</v>
      </c>
      <c r="J134" s="59">
        <v>9145.03</v>
      </c>
      <c r="K134" s="59">
        <v>0</v>
      </c>
      <c r="L134" s="59">
        <v>10916.52</v>
      </c>
      <c r="M134" s="91">
        <f t="shared" si="36"/>
        <v>120443.51000000001</v>
      </c>
      <c r="N134" s="59">
        <v>0</v>
      </c>
      <c r="O134" s="59">
        <v>402043.22</v>
      </c>
      <c r="P134" s="59">
        <v>0</v>
      </c>
      <c r="Q134" s="94">
        <f t="shared" si="37"/>
        <v>402043.22</v>
      </c>
      <c r="R134" s="59">
        <v>0</v>
      </c>
      <c r="S134" s="59">
        <v>0</v>
      </c>
      <c r="T134" s="94">
        <f t="shared" si="38"/>
        <v>0</v>
      </c>
      <c r="U134" s="94">
        <f t="shared" si="39"/>
        <v>522486.73</v>
      </c>
      <c r="V134" s="2">
        <f t="shared" si="45"/>
        <v>0</v>
      </c>
      <c r="W134" s="2">
        <f t="shared" si="46"/>
        <v>0</v>
      </c>
      <c r="X134" s="2">
        <f t="shared" si="40"/>
        <v>0</v>
      </c>
      <c r="Y134" s="6">
        <f t="shared" si="41"/>
        <v>1.529790921370122</v>
      </c>
      <c r="Z134" s="6">
        <f t="shared" si="42"/>
        <v>0.4582924893894531</v>
      </c>
      <c r="AA134" s="100">
        <v>0.262</v>
      </c>
      <c r="AB134" s="6">
        <f t="shared" si="43"/>
        <v>1.7260834107595753</v>
      </c>
      <c r="AC134" s="8">
        <v>92793.24324324324</v>
      </c>
      <c r="AD134" s="22">
        <f t="shared" si="47"/>
        <v>1601.688777927402</v>
      </c>
      <c r="AE134" s="23">
        <v>591.06</v>
      </c>
      <c r="AF134" s="22">
        <f t="shared" si="48"/>
        <v>1010.6287779274021</v>
      </c>
      <c r="AG134" s="25"/>
      <c r="AH134" s="1">
        <f t="shared" si="49"/>
        <v>38343924.7154946</v>
      </c>
      <c r="AI134" s="2">
        <f t="shared" si="50"/>
        <v>0.3141136722275311</v>
      </c>
      <c r="AJ134" s="2">
        <f t="shared" si="51"/>
        <v>1.0485186975070817</v>
      </c>
      <c r="AK134" s="2">
        <f t="shared" si="52"/>
        <v>0</v>
      </c>
      <c r="AL134" s="2">
        <f t="shared" si="53"/>
        <v>1.363</v>
      </c>
      <c r="AN134" s="102"/>
    </row>
    <row r="135" spans="1:40" ht="12.75">
      <c r="A135" s="49" t="s">
        <v>227</v>
      </c>
      <c r="B135" s="62" t="s">
        <v>228</v>
      </c>
      <c r="C135" s="53" t="s">
        <v>229</v>
      </c>
      <c r="E135" s="74"/>
      <c r="F135" s="56">
        <v>345787153</v>
      </c>
      <c r="G135" s="67">
        <v>51.16</v>
      </c>
      <c r="H135" s="5">
        <f t="shared" si="44"/>
        <v>0.5115999999999999</v>
      </c>
      <c r="I135" s="59">
        <v>4199332.6</v>
      </c>
      <c r="J135" s="59">
        <v>0</v>
      </c>
      <c r="K135" s="59">
        <v>0</v>
      </c>
      <c r="L135" s="59">
        <v>114118.23</v>
      </c>
      <c r="M135" s="91">
        <f t="shared" si="36"/>
        <v>4313450.83</v>
      </c>
      <c r="N135" s="59">
        <v>9469933</v>
      </c>
      <c r="O135" s="59">
        <v>0</v>
      </c>
      <c r="P135" s="59">
        <v>0</v>
      </c>
      <c r="Q135" s="94">
        <f t="shared" si="37"/>
        <v>9469933</v>
      </c>
      <c r="R135" s="59">
        <v>3603816</v>
      </c>
      <c r="S135" s="59">
        <v>0</v>
      </c>
      <c r="T135" s="94">
        <f t="shared" si="38"/>
        <v>3603816</v>
      </c>
      <c r="U135" s="94">
        <f t="shared" si="39"/>
        <v>17387199.83</v>
      </c>
      <c r="V135" s="2">
        <f t="shared" si="45"/>
        <v>1.0422064465766894</v>
      </c>
      <c r="W135" s="2">
        <f t="shared" si="46"/>
        <v>0</v>
      </c>
      <c r="X135" s="2">
        <f t="shared" si="40"/>
        <v>1.0422064465766894</v>
      </c>
      <c r="Y135" s="6">
        <f t="shared" si="41"/>
        <v>2.7386595823009072</v>
      </c>
      <c r="Z135" s="6">
        <f t="shared" si="42"/>
        <v>1.2474294642172552</v>
      </c>
      <c r="AA135" s="77"/>
      <c r="AB135" s="6">
        <f t="shared" si="43"/>
        <v>5.028295493094851</v>
      </c>
      <c r="AC135" s="8">
        <v>97980.58430717864</v>
      </c>
      <c r="AD135" s="22">
        <f t="shared" si="47"/>
        <v>4926.753304825865</v>
      </c>
      <c r="AE135" s="23">
        <v>543.61</v>
      </c>
      <c r="AF135" s="22">
        <f t="shared" si="48"/>
        <v>4383.143304825865</v>
      </c>
      <c r="AG135" s="25"/>
      <c r="AH135" s="1">
        <f t="shared" si="49"/>
        <v>675893575.0586396</v>
      </c>
      <c r="AI135" s="2">
        <f t="shared" si="50"/>
        <v>0.6381849138935476</v>
      </c>
      <c r="AJ135" s="2">
        <f t="shared" si="51"/>
        <v>1.4010982423051441</v>
      </c>
      <c r="AK135" s="2">
        <f t="shared" si="52"/>
        <v>0.5331928180686343</v>
      </c>
      <c r="AL135" s="2">
        <f t="shared" si="53"/>
        <v>2.572</v>
      </c>
      <c r="AN135" s="102"/>
    </row>
    <row r="136" spans="1:40" ht="12.75">
      <c r="A136" s="49" t="s">
        <v>230</v>
      </c>
      <c r="B136" s="62" t="s">
        <v>231</v>
      </c>
      <c r="C136" s="53" t="s">
        <v>229</v>
      </c>
      <c r="E136" s="74"/>
      <c r="F136" s="56">
        <v>9299122</v>
      </c>
      <c r="G136" s="67">
        <v>100</v>
      </c>
      <c r="H136" s="5">
        <f t="shared" si="44"/>
        <v>1</v>
      </c>
      <c r="I136" s="59">
        <v>69513.28</v>
      </c>
      <c r="J136" s="59">
        <v>5084.55</v>
      </c>
      <c r="K136" s="59">
        <v>0</v>
      </c>
      <c r="L136" s="59">
        <v>1889</v>
      </c>
      <c r="M136" s="91">
        <f t="shared" si="36"/>
        <v>76486.83</v>
      </c>
      <c r="N136" s="59">
        <v>49967</v>
      </c>
      <c r="O136" s="59">
        <v>0</v>
      </c>
      <c r="P136" s="59">
        <v>0</v>
      </c>
      <c r="Q136" s="94">
        <f t="shared" si="37"/>
        <v>49967</v>
      </c>
      <c r="R136" s="59">
        <v>483494.17</v>
      </c>
      <c r="S136" s="59">
        <v>0</v>
      </c>
      <c r="T136" s="94">
        <f t="shared" si="38"/>
        <v>483494.17</v>
      </c>
      <c r="U136" s="94">
        <f t="shared" si="39"/>
        <v>609948</v>
      </c>
      <c r="V136" s="2">
        <f t="shared" si="45"/>
        <v>5.1993529066507564</v>
      </c>
      <c r="W136" s="2">
        <f t="shared" si="46"/>
        <v>0</v>
      </c>
      <c r="X136" s="2">
        <f t="shared" si="40"/>
        <v>5.1993529066507564</v>
      </c>
      <c r="Y136" s="6">
        <f t="shared" si="41"/>
        <v>0.5373302984948471</v>
      </c>
      <c r="Z136" s="6">
        <f t="shared" si="42"/>
        <v>0.8225166849085321</v>
      </c>
      <c r="AA136" s="77"/>
      <c r="AB136" s="6">
        <f t="shared" si="43"/>
        <v>6.559199890054137</v>
      </c>
      <c r="AC136" s="8">
        <v>0</v>
      </c>
      <c r="AD136" s="22">
        <f t="shared" si="47"/>
        <v>0</v>
      </c>
      <c r="AE136" s="23">
        <v>682.11</v>
      </c>
      <c r="AF136" s="22">
        <f t="shared" si="48"/>
        <v>-682.11</v>
      </c>
      <c r="AG136" s="25"/>
      <c r="AH136" s="1">
        <f t="shared" si="49"/>
        <v>9299122</v>
      </c>
      <c r="AI136" s="2">
        <f t="shared" si="50"/>
        <v>0.8225166849085321</v>
      </c>
      <c r="AJ136" s="2">
        <f t="shared" si="51"/>
        <v>0.5373302984948471</v>
      </c>
      <c r="AK136" s="2">
        <f t="shared" si="52"/>
        <v>5.1993529066507564</v>
      </c>
      <c r="AL136" s="2">
        <f t="shared" si="53"/>
        <v>6.558999999999999</v>
      </c>
      <c r="AN136" s="102"/>
    </row>
    <row r="137" spans="1:40" ht="12.75">
      <c r="A137" s="49" t="s">
        <v>232</v>
      </c>
      <c r="B137" s="62" t="s">
        <v>233</v>
      </c>
      <c r="C137" s="53" t="s">
        <v>229</v>
      </c>
      <c r="E137" s="74"/>
      <c r="F137" s="56">
        <v>272129208</v>
      </c>
      <c r="G137" s="67">
        <v>54.44</v>
      </c>
      <c r="H137" s="5">
        <f t="shared" si="44"/>
        <v>0.5444</v>
      </c>
      <c r="I137" s="59">
        <v>3278718.91</v>
      </c>
      <c r="J137" s="59">
        <v>240339.76</v>
      </c>
      <c r="K137" s="59">
        <v>0</v>
      </c>
      <c r="L137" s="59">
        <v>89290.67</v>
      </c>
      <c r="M137" s="91">
        <f t="shared" si="36"/>
        <v>3608349.34</v>
      </c>
      <c r="N137" s="59">
        <v>8104013</v>
      </c>
      <c r="O137" s="59">
        <v>0</v>
      </c>
      <c r="P137" s="59">
        <v>0</v>
      </c>
      <c r="Q137" s="94">
        <f t="shared" si="37"/>
        <v>8104013</v>
      </c>
      <c r="R137" s="59">
        <v>2806125.02</v>
      </c>
      <c r="S137" s="59">
        <v>0</v>
      </c>
      <c r="T137" s="94">
        <f t="shared" si="38"/>
        <v>2806125.02</v>
      </c>
      <c r="U137" s="94">
        <f t="shared" si="39"/>
        <v>14518487.36</v>
      </c>
      <c r="V137" s="2">
        <f t="shared" si="45"/>
        <v>1.031173772423576</v>
      </c>
      <c r="W137" s="2">
        <f t="shared" si="46"/>
        <v>0</v>
      </c>
      <c r="X137" s="2">
        <f t="shared" si="40"/>
        <v>1.031173772423576</v>
      </c>
      <c r="Y137" s="6">
        <f t="shared" si="41"/>
        <v>2.9780019056241844</v>
      </c>
      <c r="Z137" s="6">
        <f t="shared" si="42"/>
        <v>1.3259691477145665</v>
      </c>
      <c r="AA137" s="77"/>
      <c r="AB137" s="6">
        <f t="shared" si="43"/>
        <v>5.335144825762327</v>
      </c>
      <c r="AC137" s="8">
        <v>107295.93657086224</v>
      </c>
      <c r="AD137" s="22">
        <f t="shared" si="47"/>
        <v>5724.393608213584</v>
      </c>
      <c r="AE137" s="23">
        <v>568.4</v>
      </c>
      <c r="AF137" s="22">
        <f t="shared" si="48"/>
        <v>5155.993608213585</v>
      </c>
      <c r="AG137" s="25"/>
      <c r="AH137" s="1">
        <f t="shared" si="49"/>
        <v>499869963.2623071</v>
      </c>
      <c r="AI137" s="2">
        <f t="shared" si="50"/>
        <v>0.72185760401581</v>
      </c>
      <c r="AJ137" s="2">
        <f t="shared" si="51"/>
        <v>1.621224237421806</v>
      </c>
      <c r="AK137" s="2">
        <f t="shared" si="52"/>
        <v>0.5613710017073948</v>
      </c>
      <c r="AL137" s="2">
        <f t="shared" si="53"/>
        <v>2.904</v>
      </c>
      <c r="AN137" s="102"/>
    </row>
    <row r="138" spans="1:40" ht="12.75">
      <c r="A138" s="49" t="s">
        <v>234</v>
      </c>
      <c r="B138" s="62" t="s">
        <v>235</v>
      </c>
      <c r="C138" s="53" t="s">
        <v>229</v>
      </c>
      <c r="E138" s="74"/>
      <c r="F138" s="56">
        <v>428895317</v>
      </c>
      <c r="G138" s="67">
        <v>54.99</v>
      </c>
      <c r="H138" s="5">
        <f t="shared" si="44"/>
        <v>0.5499</v>
      </c>
      <c r="I138" s="59">
        <v>4976089.17</v>
      </c>
      <c r="J138" s="59">
        <v>364042.08</v>
      </c>
      <c r="K138" s="59">
        <v>0</v>
      </c>
      <c r="L138" s="59">
        <v>135248.37</v>
      </c>
      <c r="M138" s="91">
        <f t="shared" si="36"/>
        <v>5475379.62</v>
      </c>
      <c r="N138" s="59">
        <v>6748834</v>
      </c>
      <c r="O138" s="59">
        <v>3680328.18</v>
      </c>
      <c r="P138" s="59">
        <v>0</v>
      </c>
      <c r="Q138" s="94">
        <f t="shared" si="37"/>
        <v>10429162.18</v>
      </c>
      <c r="R138" s="59">
        <v>5622354.49</v>
      </c>
      <c r="S138" s="59">
        <v>0</v>
      </c>
      <c r="T138" s="94">
        <f t="shared" si="38"/>
        <v>5622354.49</v>
      </c>
      <c r="U138" s="94">
        <f t="shared" si="39"/>
        <v>21526896.29</v>
      </c>
      <c r="V138" s="2">
        <f t="shared" si="45"/>
        <v>1.31089202123417</v>
      </c>
      <c r="W138" s="2">
        <f t="shared" si="46"/>
        <v>0</v>
      </c>
      <c r="X138" s="2">
        <f t="shared" si="40"/>
        <v>1.31089202123417</v>
      </c>
      <c r="Y138" s="6">
        <f t="shared" si="41"/>
        <v>2.43163349344754</v>
      </c>
      <c r="Z138" s="6">
        <f t="shared" si="42"/>
        <v>1.276623782767952</v>
      </c>
      <c r="AB138" s="6">
        <f t="shared" si="43"/>
        <v>5.019149297449662</v>
      </c>
      <c r="AC138" s="8">
        <v>87471.81227863046</v>
      </c>
      <c r="AD138" s="22">
        <f t="shared" si="47"/>
        <v>4390.340851449368</v>
      </c>
      <c r="AE138" s="23">
        <v>638.83</v>
      </c>
      <c r="AF138" s="22">
        <f t="shared" si="48"/>
        <v>3751.5108514493677</v>
      </c>
      <c r="AG138" s="25"/>
      <c r="AH138" s="1">
        <f t="shared" si="49"/>
        <v>779951476.6321149</v>
      </c>
      <c r="AI138" s="2">
        <f t="shared" si="50"/>
        <v>0.702015418144097</v>
      </c>
      <c r="AJ138" s="2">
        <f t="shared" si="51"/>
        <v>1.337155258046802</v>
      </c>
      <c r="AK138" s="2">
        <f t="shared" si="52"/>
        <v>0.7208595224766701</v>
      </c>
      <c r="AL138" s="2">
        <f t="shared" si="53"/>
        <v>2.76</v>
      </c>
      <c r="AN138" s="102"/>
    </row>
    <row r="139" spans="1:40" ht="12.75">
      <c r="A139" s="49" t="s">
        <v>236</v>
      </c>
      <c r="B139" s="62" t="s">
        <v>237</v>
      </c>
      <c r="C139" s="53" t="s">
        <v>229</v>
      </c>
      <c r="E139" s="74"/>
      <c r="F139" s="56">
        <v>396629099</v>
      </c>
      <c r="G139" s="67">
        <v>55.88</v>
      </c>
      <c r="H139" s="5">
        <f t="shared" si="44"/>
        <v>0.5588000000000001</v>
      </c>
      <c r="I139" s="59">
        <v>4553220.89</v>
      </c>
      <c r="J139" s="59">
        <v>333828.88</v>
      </c>
      <c r="K139" s="59">
        <v>0</v>
      </c>
      <c r="L139" s="59">
        <v>124023.6</v>
      </c>
      <c r="M139" s="91">
        <f t="shared" si="36"/>
        <v>5011073.369999999</v>
      </c>
      <c r="N139" s="59">
        <v>5829866</v>
      </c>
      <c r="O139" s="59">
        <v>3014542.71</v>
      </c>
      <c r="P139" s="59">
        <v>0</v>
      </c>
      <c r="Q139" s="94">
        <f t="shared" si="37"/>
        <v>8844408.71</v>
      </c>
      <c r="R139" s="59">
        <v>2769916.56</v>
      </c>
      <c r="S139" s="59">
        <v>0</v>
      </c>
      <c r="T139" s="94">
        <f t="shared" si="38"/>
        <v>2769916.56</v>
      </c>
      <c r="U139" s="94">
        <f t="shared" si="39"/>
        <v>16625398.64</v>
      </c>
      <c r="V139" s="2">
        <f t="shared" si="45"/>
        <v>0.698364433417428</v>
      </c>
      <c r="W139" s="2">
        <f t="shared" si="46"/>
        <v>0</v>
      </c>
      <c r="X139" s="2">
        <f t="shared" si="40"/>
        <v>0.698364433417428</v>
      </c>
      <c r="Y139" s="6">
        <f t="shared" si="41"/>
        <v>2.2298940577731035</v>
      </c>
      <c r="Z139" s="6">
        <f t="shared" si="42"/>
        <v>1.2634154636243669</v>
      </c>
      <c r="AA139" s="77"/>
      <c r="AB139" s="6">
        <f t="shared" si="43"/>
        <v>4.191673954814899</v>
      </c>
      <c r="AC139" s="8">
        <v>129981.11201962388</v>
      </c>
      <c r="AD139" s="22">
        <f t="shared" si="47"/>
        <v>5448.384418705352</v>
      </c>
      <c r="AE139" s="23">
        <v>536.66</v>
      </c>
      <c r="AF139" s="22">
        <f t="shared" si="48"/>
        <v>4911.724418705352</v>
      </c>
      <c r="AG139" s="25"/>
      <c r="AH139" s="1">
        <f t="shared" si="49"/>
        <v>709787220.8303506</v>
      </c>
      <c r="AI139" s="2">
        <f t="shared" si="50"/>
        <v>0.7059965610732963</v>
      </c>
      <c r="AJ139" s="2">
        <f t="shared" si="51"/>
        <v>1.2460647994836105</v>
      </c>
      <c r="AK139" s="2">
        <f t="shared" si="52"/>
        <v>0.39024604539365887</v>
      </c>
      <c r="AL139" s="2">
        <f t="shared" si="53"/>
        <v>2.342</v>
      </c>
      <c r="AN139" s="102"/>
    </row>
    <row r="140" spans="1:40" ht="12.75">
      <c r="A140" s="49" t="s">
        <v>238</v>
      </c>
      <c r="B140" s="62" t="s">
        <v>239</v>
      </c>
      <c r="C140" s="53" t="s">
        <v>229</v>
      </c>
      <c r="E140" s="74"/>
      <c r="F140" s="56">
        <v>333578716</v>
      </c>
      <c r="G140" s="67">
        <v>63.03</v>
      </c>
      <c r="H140" s="5">
        <f t="shared" si="44"/>
        <v>0.6303</v>
      </c>
      <c r="I140" s="59">
        <v>3350547.19</v>
      </c>
      <c r="J140" s="59">
        <v>245220.67</v>
      </c>
      <c r="K140" s="59">
        <v>0</v>
      </c>
      <c r="L140" s="59">
        <v>91104.01</v>
      </c>
      <c r="M140" s="91">
        <f t="shared" si="36"/>
        <v>3686871.8699999996</v>
      </c>
      <c r="N140" s="59">
        <v>7489343</v>
      </c>
      <c r="O140" s="59">
        <v>0</v>
      </c>
      <c r="P140" s="59">
        <v>0</v>
      </c>
      <c r="Q140" s="94">
        <f t="shared" si="37"/>
        <v>7489343</v>
      </c>
      <c r="R140" s="59">
        <v>3301501.36</v>
      </c>
      <c r="S140" s="59">
        <v>133431.49</v>
      </c>
      <c r="T140" s="94">
        <f t="shared" si="38"/>
        <v>3434932.8499999996</v>
      </c>
      <c r="U140" s="94">
        <f t="shared" si="39"/>
        <v>14611147.719999999</v>
      </c>
      <c r="V140" s="2">
        <f t="shared" si="45"/>
        <v>0.9897218262570445</v>
      </c>
      <c r="W140" s="2">
        <f t="shared" si="46"/>
        <v>0.040000001079205545</v>
      </c>
      <c r="X140" s="2">
        <f t="shared" si="40"/>
        <v>1.02972182733625</v>
      </c>
      <c r="Y140" s="6">
        <f t="shared" si="41"/>
        <v>2.2451501372167884</v>
      </c>
      <c r="Z140" s="6">
        <f t="shared" si="42"/>
        <v>1.1052479349431872</v>
      </c>
      <c r="AA140" s="77"/>
      <c r="AB140" s="6">
        <f t="shared" si="43"/>
        <v>4.380119899496225</v>
      </c>
      <c r="AC140" s="8">
        <v>102100</v>
      </c>
      <c r="AD140" s="22">
        <f t="shared" si="47"/>
        <v>4472.102417385646</v>
      </c>
      <c r="AE140" s="23">
        <v>567.7</v>
      </c>
      <c r="AF140" s="22">
        <f t="shared" si="48"/>
        <v>3904.402417385646</v>
      </c>
      <c r="AG140" s="25"/>
      <c r="AH140" s="1">
        <f t="shared" si="49"/>
        <v>529238007.29811203</v>
      </c>
      <c r="AI140" s="2">
        <f t="shared" si="50"/>
        <v>0.6966377733946909</v>
      </c>
      <c r="AJ140" s="2">
        <f t="shared" si="51"/>
        <v>1.4151181314877415</v>
      </c>
      <c r="AK140" s="2">
        <f t="shared" si="52"/>
        <v>0.6490336677700383</v>
      </c>
      <c r="AL140" s="2">
        <f t="shared" si="53"/>
        <v>2.761</v>
      </c>
      <c r="AN140" s="102"/>
    </row>
    <row r="141" spans="1:40" ht="12.75">
      <c r="A141" s="49" t="s">
        <v>240</v>
      </c>
      <c r="B141" s="62" t="s">
        <v>241</v>
      </c>
      <c r="C141" s="53" t="s">
        <v>229</v>
      </c>
      <c r="E141" s="74"/>
      <c r="F141" s="56">
        <v>78209375</v>
      </c>
      <c r="G141" s="67">
        <v>64.93</v>
      </c>
      <c r="H141" s="5">
        <f t="shared" si="44"/>
        <v>0.6493000000000001</v>
      </c>
      <c r="I141" s="59">
        <v>738404.64</v>
      </c>
      <c r="J141" s="59">
        <v>54058.34</v>
      </c>
      <c r="K141" s="59">
        <v>0</v>
      </c>
      <c r="L141" s="59">
        <v>20083.67</v>
      </c>
      <c r="M141" s="91">
        <f t="shared" si="36"/>
        <v>812546.65</v>
      </c>
      <c r="N141" s="59">
        <v>1169896</v>
      </c>
      <c r="O141" s="59">
        <v>0</v>
      </c>
      <c r="P141" s="59">
        <v>0</v>
      </c>
      <c r="Q141" s="94">
        <f t="shared" si="37"/>
        <v>1169896</v>
      </c>
      <c r="R141" s="59">
        <v>1117104.15</v>
      </c>
      <c r="S141" s="59">
        <v>0</v>
      </c>
      <c r="T141" s="94">
        <f t="shared" si="38"/>
        <v>1117104.15</v>
      </c>
      <c r="U141" s="94">
        <f t="shared" si="39"/>
        <v>3099546.8</v>
      </c>
      <c r="V141" s="2">
        <f t="shared" si="45"/>
        <v>1.4283506932512884</v>
      </c>
      <c r="W141" s="2">
        <f t="shared" si="46"/>
        <v>0</v>
      </c>
      <c r="X141" s="2">
        <f t="shared" si="40"/>
        <v>1.4283506932512884</v>
      </c>
      <c r="Y141" s="6">
        <f t="shared" si="41"/>
        <v>1.495851360530627</v>
      </c>
      <c r="Z141" s="6">
        <f t="shared" si="42"/>
        <v>1.0389376593279258</v>
      </c>
      <c r="AA141" s="77"/>
      <c r="AB141" s="6">
        <f t="shared" si="43"/>
        <v>3.963139713109841</v>
      </c>
      <c r="AC141" s="8">
        <v>76306.54069767441</v>
      </c>
      <c r="AD141" s="22">
        <f t="shared" si="47"/>
        <v>3024.1348180898576</v>
      </c>
      <c r="AE141" s="23">
        <v>581.23</v>
      </c>
      <c r="AF141" s="22">
        <f t="shared" si="48"/>
        <v>2442.9048180898576</v>
      </c>
      <c r="AG141" s="25"/>
      <c r="AH141" s="1">
        <f t="shared" si="49"/>
        <v>120451832.74295393</v>
      </c>
      <c r="AI141" s="2">
        <f t="shared" si="50"/>
        <v>0.6745822222016225</v>
      </c>
      <c r="AJ141" s="2">
        <f t="shared" si="51"/>
        <v>0.9712562883925363</v>
      </c>
      <c r="AK141" s="2">
        <f t="shared" si="52"/>
        <v>0.9274281051280617</v>
      </c>
      <c r="AL141" s="2">
        <f t="shared" si="53"/>
        <v>2.573</v>
      </c>
      <c r="AN141" s="102"/>
    </row>
    <row r="142" spans="1:40" ht="12.75">
      <c r="A142" s="49" t="s">
        <v>242</v>
      </c>
      <c r="B142" s="62" t="s">
        <v>243</v>
      </c>
      <c r="C142" s="53" t="s">
        <v>229</v>
      </c>
      <c r="E142" s="74"/>
      <c r="F142" s="56">
        <v>796898681</v>
      </c>
      <c r="G142" s="67">
        <v>67.58</v>
      </c>
      <c r="H142" s="5">
        <f t="shared" si="44"/>
        <v>0.6758</v>
      </c>
      <c r="I142" s="59">
        <v>9012474.84</v>
      </c>
      <c r="J142" s="59">
        <v>0</v>
      </c>
      <c r="K142" s="59">
        <v>0</v>
      </c>
      <c r="L142" s="59">
        <v>247020.22</v>
      </c>
      <c r="M142" s="91">
        <f t="shared" si="36"/>
        <v>9259495.06</v>
      </c>
      <c r="N142" s="59">
        <v>7366350</v>
      </c>
      <c r="O142" s="59">
        <v>0</v>
      </c>
      <c r="P142" s="59">
        <v>0</v>
      </c>
      <c r="Q142" s="94">
        <f t="shared" si="37"/>
        <v>7366350</v>
      </c>
      <c r="R142" s="59">
        <v>20334043.01</v>
      </c>
      <c r="S142" s="59">
        <v>0</v>
      </c>
      <c r="T142" s="94">
        <f t="shared" si="38"/>
        <v>20334043.01</v>
      </c>
      <c r="U142" s="94">
        <f t="shared" si="39"/>
        <v>36959888.07</v>
      </c>
      <c r="V142" s="2">
        <f t="shared" si="45"/>
        <v>2.5516472162412827</v>
      </c>
      <c r="W142" s="2">
        <f t="shared" si="46"/>
        <v>0</v>
      </c>
      <c r="X142" s="2">
        <f t="shared" si="40"/>
        <v>2.5516472162412827</v>
      </c>
      <c r="Y142" s="6">
        <f t="shared" si="41"/>
        <v>0.9243772358559093</v>
      </c>
      <c r="Z142" s="6">
        <f t="shared" si="42"/>
        <v>1.1619413208691207</v>
      </c>
      <c r="AA142" s="77"/>
      <c r="AB142" s="6">
        <f t="shared" si="43"/>
        <v>4.637965772966313</v>
      </c>
      <c r="AC142" s="8">
        <v>25863.785619371032</v>
      </c>
      <c r="AD142" s="22">
        <f t="shared" si="47"/>
        <v>1199.5535246198117</v>
      </c>
      <c r="AE142" s="23">
        <v>528.73</v>
      </c>
      <c r="AF142" s="22">
        <f t="shared" si="48"/>
        <v>670.8235246198117</v>
      </c>
      <c r="AG142" s="25"/>
      <c r="AH142" s="1">
        <f t="shared" si="49"/>
        <v>1179193076.353951</v>
      </c>
      <c r="AI142" s="2">
        <f t="shared" si="50"/>
        <v>0.7852399446433517</v>
      </c>
      <c r="AJ142" s="2">
        <f t="shared" si="51"/>
        <v>0.6246941359914234</v>
      </c>
      <c r="AK142" s="2">
        <f t="shared" si="52"/>
        <v>1.7244031887358588</v>
      </c>
      <c r="AL142" s="2">
        <f t="shared" si="53"/>
        <v>3.1340000000000003</v>
      </c>
      <c r="AN142" s="102"/>
    </row>
    <row r="143" spans="1:40" ht="12.75">
      <c r="A143" s="49" t="s">
        <v>244</v>
      </c>
      <c r="B143" s="62" t="s">
        <v>245</v>
      </c>
      <c r="C143" s="53" t="s">
        <v>229</v>
      </c>
      <c r="E143" s="74"/>
      <c r="F143" s="56">
        <v>4596914851</v>
      </c>
      <c r="G143" s="67">
        <v>50.1</v>
      </c>
      <c r="H143" s="5">
        <f t="shared" si="44"/>
        <v>0.501</v>
      </c>
      <c r="I143" s="59">
        <v>62460409.15</v>
      </c>
      <c r="J143" s="59">
        <v>0</v>
      </c>
      <c r="K143" s="59">
        <v>0</v>
      </c>
      <c r="L143" s="59">
        <v>1697579.79</v>
      </c>
      <c r="M143" s="91">
        <f t="shared" si="36"/>
        <v>64157988.94</v>
      </c>
      <c r="N143" s="59">
        <v>132360101</v>
      </c>
      <c r="O143" s="59">
        <v>0</v>
      </c>
      <c r="P143" s="59">
        <v>0</v>
      </c>
      <c r="Q143" s="94">
        <f t="shared" si="37"/>
        <v>132360101</v>
      </c>
      <c r="R143" s="59">
        <v>27310329.48</v>
      </c>
      <c r="S143" s="59">
        <v>459692</v>
      </c>
      <c r="T143" s="94">
        <f t="shared" si="38"/>
        <v>27770021.48</v>
      </c>
      <c r="U143" s="94">
        <f t="shared" si="39"/>
        <v>224288111.42</v>
      </c>
      <c r="V143" s="2">
        <f t="shared" si="45"/>
        <v>0.5941012693341271</v>
      </c>
      <c r="W143" s="2">
        <f t="shared" si="46"/>
        <v>0.010000011200990592</v>
      </c>
      <c r="X143" s="2">
        <f t="shared" si="40"/>
        <v>0.6041012805351177</v>
      </c>
      <c r="Y143" s="6">
        <f t="shared" si="41"/>
        <v>2.8793246185799317</v>
      </c>
      <c r="Z143" s="6">
        <f t="shared" si="42"/>
        <v>1.3956749476454464</v>
      </c>
      <c r="AA143" s="77"/>
      <c r="AB143" s="6">
        <f t="shared" si="43"/>
        <v>4.879100846760496</v>
      </c>
      <c r="AC143" s="8">
        <v>139674.24863676712</v>
      </c>
      <c r="AD143" s="22">
        <f t="shared" si="47"/>
        <v>6814.847447942865</v>
      </c>
      <c r="AE143" s="23">
        <v>550.61</v>
      </c>
      <c r="AF143" s="22">
        <f t="shared" si="48"/>
        <v>6264.237447942865</v>
      </c>
      <c r="AG143" s="25"/>
      <c r="AH143" s="1">
        <f t="shared" si="49"/>
        <v>9175478744.510979</v>
      </c>
      <c r="AI143" s="2">
        <f t="shared" si="50"/>
        <v>0.6992331487703686</v>
      </c>
      <c r="AJ143" s="2">
        <f t="shared" si="51"/>
        <v>1.4425416339085457</v>
      </c>
      <c r="AK143" s="2">
        <f t="shared" si="52"/>
        <v>0.30265474154809396</v>
      </c>
      <c r="AL143" s="2">
        <f t="shared" si="53"/>
        <v>2.445</v>
      </c>
      <c r="AN143" s="102"/>
    </row>
    <row r="144" spans="1:40" ht="12.75">
      <c r="A144" s="49" t="s">
        <v>246</v>
      </c>
      <c r="B144" s="62" t="s">
        <v>1076</v>
      </c>
      <c r="C144" s="53" t="s">
        <v>229</v>
      </c>
      <c r="E144" s="74"/>
      <c r="F144" s="56">
        <v>45427852</v>
      </c>
      <c r="G144" s="67">
        <v>65.47</v>
      </c>
      <c r="H144" s="5">
        <f t="shared" si="44"/>
        <v>0.6547</v>
      </c>
      <c r="I144" s="59">
        <v>433550.89</v>
      </c>
      <c r="J144" s="59">
        <v>31712.06</v>
      </c>
      <c r="K144" s="59">
        <v>0</v>
      </c>
      <c r="L144" s="59">
        <v>11781.62</v>
      </c>
      <c r="M144" s="91">
        <f t="shared" si="36"/>
        <v>477044.57</v>
      </c>
      <c r="N144" s="59">
        <v>855492</v>
      </c>
      <c r="O144" s="59">
        <v>0</v>
      </c>
      <c r="P144" s="59">
        <v>0</v>
      </c>
      <c r="Q144" s="94">
        <f t="shared" si="37"/>
        <v>855492</v>
      </c>
      <c r="R144" s="59">
        <v>410258</v>
      </c>
      <c r="S144" s="59">
        <v>0</v>
      </c>
      <c r="T144" s="94">
        <f t="shared" si="38"/>
        <v>410258</v>
      </c>
      <c r="U144" s="94">
        <f t="shared" si="39"/>
        <v>1742794.57</v>
      </c>
      <c r="V144" s="2">
        <f t="shared" si="45"/>
        <v>0.9030979496895429</v>
      </c>
      <c r="W144" s="2">
        <f t="shared" si="46"/>
        <v>0</v>
      </c>
      <c r="X144" s="2">
        <f t="shared" si="40"/>
        <v>0.9030979496895429</v>
      </c>
      <c r="Y144" s="6">
        <f t="shared" si="41"/>
        <v>1.883188313636313</v>
      </c>
      <c r="Z144" s="6">
        <f t="shared" si="42"/>
        <v>1.0501147401818602</v>
      </c>
      <c r="AA144" s="77"/>
      <c r="AB144" s="6">
        <f t="shared" si="43"/>
        <v>3.836401003507716</v>
      </c>
      <c r="AC144" s="8">
        <v>86698.72108843537</v>
      </c>
      <c r="AD144" s="22">
        <f t="shared" si="47"/>
        <v>3326.11060586509</v>
      </c>
      <c r="AE144" s="23">
        <v>633.03</v>
      </c>
      <c r="AF144" s="22">
        <f t="shared" si="48"/>
        <v>2693.0806058650896</v>
      </c>
      <c r="AG144" s="25"/>
      <c r="AH144" s="1">
        <f t="shared" si="49"/>
        <v>69387279.6700779</v>
      </c>
      <c r="AI144" s="2">
        <f t="shared" si="50"/>
        <v>0.6875101203970638</v>
      </c>
      <c r="AJ144" s="2">
        <f t="shared" si="51"/>
        <v>1.2329233889376938</v>
      </c>
      <c r="AK144" s="2">
        <f t="shared" si="52"/>
        <v>0.5912582276617437</v>
      </c>
      <c r="AL144" s="2">
        <f t="shared" si="53"/>
        <v>2.512</v>
      </c>
      <c r="AN144" s="102"/>
    </row>
    <row r="145" spans="1:40" ht="12.75">
      <c r="A145" s="49" t="s">
        <v>247</v>
      </c>
      <c r="B145" s="62" t="s">
        <v>248</v>
      </c>
      <c r="C145" s="53" t="s">
        <v>229</v>
      </c>
      <c r="E145" s="74"/>
      <c r="F145" s="56">
        <v>171431933</v>
      </c>
      <c r="G145" s="67">
        <v>65.38</v>
      </c>
      <c r="H145" s="5">
        <f t="shared" si="44"/>
        <v>0.6537999999999999</v>
      </c>
      <c r="I145" s="59">
        <v>1619690.88</v>
      </c>
      <c r="J145" s="59">
        <v>118560.65</v>
      </c>
      <c r="K145" s="59">
        <v>0</v>
      </c>
      <c r="L145" s="59">
        <v>44047.47</v>
      </c>
      <c r="M145" s="91">
        <f t="shared" si="36"/>
        <v>1782298.9999999998</v>
      </c>
      <c r="N145" s="59">
        <v>3713428</v>
      </c>
      <c r="O145" s="59">
        <v>0</v>
      </c>
      <c r="P145" s="59">
        <v>0</v>
      </c>
      <c r="Q145" s="94">
        <f t="shared" si="37"/>
        <v>3713428</v>
      </c>
      <c r="R145" s="59">
        <v>2166643.01</v>
      </c>
      <c r="S145" s="59">
        <v>34286.39</v>
      </c>
      <c r="T145" s="94">
        <f t="shared" si="38"/>
        <v>2200929.4</v>
      </c>
      <c r="U145" s="94">
        <f t="shared" si="39"/>
        <v>7696656.4</v>
      </c>
      <c r="V145" s="2">
        <f t="shared" si="45"/>
        <v>1.263850306115372</v>
      </c>
      <c r="W145" s="2">
        <f t="shared" si="46"/>
        <v>0.020000001983294442</v>
      </c>
      <c r="X145" s="2">
        <f t="shared" si="40"/>
        <v>1.2838503080986667</v>
      </c>
      <c r="Y145" s="6">
        <f t="shared" si="41"/>
        <v>2.166123857449592</v>
      </c>
      <c r="Z145" s="6">
        <f t="shared" si="42"/>
        <v>1.0396540299175183</v>
      </c>
      <c r="AA145" s="77"/>
      <c r="AB145" s="6">
        <f t="shared" si="43"/>
        <v>4.4896281954657775</v>
      </c>
      <c r="AC145" s="8">
        <v>82230.62192118226</v>
      </c>
      <c r="AD145" s="22">
        <f t="shared" si="47"/>
        <v>3691.8491870802613</v>
      </c>
      <c r="AE145" s="23">
        <v>560.19</v>
      </c>
      <c r="AF145" s="22">
        <f t="shared" si="48"/>
        <v>3131.6591870802613</v>
      </c>
      <c r="AG145" s="25"/>
      <c r="AH145" s="1">
        <f t="shared" si="49"/>
        <v>262208524.0134598</v>
      </c>
      <c r="AI145" s="2">
        <f t="shared" si="50"/>
        <v>0.6797258047600734</v>
      </c>
      <c r="AJ145" s="2">
        <f t="shared" si="51"/>
        <v>1.416211778000543</v>
      </c>
      <c r="AK145" s="2">
        <f t="shared" si="52"/>
        <v>0.8393813314349081</v>
      </c>
      <c r="AL145" s="2">
        <f t="shared" si="53"/>
        <v>2.935</v>
      </c>
      <c r="AN145" s="102"/>
    </row>
    <row r="146" spans="1:40" ht="12.75">
      <c r="A146" s="49" t="s">
        <v>249</v>
      </c>
      <c r="B146" s="62" t="s">
        <v>250</v>
      </c>
      <c r="C146" s="53" t="s">
        <v>229</v>
      </c>
      <c r="E146" s="74"/>
      <c r="F146" s="56">
        <v>481110951</v>
      </c>
      <c r="G146" s="67">
        <v>50.18</v>
      </c>
      <c r="H146" s="5">
        <f t="shared" si="44"/>
        <v>0.5018</v>
      </c>
      <c r="I146" s="59">
        <v>6099053.89</v>
      </c>
      <c r="J146" s="59">
        <v>0</v>
      </c>
      <c r="K146" s="59">
        <v>0</v>
      </c>
      <c r="L146" s="59">
        <v>166141.22</v>
      </c>
      <c r="M146" s="91">
        <f t="shared" si="36"/>
        <v>6265195.109999999</v>
      </c>
      <c r="N146" s="59">
        <v>12019715.5</v>
      </c>
      <c r="O146" s="59">
        <v>0</v>
      </c>
      <c r="P146" s="59">
        <v>0</v>
      </c>
      <c r="Q146" s="94">
        <f t="shared" si="37"/>
        <v>12019715.5</v>
      </c>
      <c r="R146" s="59">
        <v>6155600</v>
      </c>
      <c r="S146" s="59">
        <v>0</v>
      </c>
      <c r="T146" s="94">
        <f t="shared" si="38"/>
        <v>6155600</v>
      </c>
      <c r="U146" s="94">
        <f t="shared" si="39"/>
        <v>24440510.61</v>
      </c>
      <c r="V146" s="2">
        <f t="shared" si="45"/>
        <v>1.2794553911536302</v>
      </c>
      <c r="W146" s="2">
        <f t="shared" si="46"/>
        <v>0</v>
      </c>
      <c r="X146" s="2">
        <f t="shared" si="40"/>
        <v>1.2794553911536302</v>
      </c>
      <c r="Y146" s="6">
        <f t="shared" si="41"/>
        <v>2.498325069304024</v>
      </c>
      <c r="Z146" s="6">
        <f t="shared" si="42"/>
        <v>1.302234982799217</v>
      </c>
      <c r="AA146" s="77"/>
      <c r="AB146" s="6">
        <f t="shared" si="43"/>
        <v>5.080015443256872</v>
      </c>
      <c r="AC146" s="8">
        <v>102827.70684371809</v>
      </c>
      <c r="AD146" s="22">
        <f t="shared" si="47"/>
        <v>5223.663387607781</v>
      </c>
      <c r="AE146" s="23">
        <v>521.73</v>
      </c>
      <c r="AF146" s="22">
        <f t="shared" si="48"/>
        <v>4701.933387607782</v>
      </c>
      <c r="AG146" s="25"/>
      <c r="AH146" s="1">
        <f t="shared" si="49"/>
        <v>958770328.8162614</v>
      </c>
      <c r="AI146" s="2">
        <f t="shared" si="50"/>
        <v>0.6534615143686471</v>
      </c>
      <c r="AJ146" s="2">
        <f t="shared" si="51"/>
        <v>1.2536595197767593</v>
      </c>
      <c r="AK146" s="2">
        <f t="shared" si="52"/>
        <v>0.6420307152808916</v>
      </c>
      <c r="AL146" s="2">
        <f t="shared" si="53"/>
        <v>2.549</v>
      </c>
      <c r="AN146" s="102"/>
    </row>
    <row r="147" spans="1:40" ht="12.75">
      <c r="A147" s="49" t="s">
        <v>251</v>
      </c>
      <c r="B147" s="62" t="s">
        <v>252</v>
      </c>
      <c r="C147" s="53" t="s">
        <v>229</v>
      </c>
      <c r="E147" s="74"/>
      <c r="F147" s="56">
        <v>184718817</v>
      </c>
      <c r="G147" s="67">
        <v>66.95</v>
      </c>
      <c r="H147" s="5">
        <f t="shared" si="44"/>
        <v>0.6695</v>
      </c>
      <c r="I147" s="59">
        <v>1755156.17</v>
      </c>
      <c r="J147" s="59">
        <v>128464.35</v>
      </c>
      <c r="K147" s="59">
        <v>0</v>
      </c>
      <c r="L147" s="59">
        <v>47726.88</v>
      </c>
      <c r="M147" s="91">
        <f t="shared" si="36"/>
        <v>1931347.4</v>
      </c>
      <c r="N147" s="59">
        <v>2445348</v>
      </c>
      <c r="O147" s="59">
        <v>1344333.29</v>
      </c>
      <c r="P147" s="59">
        <v>0</v>
      </c>
      <c r="Q147" s="94">
        <f t="shared" si="37"/>
        <v>3789681.29</v>
      </c>
      <c r="R147" s="59">
        <v>1001321.33</v>
      </c>
      <c r="S147" s="59">
        <v>47000</v>
      </c>
      <c r="T147" s="94">
        <f t="shared" si="38"/>
        <v>1048321.33</v>
      </c>
      <c r="U147" s="94">
        <f t="shared" si="39"/>
        <v>6769350.02</v>
      </c>
      <c r="V147" s="2">
        <f t="shared" si="45"/>
        <v>0.5420786827581295</v>
      </c>
      <c r="W147" s="2">
        <f t="shared" si="46"/>
        <v>0.025444078065961197</v>
      </c>
      <c r="X147" s="2">
        <f t="shared" si="40"/>
        <v>0.5675227608240908</v>
      </c>
      <c r="Y147" s="6">
        <f t="shared" si="41"/>
        <v>2.051594608252607</v>
      </c>
      <c r="Z147" s="6">
        <f t="shared" si="42"/>
        <v>1.0455607237891742</v>
      </c>
      <c r="AA147" s="77"/>
      <c r="AB147" s="6">
        <f t="shared" si="43"/>
        <v>3.6646780928658718</v>
      </c>
      <c r="AC147" s="8">
        <v>159991.6145181477</v>
      </c>
      <c r="AD147" s="22">
        <f t="shared" si="47"/>
        <v>5863.177647668972</v>
      </c>
      <c r="AE147" s="23">
        <v>572.82</v>
      </c>
      <c r="AF147" s="22">
        <f t="shared" si="48"/>
        <v>5290.357647668972</v>
      </c>
      <c r="AG147" s="25"/>
      <c r="AH147" s="1">
        <f t="shared" si="49"/>
        <v>275905626.58700526</v>
      </c>
      <c r="AI147" s="2">
        <f t="shared" si="50"/>
        <v>0.700002904576852</v>
      </c>
      <c r="AJ147" s="2">
        <f t="shared" si="51"/>
        <v>1.3735425902251202</v>
      </c>
      <c r="AK147" s="2">
        <f t="shared" si="52"/>
        <v>0.37995648837172874</v>
      </c>
      <c r="AL147" s="2">
        <f t="shared" si="53"/>
        <v>2.4539999999999997</v>
      </c>
      <c r="AN147" s="102"/>
    </row>
    <row r="148" spans="1:40" ht="12.75">
      <c r="A148" s="49" t="s">
        <v>253</v>
      </c>
      <c r="B148" s="62" t="s">
        <v>254</v>
      </c>
      <c r="C148" s="53" t="s">
        <v>229</v>
      </c>
      <c r="E148" s="74"/>
      <c r="F148" s="56">
        <v>351236496</v>
      </c>
      <c r="G148" s="67">
        <v>65.95</v>
      </c>
      <c r="H148" s="5">
        <f t="shared" si="44"/>
        <v>0.6595</v>
      </c>
      <c r="I148" s="59">
        <v>3479299.28</v>
      </c>
      <c r="J148" s="59">
        <v>0</v>
      </c>
      <c r="K148" s="59">
        <v>0</v>
      </c>
      <c r="L148" s="59">
        <v>94817.2</v>
      </c>
      <c r="M148" s="91">
        <f t="shared" si="36"/>
        <v>3574116.48</v>
      </c>
      <c r="N148" s="59">
        <v>3429403.03</v>
      </c>
      <c r="O148" s="59">
        <v>0</v>
      </c>
      <c r="P148" s="59">
        <v>0</v>
      </c>
      <c r="Q148" s="94">
        <f t="shared" si="37"/>
        <v>3429403.03</v>
      </c>
      <c r="R148" s="59">
        <v>6774000</v>
      </c>
      <c r="S148" s="59">
        <v>0</v>
      </c>
      <c r="T148" s="94">
        <f t="shared" si="38"/>
        <v>6774000</v>
      </c>
      <c r="U148" s="94">
        <f t="shared" si="39"/>
        <v>13777519.51</v>
      </c>
      <c r="V148" s="2">
        <f t="shared" si="45"/>
        <v>1.9286150719371713</v>
      </c>
      <c r="W148" s="2">
        <f t="shared" si="46"/>
        <v>0</v>
      </c>
      <c r="X148" s="2">
        <f t="shared" si="40"/>
        <v>1.9286150719371713</v>
      </c>
      <c r="Y148" s="6">
        <f t="shared" si="41"/>
        <v>0.9763800371132275</v>
      </c>
      <c r="Z148" s="6">
        <f t="shared" si="42"/>
        <v>1.0175811798327472</v>
      </c>
      <c r="AA148" s="77"/>
      <c r="AB148" s="6">
        <f t="shared" si="43"/>
        <v>3.9225762888831466</v>
      </c>
      <c r="AC148" s="8">
        <v>70454.7493769039</v>
      </c>
      <c r="AD148" s="22">
        <f t="shared" si="47"/>
        <v>2763.6412934504788</v>
      </c>
      <c r="AE148" s="23">
        <v>605.71</v>
      </c>
      <c r="AF148" s="22">
        <f t="shared" si="48"/>
        <v>2157.9312934504787</v>
      </c>
      <c r="AG148" s="25"/>
      <c r="AH148" s="1">
        <f t="shared" si="49"/>
        <v>532579978.7717968</v>
      </c>
      <c r="AI148" s="2">
        <f t="shared" si="50"/>
        <v>0.6710947880996968</v>
      </c>
      <c r="AJ148" s="2">
        <f t="shared" si="51"/>
        <v>0.6439226344761735</v>
      </c>
      <c r="AK148" s="2">
        <f t="shared" si="52"/>
        <v>1.2719216399425646</v>
      </c>
      <c r="AL148" s="2">
        <f t="shared" si="53"/>
        <v>2.5869999999999997</v>
      </c>
      <c r="AN148" s="102"/>
    </row>
    <row r="149" spans="1:40" ht="12.75">
      <c r="A149" s="49" t="s">
        <v>255</v>
      </c>
      <c r="B149" s="62" t="s">
        <v>1077</v>
      </c>
      <c r="C149" s="53" t="s">
        <v>229</v>
      </c>
      <c r="E149" s="74"/>
      <c r="F149" s="56">
        <v>2393719012</v>
      </c>
      <c r="G149" s="67">
        <v>54.89</v>
      </c>
      <c r="H149" s="5">
        <f t="shared" si="44"/>
        <v>0.5489</v>
      </c>
      <c r="I149" s="59">
        <v>29040038.66</v>
      </c>
      <c r="J149" s="59">
        <v>2125678.65</v>
      </c>
      <c r="K149" s="59">
        <v>0</v>
      </c>
      <c r="L149" s="59">
        <v>789728.94</v>
      </c>
      <c r="M149" s="91">
        <f t="shared" si="36"/>
        <v>31955446.25</v>
      </c>
      <c r="N149" s="59">
        <v>40505035.5</v>
      </c>
      <c r="O149" s="59">
        <v>22138731.15</v>
      </c>
      <c r="P149" s="59">
        <v>0</v>
      </c>
      <c r="Q149" s="94">
        <f t="shared" si="37"/>
        <v>62643766.65</v>
      </c>
      <c r="R149" s="59">
        <v>21717489</v>
      </c>
      <c r="S149" s="59">
        <v>478744</v>
      </c>
      <c r="T149" s="94">
        <f t="shared" si="38"/>
        <v>22196233</v>
      </c>
      <c r="U149" s="94">
        <f t="shared" si="39"/>
        <v>116795445.9</v>
      </c>
      <c r="V149" s="2">
        <f t="shared" si="45"/>
        <v>0.9072697710603304</v>
      </c>
      <c r="W149" s="2">
        <f t="shared" si="46"/>
        <v>0.02000000825493715</v>
      </c>
      <c r="X149" s="2">
        <f t="shared" si="40"/>
        <v>0.9272697793152673</v>
      </c>
      <c r="Y149" s="6">
        <f t="shared" si="41"/>
        <v>2.6170058530662663</v>
      </c>
      <c r="Z149" s="6">
        <f t="shared" si="42"/>
        <v>1.334970649846683</v>
      </c>
      <c r="AA149" s="77"/>
      <c r="AB149" s="6">
        <f t="shared" si="43"/>
        <v>4.879246282228217</v>
      </c>
      <c r="AC149" s="8">
        <v>107758.72836526115</v>
      </c>
      <c r="AD149" s="22">
        <f t="shared" si="47"/>
        <v>5257.813747538407</v>
      </c>
      <c r="AE149" s="23">
        <v>471.74</v>
      </c>
      <c r="AF149" s="22">
        <f t="shared" si="48"/>
        <v>4786.073747538408</v>
      </c>
      <c r="AG149" s="25"/>
      <c r="AH149" s="1">
        <f t="shared" si="49"/>
        <v>4360938261.978502</v>
      </c>
      <c r="AI149" s="2">
        <f t="shared" si="50"/>
        <v>0.7327653897008444</v>
      </c>
      <c r="AJ149" s="2">
        <f t="shared" si="51"/>
        <v>1.4364745127480736</v>
      </c>
      <c r="AK149" s="2">
        <f t="shared" si="52"/>
        <v>0.5089783818661503</v>
      </c>
      <c r="AL149" s="2">
        <f t="shared" si="53"/>
        <v>2.678</v>
      </c>
      <c r="AN149" s="102"/>
    </row>
    <row r="150" spans="1:40" ht="12.75">
      <c r="A150" s="49" t="s">
        <v>256</v>
      </c>
      <c r="B150" s="62" t="s">
        <v>257</v>
      </c>
      <c r="C150" s="53" t="s">
        <v>229</v>
      </c>
      <c r="E150" s="74"/>
      <c r="F150" s="56">
        <v>682220569</v>
      </c>
      <c r="G150" s="67">
        <v>54.66</v>
      </c>
      <c r="H150" s="5">
        <f t="shared" si="44"/>
        <v>0.5466</v>
      </c>
      <c r="I150" s="59">
        <v>8062004.65</v>
      </c>
      <c r="J150" s="59">
        <v>590409.66</v>
      </c>
      <c r="K150" s="59">
        <v>0</v>
      </c>
      <c r="L150" s="59">
        <v>219348.11</v>
      </c>
      <c r="M150" s="91">
        <f t="shared" si="36"/>
        <v>8871762.42</v>
      </c>
      <c r="N150" s="59">
        <v>18397094</v>
      </c>
      <c r="O150" s="59">
        <v>0</v>
      </c>
      <c r="P150" s="59">
        <v>0</v>
      </c>
      <c r="Q150" s="94">
        <f t="shared" si="37"/>
        <v>18397094</v>
      </c>
      <c r="R150" s="59">
        <v>5757572.56</v>
      </c>
      <c r="S150" s="59">
        <v>0</v>
      </c>
      <c r="T150" s="94">
        <f t="shared" si="38"/>
        <v>5757572.56</v>
      </c>
      <c r="U150" s="94">
        <f t="shared" si="39"/>
        <v>33026428.98</v>
      </c>
      <c r="V150" s="2">
        <f t="shared" si="45"/>
        <v>0.8439459057119106</v>
      </c>
      <c r="W150" s="2">
        <f t="shared" si="46"/>
        <v>0</v>
      </c>
      <c r="X150" s="2">
        <f t="shared" si="40"/>
        <v>0.8439459057119106</v>
      </c>
      <c r="Y150" s="6">
        <f t="shared" si="41"/>
        <v>2.6966489777589806</v>
      </c>
      <c r="Z150" s="6">
        <f t="shared" si="42"/>
        <v>1.3004243529338675</v>
      </c>
      <c r="AA150" s="77"/>
      <c r="AB150" s="6">
        <f t="shared" si="43"/>
        <v>4.841019236404759</v>
      </c>
      <c r="AC150" s="8">
        <v>118774.0050804403</v>
      </c>
      <c r="AD150" s="22">
        <f t="shared" si="47"/>
        <v>5749.8724337924805</v>
      </c>
      <c r="AE150" s="23">
        <v>563.19</v>
      </c>
      <c r="AF150" s="22">
        <f t="shared" si="48"/>
        <v>5186.682433792481</v>
      </c>
      <c r="AG150" s="25"/>
      <c r="AH150" s="1">
        <f t="shared" si="49"/>
        <v>1248116664.8371754</v>
      </c>
      <c r="AI150" s="2">
        <f t="shared" si="50"/>
        <v>0.7108119513136519</v>
      </c>
      <c r="AJ150" s="2">
        <f t="shared" si="51"/>
        <v>1.4739883312430586</v>
      </c>
      <c r="AK150" s="2">
        <f t="shared" si="52"/>
        <v>0.4613008320621303</v>
      </c>
      <c r="AL150" s="2">
        <f t="shared" si="53"/>
        <v>2.646</v>
      </c>
      <c r="AN150" s="102"/>
    </row>
    <row r="151" spans="1:40" ht="12.75">
      <c r="A151" s="49" t="s">
        <v>258</v>
      </c>
      <c r="B151" s="62" t="s">
        <v>1078</v>
      </c>
      <c r="C151" s="53" t="s">
        <v>229</v>
      </c>
      <c r="E151" s="74"/>
      <c r="F151" s="56">
        <v>1030417375</v>
      </c>
      <c r="G151" s="67">
        <v>51.87</v>
      </c>
      <c r="H151" s="5">
        <f t="shared" si="44"/>
        <v>0.5186999999999999</v>
      </c>
      <c r="I151" s="59">
        <v>13051739</v>
      </c>
      <c r="J151" s="59">
        <v>0</v>
      </c>
      <c r="K151" s="59">
        <v>0</v>
      </c>
      <c r="L151" s="59">
        <v>354677.14</v>
      </c>
      <c r="M151" s="91">
        <f t="shared" si="36"/>
        <v>13406416.14</v>
      </c>
      <c r="N151" s="59">
        <v>28345262</v>
      </c>
      <c r="O151" s="59">
        <v>0</v>
      </c>
      <c r="P151" s="59">
        <v>0</v>
      </c>
      <c r="Q151" s="94">
        <f t="shared" si="37"/>
        <v>28345262</v>
      </c>
      <c r="R151" s="59">
        <v>7309092</v>
      </c>
      <c r="S151" s="59">
        <v>0</v>
      </c>
      <c r="T151" s="94">
        <f t="shared" si="38"/>
        <v>7309092</v>
      </c>
      <c r="U151" s="94">
        <f t="shared" si="39"/>
        <v>49060770.14</v>
      </c>
      <c r="V151" s="2">
        <f t="shared" si="45"/>
        <v>0.7093331476480587</v>
      </c>
      <c r="W151" s="2">
        <f t="shared" si="46"/>
        <v>0</v>
      </c>
      <c r="X151" s="2">
        <f t="shared" si="40"/>
        <v>0.7093331476480587</v>
      </c>
      <c r="Y151" s="6">
        <f t="shared" si="41"/>
        <v>2.750852488293882</v>
      </c>
      <c r="Z151" s="6">
        <f t="shared" si="42"/>
        <v>1.3010665838199789</v>
      </c>
      <c r="AA151" s="77"/>
      <c r="AB151" s="6">
        <f t="shared" si="43"/>
        <v>4.76125221976192</v>
      </c>
      <c r="AC151" s="8">
        <v>223720.83333333334</v>
      </c>
      <c r="AD151" s="22">
        <f t="shared" si="47"/>
        <v>10651.913143153199</v>
      </c>
      <c r="AE151" s="23">
        <v>555.31</v>
      </c>
      <c r="AF151" s="22">
        <f t="shared" si="48"/>
        <v>10096.6031431532</v>
      </c>
      <c r="AG151" s="25"/>
      <c r="AH151" s="1">
        <f t="shared" si="49"/>
        <v>1986538220.5513787</v>
      </c>
      <c r="AI151" s="2">
        <f t="shared" si="50"/>
        <v>0.6748632370274229</v>
      </c>
      <c r="AJ151" s="2">
        <f t="shared" si="51"/>
        <v>1.4268671856780364</v>
      </c>
      <c r="AK151" s="2">
        <f t="shared" si="52"/>
        <v>0.36793110368504794</v>
      </c>
      <c r="AL151" s="2">
        <f t="shared" si="53"/>
        <v>2.47</v>
      </c>
      <c r="AN151" s="102"/>
    </row>
    <row r="152" spans="1:40" ht="12.75">
      <c r="A152" s="49" t="s">
        <v>259</v>
      </c>
      <c r="B152" s="62" t="s">
        <v>1079</v>
      </c>
      <c r="C152" s="53" t="s">
        <v>229</v>
      </c>
      <c r="E152" s="74"/>
      <c r="F152" s="56">
        <v>401417410</v>
      </c>
      <c r="G152" s="67">
        <v>53.31</v>
      </c>
      <c r="H152" s="5">
        <f t="shared" si="44"/>
        <v>0.5331</v>
      </c>
      <c r="I152" s="59">
        <v>4928881.69</v>
      </c>
      <c r="J152" s="59">
        <v>0</v>
      </c>
      <c r="K152" s="59">
        <v>0</v>
      </c>
      <c r="L152" s="59">
        <v>134016.09</v>
      </c>
      <c r="M152" s="91">
        <f t="shared" si="36"/>
        <v>5062897.78</v>
      </c>
      <c r="N152" s="59">
        <v>10663555</v>
      </c>
      <c r="O152" s="59">
        <v>0</v>
      </c>
      <c r="P152" s="59">
        <v>0</v>
      </c>
      <c r="Q152" s="94">
        <f t="shared" si="37"/>
        <v>10663555</v>
      </c>
      <c r="R152" s="59">
        <v>4422548.15</v>
      </c>
      <c r="S152" s="59">
        <v>0</v>
      </c>
      <c r="T152" s="94">
        <f t="shared" si="38"/>
        <v>4422548.15</v>
      </c>
      <c r="U152" s="94">
        <f t="shared" si="39"/>
        <v>20149000.93</v>
      </c>
      <c r="V152" s="2">
        <f t="shared" si="45"/>
        <v>1.1017330190038346</v>
      </c>
      <c r="W152" s="2">
        <f t="shared" si="46"/>
        <v>0</v>
      </c>
      <c r="X152" s="2">
        <f t="shared" si="40"/>
        <v>1.1017330190038346</v>
      </c>
      <c r="Y152" s="6">
        <f t="shared" si="41"/>
        <v>2.6564754627857323</v>
      </c>
      <c r="Z152" s="6">
        <f t="shared" si="42"/>
        <v>1.2612551558239589</v>
      </c>
      <c r="AA152" s="77"/>
      <c r="AB152" s="6">
        <f t="shared" si="43"/>
        <v>5.0194636376135255</v>
      </c>
      <c r="AC152" s="8">
        <v>138512.28628230616</v>
      </c>
      <c r="AD152" s="22">
        <f t="shared" si="47"/>
        <v>6952.573843567505</v>
      </c>
      <c r="AE152" s="23">
        <v>561.83</v>
      </c>
      <c r="AF152" s="22">
        <f t="shared" si="48"/>
        <v>6390.743843567505</v>
      </c>
      <c r="AG152" s="25"/>
      <c r="AH152" s="1">
        <f t="shared" si="49"/>
        <v>752987075.5955731</v>
      </c>
      <c r="AI152" s="2">
        <f t="shared" si="50"/>
        <v>0.6723751235697525</v>
      </c>
      <c r="AJ152" s="2">
        <f t="shared" si="51"/>
        <v>1.4161670692110737</v>
      </c>
      <c r="AK152" s="2">
        <f t="shared" si="52"/>
        <v>0.5873338724309441</v>
      </c>
      <c r="AL152" s="2">
        <f t="shared" si="53"/>
        <v>2.675</v>
      </c>
      <c r="AN152" s="102"/>
    </row>
    <row r="153" spans="1:40" ht="12.75">
      <c r="A153" s="49" t="s">
        <v>260</v>
      </c>
      <c r="B153" s="62" t="s">
        <v>261</v>
      </c>
      <c r="C153" s="53" t="s">
        <v>229</v>
      </c>
      <c r="E153" s="74"/>
      <c r="F153" s="56">
        <v>23132626</v>
      </c>
      <c r="G153" s="67">
        <v>58.42</v>
      </c>
      <c r="H153" s="5">
        <f t="shared" si="44"/>
        <v>0.5842</v>
      </c>
      <c r="I153" s="59">
        <v>261715.94</v>
      </c>
      <c r="J153" s="59">
        <v>19194.04</v>
      </c>
      <c r="K153" s="59">
        <v>0</v>
      </c>
      <c r="L153" s="59">
        <v>7130.94</v>
      </c>
      <c r="M153" s="91">
        <f t="shared" si="36"/>
        <v>288040.92</v>
      </c>
      <c r="N153" s="59">
        <v>782984</v>
      </c>
      <c r="O153" s="59">
        <v>0</v>
      </c>
      <c r="P153" s="59">
        <v>0</v>
      </c>
      <c r="Q153" s="94">
        <f t="shared" si="37"/>
        <v>782984</v>
      </c>
      <c r="R153" s="59">
        <v>279934.55</v>
      </c>
      <c r="S153" s="59">
        <v>0</v>
      </c>
      <c r="T153" s="94">
        <f t="shared" si="38"/>
        <v>279934.55</v>
      </c>
      <c r="U153" s="94">
        <f t="shared" si="39"/>
        <v>1350959.47</v>
      </c>
      <c r="V153" s="2">
        <f t="shared" si="45"/>
        <v>1.2101287160394154</v>
      </c>
      <c r="W153" s="2">
        <f t="shared" si="46"/>
        <v>0</v>
      </c>
      <c r="X153" s="2">
        <f t="shared" si="40"/>
        <v>1.2101287160394154</v>
      </c>
      <c r="Y153" s="6">
        <f t="shared" si="41"/>
        <v>3.384760554205995</v>
      </c>
      <c r="Z153" s="6">
        <f t="shared" si="42"/>
        <v>1.2451717327725784</v>
      </c>
      <c r="AA153" s="100">
        <v>0.189</v>
      </c>
      <c r="AB153" s="6">
        <f t="shared" si="43"/>
        <v>5.651061003017989</v>
      </c>
      <c r="AC153" s="8">
        <v>93373.22834645669</v>
      </c>
      <c r="AD153" s="22">
        <f t="shared" si="47"/>
        <v>5276.578094345552</v>
      </c>
      <c r="AE153" s="23">
        <v>616.5</v>
      </c>
      <c r="AF153" s="22">
        <f t="shared" si="48"/>
        <v>4660.078094345552</v>
      </c>
      <c r="AG153" s="25"/>
      <c r="AH153" s="1">
        <f t="shared" si="49"/>
        <v>39597100.30811366</v>
      </c>
      <c r="AI153" s="2">
        <f t="shared" si="50"/>
        <v>0.7274293262857403</v>
      </c>
      <c r="AJ153" s="2">
        <f t="shared" si="51"/>
        <v>1.9773771157671423</v>
      </c>
      <c r="AK153" s="2">
        <f t="shared" si="52"/>
        <v>0.7069571959102265</v>
      </c>
      <c r="AL153" s="2">
        <f t="shared" si="53"/>
        <v>3.411</v>
      </c>
      <c r="AN153" s="102"/>
    </row>
    <row r="154" spans="1:40" ht="12.75">
      <c r="A154" s="49" t="s">
        <v>262</v>
      </c>
      <c r="B154" s="62" t="s">
        <v>1080</v>
      </c>
      <c r="C154" s="53" t="s">
        <v>229</v>
      </c>
      <c r="E154" s="74"/>
      <c r="F154" s="56">
        <v>84435931</v>
      </c>
      <c r="G154" s="67">
        <v>60.07</v>
      </c>
      <c r="H154" s="5">
        <f t="shared" si="44"/>
        <v>0.6007</v>
      </c>
      <c r="I154" s="59">
        <v>915983.27</v>
      </c>
      <c r="J154" s="59">
        <v>66999.55</v>
      </c>
      <c r="K154" s="59">
        <v>0</v>
      </c>
      <c r="L154" s="59">
        <v>24891.57</v>
      </c>
      <c r="M154" s="91">
        <f t="shared" si="36"/>
        <v>1007874.39</v>
      </c>
      <c r="N154" s="59">
        <v>2231009</v>
      </c>
      <c r="O154" s="59">
        <v>0</v>
      </c>
      <c r="P154" s="59">
        <v>0</v>
      </c>
      <c r="Q154" s="94">
        <f t="shared" si="37"/>
        <v>2231009</v>
      </c>
      <c r="R154" s="59">
        <v>1046603.29</v>
      </c>
      <c r="S154" s="59">
        <v>0</v>
      </c>
      <c r="T154" s="94">
        <f t="shared" si="38"/>
        <v>1046603.29</v>
      </c>
      <c r="U154" s="94">
        <f t="shared" si="39"/>
        <v>4285486.68</v>
      </c>
      <c r="V154" s="2">
        <f t="shared" si="45"/>
        <v>1.2395235980758001</v>
      </c>
      <c r="W154" s="2">
        <f t="shared" si="46"/>
        <v>0</v>
      </c>
      <c r="X154" s="2">
        <f t="shared" si="40"/>
        <v>1.2395235980758001</v>
      </c>
      <c r="Y154" s="6">
        <f t="shared" si="41"/>
        <v>2.6422507261748556</v>
      </c>
      <c r="Z154" s="6">
        <f t="shared" si="42"/>
        <v>1.1936558027648208</v>
      </c>
      <c r="AA154" s="77"/>
      <c r="AB154" s="6">
        <f t="shared" si="43"/>
        <v>5.075430127015476</v>
      </c>
      <c r="AC154" s="8">
        <v>107853.57710651828</v>
      </c>
      <c r="AD154" s="22">
        <f t="shared" si="47"/>
        <v>5474.032945528095</v>
      </c>
      <c r="AE154" s="23">
        <v>538.73</v>
      </c>
      <c r="AF154" s="22">
        <f t="shared" si="48"/>
        <v>4935.302945528096</v>
      </c>
      <c r="AG154" s="25"/>
      <c r="AH154" s="1">
        <f t="shared" si="49"/>
        <v>140562562.0109872</v>
      </c>
      <c r="AI154" s="2">
        <f t="shared" si="50"/>
        <v>0.7170290407208277</v>
      </c>
      <c r="AJ154" s="2">
        <f t="shared" si="51"/>
        <v>1.5872000112132356</v>
      </c>
      <c r="AK154" s="2">
        <f t="shared" si="52"/>
        <v>0.7445818253641332</v>
      </c>
      <c r="AL154" s="2">
        <f t="shared" si="53"/>
        <v>3.049</v>
      </c>
      <c r="AN154" s="102"/>
    </row>
    <row r="155" spans="1:40" ht="12.75">
      <c r="A155" s="49" t="s">
        <v>263</v>
      </c>
      <c r="B155" s="62" t="s">
        <v>264</v>
      </c>
      <c r="C155" s="53" t="s">
        <v>229</v>
      </c>
      <c r="E155" s="74"/>
      <c r="F155" s="56">
        <v>147891240</v>
      </c>
      <c r="G155" s="67">
        <v>74.96</v>
      </c>
      <c r="H155" s="5">
        <f t="shared" si="44"/>
        <v>0.7495999999999999</v>
      </c>
      <c r="I155" s="59">
        <v>1428776.46</v>
      </c>
      <c r="J155" s="59">
        <v>104507.79</v>
      </c>
      <c r="K155" s="59">
        <v>0</v>
      </c>
      <c r="L155" s="59">
        <v>38826.58</v>
      </c>
      <c r="M155" s="91">
        <f t="shared" si="36"/>
        <v>1572110.83</v>
      </c>
      <c r="N155" s="59">
        <v>3329830</v>
      </c>
      <c r="O155" s="59">
        <v>0</v>
      </c>
      <c r="P155" s="59">
        <v>0</v>
      </c>
      <c r="Q155" s="94">
        <f t="shared" si="37"/>
        <v>3329830</v>
      </c>
      <c r="R155" s="59">
        <v>1020172.38</v>
      </c>
      <c r="S155" s="59">
        <v>0</v>
      </c>
      <c r="T155" s="94">
        <f t="shared" si="38"/>
        <v>1020172.38</v>
      </c>
      <c r="U155" s="94">
        <f t="shared" si="39"/>
        <v>5922113.21</v>
      </c>
      <c r="V155" s="2">
        <f t="shared" si="45"/>
        <v>0.6898125811914214</v>
      </c>
      <c r="W155" s="2">
        <f t="shared" si="46"/>
        <v>0</v>
      </c>
      <c r="X155" s="2">
        <f t="shared" si="40"/>
        <v>0.6898125811914214</v>
      </c>
      <c r="Y155" s="6">
        <f t="shared" si="41"/>
        <v>2.2515397125617445</v>
      </c>
      <c r="Z155" s="6">
        <f t="shared" si="42"/>
        <v>1.0630182220393853</v>
      </c>
      <c r="AA155" s="77"/>
      <c r="AB155" s="6">
        <f t="shared" si="43"/>
        <v>4.0043705157925515</v>
      </c>
      <c r="AC155" s="8">
        <v>93515.76200417537</v>
      </c>
      <c r="AD155" s="22">
        <f t="shared" si="47"/>
        <v>3744.7176013139324</v>
      </c>
      <c r="AE155" s="23">
        <v>699.81</v>
      </c>
      <c r="AF155" s="22">
        <f t="shared" si="48"/>
        <v>3044.9076013139324</v>
      </c>
      <c r="AG155" s="25"/>
      <c r="AH155" s="1">
        <f t="shared" si="49"/>
        <v>197293543.22305232</v>
      </c>
      <c r="AI155" s="2">
        <f t="shared" si="50"/>
        <v>0.7968384592407232</v>
      </c>
      <c r="AJ155" s="2">
        <f t="shared" si="51"/>
        <v>1.6877541685362836</v>
      </c>
      <c r="AK155" s="2">
        <f t="shared" si="52"/>
        <v>0.5170835108610895</v>
      </c>
      <c r="AL155" s="2">
        <f t="shared" si="53"/>
        <v>3.002</v>
      </c>
      <c r="AN155" s="102"/>
    </row>
    <row r="156" spans="1:40" ht="12.75">
      <c r="A156" s="49" t="s">
        <v>265</v>
      </c>
      <c r="B156" s="62" t="s">
        <v>266</v>
      </c>
      <c r="C156" s="53" t="s">
        <v>229</v>
      </c>
      <c r="E156" s="74"/>
      <c r="F156" s="56">
        <v>429480314</v>
      </c>
      <c r="G156" s="67">
        <v>58.98</v>
      </c>
      <c r="H156" s="5">
        <f t="shared" si="44"/>
        <v>0.5898</v>
      </c>
      <c r="I156" s="59">
        <v>4638011.61</v>
      </c>
      <c r="J156" s="59">
        <v>341414.21</v>
      </c>
      <c r="K156" s="59">
        <v>0</v>
      </c>
      <c r="L156" s="59">
        <v>126841.7</v>
      </c>
      <c r="M156" s="91">
        <f t="shared" si="36"/>
        <v>5106267.5200000005</v>
      </c>
      <c r="N156" s="59">
        <v>13445829</v>
      </c>
      <c r="O156" s="59">
        <v>0</v>
      </c>
      <c r="P156" s="59">
        <v>0</v>
      </c>
      <c r="Q156" s="94">
        <f t="shared" si="37"/>
        <v>13445829</v>
      </c>
      <c r="R156" s="59">
        <v>6129089</v>
      </c>
      <c r="S156" s="59">
        <v>0</v>
      </c>
      <c r="T156" s="94">
        <f t="shared" si="38"/>
        <v>6129089</v>
      </c>
      <c r="U156" s="94">
        <f t="shared" si="39"/>
        <v>24681185.52</v>
      </c>
      <c r="V156" s="2">
        <f t="shared" si="45"/>
        <v>1.4270942812060996</v>
      </c>
      <c r="W156" s="2">
        <f t="shared" si="46"/>
        <v>0</v>
      </c>
      <c r="X156" s="2">
        <f t="shared" si="40"/>
        <v>1.4270942812060996</v>
      </c>
      <c r="Y156" s="6">
        <f t="shared" si="41"/>
        <v>3.1307206783871355</v>
      </c>
      <c r="Z156" s="6">
        <f t="shared" si="42"/>
        <v>1.1889409953258068</v>
      </c>
      <c r="AA156" s="77"/>
      <c r="AB156" s="6">
        <f t="shared" si="43"/>
        <v>5.746755954919042</v>
      </c>
      <c r="AC156" s="8">
        <v>70042.1052631579</v>
      </c>
      <c r="AD156" s="22">
        <f t="shared" si="47"/>
        <v>4025.14885516119</v>
      </c>
      <c r="AE156" s="23">
        <v>537.63</v>
      </c>
      <c r="AF156" s="22">
        <f t="shared" si="48"/>
        <v>3487.51885516119</v>
      </c>
      <c r="AG156" s="25"/>
      <c r="AH156" s="1">
        <f t="shared" si="49"/>
        <v>728179576.1275009</v>
      </c>
      <c r="AI156" s="2">
        <f t="shared" si="50"/>
        <v>0.7012373990431608</v>
      </c>
      <c r="AJ156" s="2">
        <f t="shared" si="51"/>
        <v>1.8464990561127326</v>
      </c>
      <c r="AK156" s="2">
        <f t="shared" si="52"/>
        <v>0.8417002070553575</v>
      </c>
      <c r="AL156" s="2">
        <f t="shared" si="53"/>
        <v>3.3890000000000002</v>
      </c>
      <c r="AN156" s="102"/>
    </row>
    <row r="157" spans="1:40" ht="12.75">
      <c r="A157" s="49" t="s">
        <v>267</v>
      </c>
      <c r="B157" s="62" t="s">
        <v>268</v>
      </c>
      <c r="C157" s="53" t="s">
        <v>229</v>
      </c>
      <c r="E157" s="74"/>
      <c r="F157" s="56">
        <v>159676895</v>
      </c>
      <c r="G157" s="67">
        <v>59.79</v>
      </c>
      <c r="H157" s="5">
        <f t="shared" si="44"/>
        <v>0.5979</v>
      </c>
      <c r="I157" s="59">
        <v>1662616.12</v>
      </c>
      <c r="J157" s="59">
        <v>121611.98</v>
      </c>
      <c r="K157" s="59">
        <v>0</v>
      </c>
      <c r="L157" s="59">
        <v>45181.1</v>
      </c>
      <c r="M157" s="91">
        <f t="shared" si="36"/>
        <v>1829409.2000000002</v>
      </c>
      <c r="N157" s="59">
        <v>2798345.5</v>
      </c>
      <c r="O157" s="59">
        <v>1788396.65</v>
      </c>
      <c r="P157" s="59">
        <v>0</v>
      </c>
      <c r="Q157" s="94">
        <f t="shared" si="37"/>
        <v>4586742.15</v>
      </c>
      <c r="R157" s="59">
        <v>1771009.95</v>
      </c>
      <c r="S157" s="59">
        <v>0</v>
      </c>
      <c r="T157" s="94">
        <f t="shared" si="38"/>
        <v>1771009.95</v>
      </c>
      <c r="U157" s="94">
        <f t="shared" si="39"/>
        <v>8187161.300000001</v>
      </c>
      <c r="V157" s="2">
        <f t="shared" si="45"/>
        <v>1.109120984598304</v>
      </c>
      <c r="W157" s="2">
        <f t="shared" si="46"/>
        <v>0</v>
      </c>
      <c r="X157" s="2">
        <f t="shared" si="40"/>
        <v>1.109120984598304</v>
      </c>
      <c r="Y157" s="6">
        <f t="shared" si="41"/>
        <v>2.8725146177222447</v>
      </c>
      <c r="Z157" s="6">
        <f t="shared" si="42"/>
        <v>1.1456943723761663</v>
      </c>
      <c r="AA157" s="79"/>
      <c r="AB157" s="6">
        <f t="shared" si="43"/>
        <v>5.127329974696716</v>
      </c>
      <c r="AC157" s="8">
        <v>90347.67277856135</v>
      </c>
      <c r="AD157" s="22">
        <f t="shared" si="47"/>
        <v>4632.4233078160805</v>
      </c>
      <c r="AE157" s="23">
        <v>603.8</v>
      </c>
      <c r="AF157" s="22">
        <f t="shared" si="48"/>
        <v>4028.6233078160803</v>
      </c>
      <c r="AG157" s="25"/>
      <c r="AH157" s="1">
        <f t="shared" si="49"/>
        <v>267062878.4077605</v>
      </c>
      <c r="AI157" s="2">
        <f t="shared" si="50"/>
        <v>0.6850106652437098</v>
      </c>
      <c r="AJ157" s="2">
        <f t="shared" si="51"/>
        <v>1.7174764899361303</v>
      </c>
      <c r="AK157" s="2">
        <f t="shared" si="52"/>
        <v>0.6631434366913259</v>
      </c>
      <c r="AL157" s="2">
        <f t="shared" si="53"/>
        <v>3.0650000000000004</v>
      </c>
      <c r="AN157" s="102"/>
    </row>
    <row r="158" spans="1:40" ht="12.75">
      <c r="A158" s="49" t="s">
        <v>269</v>
      </c>
      <c r="B158" s="62" t="s">
        <v>270</v>
      </c>
      <c r="C158" s="53" t="s">
        <v>229</v>
      </c>
      <c r="E158" s="74"/>
      <c r="F158" s="56">
        <v>161044521</v>
      </c>
      <c r="G158" s="67">
        <v>57.91</v>
      </c>
      <c r="H158" s="5">
        <f t="shared" si="44"/>
        <v>0.5791</v>
      </c>
      <c r="I158" s="59">
        <v>1686091.9</v>
      </c>
      <c r="J158" s="59">
        <v>123740.55</v>
      </c>
      <c r="K158" s="59">
        <v>0</v>
      </c>
      <c r="L158" s="59">
        <v>45971.91</v>
      </c>
      <c r="M158" s="91">
        <f t="shared" si="36"/>
        <v>1855804.3599999999</v>
      </c>
      <c r="N158" s="59">
        <v>3999225.5</v>
      </c>
      <c r="O158" s="59">
        <v>0</v>
      </c>
      <c r="P158" s="59">
        <v>0</v>
      </c>
      <c r="Q158" s="94">
        <f t="shared" si="37"/>
        <v>3999225.5</v>
      </c>
      <c r="R158" s="59">
        <v>1631974.51</v>
      </c>
      <c r="S158" s="59">
        <v>0</v>
      </c>
      <c r="T158" s="94">
        <f t="shared" si="38"/>
        <v>1631974.51</v>
      </c>
      <c r="U158" s="94">
        <f t="shared" si="39"/>
        <v>7487004.369999999</v>
      </c>
      <c r="V158" s="2">
        <f t="shared" si="45"/>
        <v>1.0133685392500873</v>
      </c>
      <c r="W158" s="2">
        <f t="shared" si="46"/>
        <v>0</v>
      </c>
      <c r="X158" s="2">
        <f t="shared" si="40"/>
        <v>1.0133685392500873</v>
      </c>
      <c r="Y158" s="6">
        <f t="shared" si="41"/>
        <v>2.483304290743303</v>
      </c>
      <c r="Z158" s="6">
        <f t="shared" si="42"/>
        <v>1.1523548572012579</v>
      </c>
      <c r="AA158" s="77"/>
      <c r="AB158" s="6">
        <f t="shared" si="43"/>
        <v>4.649027687194648</v>
      </c>
      <c r="AC158" s="8">
        <v>122403.83536014968</v>
      </c>
      <c r="AD158" s="22">
        <f t="shared" si="47"/>
        <v>5690.588196081511</v>
      </c>
      <c r="AE158" s="23">
        <v>504.74</v>
      </c>
      <c r="AF158" s="22">
        <f t="shared" si="48"/>
        <v>5185.848196081512</v>
      </c>
      <c r="AG158" s="25"/>
      <c r="AH158" s="1">
        <f t="shared" si="49"/>
        <v>278094493.179071</v>
      </c>
      <c r="AI158" s="2">
        <f t="shared" si="50"/>
        <v>0.6673286978052484</v>
      </c>
      <c r="AJ158" s="2">
        <f t="shared" si="51"/>
        <v>1.4380815147694468</v>
      </c>
      <c r="AK158" s="2">
        <f t="shared" si="52"/>
        <v>0.5868417210797254</v>
      </c>
      <c r="AL158" s="2">
        <f t="shared" si="53"/>
        <v>2.692</v>
      </c>
      <c r="AN158" s="102"/>
    </row>
    <row r="159" spans="1:40" ht="12.75">
      <c r="A159" s="49" t="s">
        <v>271</v>
      </c>
      <c r="B159" s="63" t="s">
        <v>1081</v>
      </c>
      <c r="C159" s="53" t="s">
        <v>229</v>
      </c>
      <c r="E159" s="74"/>
      <c r="F159" s="56">
        <v>172628739</v>
      </c>
      <c r="G159" s="67">
        <v>60.83</v>
      </c>
      <c r="H159" s="5">
        <f t="shared" si="44"/>
        <v>0.6083</v>
      </c>
      <c r="I159" s="59">
        <v>1875413.62</v>
      </c>
      <c r="J159" s="59">
        <v>137192.55</v>
      </c>
      <c r="K159" s="59">
        <v>0</v>
      </c>
      <c r="L159" s="59">
        <v>50969.57</v>
      </c>
      <c r="M159" s="91">
        <f t="shared" si="36"/>
        <v>2063575.7400000002</v>
      </c>
      <c r="N159" s="59">
        <v>4323845.5</v>
      </c>
      <c r="O159" s="59">
        <v>0</v>
      </c>
      <c r="P159" s="59">
        <v>0</v>
      </c>
      <c r="Q159" s="94">
        <f t="shared" si="37"/>
        <v>4323845.5</v>
      </c>
      <c r="R159" s="59">
        <v>2257800</v>
      </c>
      <c r="S159" s="59">
        <v>0</v>
      </c>
      <c r="T159" s="94">
        <f t="shared" si="38"/>
        <v>2257800</v>
      </c>
      <c r="U159" s="94">
        <f t="shared" si="39"/>
        <v>8645221.24</v>
      </c>
      <c r="V159" s="2">
        <f t="shared" si="45"/>
        <v>1.3078934672632927</v>
      </c>
      <c r="W159" s="2">
        <f t="shared" si="46"/>
        <v>0</v>
      </c>
      <c r="X159" s="2">
        <f t="shared" si="40"/>
        <v>1.3078934672632927</v>
      </c>
      <c r="Y159" s="6">
        <f t="shared" si="41"/>
        <v>2.5047078053440455</v>
      </c>
      <c r="Z159" s="6">
        <f t="shared" si="42"/>
        <v>1.1953836608862678</v>
      </c>
      <c r="AA159" s="77"/>
      <c r="AB159" s="6">
        <f t="shared" si="43"/>
        <v>5.007984933493606</v>
      </c>
      <c r="AC159" s="8">
        <v>91898.67507886435</v>
      </c>
      <c r="AD159" s="22">
        <f t="shared" si="47"/>
        <v>4602.271802029771</v>
      </c>
      <c r="AE159" s="23">
        <v>595.86</v>
      </c>
      <c r="AF159" s="22">
        <f t="shared" si="48"/>
        <v>4006.4118020297706</v>
      </c>
      <c r="AG159" s="25"/>
      <c r="AH159" s="1">
        <f t="shared" si="49"/>
        <v>283788819.6613513</v>
      </c>
      <c r="AI159" s="2">
        <f t="shared" si="50"/>
        <v>0.7271518809171166</v>
      </c>
      <c r="AJ159" s="2">
        <f t="shared" si="51"/>
        <v>1.5236137579907827</v>
      </c>
      <c r="AK159" s="2">
        <f t="shared" si="52"/>
        <v>0.7955915961362608</v>
      </c>
      <c r="AL159" s="2">
        <f t="shared" si="53"/>
        <v>3.0469999999999997</v>
      </c>
      <c r="AN159" s="102"/>
    </row>
    <row r="160" spans="1:40" ht="12.75">
      <c r="A160" s="49" t="s">
        <v>272</v>
      </c>
      <c r="B160" s="62" t="s">
        <v>273</v>
      </c>
      <c r="C160" s="53" t="s">
        <v>229</v>
      </c>
      <c r="E160" s="74"/>
      <c r="F160" s="56">
        <v>160094147</v>
      </c>
      <c r="G160" s="67">
        <v>58.47</v>
      </c>
      <c r="H160" s="5">
        <f t="shared" si="44"/>
        <v>0.5847</v>
      </c>
      <c r="I160" s="59">
        <v>1717761.31</v>
      </c>
      <c r="J160" s="59">
        <v>125648.72</v>
      </c>
      <c r="K160" s="59">
        <v>0</v>
      </c>
      <c r="L160" s="59">
        <v>46680.82</v>
      </c>
      <c r="M160" s="91">
        <f t="shared" si="36"/>
        <v>1890090.85</v>
      </c>
      <c r="N160" s="59">
        <v>3921250</v>
      </c>
      <c r="O160" s="59">
        <v>0</v>
      </c>
      <c r="P160" s="59">
        <v>0</v>
      </c>
      <c r="Q160" s="94">
        <f t="shared" si="37"/>
        <v>3921250</v>
      </c>
      <c r="R160" s="59">
        <v>2132700</v>
      </c>
      <c r="S160" s="59">
        <v>0</v>
      </c>
      <c r="T160" s="94">
        <f t="shared" si="38"/>
        <v>2132700</v>
      </c>
      <c r="U160" s="94">
        <f t="shared" si="39"/>
        <v>7944040.85</v>
      </c>
      <c r="V160" s="2">
        <f t="shared" si="45"/>
        <v>1.3321536358228012</v>
      </c>
      <c r="W160" s="2">
        <f t="shared" si="46"/>
        <v>0</v>
      </c>
      <c r="X160" s="2">
        <f t="shared" si="40"/>
        <v>1.3321536358228012</v>
      </c>
      <c r="Y160" s="6">
        <f t="shared" si="41"/>
        <v>2.449340012411572</v>
      </c>
      <c r="Z160" s="6">
        <f t="shared" si="42"/>
        <v>1.1806120869615553</v>
      </c>
      <c r="AA160" s="77"/>
      <c r="AB160" s="6">
        <f t="shared" si="43"/>
        <v>4.9621057351959275</v>
      </c>
      <c r="AC160" s="8">
        <v>100222.18073188947</v>
      </c>
      <c r="AD160" s="22">
        <f t="shared" si="47"/>
        <v>4973.130578035515</v>
      </c>
      <c r="AE160" s="23">
        <v>538.33</v>
      </c>
      <c r="AF160" s="22">
        <f t="shared" si="48"/>
        <v>4434.800578035515</v>
      </c>
      <c r="AG160" s="25"/>
      <c r="AH160" s="1">
        <f t="shared" si="49"/>
        <v>273805621.68633485</v>
      </c>
      <c r="AI160" s="2">
        <f t="shared" si="50"/>
        <v>0.6903038872464214</v>
      </c>
      <c r="AJ160" s="2">
        <f t="shared" si="51"/>
        <v>1.4321291052570462</v>
      </c>
      <c r="AK160" s="2">
        <f t="shared" si="52"/>
        <v>0.778910230865592</v>
      </c>
      <c r="AL160" s="2">
        <f t="shared" si="53"/>
        <v>2.901</v>
      </c>
      <c r="AN160" s="102"/>
    </row>
    <row r="161" spans="1:40" ht="12.75">
      <c r="A161" s="49" t="s">
        <v>274</v>
      </c>
      <c r="B161" s="62" t="s">
        <v>275</v>
      </c>
      <c r="C161" s="53" t="s">
        <v>229</v>
      </c>
      <c r="E161" s="74"/>
      <c r="F161" s="56">
        <v>1620408854</v>
      </c>
      <c r="G161" s="67">
        <v>66.84</v>
      </c>
      <c r="H161" s="5">
        <f t="shared" si="44"/>
        <v>0.6684</v>
      </c>
      <c r="I161" s="59">
        <v>16119185.53</v>
      </c>
      <c r="J161" s="59">
        <v>0</v>
      </c>
      <c r="K161" s="59">
        <v>0</v>
      </c>
      <c r="L161" s="59">
        <v>439743.68</v>
      </c>
      <c r="M161" s="91">
        <f t="shared" si="36"/>
        <v>16558929.209999999</v>
      </c>
      <c r="N161" s="59">
        <v>34297374</v>
      </c>
      <c r="O161" s="59">
        <v>0</v>
      </c>
      <c r="P161" s="59">
        <v>0</v>
      </c>
      <c r="Q161" s="94">
        <f t="shared" si="37"/>
        <v>34297374</v>
      </c>
      <c r="R161" s="59">
        <v>14470000</v>
      </c>
      <c r="S161" s="59">
        <v>0</v>
      </c>
      <c r="T161" s="94">
        <f t="shared" si="38"/>
        <v>14470000</v>
      </c>
      <c r="U161" s="94">
        <f t="shared" si="39"/>
        <v>65326303.21</v>
      </c>
      <c r="V161" s="2">
        <f t="shared" si="45"/>
        <v>0.8929845059955467</v>
      </c>
      <c r="W161" s="2">
        <f t="shared" si="46"/>
        <v>0</v>
      </c>
      <c r="X161" s="2">
        <f t="shared" si="40"/>
        <v>0.8929845059955467</v>
      </c>
      <c r="Y161" s="6">
        <f t="shared" si="41"/>
        <v>2.1165876695462686</v>
      </c>
      <c r="Z161" s="6">
        <f t="shared" si="42"/>
        <v>1.0218982184109937</v>
      </c>
      <c r="AA161" s="79"/>
      <c r="AB161" s="6">
        <f t="shared" si="43"/>
        <v>4.03147039395281</v>
      </c>
      <c r="AC161" s="8">
        <v>89669.28896991797</v>
      </c>
      <c r="AD161" s="22">
        <f t="shared" si="47"/>
        <v>3614.990837290235</v>
      </c>
      <c r="AE161" s="23">
        <v>555.77</v>
      </c>
      <c r="AF161" s="22">
        <f t="shared" si="48"/>
        <v>3059.220837290235</v>
      </c>
      <c r="AG161" s="25"/>
      <c r="AH161" s="1">
        <f t="shared" si="49"/>
        <v>2424310074.8055058</v>
      </c>
      <c r="AI161" s="2">
        <f t="shared" si="50"/>
        <v>0.6830367691859082</v>
      </c>
      <c r="AJ161" s="2">
        <f t="shared" si="51"/>
        <v>1.4147271983247258</v>
      </c>
      <c r="AK161" s="2">
        <f t="shared" si="52"/>
        <v>0.5968708438074235</v>
      </c>
      <c r="AL161" s="2">
        <f t="shared" si="53"/>
        <v>2.695</v>
      </c>
      <c r="AN161" s="102"/>
    </row>
    <row r="162" spans="1:40" ht="12.75">
      <c r="A162" s="49" t="s">
        <v>276</v>
      </c>
      <c r="B162" s="62" t="s">
        <v>1082</v>
      </c>
      <c r="C162" s="53" t="s">
        <v>229</v>
      </c>
      <c r="E162" s="74"/>
      <c r="F162" s="56">
        <v>274777270</v>
      </c>
      <c r="G162" s="67">
        <v>55.08</v>
      </c>
      <c r="H162" s="5">
        <f t="shared" si="44"/>
        <v>0.5508</v>
      </c>
      <c r="I162" s="59">
        <v>3142752.22</v>
      </c>
      <c r="J162" s="59">
        <v>229985.67</v>
      </c>
      <c r="K162" s="59">
        <v>0</v>
      </c>
      <c r="L162" s="59">
        <v>85443.93</v>
      </c>
      <c r="M162" s="91">
        <f t="shared" si="36"/>
        <v>3458181.8200000003</v>
      </c>
      <c r="N162" s="59">
        <v>9308226.5</v>
      </c>
      <c r="O162" s="59">
        <v>0</v>
      </c>
      <c r="P162" s="59">
        <v>0</v>
      </c>
      <c r="Q162" s="94">
        <f t="shared" si="37"/>
        <v>9308226.5</v>
      </c>
      <c r="R162" s="59">
        <v>3066322.57</v>
      </c>
      <c r="S162" s="59">
        <v>0</v>
      </c>
      <c r="T162" s="94">
        <f t="shared" si="38"/>
        <v>3066322.57</v>
      </c>
      <c r="U162" s="94">
        <f t="shared" si="39"/>
        <v>15832730.89</v>
      </c>
      <c r="V162" s="2">
        <f t="shared" si="45"/>
        <v>1.1159302114035852</v>
      </c>
      <c r="W162" s="2">
        <f t="shared" si="46"/>
        <v>0</v>
      </c>
      <c r="X162" s="2">
        <f t="shared" si="40"/>
        <v>1.1159302114035852</v>
      </c>
      <c r="Y162" s="6">
        <f t="shared" si="41"/>
        <v>3.3875533081757454</v>
      </c>
      <c r="Z162" s="6">
        <f t="shared" si="42"/>
        <v>1.2585399876780203</v>
      </c>
      <c r="AA162" s="79"/>
      <c r="AB162" s="6">
        <f t="shared" si="43"/>
        <v>5.762023507257351</v>
      </c>
      <c r="AC162" s="8">
        <v>81061.61482461946</v>
      </c>
      <c r="AD162" s="22">
        <f t="shared" si="47"/>
        <v>4670.7893015569825</v>
      </c>
      <c r="AE162" s="23">
        <v>470.74</v>
      </c>
      <c r="AF162" s="22">
        <f t="shared" si="48"/>
        <v>4200.049301556983</v>
      </c>
      <c r="AG162" s="25"/>
      <c r="AH162" s="1">
        <f t="shared" si="49"/>
        <v>498869408.13362384</v>
      </c>
      <c r="AI162" s="2">
        <f t="shared" si="50"/>
        <v>0.6932038252130535</v>
      </c>
      <c r="AJ162" s="2">
        <f t="shared" si="51"/>
        <v>1.8658643621432005</v>
      </c>
      <c r="AK162" s="2">
        <f t="shared" si="52"/>
        <v>0.6146543604410947</v>
      </c>
      <c r="AL162" s="2">
        <f t="shared" si="53"/>
        <v>3.1740000000000004</v>
      </c>
      <c r="AN162" s="102"/>
    </row>
    <row r="163" spans="1:40" ht="12.75">
      <c r="A163" s="49" t="s">
        <v>277</v>
      </c>
      <c r="B163" s="62" t="s">
        <v>278</v>
      </c>
      <c r="C163" s="53" t="s">
        <v>229</v>
      </c>
      <c r="E163" s="74"/>
      <c r="F163" s="56">
        <v>36963189</v>
      </c>
      <c r="G163" s="67">
        <v>101.04</v>
      </c>
      <c r="H163" s="5">
        <f t="shared" si="44"/>
        <v>1.0104</v>
      </c>
      <c r="I163" s="59">
        <v>272501.29</v>
      </c>
      <c r="J163" s="59">
        <v>19932.09</v>
      </c>
      <c r="K163" s="59">
        <v>0</v>
      </c>
      <c r="L163" s="59">
        <v>7405.14</v>
      </c>
      <c r="M163" s="91">
        <f t="shared" si="36"/>
        <v>299838.52</v>
      </c>
      <c r="N163" s="59">
        <v>0</v>
      </c>
      <c r="O163" s="59">
        <v>0</v>
      </c>
      <c r="P163" s="59">
        <v>0</v>
      </c>
      <c r="Q163" s="94">
        <f t="shared" si="37"/>
        <v>0</v>
      </c>
      <c r="R163" s="59">
        <v>253000</v>
      </c>
      <c r="S163" s="59">
        <v>0</v>
      </c>
      <c r="T163" s="94">
        <f t="shared" si="38"/>
        <v>253000</v>
      </c>
      <c r="U163" s="94">
        <f t="shared" si="39"/>
        <v>552838.52</v>
      </c>
      <c r="V163" s="2">
        <f t="shared" si="45"/>
        <v>0.6844647522160493</v>
      </c>
      <c r="W163" s="2">
        <f t="shared" si="46"/>
        <v>0</v>
      </c>
      <c r="X163" s="2">
        <f t="shared" si="40"/>
        <v>0.6844647522160493</v>
      </c>
      <c r="Y163" s="6">
        <f t="shared" si="41"/>
        <v>0</v>
      </c>
      <c r="Z163" s="6">
        <f t="shared" si="42"/>
        <v>0.8111814161922014</v>
      </c>
      <c r="AA163" s="79"/>
      <c r="AB163" s="6">
        <f t="shared" si="43"/>
        <v>1.495646168408251</v>
      </c>
      <c r="AC163" s="8">
        <v>357395.652173913</v>
      </c>
      <c r="AD163" s="22">
        <f t="shared" si="47"/>
        <v>5345.374377796809</v>
      </c>
      <c r="AE163" s="23">
        <v>500</v>
      </c>
      <c r="AF163" s="22">
        <f t="shared" si="48"/>
        <v>4845.374377796809</v>
      </c>
      <c r="AG163" s="25"/>
      <c r="AH163" s="1">
        <f t="shared" si="49"/>
        <v>36582728.62232779</v>
      </c>
      <c r="AI163" s="2">
        <f t="shared" si="50"/>
        <v>0.8196177029206003</v>
      </c>
      <c r="AJ163" s="2">
        <f t="shared" si="51"/>
        <v>0</v>
      </c>
      <c r="AK163" s="2">
        <f t="shared" si="52"/>
        <v>0.6915831856390963</v>
      </c>
      <c r="AL163" s="2">
        <f t="shared" si="53"/>
        <v>1.512</v>
      </c>
      <c r="AN163" s="102"/>
    </row>
    <row r="164" spans="1:40" ht="12.75">
      <c r="A164" s="49" t="s">
        <v>279</v>
      </c>
      <c r="B164" s="62" t="s">
        <v>280</v>
      </c>
      <c r="C164" s="53" t="s">
        <v>229</v>
      </c>
      <c r="E164" s="74"/>
      <c r="F164" s="56">
        <v>334725799</v>
      </c>
      <c r="G164" s="67">
        <v>63.11</v>
      </c>
      <c r="H164" s="5">
        <f t="shared" si="44"/>
        <v>0.6311</v>
      </c>
      <c r="I164" s="59">
        <v>3487103.05</v>
      </c>
      <c r="J164" s="59">
        <v>0</v>
      </c>
      <c r="K164" s="59">
        <v>0</v>
      </c>
      <c r="L164" s="59">
        <v>94778.55</v>
      </c>
      <c r="M164" s="91">
        <f t="shared" si="36"/>
        <v>3581881.5999999996</v>
      </c>
      <c r="N164" s="59">
        <v>6042556</v>
      </c>
      <c r="O164" s="59">
        <v>2899429.23</v>
      </c>
      <c r="P164" s="59">
        <v>0</v>
      </c>
      <c r="Q164" s="94">
        <f t="shared" si="37"/>
        <v>8941985.23</v>
      </c>
      <c r="R164" s="59">
        <v>3345665</v>
      </c>
      <c r="S164" s="59">
        <v>0</v>
      </c>
      <c r="T164" s="94">
        <f t="shared" si="38"/>
        <v>3345665</v>
      </c>
      <c r="U164" s="94">
        <f t="shared" si="39"/>
        <v>15869531.83</v>
      </c>
      <c r="V164" s="2">
        <f t="shared" si="45"/>
        <v>0.9995240910605758</v>
      </c>
      <c r="W164" s="2">
        <f t="shared" si="46"/>
        <v>0</v>
      </c>
      <c r="X164" s="2">
        <f t="shared" si="40"/>
        <v>0.9995240910605758</v>
      </c>
      <c r="Y164" s="6">
        <f t="shared" si="41"/>
        <v>2.6714359205995954</v>
      </c>
      <c r="Z164" s="6">
        <f t="shared" si="42"/>
        <v>1.0700942714009323</v>
      </c>
      <c r="AA164" s="79"/>
      <c r="AB164" s="6">
        <f t="shared" si="43"/>
        <v>4.7410542830611035</v>
      </c>
      <c r="AC164" s="8">
        <v>98522.55319148937</v>
      </c>
      <c r="AD164" s="22">
        <f t="shared" si="47"/>
        <v>4671.00772786626</v>
      </c>
      <c r="AE164" s="23">
        <v>604.92</v>
      </c>
      <c r="AF164" s="22">
        <f t="shared" si="48"/>
        <v>4066.08772786626</v>
      </c>
      <c r="AG164" s="25"/>
      <c r="AH164" s="1">
        <f t="shared" si="49"/>
        <v>530384723.4986532</v>
      </c>
      <c r="AI164" s="2">
        <f t="shared" si="50"/>
        <v>0.6753364946811284</v>
      </c>
      <c r="AJ164" s="2">
        <f t="shared" si="51"/>
        <v>1.6859432094904043</v>
      </c>
      <c r="AK164" s="2">
        <f t="shared" si="52"/>
        <v>0.6307996538683294</v>
      </c>
      <c r="AL164" s="2">
        <f t="shared" si="53"/>
        <v>2.992</v>
      </c>
      <c r="AN164" s="102"/>
    </row>
    <row r="165" spans="1:40" ht="12.75">
      <c r="A165" s="49" t="s">
        <v>281</v>
      </c>
      <c r="B165" s="62" t="s">
        <v>282</v>
      </c>
      <c r="C165" s="53" t="s">
        <v>229</v>
      </c>
      <c r="E165" s="74"/>
      <c r="F165" s="56">
        <v>191816872</v>
      </c>
      <c r="G165" s="67">
        <v>61.49</v>
      </c>
      <c r="H165" s="5">
        <f t="shared" si="44"/>
        <v>0.6149</v>
      </c>
      <c r="I165" s="59">
        <v>1946278.93</v>
      </c>
      <c r="J165" s="59">
        <v>142384.4</v>
      </c>
      <c r="K165" s="59">
        <v>0</v>
      </c>
      <c r="L165" s="59">
        <v>52898.44</v>
      </c>
      <c r="M165" s="91">
        <f t="shared" si="36"/>
        <v>2141561.77</v>
      </c>
      <c r="N165" s="59">
        <v>3275079.5</v>
      </c>
      <c r="O165" s="59">
        <v>2322083.01</v>
      </c>
      <c r="P165" s="59">
        <v>0</v>
      </c>
      <c r="Q165" s="94">
        <f t="shared" si="37"/>
        <v>5597162.51</v>
      </c>
      <c r="R165" s="59">
        <v>2228017.95</v>
      </c>
      <c r="S165" s="59">
        <v>0</v>
      </c>
      <c r="T165" s="94">
        <f t="shared" si="38"/>
        <v>2228017.95</v>
      </c>
      <c r="U165" s="94">
        <f t="shared" si="39"/>
        <v>9966742.23</v>
      </c>
      <c r="V165" s="2">
        <f t="shared" si="45"/>
        <v>1.161533876957393</v>
      </c>
      <c r="W165" s="2">
        <f t="shared" si="46"/>
        <v>0</v>
      </c>
      <c r="X165" s="2">
        <f t="shared" si="40"/>
        <v>1.161533876957393</v>
      </c>
      <c r="Y165" s="6">
        <f t="shared" si="41"/>
        <v>2.9179719446160086</v>
      </c>
      <c r="Z165" s="6">
        <f t="shared" si="42"/>
        <v>1.116461627004323</v>
      </c>
      <c r="AA165" s="79"/>
      <c r="AB165" s="6">
        <f t="shared" si="43"/>
        <v>5.195967448577725</v>
      </c>
      <c r="AC165" s="8">
        <v>87167.39904988123</v>
      </c>
      <c r="AD165" s="22">
        <f t="shared" si="47"/>
        <v>4529.189680403678</v>
      </c>
      <c r="AE165" s="23">
        <v>597.25</v>
      </c>
      <c r="AF165" s="22">
        <f t="shared" si="48"/>
        <v>3931.939680403678</v>
      </c>
      <c r="AG165" s="25"/>
      <c r="AH165" s="1">
        <f t="shared" si="49"/>
        <v>311948076.1099366</v>
      </c>
      <c r="AI165" s="2">
        <f t="shared" si="50"/>
        <v>0.6865122544449583</v>
      </c>
      <c r="AJ165" s="2">
        <f t="shared" si="51"/>
        <v>1.7942609487443835</v>
      </c>
      <c r="AK165" s="2">
        <f t="shared" si="52"/>
        <v>0.714227180941101</v>
      </c>
      <c r="AL165" s="2">
        <f t="shared" si="53"/>
        <v>3.195</v>
      </c>
      <c r="AN165" s="102"/>
    </row>
    <row r="166" spans="1:40" ht="12.75">
      <c r="A166" s="49" t="s">
        <v>283</v>
      </c>
      <c r="B166" s="62" t="s">
        <v>284</v>
      </c>
      <c r="C166" s="53" t="s">
        <v>229</v>
      </c>
      <c r="E166" s="74"/>
      <c r="F166" s="56">
        <v>287280046</v>
      </c>
      <c r="G166" s="67">
        <v>63.7</v>
      </c>
      <c r="H166" s="5">
        <f t="shared" si="44"/>
        <v>0.637</v>
      </c>
      <c r="I166" s="59">
        <v>2944729.83</v>
      </c>
      <c r="J166" s="59">
        <v>0</v>
      </c>
      <c r="K166" s="59">
        <v>0</v>
      </c>
      <c r="L166" s="59">
        <v>81168.31</v>
      </c>
      <c r="M166" s="91">
        <f t="shared" si="36"/>
        <v>3025898.14</v>
      </c>
      <c r="N166" s="59">
        <v>5536805</v>
      </c>
      <c r="O166" s="59">
        <v>3333306.34</v>
      </c>
      <c r="P166" s="59">
        <v>0</v>
      </c>
      <c r="Q166" s="94">
        <f t="shared" si="37"/>
        <v>8870111.34</v>
      </c>
      <c r="R166" s="59">
        <v>2441598.57</v>
      </c>
      <c r="S166" s="59">
        <v>0</v>
      </c>
      <c r="T166" s="94">
        <f t="shared" si="38"/>
        <v>2441598.57</v>
      </c>
      <c r="U166" s="94">
        <f t="shared" si="39"/>
        <v>14337608.05</v>
      </c>
      <c r="V166" s="2">
        <f t="shared" si="45"/>
        <v>0.8499019002524107</v>
      </c>
      <c r="W166" s="2">
        <f t="shared" si="46"/>
        <v>0</v>
      </c>
      <c r="X166" s="2">
        <f t="shared" si="40"/>
        <v>0.8499019002524107</v>
      </c>
      <c r="Y166" s="6">
        <f t="shared" si="41"/>
        <v>3.087618323480775</v>
      </c>
      <c r="Z166" s="6">
        <f t="shared" si="42"/>
        <v>1.0532921385009804</v>
      </c>
      <c r="AA166" s="79"/>
      <c r="AB166" s="6">
        <f t="shared" si="43"/>
        <v>4.990812362234167</v>
      </c>
      <c r="AC166" s="8">
        <v>104982.60047281324</v>
      </c>
      <c r="AD166" s="22">
        <f t="shared" si="47"/>
        <v>5239.484602592068</v>
      </c>
      <c r="AE166" s="23">
        <v>587.69</v>
      </c>
      <c r="AF166" s="22">
        <f t="shared" si="48"/>
        <v>4651.794602592068</v>
      </c>
      <c r="AG166" s="25"/>
      <c r="AH166" s="1">
        <f t="shared" si="49"/>
        <v>450989083.2025118</v>
      </c>
      <c r="AI166" s="2">
        <f t="shared" si="50"/>
        <v>0.6709470922251245</v>
      </c>
      <c r="AJ166" s="2">
        <f t="shared" si="51"/>
        <v>1.966812872057254</v>
      </c>
      <c r="AK166" s="2">
        <f t="shared" si="52"/>
        <v>0.5413875104607857</v>
      </c>
      <c r="AL166" s="2">
        <f t="shared" si="53"/>
        <v>3.179</v>
      </c>
      <c r="AN166" s="102"/>
    </row>
    <row r="167" spans="1:40" ht="12.75">
      <c r="A167" s="49" t="s">
        <v>285</v>
      </c>
      <c r="B167" s="62" t="s">
        <v>286</v>
      </c>
      <c r="C167" s="53" t="s">
        <v>229</v>
      </c>
      <c r="E167" s="74"/>
      <c r="F167" s="56">
        <v>16557339</v>
      </c>
      <c r="G167" s="67">
        <v>123.75</v>
      </c>
      <c r="H167" s="5">
        <f t="shared" si="44"/>
        <v>1.2375</v>
      </c>
      <c r="I167" s="59">
        <v>123079.7</v>
      </c>
      <c r="J167" s="59">
        <v>9002.66</v>
      </c>
      <c r="K167" s="59">
        <v>0</v>
      </c>
      <c r="L167" s="59">
        <v>3344.65</v>
      </c>
      <c r="M167" s="91">
        <f t="shared" si="36"/>
        <v>135427.00999999998</v>
      </c>
      <c r="N167" s="59">
        <v>11143</v>
      </c>
      <c r="O167" s="59">
        <v>0</v>
      </c>
      <c r="P167" s="59">
        <v>0</v>
      </c>
      <c r="Q167" s="94">
        <f t="shared" si="37"/>
        <v>11143</v>
      </c>
      <c r="R167" s="59">
        <v>91020</v>
      </c>
      <c r="S167" s="59">
        <v>0</v>
      </c>
      <c r="T167" s="94">
        <f t="shared" si="38"/>
        <v>91020</v>
      </c>
      <c r="U167" s="94">
        <f t="shared" si="39"/>
        <v>237590.00999999998</v>
      </c>
      <c r="V167" s="2">
        <f t="shared" si="45"/>
        <v>0.5497260157565174</v>
      </c>
      <c r="W167" s="2">
        <f t="shared" si="46"/>
        <v>0</v>
      </c>
      <c r="X167" s="2">
        <f t="shared" si="40"/>
        <v>0.5497260157565174</v>
      </c>
      <c r="Y167" s="6">
        <f t="shared" si="41"/>
        <v>0.06729946158618846</v>
      </c>
      <c r="Z167" s="6">
        <f t="shared" si="42"/>
        <v>0.8179273855539225</v>
      </c>
      <c r="AA167" s="79"/>
      <c r="AB167" s="6">
        <f t="shared" si="43"/>
        <v>1.4349528628966284</v>
      </c>
      <c r="AC167" s="8">
        <v>1516666.6666666667</v>
      </c>
      <c r="AD167" s="22">
        <f t="shared" si="47"/>
        <v>21763.4517539322</v>
      </c>
      <c r="AE167" s="23">
        <v>0</v>
      </c>
      <c r="AF167" s="22">
        <f t="shared" si="48"/>
        <v>21763.4517539322</v>
      </c>
      <c r="AG167" s="25"/>
      <c r="AH167" s="1">
        <f t="shared" si="49"/>
        <v>13379667.878787879</v>
      </c>
      <c r="AI167" s="2">
        <f t="shared" si="50"/>
        <v>1.012185139622979</v>
      </c>
      <c r="AJ167" s="2">
        <f t="shared" si="51"/>
        <v>0.08328308371290821</v>
      </c>
      <c r="AK167" s="2">
        <f t="shared" si="52"/>
        <v>0.6802859444986903</v>
      </c>
      <c r="AL167" s="2">
        <f t="shared" si="53"/>
        <v>1.775</v>
      </c>
      <c r="AN167" s="102"/>
    </row>
    <row r="168" spans="1:40" ht="12.75">
      <c r="A168" s="49" t="s">
        <v>287</v>
      </c>
      <c r="B168" s="62" t="s">
        <v>288</v>
      </c>
      <c r="C168" s="53" t="s">
        <v>229</v>
      </c>
      <c r="E168" s="74" t="s">
        <v>1200</v>
      </c>
      <c r="F168" s="56">
        <v>3877916889</v>
      </c>
      <c r="G168" s="67">
        <v>110.3</v>
      </c>
      <c r="H168" s="5">
        <f t="shared" si="44"/>
        <v>1.103</v>
      </c>
      <c r="I168" s="59">
        <v>23152231.35</v>
      </c>
      <c r="J168" s="59">
        <v>1698014.34</v>
      </c>
      <c r="K168" s="59">
        <v>0</v>
      </c>
      <c r="L168" s="59">
        <v>630843.74</v>
      </c>
      <c r="M168" s="91">
        <f t="shared" si="36"/>
        <v>25481089.43</v>
      </c>
      <c r="N168" s="59">
        <v>35402095.5</v>
      </c>
      <c r="O168" s="59">
        <v>15757167</v>
      </c>
      <c r="P168" s="59">
        <v>0</v>
      </c>
      <c r="Q168" s="94">
        <f t="shared" si="37"/>
        <v>51159262.5</v>
      </c>
      <c r="R168" s="59">
        <v>12132795</v>
      </c>
      <c r="S168" s="59">
        <v>775000</v>
      </c>
      <c r="T168" s="94">
        <f t="shared" si="38"/>
        <v>12907795</v>
      </c>
      <c r="U168" s="94">
        <f t="shared" si="39"/>
        <v>89548146.93</v>
      </c>
      <c r="V168" s="2">
        <f t="shared" si="45"/>
        <v>0.31286887644280303</v>
      </c>
      <c r="W168" s="2">
        <f t="shared" si="46"/>
        <v>0.019984956413025383</v>
      </c>
      <c r="X168" s="2">
        <f t="shared" si="40"/>
        <v>0.33285383285582837</v>
      </c>
      <c r="Y168" s="6">
        <f t="shared" si="41"/>
        <v>1.3192459757226116</v>
      </c>
      <c r="Z168" s="6">
        <f t="shared" si="42"/>
        <v>0.6570818859547766</v>
      </c>
      <c r="AA168" s="79"/>
      <c r="AB168" s="6">
        <f t="shared" si="43"/>
        <v>2.309181694533217</v>
      </c>
      <c r="AC168" s="8">
        <v>342412.449704142</v>
      </c>
      <c r="AD168" s="22">
        <f t="shared" si="47"/>
        <v>7906.925608370805</v>
      </c>
      <c r="AE168" s="23">
        <v>451.12</v>
      </c>
      <c r="AF168" s="22">
        <f t="shared" si="48"/>
        <v>7455.805608370805</v>
      </c>
      <c r="AG168" s="25"/>
      <c r="AH168" s="1">
        <f t="shared" si="49"/>
        <v>3515790470.534905</v>
      </c>
      <c r="AI168" s="2">
        <f t="shared" si="50"/>
        <v>0.7247613202081185</v>
      </c>
      <c r="AJ168" s="2">
        <f t="shared" si="51"/>
        <v>1.4551283112220406</v>
      </c>
      <c r="AK168" s="2">
        <f t="shared" si="52"/>
        <v>0.3671377776399787</v>
      </c>
      <c r="AL168" s="2">
        <f t="shared" si="53"/>
        <v>2.547</v>
      </c>
      <c r="AN168" s="102"/>
    </row>
    <row r="169" spans="1:40" ht="12.75">
      <c r="A169" s="49" t="s">
        <v>289</v>
      </c>
      <c r="B169" s="62" t="s">
        <v>290</v>
      </c>
      <c r="C169" s="53" t="s">
        <v>229</v>
      </c>
      <c r="E169" s="74"/>
      <c r="F169" s="56">
        <v>460067459</v>
      </c>
      <c r="G169" s="67">
        <v>58.11</v>
      </c>
      <c r="H169" s="5">
        <f t="shared" si="44"/>
        <v>0.5811</v>
      </c>
      <c r="I169" s="59">
        <v>5066419.81</v>
      </c>
      <c r="J169" s="59">
        <v>0</v>
      </c>
      <c r="K169" s="59">
        <v>0</v>
      </c>
      <c r="L169" s="59">
        <v>137792.18</v>
      </c>
      <c r="M169" s="91">
        <f t="shared" si="36"/>
        <v>5204211.989999999</v>
      </c>
      <c r="N169" s="59">
        <v>10317936</v>
      </c>
      <c r="O169" s="59">
        <v>0</v>
      </c>
      <c r="P169" s="59">
        <v>0</v>
      </c>
      <c r="Q169" s="94">
        <f t="shared" si="37"/>
        <v>10317936</v>
      </c>
      <c r="R169" s="59">
        <v>5103786.86</v>
      </c>
      <c r="S169" s="59">
        <v>0</v>
      </c>
      <c r="T169" s="94">
        <f t="shared" si="38"/>
        <v>5103786.86</v>
      </c>
      <c r="U169" s="94">
        <f t="shared" si="39"/>
        <v>20625934.849999998</v>
      </c>
      <c r="V169" s="2">
        <f t="shared" si="45"/>
        <v>1.1093561955226223</v>
      </c>
      <c r="W169" s="2">
        <f t="shared" si="46"/>
        <v>0</v>
      </c>
      <c r="X169" s="2">
        <f t="shared" si="40"/>
        <v>1.1093561955226223</v>
      </c>
      <c r="Y169" s="6">
        <f t="shared" si="41"/>
        <v>2.242700673163672</v>
      </c>
      <c r="Z169" s="6">
        <f t="shared" si="42"/>
        <v>1.13118454439526</v>
      </c>
      <c r="AA169" s="79"/>
      <c r="AB169" s="6">
        <f t="shared" si="43"/>
        <v>4.483241413081554</v>
      </c>
      <c r="AC169" s="8">
        <v>113730.70053028189</v>
      </c>
      <c r="AD169" s="22">
        <f t="shared" si="47"/>
        <v>5098.821865561361</v>
      </c>
      <c r="AE169" s="23">
        <v>466.01</v>
      </c>
      <c r="AF169" s="22">
        <f t="shared" si="48"/>
        <v>4632.811865561361</v>
      </c>
      <c r="AG169" s="25"/>
      <c r="AH169" s="1">
        <f t="shared" si="49"/>
        <v>791718222.3369472</v>
      </c>
      <c r="AI169" s="2">
        <f t="shared" si="50"/>
        <v>0.6573313387480856</v>
      </c>
      <c r="AJ169" s="2">
        <f t="shared" si="51"/>
        <v>1.3032333611754097</v>
      </c>
      <c r="AK169" s="2">
        <f t="shared" si="52"/>
        <v>0.6446468852181958</v>
      </c>
      <c r="AL169" s="2">
        <f t="shared" si="53"/>
        <v>2.605</v>
      </c>
      <c r="AN169" s="102"/>
    </row>
    <row r="170" spans="1:40" ht="12.75">
      <c r="A170" s="49" t="s">
        <v>291</v>
      </c>
      <c r="B170" s="62" t="s">
        <v>1083</v>
      </c>
      <c r="C170" s="53" t="s">
        <v>229</v>
      </c>
      <c r="E170" s="74"/>
      <c r="F170" s="56">
        <v>1430724173</v>
      </c>
      <c r="G170" s="67">
        <v>56.18</v>
      </c>
      <c r="H170" s="5">
        <f t="shared" si="44"/>
        <v>0.5618</v>
      </c>
      <c r="I170" s="59">
        <v>16182713.04</v>
      </c>
      <c r="J170" s="59">
        <v>1184194.2</v>
      </c>
      <c r="K170" s="59">
        <v>0</v>
      </c>
      <c r="L170" s="59">
        <v>439950.05</v>
      </c>
      <c r="M170" s="91">
        <f t="shared" si="36"/>
        <v>17806857.29</v>
      </c>
      <c r="N170" s="59">
        <v>37460550</v>
      </c>
      <c r="O170" s="59">
        <v>0</v>
      </c>
      <c r="P170" s="59">
        <v>0</v>
      </c>
      <c r="Q170" s="94">
        <f t="shared" si="37"/>
        <v>37460550</v>
      </c>
      <c r="R170" s="59">
        <v>8323066</v>
      </c>
      <c r="S170" s="59">
        <v>0</v>
      </c>
      <c r="T170" s="94">
        <f t="shared" si="38"/>
        <v>8323066</v>
      </c>
      <c r="U170" s="94">
        <f t="shared" si="39"/>
        <v>63590473.29</v>
      </c>
      <c r="V170" s="2">
        <f t="shared" si="45"/>
        <v>0.5817379867530902</v>
      </c>
      <c r="W170" s="2">
        <f t="shared" si="46"/>
        <v>0</v>
      </c>
      <c r="X170" s="2">
        <f t="shared" si="40"/>
        <v>0.5817379867530902</v>
      </c>
      <c r="Y170" s="6">
        <f t="shared" si="41"/>
        <v>2.618292939124053</v>
      </c>
      <c r="Z170" s="6">
        <f t="shared" si="42"/>
        <v>1.244604489533567</v>
      </c>
      <c r="AA170" s="79"/>
      <c r="AB170" s="6">
        <f t="shared" si="43"/>
        <v>4.44463541541071</v>
      </c>
      <c r="AC170" s="8">
        <v>101408.87348353553</v>
      </c>
      <c r="AD170" s="22">
        <f t="shared" si="47"/>
        <v>4507.254705218261</v>
      </c>
      <c r="AE170" s="23">
        <v>462.89</v>
      </c>
      <c r="AF170" s="22">
        <f t="shared" si="48"/>
        <v>4044.364705218261</v>
      </c>
      <c r="AG170" s="25"/>
      <c r="AH170" s="1">
        <f t="shared" si="49"/>
        <v>2546678841.224635</v>
      </c>
      <c r="AI170" s="2">
        <f t="shared" si="50"/>
        <v>0.699218802219958</v>
      </c>
      <c r="AJ170" s="2">
        <f t="shared" si="51"/>
        <v>1.4709569731998928</v>
      </c>
      <c r="AK170" s="2">
        <f t="shared" si="52"/>
        <v>0.3268204009578861</v>
      </c>
      <c r="AL170" s="2">
        <f t="shared" si="53"/>
        <v>2.497</v>
      </c>
      <c r="AN170" s="102"/>
    </row>
    <row r="171" spans="1:40" ht="12.75">
      <c r="A171" s="49" t="s">
        <v>292</v>
      </c>
      <c r="B171" s="62" t="s">
        <v>293</v>
      </c>
      <c r="C171" s="53" t="s">
        <v>229</v>
      </c>
      <c r="E171" s="74"/>
      <c r="F171" s="56">
        <v>50323643</v>
      </c>
      <c r="G171" s="67">
        <v>58.18</v>
      </c>
      <c r="H171" s="5">
        <f t="shared" si="44"/>
        <v>0.5818</v>
      </c>
      <c r="I171" s="59">
        <v>540242.24</v>
      </c>
      <c r="J171" s="59">
        <v>39515.6</v>
      </c>
      <c r="K171" s="59">
        <v>0</v>
      </c>
      <c r="L171" s="59">
        <v>14680.89</v>
      </c>
      <c r="M171" s="91">
        <f t="shared" si="36"/>
        <v>594438.73</v>
      </c>
      <c r="N171" s="59">
        <v>1688288</v>
      </c>
      <c r="O171" s="59">
        <v>0</v>
      </c>
      <c r="P171" s="59">
        <v>0</v>
      </c>
      <c r="Q171" s="94">
        <f t="shared" si="37"/>
        <v>1688288</v>
      </c>
      <c r="R171" s="59">
        <v>1201406.33</v>
      </c>
      <c r="S171" s="59">
        <v>0</v>
      </c>
      <c r="T171" s="94">
        <f t="shared" si="38"/>
        <v>1201406.33</v>
      </c>
      <c r="U171" s="94">
        <f t="shared" si="39"/>
        <v>3484133.06</v>
      </c>
      <c r="V171" s="2">
        <f t="shared" si="45"/>
        <v>2.387359615439606</v>
      </c>
      <c r="W171" s="2">
        <f t="shared" si="46"/>
        <v>0</v>
      </c>
      <c r="X171" s="2">
        <f t="shared" si="40"/>
        <v>2.387359615439606</v>
      </c>
      <c r="Y171" s="6">
        <f t="shared" si="41"/>
        <v>3.354860457936243</v>
      </c>
      <c r="Z171" s="6">
        <f t="shared" si="42"/>
        <v>1.18123151378369</v>
      </c>
      <c r="AA171" s="79"/>
      <c r="AB171" s="6">
        <f t="shared" si="43"/>
        <v>6.923451587159539</v>
      </c>
      <c r="AC171" s="8">
        <v>52005.26315789474</v>
      </c>
      <c r="AD171" s="22">
        <f t="shared" si="47"/>
        <v>3600.559217511758</v>
      </c>
      <c r="AE171" s="23">
        <v>592.61</v>
      </c>
      <c r="AF171" s="22">
        <f t="shared" si="48"/>
        <v>3007.949217511758</v>
      </c>
      <c r="AG171" s="25"/>
      <c r="AH171" s="1">
        <f t="shared" si="49"/>
        <v>86496464.42076315</v>
      </c>
      <c r="AI171" s="2">
        <f t="shared" si="50"/>
        <v>0.6872404947193509</v>
      </c>
      <c r="AJ171" s="2">
        <f t="shared" si="51"/>
        <v>1.951857814427306</v>
      </c>
      <c r="AK171" s="2">
        <f t="shared" si="52"/>
        <v>1.3889658242627625</v>
      </c>
      <c r="AL171" s="2">
        <f t="shared" si="53"/>
        <v>4.0280000000000005</v>
      </c>
      <c r="AN171" s="102"/>
    </row>
    <row r="172" spans="1:40" ht="12.75">
      <c r="A172" s="49" t="s">
        <v>294</v>
      </c>
      <c r="B172" s="62" t="s">
        <v>295</v>
      </c>
      <c r="C172" s="53" t="s">
        <v>296</v>
      </c>
      <c r="E172" s="74" t="s">
        <v>1201</v>
      </c>
      <c r="F172" s="56">
        <v>8510405364</v>
      </c>
      <c r="G172" s="67">
        <v>104.31</v>
      </c>
      <c r="H172" s="5">
        <f t="shared" si="44"/>
        <v>1.0431</v>
      </c>
      <c r="I172" s="59">
        <v>11445419.69</v>
      </c>
      <c r="J172" s="59">
        <v>0</v>
      </c>
      <c r="K172" s="59">
        <v>0</v>
      </c>
      <c r="L172" s="59">
        <v>675232.56</v>
      </c>
      <c r="M172" s="91">
        <f t="shared" si="36"/>
        <v>12120652.25</v>
      </c>
      <c r="N172" s="59">
        <v>2903697.5</v>
      </c>
      <c r="O172" s="59">
        <v>0</v>
      </c>
      <c r="P172" s="59">
        <v>0</v>
      </c>
      <c r="Q172" s="94">
        <f t="shared" si="37"/>
        <v>2903697.5</v>
      </c>
      <c r="R172" s="59">
        <v>12038891.87</v>
      </c>
      <c r="S172" s="59">
        <v>0</v>
      </c>
      <c r="T172" s="94">
        <f t="shared" si="38"/>
        <v>12038891.87</v>
      </c>
      <c r="U172" s="94">
        <f t="shared" si="39"/>
        <v>27063241.619999997</v>
      </c>
      <c r="V172" s="2">
        <f t="shared" si="45"/>
        <v>0.14146085121780339</v>
      </c>
      <c r="W172" s="2">
        <f t="shared" si="46"/>
        <v>0</v>
      </c>
      <c r="X172" s="2">
        <f t="shared" si="40"/>
        <v>0.14146085121780339</v>
      </c>
      <c r="Y172" s="6">
        <f t="shared" si="41"/>
        <v>0.034119379463203675</v>
      </c>
      <c r="Z172" s="6">
        <f t="shared" si="42"/>
        <v>0.1424215619771975</v>
      </c>
      <c r="AA172" s="77"/>
      <c r="AB172" s="6">
        <f t="shared" si="43"/>
        <v>0.31800179265820455</v>
      </c>
      <c r="AC172" s="8">
        <v>1576843.914506234</v>
      </c>
      <c r="AD172" s="22">
        <f t="shared" si="47"/>
        <v>5014.3919155516305</v>
      </c>
      <c r="AE172" s="23">
        <v>835.02</v>
      </c>
      <c r="AF172" s="22">
        <f t="shared" si="48"/>
        <v>4179.37191555163</v>
      </c>
      <c r="AG172" s="25"/>
      <c r="AH172" s="1">
        <f t="shared" si="49"/>
        <v>8158762691.9758415</v>
      </c>
      <c r="AI172" s="2">
        <f t="shared" si="50"/>
        <v>0.14855993129841472</v>
      </c>
      <c r="AJ172" s="2">
        <f t="shared" si="51"/>
        <v>0.03558992471806775</v>
      </c>
      <c r="AK172" s="2">
        <f t="shared" si="52"/>
        <v>0.1475578139052907</v>
      </c>
      <c r="AL172" s="2">
        <f t="shared" si="53"/>
        <v>0.33299999999999996</v>
      </c>
      <c r="AN172" s="102"/>
    </row>
    <row r="173" spans="1:40" ht="12.75">
      <c r="A173" s="49" t="s">
        <v>297</v>
      </c>
      <c r="B173" s="62" t="s">
        <v>298</v>
      </c>
      <c r="C173" s="53" t="s">
        <v>296</v>
      </c>
      <c r="E173" s="74"/>
      <c r="F173" s="56">
        <v>2175396597</v>
      </c>
      <c r="G173" s="67">
        <v>88.56</v>
      </c>
      <c r="H173" s="5">
        <f t="shared" si="44"/>
        <v>0.8856</v>
      </c>
      <c r="I173" s="59">
        <v>3803681.09</v>
      </c>
      <c r="J173" s="59">
        <v>651063.48</v>
      </c>
      <c r="K173" s="59">
        <v>0</v>
      </c>
      <c r="L173" s="59">
        <v>224401.26</v>
      </c>
      <c r="M173" s="91">
        <f t="shared" si="36"/>
        <v>4679145.83</v>
      </c>
      <c r="N173" s="59">
        <v>1338359</v>
      </c>
      <c r="O173" s="59">
        <v>5364122.04</v>
      </c>
      <c r="P173" s="59">
        <v>0</v>
      </c>
      <c r="Q173" s="94">
        <f t="shared" si="37"/>
        <v>6702481.04</v>
      </c>
      <c r="R173" s="59">
        <v>5308266.66</v>
      </c>
      <c r="S173" s="59">
        <v>0</v>
      </c>
      <c r="T173" s="94">
        <f t="shared" si="38"/>
        <v>5308266.66</v>
      </c>
      <c r="U173" s="94">
        <f t="shared" si="39"/>
        <v>16689893.530000001</v>
      </c>
      <c r="V173" s="2">
        <f t="shared" si="45"/>
        <v>0.244013742934066</v>
      </c>
      <c r="W173" s="2">
        <f t="shared" si="46"/>
        <v>0</v>
      </c>
      <c r="X173" s="2">
        <f t="shared" si="40"/>
        <v>0.244013742934066</v>
      </c>
      <c r="Y173" s="6">
        <f t="shared" si="41"/>
        <v>0.3081038670945388</v>
      </c>
      <c r="Z173" s="6">
        <f t="shared" si="42"/>
        <v>0.21509392064200236</v>
      </c>
      <c r="AA173" s="77"/>
      <c r="AB173" s="6">
        <f t="shared" si="43"/>
        <v>0.7672115306706072</v>
      </c>
      <c r="AC173" s="8">
        <v>501862.473347548</v>
      </c>
      <c r="AD173" s="22">
        <f t="shared" si="47"/>
        <v>3850.346763631091</v>
      </c>
      <c r="AE173" s="23">
        <v>853.95</v>
      </c>
      <c r="AF173" s="22">
        <f t="shared" si="48"/>
        <v>2996.396763631091</v>
      </c>
      <c r="AG173" s="25"/>
      <c r="AH173" s="1">
        <f t="shared" si="49"/>
        <v>2456409888.211382</v>
      </c>
      <c r="AI173" s="2">
        <f t="shared" si="50"/>
        <v>0.19048717612055732</v>
      </c>
      <c r="AJ173" s="2">
        <f t="shared" si="51"/>
        <v>0.2728567846989236</v>
      </c>
      <c r="AK173" s="2">
        <f t="shared" si="52"/>
        <v>0.21609857074240887</v>
      </c>
      <c r="AL173" s="2">
        <f t="shared" si="53"/>
        <v>0.679</v>
      </c>
      <c r="AN173" s="102"/>
    </row>
    <row r="174" spans="1:40" ht="15.75">
      <c r="A174" s="49" t="s">
        <v>299</v>
      </c>
      <c r="B174" s="62" t="s">
        <v>1084</v>
      </c>
      <c r="C174" s="53" t="s">
        <v>296</v>
      </c>
      <c r="D174" s="50"/>
      <c r="E174" s="74"/>
      <c r="F174" s="56">
        <v>283326186</v>
      </c>
      <c r="G174" s="67">
        <v>55.71</v>
      </c>
      <c r="H174" s="5">
        <f t="shared" si="44"/>
        <v>0.5571</v>
      </c>
      <c r="I174" s="59">
        <v>791586.28</v>
      </c>
      <c r="J174" s="59">
        <v>135530.95</v>
      </c>
      <c r="K174" s="59">
        <v>0</v>
      </c>
      <c r="L174" s="59">
        <v>46712.75</v>
      </c>
      <c r="M174" s="91">
        <f t="shared" si="36"/>
        <v>973829.98</v>
      </c>
      <c r="N174" s="59">
        <v>73541</v>
      </c>
      <c r="O174" s="59">
        <v>0</v>
      </c>
      <c r="P174" s="59">
        <v>0</v>
      </c>
      <c r="Q174" s="94">
        <f t="shared" si="37"/>
        <v>73541</v>
      </c>
      <c r="R174" s="59">
        <v>1058425.27</v>
      </c>
      <c r="S174" s="59">
        <v>0</v>
      </c>
      <c r="T174" s="94">
        <f t="shared" si="38"/>
        <v>1058425.27</v>
      </c>
      <c r="U174" s="94">
        <f t="shared" si="39"/>
        <v>2105796.25</v>
      </c>
      <c r="V174" s="2">
        <f t="shared" si="45"/>
        <v>0.3735712836652522</v>
      </c>
      <c r="W174" s="2">
        <f t="shared" si="46"/>
        <v>0</v>
      </c>
      <c r="X174" s="2">
        <f t="shared" si="40"/>
        <v>0.3735712836652522</v>
      </c>
      <c r="Y174" s="6">
        <f t="shared" si="41"/>
        <v>0.0259563018294398</v>
      </c>
      <c r="Z174" s="6">
        <f t="shared" si="42"/>
        <v>0.34371336929654644</v>
      </c>
      <c r="AA174" s="77"/>
      <c r="AB174" s="6">
        <f t="shared" si="43"/>
        <v>0.7432409547912384</v>
      </c>
      <c r="AC174" s="8">
        <v>441188.40336134454</v>
      </c>
      <c r="AD174" s="22">
        <f t="shared" si="47"/>
        <v>3279.092901571077</v>
      </c>
      <c r="AE174" s="23">
        <v>916.67</v>
      </c>
      <c r="AF174" s="22">
        <f t="shared" si="48"/>
        <v>2362.422901571077</v>
      </c>
      <c r="AG174" s="25"/>
      <c r="AH174" s="1">
        <f t="shared" si="49"/>
        <v>508573301.02315557</v>
      </c>
      <c r="AI174" s="2">
        <f t="shared" si="50"/>
        <v>0.19148271803510603</v>
      </c>
      <c r="AJ174" s="2">
        <f t="shared" si="51"/>
        <v>0.014460255749180912</v>
      </c>
      <c r="AK174" s="2">
        <f t="shared" si="52"/>
        <v>0.208116562129912</v>
      </c>
      <c r="AL174" s="2">
        <f t="shared" si="53"/>
        <v>0.41300000000000003</v>
      </c>
      <c r="AN174" s="102"/>
    </row>
    <row r="175" spans="1:40" ht="12.75">
      <c r="A175" s="49" t="s">
        <v>300</v>
      </c>
      <c r="B175" s="62" t="s">
        <v>301</v>
      </c>
      <c r="C175" s="53" t="s">
        <v>296</v>
      </c>
      <c r="E175" s="74" t="s">
        <v>1200</v>
      </c>
      <c r="F175" s="56">
        <v>1024439213</v>
      </c>
      <c r="G175" s="67">
        <v>111.01</v>
      </c>
      <c r="H175" s="5">
        <f t="shared" si="44"/>
        <v>1.1101</v>
      </c>
      <c r="I175" s="59">
        <v>1293606.1</v>
      </c>
      <c r="J175" s="59">
        <v>221440.42</v>
      </c>
      <c r="K175" s="59">
        <v>0</v>
      </c>
      <c r="L175" s="59">
        <v>76321.36</v>
      </c>
      <c r="M175" s="91">
        <f t="shared" si="36"/>
        <v>1591367.8800000001</v>
      </c>
      <c r="N175" s="59">
        <v>7525245</v>
      </c>
      <c r="O175" s="59">
        <v>0</v>
      </c>
      <c r="P175" s="59">
        <v>0</v>
      </c>
      <c r="Q175" s="94">
        <f t="shared" si="37"/>
        <v>7525245</v>
      </c>
      <c r="R175" s="59">
        <v>1304651.9</v>
      </c>
      <c r="S175" s="59">
        <v>0</v>
      </c>
      <c r="T175" s="94">
        <f t="shared" si="38"/>
        <v>1304651.9</v>
      </c>
      <c r="U175" s="94">
        <f t="shared" si="39"/>
        <v>10421264.780000001</v>
      </c>
      <c r="V175" s="2">
        <f t="shared" si="45"/>
        <v>0.12735278808582662</v>
      </c>
      <c r="W175" s="2">
        <f t="shared" si="46"/>
        <v>0</v>
      </c>
      <c r="X175" s="2">
        <f t="shared" si="40"/>
        <v>0.12735278808582662</v>
      </c>
      <c r="Y175" s="6">
        <f t="shared" si="41"/>
        <v>0.7345721351257959</v>
      </c>
      <c r="Z175" s="6">
        <f t="shared" si="42"/>
        <v>0.1553403910945373</v>
      </c>
      <c r="AA175" s="77"/>
      <c r="AB175" s="6">
        <f t="shared" si="43"/>
        <v>1.0172653143061599</v>
      </c>
      <c r="AC175" s="8">
        <v>229599.80225988702</v>
      </c>
      <c r="AD175" s="22">
        <f t="shared" si="47"/>
        <v>2335.6391501053613</v>
      </c>
      <c r="AE175" s="23">
        <v>508.63</v>
      </c>
      <c r="AF175" s="22">
        <f t="shared" si="48"/>
        <v>1827.0091501053612</v>
      </c>
      <c r="AG175" s="25"/>
      <c r="AH175" s="1">
        <f t="shared" si="49"/>
        <v>922835071.6151698</v>
      </c>
      <c r="AI175" s="2">
        <f t="shared" si="50"/>
        <v>0.1724433681540459</v>
      </c>
      <c r="AJ175" s="2">
        <f t="shared" si="51"/>
        <v>0.8154485272031461</v>
      </c>
      <c r="AK175" s="2">
        <f t="shared" si="52"/>
        <v>0.14137433005407612</v>
      </c>
      <c r="AL175" s="2">
        <f t="shared" si="53"/>
        <v>1.128</v>
      </c>
      <c r="AN175" s="102"/>
    </row>
    <row r="176" spans="1:40" ht="12.75">
      <c r="A176" s="49" t="s">
        <v>302</v>
      </c>
      <c r="B176" s="62" t="s">
        <v>1085</v>
      </c>
      <c r="C176" s="53" t="s">
        <v>296</v>
      </c>
      <c r="E176" s="74"/>
      <c r="F176" s="56">
        <v>1521471771</v>
      </c>
      <c r="G176" s="67">
        <v>37.32</v>
      </c>
      <c r="H176" s="5">
        <f t="shared" si="44"/>
        <v>0.3732</v>
      </c>
      <c r="I176" s="59">
        <v>5987761.42</v>
      </c>
      <c r="J176" s="59">
        <v>1024902.75</v>
      </c>
      <c r="K176" s="59">
        <v>0</v>
      </c>
      <c r="L176" s="59">
        <v>353256.26</v>
      </c>
      <c r="M176" s="91">
        <f t="shared" si="36"/>
        <v>7365920.43</v>
      </c>
      <c r="N176" s="59">
        <v>13739789</v>
      </c>
      <c r="O176" s="59">
        <v>9763466.62</v>
      </c>
      <c r="P176" s="59">
        <v>0</v>
      </c>
      <c r="Q176" s="94">
        <f t="shared" si="37"/>
        <v>23503255.619999997</v>
      </c>
      <c r="R176" s="59">
        <v>12831916.52</v>
      </c>
      <c r="S176" s="59">
        <v>0</v>
      </c>
      <c r="T176" s="94">
        <f t="shared" si="38"/>
        <v>12831916.52</v>
      </c>
      <c r="U176" s="94">
        <f t="shared" si="39"/>
        <v>43701092.56999999</v>
      </c>
      <c r="V176" s="2">
        <f t="shared" si="45"/>
        <v>0.8433884061855526</v>
      </c>
      <c r="W176" s="2">
        <f t="shared" si="46"/>
        <v>0</v>
      </c>
      <c r="X176" s="2">
        <f t="shared" si="40"/>
        <v>0.8433884061855526</v>
      </c>
      <c r="Y176" s="6">
        <f t="shared" si="41"/>
        <v>1.544771061020231</v>
      </c>
      <c r="Z176" s="6">
        <f t="shared" si="42"/>
        <v>0.484131258324871</v>
      </c>
      <c r="AA176" s="77"/>
      <c r="AB176" s="6">
        <f t="shared" si="43"/>
        <v>2.8722907255306542</v>
      </c>
      <c r="AC176" s="8">
        <v>97089.58827333477</v>
      </c>
      <c r="AD176" s="22">
        <f t="shared" si="47"/>
        <v>2788.6952394308923</v>
      </c>
      <c r="AE176" s="23">
        <v>676.78</v>
      </c>
      <c r="AF176" s="22">
        <f t="shared" si="48"/>
        <v>2111.915239430892</v>
      </c>
      <c r="AG176" s="25"/>
      <c r="AH176" s="1">
        <f t="shared" si="49"/>
        <v>4076826824.7588425</v>
      </c>
      <c r="AI176" s="2">
        <f t="shared" si="50"/>
        <v>0.18067778560684186</v>
      </c>
      <c r="AJ176" s="2">
        <f t="shared" si="51"/>
        <v>0.5765085599727502</v>
      </c>
      <c r="AK176" s="2">
        <f t="shared" si="52"/>
        <v>0.3147525531884482</v>
      </c>
      <c r="AL176" s="2">
        <f t="shared" si="53"/>
        <v>1.073</v>
      </c>
      <c r="AN176" s="102"/>
    </row>
    <row r="177" spans="1:40" ht="12.75">
      <c r="A177" s="49" t="s">
        <v>303</v>
      </c>
      <c r="B177" s="62" t="s">
        <v>304</v>
      </c>
      <c r="C177" s="53" t="s">
        <v>296</v>
      </c>
      <c r="E177" s="74"/>
      <c r="F177" s="56">
        <v>1136359345</v>
      </c>
      <c r="G177" s="67">
        <v>41.29</v>
      </c>
      <c r="H177" s="5">
        <f t="shared" si="44"/>
        <v>0.4129</v>
      </c>
      <c r="I177" s="59">
        <v>4090529.72</v>
      </c>
      <c r="J177" s="59">
        <v>700247.03</v>
      </c>
      <c r="K177" s="59">
        <v>0</v>
      </c>
      <c r="L177" s="59">
        <v>241344.22</v>
      </c>
      <c r="M177" s="91">
        <f t="shared" si="36"/>
        <v>5032120.97</v>
      </c>
      <c r="N177" s="59">
        <v>21011257</v>
      </c>
      <c r="O177" s="59">
        <v>0</v>
      </c>
      <c r="P177" s="59">
        <v>0</v>
      </c>
      <c r="Q177" s="94">
        <f t="shared" si="37"/>
        <v>21011257</v>
      </c>
      <c r="R177" s="59">
        <v>6987348.61</v>
      </c>
      <c r="S177" s="59">
        <v>0</v>
      </c>
      <c r="T177" s="94">
        <f t="shared" si="38"/>
        <v>6987348.61</v>
      </c>
      <c r="U177" s="94">
        <f t="shared" si="39"/>
        <v>33030726.58</v>
      </c>
      <c r="V177" s="2">
        <f t="shared" si="45"/>
        <v>0.6148889997468187</v>
      </c>
      <c r="W177" s="2">
        <f t="shared" si="46"/>
        <v>0</v>
      </c>
      <c r="X177" s="2">
        <f t="shared" si="40"/>
        <v>0.6148889997468187</v>
      </c>
      <c r="Y177" s="6">
        <f t="shared" si="41"/>
        <v>1.848997598554531</v>
      </c>
      <c r="Z177" s="6">
        <f t="shared" si="42"/>
        <v>0.44282831765685876</v>
      </c>
      <c r="AA177" s="77"/>
      <c r="AB177" s="6">
        <f t="shared" si="43"/>
        <v>2.9067149159582084</v>
      </c>
      <c r="AC177" s="8">
        <v>112707.14800403516</v>
      </c>
      <c r="AD177" s="22">
        <f t="shared" si="47"/>
        <v>3276.075482384384</v>
      </c>
      <c r="AE177" s="23">
        <v>559.79</v>
      </c>
      <c r="AF177" s="22">
        <f t="shared" si="48"/>
        <v>2716.285482384384</v>
      </c>
      <c r="AG177" s="25"/>
      <c r="AH177" s="1">
        <f t="shared" si="49"/>
        <v>2752141789.779608</v>
      </c>
      <c r="AI177" s="2">
        <f t="shared" si="50"/>
        <v>0.182843812360517</v>
      </c>
      <c r="AJ177" s="2">
        <f t="shared" si="51"/>
        <v>0.7634511084431659</v>
      </c>
      <c r="AK177" s="2">
        <f t="shared" si="52"/>
        <v>0.2538876679954614</v>
      </c>
      <c r="AL177" s="2">
        <f t="shared" si="53"/>
        <v>1.2</v>
      </c>
      <c r="AN177" s="102"/>
    </row>
    <row r="178" spans="1:40" ht="12.75">
      <c r="A178" s="49" t="s">
        <v>305</v>
      </c>
      <c r="B178" s="62" t="s">
        <v>306</v>
      </c>
      <c r="C178" s="53" t="s">
        <v>296</v>
      </c>
      <c r="E178" s="74" t="s">
        <v>1200</v>
      </c>
      <c r="F178" s="56">
        <v>3392750467</v>
      </c>
      <c r="G178" s="67">
        <v>122.73</v>
      </c>
      <c r="H178" s="5">
        <f t="shared" si="44"/>
        <v>1.2273</v>
      </c>
      <c r="I178" s="59">
        <v>3550395.14</v>
      </c>
      <c r="J178" s="59">
        <v>608300.3</v>
      </c>
      <c r="K178" s="59">
        <v>0</v>
      </c>
      <c r="L178" s="59">
        <v>209645.71</v>
      </c>
      <c r="M178" s="91">
        <f t="shared" si="36"/>
        <v>4368341.15</v>
      </c>
      <c r="N178" s="59">
        <v>6043479</v>
      </c>
      <c r="O178" s="59">
        <v>0</v>
      </c>
      <c r="P178" s="59">
        <v>0</v>
      </c>
      <c r="Q178" s="94">
        <f t="shared" si="37"/>
        <v>6043479</v>
      </c>
      <c r="R178" s="59">
        <v>13304912.63</v>
      </c>
      <c r="S178" s="59">
        <v>0</v>
      </c>
      <c r="T178" s="94">
        <f t="shared" si="38"/>
        <v>13304912.63</v>
      </c>
      <c r="U178" s="94">
        <f t="shared" si="39"/>
        <v>23716732.78</v>
      </c>
      <c r="V178" s="2">
        <f t="shared" si="45"/>
        <v>0.392157123237086</v>
      </c>
      <c r="W178" s="2">
        <f t="shared" si="46"/>
        <v>0</v>
      </c>
      <c r="X178" s="2">
        <f t="shared" si="40"/>
        <v>0.392157123237086</v>
      </c>
      <c r="Y178" s="6">
        <f t="shared" si="41"/>
        <v>0.1781291921932554</v>
      </c>
      <c r="Z178" s="6">
        <f t="shared" si="42"/>
        <v>0.12875515580910538</v>
      </c>
      <c r="AA178" s="77"/>
      <c r="AB178" s="6">
        <f t="shared" si="43"/>
        <v>0.6990414712394467</v>
      </c>
      <c r="AC178" s="8">
        <v>417324.1070047936</v>
      </c>
      <c r="AD178" s="22">
        <f t="shared" si="47"/>
        <v>2917.268577443192</v>
      </c>
      <c r="AE178" s="23">
        <v>777.44</v>
      </c>
      <c r="AF178" s="22">
        <f t="shared" si="48"/>
        <v>2139.828577443192</v>
      </c>
      <c r="AG178" s="25"/>
      <c r="AH178" s="1">
        <f t="shared" si="49"/>
        <v>2764401912.327874</v>
      </c>
      <c r="AI178" s="2">
        <f t="shared" si="50"/>
        <v>0.15802120272451503</v>
      </c>
      <c r="AJ178" s="2">
        <f t="shared" si="51"/>
        <v>0.21861795757878236</v>
      </c>
      <c r="AK178" s="2">
        <f t="shared" si="52"/>
        <v>0.48129443734887567</v>
      </c>
      <c r="AL178" s="2">
        <f t="shared" si="53"/>
        <v>0.858</v>
      </c>
      <c r="AN178" s="102"/>
    </row>
    <row r="179" spans="1:40" ht="12.75">
      <c r="A179" s="49" t="s">
        <v>307</v>
      </c>
      <c r="B179" s="62" t="s">
        <v>308</v>
      </c>
      <c r="C179" s="53" t="s">
        <v>296</v>
      </c>
      <c r="E179" s="74"/>
      <c r="F179" s="56">
        <v>8014307303</v>
      </c>
      <c r="G179" s="67">
        <v>59.04</v>
      </c>
      <c r="H179" s="5">
        <f t="shared" si="44"/>
        <v>0.5904</v>
      </c>
      <c r="I179" s="59">
        <v>19876999.38</v>
      </c>
      <c r="J179" s="59">
        <v>0</v>
      </c>
      <c r="K179" s="59">
        <v>0</v>
      </c>
      <c r="L179" s="59">
        <v>1172634.31</v>
      </c>
      <c r="M179" s="91">
        <f t="shared" si="36"/>
        <v>21049633.689999998</v>
      </c>
      <c r="N179" s="59">
        <v>20550472</v>
      </c>
      <c r="O179" s="59">
        <v>0</v>
      </c>
      <c r="P179" s="59">
        <v>0</v>
      </c>
      <c r="Q179" s="94">
        <f t="shared" si="37"/>
        <v>20550472</v>
      </c>
      <c r="R179" s="59">
        <v>35424752.7</v>
      </c>
      <c r="S179" s="59">
        <v>0</v>
      </c>
      <c r="T179" s="94">
        <f t="shared" si="38"/>
        <v>35424752.7</v>
      </c>
      <c r="U179" s="94">
        <f t="shared" si="39"/>
        <v>77024858.39</v>
      </c>
      <c r="V179" s="2">
        <f t="shared" si="45"/>
        <v>0.4420188964645695</v>
      </c>
      <c r="W179" s="2">
        <f t="shared" si="46"/>
        <v>0</v>
      </c>
      <c r="X179" s="2">
        <f t="shared" si="40"/>
        <v>0.4420188964645695</v>
      </c>
      <c r="Y179" s="6">
        <f t="shared" si="41"/>
        <v>0.2564223110375033</v>
      </c>
      <c r="Z179" s="6">
        <f t="shared" si="42"/>
        <v>0.2626506932435755</v>
      </c>
      <c r="AA179" s="77"/>
      <c r="AB179" s="6">
        <f t="shared" si="43"/>
        <v>0.9610919007456482</v>
      </c>
      <c r="AC179" s="8">
        <v>439855.98501516326</v>
      </c>
      <c r="AD179" s="22">
        <f t="shared" si="47"/>
        <v>4227.420246925726</v>
      </c>
      <c r="AE179" s="23">
        <v>742.81</v>
      </c>
      <c r="AF179" s="22">
        <f t="shared" si="48"/>
        <v>3484.610246925726</v>
      </c>
      <c r="AG179" s="25"/>
      <c r="AH179" s="1">
        <f t="shared" si="49"/>
        <v>13574368738.143631</v>
      </c>
      <c r="AI179" s="2">
        <f t="shared" si="50"/>
        <v>0.15506896929100697</v>
      </c>
      <c r="AJ179" s="2">
        <f t="shared" si="51"/>
        <v>0.15139173243654194</v>
      </c>
      <c r="AK179" s="2">
        <f t="shared" si="52"/>
        <v>0.26096795647268184</v>
      </c>
      <c r="AL179" s="2">
        <f t="shared" si="53"/>
        <v>0.567</v>
      </c>
      <c r="AN179" s="102"/>
    </row>
    <row r="180" spans="1:40" ht="12.75">
      <c r="A180" s="49" t="s">
        <v>309</v>
      </c>
      <c r="B180" s="62" t="s">
        <v>1086</v>
      </c>
      <c r="C180" s="53" t="s">
        <v>296</v>
      </c>
      <c r="E180" s="74"/>
      <c r="F180" s="56">
        <v>3553547937</v>
      </c>
      <c r="G180" s="67">
        <v>74.46</v>
      </c>
      <c r="H180" s="5">
        <f t="shared" si="44"/>
        <v>0.7445999999999999</v>
      </c>
      <c r="I180" s="59">
        <v>7260765.51</v>
      </c>
      <c r="J180" s="59">
        <v>1242780.8</v>
      </c>
      <c r="K180" s="59">
        <v>0</v>
      </c>
      <c r="L180" s="59">
        <v>428352.91</v>
      </c>
      <c r="M180" s="91">
        <f t="shared" si="36"/>
        <v>8931899.22</v>
      </c>
      <c r="N180" s="59">
        <v>3257606</v>
      </c>
      <c r="O180" s="59">
        <v>0</v>
      </c>
      <c r="P180" s="59">
        <v>0</v>
      </c>
      <c r="Q180" s="94">
        <f t="shared" si="37"/>
        <v>3257606</v>
      </c>
      <c r="R180" s="59">
        <v>9343562.64</v>
      </c>
      <c r="S180" s="59">
        <v>0</v>
      </c>
      <c r="T180" s="94">
        <f t="shared" si="38"/>
        <v>9343562.64</v>
      </c>
      <c r="U180" s="94">
        <f t="shared" si="39"/>
        <v>21533067.86</v>
      </c>
      <c r="V180" s="2">
        <f t="shared" si="45"/>
        <v>0.26293616424063454</v>
      </c>
      <c r="W180" s="2">
        <f t="shared" si="46"/>
        <v>0</v>
      </c>
      <c r="X180" s="2">
        <f t="shared" si="40"/>
        <v>0.26293616424063454</v>
      </c>
      <c r="Y180" s="6">
        <f t="shared" si="41"/>
        <v>0.09167193063814857</v>
      </c>
      <c r="Z180" s="6">
        <f t="shared" si="42"/>
        <v>0.25135158940730506</v>
      </c>
      <c r="AA180" s="77"/>
      <c r="AB180" s="6">
        <f t="shared" si="43"/>
        <v>0.6059596842860882</v>
      </c>
      <c r="AC180" s="8">
        <v>563552.9281955526</v>
      </c>
      <c r="AD180" s="22">
        <f t="shared" si="47"/>
        <v>3414.903544478775</v>
      </c>
      <c r="AE180" s="23">
        <v>727.57</v>
      </c>
      <c r="AF180" s="22">
        <f t="shared" si="48"/>
        <v>2687.333544478775</v>
      </c>
      <c r="AG180" s="25"/>
      <c r="AH180" s="1">
        <f t="shared" si="49"/>
        <v>4772425378.726833</v>
      </c>
      <c r="AI180" s="2">
        <f t="shared" si="50"/>
        <v>0.18715639347267937</v>
      </c>
      <c r="AJ180" s="2">
        <f t="shared" si="51"/>
        <v>0.06825891955316545</v>
      </c>
      <c r="AK180" s="2">
        <f t="shared" si="52"/>
        <v>0.1957822678935765</v>
      </c>
      <c r="AL180" s="2">
        <f t="shared" si="53"/>
        <v>0.451</v>
      </c>
      <c r="AN180" s="102"/>
    </row>
    <row r="181" spans="1:40" ht="12.75">
      <c r="A181" s="49" t="s">
        <v>310</v>
      </c>
      <c r="B181" s="62" t="s">
        <v>1087</v>
      </c>
      <c r="C181" s="53" t="s">
        <v>296</v>
      </c>
      <c r="D181" s="49"/>
      <c r="E181" s="74"/>
      <c r="F181" s="56">
        <v>3584546474</v>
      </c>
      <c r="G181" s="67">
        <v>77.73</v>
      </c>
      <c r="H181" s="5">
        <f t="shared" si="44"/>
        <v>0.7773</v>
      </c>
      <c r="I181" s="59">
        <v>6577990.92</v>
      </c>
      <c r="J181" s="59">
        <v>1125906.26</v>
      </c>
      <c r="K181" s="59">
        <v>0</v>
      </c>
      <c r="L181" s="59">
        <v>388066.48</v>
      </c>
      <c r="M181" s="91">
        <f t="shared" si="36"/>
        <v>8091963.66</v>
      </c>
      <c r="N181" s="59">
        <v>2025910</v>
      </c>
      <c r="O181" s="59">
        <v>0</v>
      </c>
      <c r="P181" s="59">
        <v>0</v>
      </c>
      <c r="Q181" s="94">
        <f t="shared" si="37"/>
        <v>2025910</v>
      </c>
      <c r="R181" s="59">
        <v>7038183.49</v>
      </c>
      <c r="S181" s="59">
        <v>0</v>
      </c>
      <c r="T181" s="94">
        <f t="shared" si="38"/>
        <v>7038183.49</v>
      </c>
      <c r="U181" s="94">
        <f t="shared" si="39"/>
        <v>17156057.15</v>
      </c>
      <c r="V181" s="2">
        <f t="shared" si="45"/>
        <v>0.19634794920502405</v>
      </c>
      <c r="W181" s="2">
        <f t="shared" si="46"/>
        <v>0</v>
      </c>
      <c r="X181" s="2">
        <f t="shared" si="40"/>
        <v>0.19634794920502405</v>
      </c>
      <c r="Y181" s="6">
        <f t="shared" si="41"/>
        <v>0.05651788907452173</v>
      </c>
      <c r="Z181" s="6">
        <f t="shared" si="42"/>
        <v>0.22574581522917647</v>
      </c>
      <c r="AA181" s="77"/>
      <c r="AB181" s="6">
        <f t="shared" si="43"/>
        <v>0.4786116535087222</v>
      </c>
      <c r="AC181" s="8">
        <v>1169138.646668992</v>
      </c>
      <c r="AD181" s="22">
        <f t="shared" si="47"/>
        <v>5595.63380863196</v>
      </c>
      <c r="AE181" s="23">
        <v>862.57</v>
      </c>
      <c r="AF181" s="22">
        <f t="shared" si="48"/>
        <v>4733.0638086319605</v>
      </c>
      <c r="AG181" s="25"/>
      <c r="AH181" s="1">
        <f t="shared" si="49"/>
        <v>4611535409.751704</v>
      </c>
      <c r="AI181" s="2">
        <f t="shared" si="50"/>
        <v>0.1754722221776389</v>
      </c>
      <c r="AJ181" s="2">
        <f t="shared" si="51"/>
        <v>0.043931355177625746</v>
      </c>
      <c r="AK181" s="2">
        <f t="shared" si="52"/>
        <v>0.15262126091706518</v>
      </c>
      <c r="AL181" s="2">
        <f t="shared" si="53"/>
        <v>0.372</v>
      </c>
      <c r="AN181" s="102"/>
    </row>
    <row r="182" spans="1:40" ht="12.75">
      <c r="A182" s="49" t="s">
        <v>311</v>
      </c>
      <c r="B182" s="62" t="s">
        <v>312</v>
      </c>
      <c r="C182" s="53" t="s">
        <v>296</v>
      </c>
      <c r="E182" s="74" t="s">
        <v>1200</v>
      </c>
      <c r="F182" s="56">
        <v>2278337029</v>
      </c>
      <c r="G182" s="67">
        <v>110.55</v>
      </c>
      <c r="H182" s="5">
        <f t="shared" si="44"/>
        <v>1.1055</v>
      </c>
      <c r="I182" s="59">
        <v>2910340.45</v>
      </c>
      <c r="J182" s="59">
        <v>498229.67</v>
      </c>
      <c r="K182" s="59">
        <v>0</v>
      </c>
      <c r="L182" s="59">
        <v>171717.91</v>
      </c>
      <c r="M182" s="91">
        <f t="shared" si="36"/>
        <v>3580288.0300000003</v>
      </c>
      <c r="N182" s="59">
        <v>20252753</v>
      </c>
      <c r="O182" s="59">
        <v>0</v>
      </c>
      <c r="P182" s="59">
        <v>0</v>
      </c>
      <c r="Q182" s="94">
        <f t="shared" si="37"/>
        <v>20252753</v>
      </c>
      <c r="R182" s="59">
        <v>0</v>
      </c>
      <c r="S182" s="59">
        <v>0</v>
      </c>
      <c r="T182" s="94">
        <f t="shared" si="38"/>
        <v>0</v>
      </c>
      <c r="U182" s="94">
        <f t="shared" si="39"/>
        <v>23833041.03</v>
      </c>
      <c r="V182" s="2">
        <f t="shared" si="45"/>
        <v>0</v>
      </c>
      <c r="W182" s="2">
        <f t="shared" si="46"/>
        <v>0</v>
      </c>
      <c r="X182" s="2">
        <f t="shared" si="40"/>
        <v>0</v>
      </c>
      <c r="Y182" s="6">
        <f t="shared" si="41"/>
        <v>0.8889269999219243</v>
      </c>
      <c r="Z182" s="6">
        <f t="shared" si="42"/>
        <v>0.15714479396278996</v>
      </c>
      <c r="AA182" s="80"/>
      <c r="AB182" s="6">
        <f t="shared" si="43"/>
        <v>1.0460717938847142</v>
      </c>
      <c r="AC182" s="8">
        <v>345307.8702043743</v>
      </c>
      <c r="AD182" s="22">
        <f t="shared" si="47"/>
        <v>3612.168232271999</v>
      </c>
      <c r="AE182" s="23">
        <v>495.4</v>
      </c>
      <c r="AF182" s="22">
        <f t="shared" si="48"/>
        <v>3116.768232271999</v>
      </c>
      <c r="AG182" s="25"/>
      <c r="AH182" s="1">
        <f t="shared" si="49"/>
        <v>2060910926.2777026</v>
      </c>
      <c r="AI182" s="2">
        <f t="shared" si="50"/>
        <v>0.17372356972586428</v>
      </c>
      <c r="AJ182" s="2">
        <f t="shared" si="51"/>
        <v>0.9827087984136871</v>
      </c>
      <c r="AK182" s="2">
        <f t="shared" si="52"/>
        <v>0</v>
      </c>
      <c r="AL182" s="2">
        <f t="shared" si="53"/>
        <v>1.157</v>
      </c>
      <c r="AN182" s="102"/>
    </row>
    <row r="183" spans="1:40" ht="12.75">
      <c r="A183" s="49" t="s">
        <v>313</v>
      </c>
      <c r="B183" s="62" t="s">
        <v>1088</v>
      </c>
      <c r="C183" s="53" t="s">
        <v>296</v>
      </c>
      <c r="E183" s="74"/>
      <c r="F183" s="56">
        <v>309976918</v>
      </c>
      <c r="G183" s="67">
        <v>67.53</v>
      </c>
      <c r="H183" s="5">
        <f t="shared" si="44"/>
        <v>0.6753</v>
      </c>
      <c r="I183" s="59">
        <v>675175.02</v>
      </c>
      <c r="J183" s="59">
        <v>115580.48</v>
      </c>
      <c r="K183" s="59">
        <v>0</v>
      </c>
      <c r="L183" s="59">
        <v>39838.68</v>
      </c>
      <c r="M183" s="91">
        <f t="shared" si="36"/>
        <v>830594.18</v>
      </c>
      <c r="N183" s="59">
        <v>836788</v>
      </c>
      <c r="O183" s="59">
        <v>1371399.34</v>
      </c>
      <c r="P183" s="59">
        <v>0</v>
      </c>
      <c r="Q183" s="94">
        <f t="shared" si="37"/>
        <v>2208187.34</v>
      </c>
      <c r="R183" s="59">
        <v>1033010.13</v>
      </c>
      <c r="S183" s="59">
        <v>0</v>
      </c>
      <c r="T183" s="94">
        <f t="shared" si="38"/>
        <v>1033010.13</v>
      </c>
      <c r="U183" s="94">
        <f t="shared" si="39"/>
        <v>4071791.65</v>
      </c>
      <c r="V183" s="2">
        <f t="shared" si="45"/>
        <v>0.33325388763301406</v>
      </c>
      <c r="W183" s="2">
        <f t="shared" si="46"/>
        <v>0</v>
      </c>
      <c r="X183" s="2">
        <f t="shared" si="40"/>
        <v>0.33325388763301406</v>
      </c>
      <c r="Y183" s="6">
        <f t="shared" si="41"/>
        <v>0.7123715385801725</v>
      </c>
      <c r="Z183" s="6">
        <f t="shared" si="42"/>
        <v>0.2679535577549036</v>
      </c>
      <c r="AA183" s="80"/>
      <c r="AB183" s="6">
        <f t="shared" si="43"/>
        <v>1.31357898396809</v>
      </c>
      <c r="AC183" s="8">
        <v>303419.88372093026</v>
      </c>
      <c r="AD183" s="22">
        <f t="shared" si="47"/>
        <v>3985.659825738556</v>
      </c>
      <c r="AE183" s="23">
        <v>700.69</v>
      </c>
      <c r="AF183" s="22">
        <f t="shared" si="48"/>
        <v>3284.9698257385558</v>
      </c>
      <c r="AG183" s="25"/>
      <c r="AH183" s="1">
        <f t="shared" si="49"/>
        <v>459021054.3462165</v>
      </c>
      <c r="AI183" s="2">
        <f t="shared" si="50"/>
        <v>0.18094903755188638</v>
      </c>
      <c r="AJ183" s="2">
        <f t="shared" si="51"/>
        <v>0.48106450000319056</v>
      </c>
      <c r="AK183" s="2">
        <f t="shared" si="52"/>
        <v>0.22504635031857437</v>
      </c>
      <c r="AL183" s="2">
        <f t="shared" si="53"/>
        <v>0.8869999999999999</v>
      </c>
      <c r="AN183" s="102"/>
    </row>
    <row r="184" spans="1:40" ht="12.75">
      <c r="A184" s="49" t="s">
        <v>314</v>
      </c>
      <c r="B184" s="62" t="s">
        <v>1089</v>
      </c>
      <c r="C184" s="53" t="s">
        <v>296</v>
      </c>
      <c r="E184" s="74"/>
      <c r="F184" s="56">
        <v>206431507</v>
      </c>
      <c r="G184" s="67">
        <v>73.98</v>
      </c>
      <c r="H184" s="5">
        <f t="shared" si="44"/>
        <v>0.7398</v>
      </c>
      <c r="I184" s="59">
        <v>388004.92</v>
      </c>
      <c r="J184" s="59">
        <v>66539.61</v>
      </c>
      <c r="K184" s="59">
        <v>0</v>
      </c>
      <c r="L184" s="59">
        <v>22942.72</v>
      </c>
      <c r="M184" s="91">
        <f t="shared" si="36"/>
        <v>477487.25</v>
      </c>
      <c r="N184" s="59">
        <v>1075851</v>
      </c>
      <c r="O184" s="59">
        <v>0</v>
      </c>
      <c r="P184" s="59">
        <v>0</v>
      </c>
      <c r="Q184" s="94">
        <f t="shared" si="37"/>
        <v>1075851</v>
      </c>
      <c r="R184" s="59">
        <v>1406564</v>
      </c>
      <c r="S184" s="59">
        <v>0</v>
      </c>
      <c r="T184" s="94">
        <f t="shared" si="38"/>
        <v>1406564</v>
      </c>
      <c r="U184" s="94">
        <f t="shared" si="39"/>
        <v>2959902.25</v>
      </c>
      <c r="V184" s="2">
        <f t="shared" si="45"/>
        <v>0.6813707948176728</v>
      </c>
      <c r="W184" s="2">
        <f t="shared" si="46"/>
        <v>0</v>
      </c>
      <c r="X184" s="2">
        <f t="shared" si="40"/>
        <v>0.6813707948176728</v>
      </c>
      <c r="Y184" s="6">
        <f t="shared" si="41"/>
        <v>0.5211660834312468</v>
      </c>
      <c r="Z184" s="6">
        <f t="shared" si="42"/>
        <v>0.23130541308309105</v>
      </c>
      <c r="AA184" s="80"/>
      <c r="AB184" s="6">
        <f t="shared" si="43"/>
        <v>1.4338422913320108</v>
      </c>
      <c r="AC184" s="8">
        <v>231639.75576662144</v>
      </c>
      <c r="AD184" s="22">
        <f t="shared" si="47"/>
        <v>3321.348781719998</v>
      </c>
      <c r="AE184" s="23">
        <v>774.87</v>
      </c>
      <c r="AF184" s="22">
        <f t="shared" si="48"/>
        <v>2546.478781719998</v>
      </c>
      <c r="AG184" s="25"/>
      <c r="AH184" s="1">
        <f t="shared" si="49"/>
        <v>279036911.3273858</v>
      </c>
      <c r="AI184" s="2">
        <f t="shared" si="50"/>
        <v>0.17111974459887075</v>
      </c>
      <c r="AJ184" s="2">
        <f t="shared" si="51"/>
        <v>0.38555866852243637</v>
      </c>
      <c r="AK184" s="2">
        <f t="shared" si="52"/>
        <v>0.5040781140061144</v>
      </c>
      <c r="AL184" s="2">
        <f t="shared" si="53"/>
        <v>1.061</v>
      </c>
      <c r="AN184" s="102"/>
    </row>
    <row r="185" spans="1:40" ht="12.75">
      <c r="A185" s="49" t="s">
        <v>315</v>
      </c>
      <c r="B185" s="62" t="s">
        <v>316</v>
      </c>
      <c r="C185" s="53" t="s">
        <v>296</v>
      </c>
      <c r="E185" s="74"/>
      <c r="F185" s="56">
        <v>1765349691</v>
      </c>
      <c r="G185" s="67">
        <v>89.55</v>
      </c>
      <c r="H185" s="5">
        <f t="shared" si="44"/>
        <v>0.8955</v>
      </c>
      <c r="I185" s="59">
        <v>2903565.02</v>
      </c>
      <c r="J185" s="59">
        <v>497646.89</v>
      </c>
      <c r="K185" s="59">
        <v>0</v>
      </c>
      <c r="L185" s="59">
        <v>171512.33</v>
      </c>
      <c r="M185" s="91">
        <f t="shared" si="36"/>
        <v>3572724.24</v>
      </c>
      <c r="N185" s="59">
        <v>8696154</v>
      </c>
      <c r="O185" s="59">
        <v>0</v>
      </c>
      <c r="P185" s="59">
        <v>0</v>
      </c>
      <c r="Q185" s="94">
        <f t="shared" si="37"/>
        <v>8696154</v>
      </c>
      <c r="R185" s="59">
        <v>14330899.51</v>
      </c>
      <c r="S185" s="59">
        <v>0</v>
      </c>
      <c r="T185" s="94">
        <f t="shared" si="38"/>
        <v>14330899.51</v>
      </c>
      <c r="U185" s="94">
        <f t="shared" si="39"/>
        <v>26599777.75</v>
      </c>
      <c r="V185" s="2">
        <f t="shared" si="45"/>
        <v>0.811788145037832</v>
      </c>
      <c r="W185" s="2">
        <f t="shared" si="46"/>
        <v>0</v>
      </c>
      <c r="X185" s="2">
        <f t="shared" si="40"/>
        <v>0.811788145037832</v>
      </c>
      <c r="Y185" s="6">
        <f t="shared" si="41"/>
        <v>0.4926023463982355</v>
      </c>
      <c r="Z185" s="6">
        <f t="shared" si="42"/>
        <v>0.2023805401396816</v>
      </c>
      <c r="AA185" s="80"/>
      <c r="AB185" s="6">
        <f t="shared" si="43"/>
        <v>1.5067710315757492</v>
      </c>
      <c r="AC185" s="8">
        <v>255977.32760933726</v>
      </c>
      <c r="AD185" s="22">
        <f t="shared" si="47"/>
        <v>3856.992219819246</v>
      </c>
      <c r="AE185" s="23">
        <v>692.36</v>
      </c>
      <c r="AF185" s="22">
        <f t="shared" si="48"/>
        <v>3164.632219819246</v>
      </c>
      <c r="AG185" s="25"/>
      <c r="AH185" s="1">
        <f t="shared" si="49"/>
        <v>1971356438.8609717</v>
      </c>
      <c r="AI185" s="2">
        <f t="shared" si="50"/>
        <v>0.18123177369508486</v>
      </c>
      <c r="AJ185" s="2">
        <f t="shared" si="51"/>
        <v>0.4411254011996198</v>
      </c>
      <c r="AK185" s="2">
        <f t="shared" si="52"/>
        <v>0.7269562838813786</v>
      </c>
      <c r="AL185" s="2">
        <f t="shared" si="53"/>
        <v>1.349</v>
      </c>
      <c r="AN185" s="102"/>
    </row>
    <row r="186" spans="1:40" ht="12.75">
      <c r="A186" s="49" t="s">
        <v>317</v>
      </c>
      <c r="B186" s="62" t="s">
        <v>1090</v>
      </c>
      <c r="C186" s="53" t="s">
        <v>296</v>
      </c>
      <c r="E186" s="74"/>
      <c r="F186" s="56">
        <v>1361375351</v>
      </c>
      <c r="G186" s="67">
        <v>62.31</v>
      </c>
      <c r="H186" s="5">
        <f t="shared" si="44"/>
        <v>0.6231</v>
      </c>
      <c r="I186" s="59">
        <v>3274223.33</v>
      </c>
      <c r="J186" s="59">
        <v>560449.91</v>
      </c>
      <c r="K186" s="59">
        <v>0</v>
      </c>
      <c r="L186" s="59">
        <v>193170.64</v>
      </c>
      <c r="M186" s="91">
        <f t="shared" si="36"/>
        <v>4027843.8800000004</v>
      </c>
      <c r="N186" s="59">
        <v>5042115</v>
      </c>
      <c r="O186" s="59">
        <v>0</v>
      </c>
      <c r="P186" s="59">
        <v>0</v>
      </c>
      <c r="Q186" s="94">
        <f t="shared" si="37"/>
        <v>5042115</v>
      </c>
      <c r="R186" s="59">
        <v>8155269.83</v>
      </c>
      <c r="S186" s="59">
        <v>0</v>
      </c>
      <c r="T186" s="94">
        <f t="shared" si="38"/>
        <v>8155269.83</v>
      </c>
      <c r="U186" s="94">
        <f t="shared" si="39"/>
        <v>17225228.71</v>
      </c>
      <c r="V186" s="2">
        <f t="shared" si="45"/>
        <v>0.5990463852610183</v>
      </c>
      <c r="W186" s="2">
        <f t="shared" si="46"/>
        <v>0</v>
      </c>
      <c r="X186" s="2">
        <f t="shared" si="40"/>
        <v>0.5990463852610183</v>
      </c>
      <c r="Y186" s="6">
        <f t="shared" si="41"/>
        <v>0.37036920025739467</v>
      </c>
      <c r="Z186" s="6">
        <f t="shared" si="42"/>
        <v>0.2958657858056077</v>
      </c>
      <c r="AA186" s="80"/>
      <c r="AB186" s="6">
        <f t="shared" si="43"/>
        <v>1.2652813713240207</v>
      </c>
      <c r="AC186" s="8">
        <v>249209.8437135526</v>
      </c>
      <c r="AD186" s="22">
        <f t="shared" si="47"/>
        <v>3153.2057280132876</v>
      </c>
      <c r="AE186" s="23">
        <v>787.13</v>
      </c>
      <c r="AF186" s="22">
        <f t="shared" si="48"/>
        <v>2366.0757280132875</v>
      </c>
      <c r="AG186" s="25"/>
      <c r="AH186" s="1">
        <f t="shared" si="49"/>
        <v>2184842482.7475524</v>
      </c>
      <c r="AI186" s="2">
        <f t="shared" si="50"/>
        <v>0.1843539711354742</v>
      </c>
      <c r="AJ186" s="2">
        <f t="shared" si="51"/>
        <v>0.23077704868038265</v>
      </c>
      <c r="AK186" s="2">
        <f t="shared" si="52"/>
        <v>0.3732658026561405</v>
      </c>
      <c r="AL186" s="2">
        <f t="shared" si="53"/>
        <v>0.788</v>
      </c>
      <c r="AN186" s="102"/>
    </row>
    <row r="187" spans="1:40" ht="12.75">
      <c r="A187" s="49" t="s">
        <v>318</v>
      </c>
      <c r="B187" s="62" t="s">
        <v>319</v>
      </c>
      <c r="C187" s="53" t="s">
        <v>296</v>
      </c>
      <c r="E187" s="74"/>
      <c r="F187" s="56">
        <v>59701776</v>
      </c>
      <c r="G187" s="67">
        <v>42.97</v>
      </c>
      <c r="H187" s="5">
        <f t="shared" si="44"/>
        <v>0.42969999999999997</v>
      </c>
      <c r="I187" s="59">
        <v>201585.34</v>
      </c>
      <c r="J187" s="59">
        <v>34503.21</v>
      </c>
      <c r="K187" s="59">
        <v>0</v>
      </c>
      <c r="L187" s="59">
        <v>11892.34</v>
      </c>
      <c r="M187" s="91">
        <f t="shared" si="36"/>
        <v>247980.88999999998</v>
      </c>
      <c r="N187" s="59">
        <v>1005447</v>
      </c>
      <c r="O187" s="59">
        <v>0</v>
      </c>
      <c r="P187" s="59">
        <v>0</v>
      </c>
      <c r="Q187" s="94">
        <f t="shared" si="37"/>
        <v>1005447</v>
      </c>
      <c r="R187" s="59">
        <v>244421</v>
      </c>
      <c r="S187" s="59">
        <v>0</v>
      </c>
      <c r="T187" s="94">
        <f t="shared" si="38"/>
        <v>244421</v>
      </c>
      <c r="U187" s="94">
        <f t="shared" si="39"/>
        <v>1497848.89</v>
      </c>
      <c r="V187" s="2">
        <f t="shared" si="45"/>
        <v>0.40940323115345845</v>
      </c>
      <c r="W187" s="2">
        <f t="shared" si="46"/>
        <v>0</v>
      </c>
      <c r="X187" s="2">
        <f t="shared" si="40"/>
        <v>0.40940323115345845</v>
      </c>
      <c r="Y187" s="6">
        <f t="shared" si="41"/>
        <v>1.6841157288185198</v>
      </c>
      <c r="Z187" s="6">
        <f t="shared" si="42"/>
        <v>0.4153660185921437</v>
      </c>
      <c r="AA187" s="80"/>
      <c r="AB187" s="6">
        <f t="shared" si="43"/>
        <v>2.5088849785641214</v>
      </c>
      <c r="AC187" s="8">
        <v>67303.26678765881</v>
      </c>
      <c r="AD187" s="22">
        <f t="shared" si="47"/>
        <v>1688.5615505185071</v>
      </c>
      <c r="AE187" s="23">
        <v>567.25</v>
      </c>
      <c r="AF187" s="22">
        <f t="shared" si="48"/>
        <v>1121.3115505185071</v>
      </c>
      <c r="AG187" s="25"/>
      <c r="AH187" s="1">
        <f t="shared" si="49"/>
        <v>138938273.21387014</v>
      </c>
      <c r="AI187" s="2">
        <f t="shared" si="50"/>
        <v>0.17848277818904415</v>
      </c>
      <c r="AJ187" s="2">
        <f t="shared" si="51"/>
        <v>0.7236645286733179</v>
      </c>
      <c r="AK187" s="2">
        <f t="shared" si="52"/>
        <v>0.1759205684266411</v>
      </c>
      <c r="AL187" s="2">
        <f t="shared" si="53"/>
        <v>1.0779999999999998</v>
      </c>
      <c r="AN187" s="102"/>
    </row>
    <row r="188" spans="1:40" ht="12.75">
      <c r="A188" s="49" t="s">
        <v>320</v>
      </c>
      <c r="B188" s="62" t="s">
        <v>321</v>
      </c>
      <c r="C188" s="53" t="s">
        <v>322</v>
      </c>
      <c r="E188" s="74"/>
      <c r="F188" s="56">
        <v>356572800</v>
      </c>
      <c r="G188" s="67">
        <v>73.09</v>
      </c>
      <c r="H188" s="5">
        <f t="shared" si="44"/>
        <v>0.7309</v>
      </c>
      <c r="I188" s="59">
        <v>4442047.62</v>
      </c>
      <c r="J188" s="59">
        <v>0</v>
      </c>
      <c r="K188" s="59">
        <v>189415.09</v>
      </c>
      <c r="L188" s="59">
        <v>45085.78</v>
      </c>
      <c r="M188" s="91">
        <f t="shared" si="36"/>
        <v>4676548.49</v>
      </c>
      <c r="N188" s="59">
        <v>3373231</v>
      </c>
      <c r="O188" s="59">
        <v>0</v>
      </c>
      <c r="P188" s="59">
        <v>0</v>
      </c>
      <c r="Q188" s="94">
        <f t="shared" si="37"/>
        <v>3373231</v>
      </c>
      <c r="R188" s="59">
        <v>7171430.47</v>
      </c>
      <c r="S188" s="59">
        <v>0</v>
      </c>
      <c r="T188" s="94">
        <f t="shared" si="38"/>
        <v>7171430.47</v>
      </c>
      <c r="U188" s="94">
        <f t="shared" si="39"/>
        <v>15221209.96</v>
      </c>
      <c r="V188" s="2">
        <f t="shared" si="45"/>
        <v>2.0112107457439263</v>
      </c>
      <c r="W188" s="2">
        <f t="shared" si="46"/>
        <v>0</v>
      </c>
      <c r="X188" s="2">
        <f t="shared" si="40"/>
        <v>2.0112107457439263</v>
      </c>
      <c r="Y188" s="6">
        <f t="shared" si="41"/>
        <v>0.9460146707769074</v>
      </c>
      <c r="Z188" s="6">
        <f t="shared" si="42"/>
        <v>1.3115269841109585</v>
      </c>
      <c r="AA188" s="80"/>
      <c r="AB188" s="6">
        <f t="shared" si="43"/>
        <v>4.268752400631793</v>
      </c>
      <c r="AC188" s="8">
        <v>54208.275084554676</v>
      </c>
      <c r="AD188" s="22">
        <f t="shared" si="47"/>
        <v>2314.0170440130137</v>
      </c>
      <c r="AE188" s="23">
        <v>664.38</v>
      </c>
      <c r="AF188" s="22">
        <f t="shared" si="48"/>
        <v>1649.6370440130136</v>
      </c>
      <c r="AG188" s="25"/>
      <c r="AH188" s="1">
        <f t="shared" si="49"/>
        <v>487854426.05007523</v>
      </c>
      <c r="AI188" s="2">
        <f t="shared" si="50"/>
        <v>0.9585950726866996</v>
      </c>
      <c r="AJ188" s="2">
        <f t="shared" si="51"/>
        <v>0.6914421228708415</v>
      </c>
      <c r="AK188" s="2">
        <f t="shared" si="52"/>
        <v>1.469993934064236</v>
      </c>
      <c r="AL188" s="2">
        <f t="shared" si="53"/>
        <v>3.12</v>
      </c>
      <c r="AN188" s="102"/>
    </row>
    <row r="189" spans="1:40" ht="12.75">
      <c r="A189" s="49" t="s">
        <v>323</v>
      </c>
      <c r="B189" s="62" t="s">
        <v>1091</v>
      </c>
      <c r="C189" s="53" t="s">
        <v>322</v>
      </c>
      <c r="E189" s="74"/>
      <c r="F189" s="56">
        <v>116924623</v>
      </c>
      <c r="G189" s="67">
        <v>57.02</v>
      </c>
      <c r="H189" s="5">
        <f t="shared" si="44"/>
        <v>0.5702</v>
      </c>
      <c r="I189" s="59">
        <v>1821295.64</v>
      </c>
      <c r="J189" s="59">
        <v>0</v>
      </c>
      <c r="K189" s="59">
        <v>77733.51</v>
      </c>
      <c r="L189" s="59">
        <v>18502.62</v>
      </c>
      <c r="M189" s="91">
        <f t="shared" si="36"/>
        <v>1917531.77</v>
      </c>
      <c r="N189" s="59">
        <v>1633824</v>
      </c>
      <c r="O189" s="59">
        <v>0</v>
      </c>
      <c r="P189" s="59">
        <v>0</v>
      </c>
      <c r="Q189" s="94">
        <f t="shared" si="37"/>
        <v>1633824</v>
      </c>
      <c r="R189" s="59">
        <v>917990</v>
      </c>
      <c r="S189" s="59">
        <v>0</v>
      </c>
      <c r="T189" s="94">
        <f t="shared" si="38"/>
        <v>917990</v>
      </c>
      <c r="U189" s="94">
        <f t="shared" si="39"/>
        <v>4469345.77</v>
      </c>
      <c r="V189" s="2">
        <f t="shared" si="45"/>
        <v>0.7851126447506271</v>
      </c>
      <c r="W189" s="2">
        <f t="shared" si="46"/>
        <v>0</v>
      </c>
      <c r="X189" s="2">
        <f t="shared" si="40"/>
        <v>0.7851126447506271</v>
      </c>
      <c r="Y189" s="6">
        <f t="shared" si="41"/>
        <v>1.3973309967396688</v>
      </c>
      <c r="Z189" s="6">
        <f t="shared" si="42"/>
        <v>1.6399725915729486</v>
      </c>
      <c r="AA189" s="80"/>
      <c r="AB189" s="6">
        <f t="shared" si="43"/>
        <v>3.8224162330632443</v>
      </c>
      <c r="AC189" s="8">
        <v>44331.30885122411</v>
      </c>
      <c r="AD189" s="22">
        <f t="shared" si="47"/>
        <v>1694.5271458585933</v>
      </c>
      <c r="AE189" s="23">
        <v>606.64</v>
      </c>
      <c r="AF189" s="22">
        <f t="shared" si="48"/>
        <v>1087.8871458585932</v>
      </c>
      <c r="AG189" s="25"/>
      <c r="AH189" s="1">
        <f t="shared" si="49"/>
        <v>205058967.02911258</v>
      </c>
      <c r="AI189" s="2">
        <f t="shared" si="50"/>
        <v>0.9351123717148955</v>
      </c>
      <c r="AJ189" s="2">
        <f t="shared" si="51"/>
        <v>0.7967581343409592</v>
      </c>
      <c r="AK189" s="2">
        <f t="shared" si="52"/>
        <v>0.4476712300368076</v>
      </c>
      <c r="AL189" s="2">
        <f t="shared" si="53"/>
        <v>2.18</v>
      </c>
      <c r="AN189" s="102"/>
    </row>
    <row r="190" spans="1:40" ht="12.75">
      <c r="A190" s="49" t="s">
        <v>324</v>
      </c>
      <c r="B190" s="62" t="s">
        <v>1092</v>
      </c>
      <c r="C190" s="53" t="s">
        <v>322</v>
      </c>
      <c r="E190" s="74"/>
      <c r="F190" s="56">
        <v>175514121</v>
      </c>
      <c r="G190" s="67">
        <v>94.01</v>
      </c>
      <c r="H190" s="5">
        <f t="shared" si="44"/>
        <v>0.9401</v>
      </c>
      <c r="I190" s="59">
        <v>1734696.29</v>
      </c>
      <c r="J190" s="59">
        <v>0</v>
      </c>
      <c r="K190" s="59">
        <v>73927.5</v>
      </c>
      <c r="L190" s="59">
        <v>17596.69</v>
      </c>
      <c r="M190" s="91">
        <f t="shared" si="36"/>
        <v>1826220.48</v>
      </c>
      <c r="N190" s="59">
        <v>2195770</v>
      </c>
      <c r="O190" s="59">
        <v>1157748.51</v>
      </c>
      <c r="P190" s="59">
        <v>0</v>
      </c>
      <c r="Q190" s="94">
        <f t="shared" si="37"/>
        <v>3353518.51</v>
      </c>
      <c r="R190" s="59">
        <v>22137.19</v>
      </c>
      <c r="S190" s="59">
        <v>0</v>
      </c>
      <c r="T190" s="94">
        <f t="shared" si="38"/>
        <v>22137.19</v>
      </c>
      <c r="U190" s="94">
        <f t="shared" si="39"/>
        <v>5201876.180000001</v>
      </c>
      <c r="V190" s="2">
        <f t="shared" si="45"/>
        <v>0.012612768633015005</v>
      </c>
      <c r="W190" s="2">
        <f t="shared" si="46"/>
        <v>0</v>
      </c>
      <c r="X190" s="2">
        <f t="shared" si="40"/>
        <v>0.012612768633015005</v>
      </c>
      <c r="Y190" s="6">
        <f t="shared" si="41"/>
        <v>1.9106830213393484</v>
      </c>
      <c r="Z190" s="6">
        <f t="shared" si="42"/>
        <v>1.0404977500357364</v>
      </c>
      <c r="AA190" s="80"/>
      <c r="AB190" s="6">
        <f t="shared" si="43"/>
        <v>2.9637935400081004</v>
      </c>
      <c r="AC190" s="8">
        <v>129785.71428571429</v>
      </c>
      <c r="AD190" s="22">
        <f t="shared" si="47"/>
        <v>3846.5806158533705</v>
      </c>
      <c r="AE190" s="23">
        <v>606</v>
      </c>
      <c r="AF190" s="22">
        <f t="shared" si="48"/>
        <v>3240.5806158533705</v>
      </c>
      <c r="AG190" s="25"/>
      <c r="AH190" s="1">
        <f t="shared" si="49"/>
        <v>186697288.5863206</v>
      </c>
      <c r="AI190" s="2">
        <f t="shared" si="50"/>
        <v>0.9781719348085958</v>
      </c>
      <c r="AJ190" s="2">
        <f t="shared" si="51"/>
        <v>1.7962331083611214</v>
      </c>
      <c r="AK190" s="2">
        <f t="shared" si="52"/>
        <v>0.011857263791897405</v>
      </c>
      <c r="AL190" s="2">
        <f t="shared" si="53"/>
        <v>2.786</v>
      </c>
      <c r="AN190" s="102"/>
    </row>
    <row r="191" spans="1:40" ht="12.75">
      <c r="A191" s="49" t="s">
        <v>325</v>
      </c>
      <c r="B191" s="62" t="s">
        <v>326</v>
      </c>
      <c r="C191" s="53" t="s">
        <v>322</v>
      </c>
      <c r="E191" s="74"/>
      <c r="F191" s="56">
        <v>76190588</v>
      </c>
      <c r="G191" s="67">
        <v>52.07</v>
      </c>
      <c r="H191" s="5">
        <f t="shared" si="44"/>
        <v>0.5207</v>
      </c>
      <c r="I191" s="59">
        <v>1307012.15</v>
      </c>
      <c r="J191" s="59">
        <v>0</v>
      </c>
      <c r="K191" s="59">
        <v>55699.97</v>
      </c>
      <c r="L191" s="59">
        <v>13258.06</v>
      </c>
      <c r="M191" s="91">
        <f t="shared" si="36"/>
        <v>1375970.18</v>
      </c>
      <c r="N191" s="59">
        <v>1269799</v>
      </c>
      <c r="O191" s="59">
        <v>0</v>
      </c>
      <c r="P191" s="59">
        <v>0</v>
      </c>
      <c r="Q191" s="94">
        <f t="shared" si="37"/>
        <v>1269799</v>
      </c>
      <c r="R191" s="59">
        <v>0</v>
      </c>
      <c r="S191" s="59">
        <v>0</v>
      </c>
      <c r="T191" s="94">
        <f t="shared" si="38"/>
        <v>0</v>
      </c>
      <c r="U191" s="94">
        <f t="shared" si="39"/>
        <v>2645769.1799999997</v>
      </c>
      <c r="V191" s="2">
        <f t="shared" si="45"/>
        <v>0</v>
      </c>
      <c r="W191" s="2">
        <f t="shared" si="46"/>
        <v>0</v>
      </c>
      <c r="X191" s="2">
        <f t="shared" si="40"/>
        <v>0</v>
      </c>
      <c r="Y191" s="6">
        <f t="shared" si="41"/>
        <v>1.6666087417516715</v>
      </c>
      <c r="Z191" s="6">
        <f t="shared" si="42"/>
        <v>1.805958211006325</v>
      </c>
      <c r="AA191" s="80"/>
      <c r="AB191" s="6">
        <f t="shared" si="43"/>
        <v>3.4725669527579965</v>
      </c>
      <c r="AC191" s="8">
        <v>60589.82880161128</v>
      </c>
      <c r="AD191" s="22">
        <f t="shared" si="47"/>
        <v>2104.0223716973996</v>
      </c>
      <c r="AE191" s="23">
        <v>657.04</v>
      </c>
      <c r="AF191" s="22">
        <f t="shared" si="48"/>
        <v>1446.9823716973997</v>
      </c>
      <c r="AG191" s="25"/>
      <c r="AH191" s="1">
        <f t="shared" si="49"/>
        <v>146323387.74726328</v>
      </c>
      <c r="AI191" s="2">
        <f t="shared" si="50"/>
        <v>0.9403624404709937</v>
      </c>
      <c r="AJ191" s="2">
        <f t="shared" si="51"/>
        <v>0.8678031718300955</v>
      </c>
      <c r="AK191" s="2">
        <f t="shared" si="52"/>
        <v>0</v>
      </c>
      <c r="AL191" s="2">
        <f t="shared" si="53"/>
        <v>1.8079999999999998</v>
      </c>
      <c r="AN191" s="102"/>
    </row>
    <row r="192" spans="1:40" ht="12.75">
      <c r="A192" s="49" t="s">
        <v>327</v>
      </c>
      <c r="B192" s="63" t="s">
        <v>1036</v>
      </c>
      <c r="C192" s="53" t="s">
        <v>322</v>
      </c>
      <c r="D192" s="49"/>
      <c r="E192" s="74"/>
      <c r="F192" s="56">
        <v>162002853</v>
      </c>
      <c r="G192" s="67">
        <v>68.06</v>
      </c>
      <c r="H192" s="5">
        <f t="shared" si="44"/>
        <v>0.6806</v>
      </c>
      <c r="I192" s="59">
        <v>2050233.52</v>
      </c>
      <c r="J192" s="59">
        <v>0</v>
      </c>
      <c r="K192" s="59">
        <v>87373.28</v>
      </c>
      <c r="L192" s="59">
        <v>20797.14</v>
      </c>
      <c r="M192" s="91">
        <f t="shared" si="36"/>
        <v>2158403.94</v>
      </c>
      <c r="N192" s="59">
        <v>933966</v>
      </c>
      <c r="O192" s="59">
        <v>1453800.34</v>
      </c>
      <c r="P192" s="59">
        <v>0</v>
      </c>
      <c r="Q192" s="94">
        <f t="shared" si="37"/>
        <v>2387766.34</v>
      </c>
      <c r="R192" s="59">
        <v>320885.17</v>
      </c>
      <c r="S192" s="59">
        <v>0</v>
      </c>
      <c r="T192" s="94">
        <f t="shared" si="38"/>
        <v>320885.17</v>
      </c>
      <c r="U192" s="94">
        <f t="shared" si="39"/>
        <v>4867055.449999999</v>
      </c>
      <c r="V192" s="2">
        <f t="shared" si="45"/>
        <v>0.19807377713280147</v>
      </c>
      <c r="W192" s="2">
        <f t="shared" si="46"/>
        <v>0</v>
      </c>
      <c r="X192" s="2">
        <f t="shared" si="40"/>
        <v>0.19807377713280147</v>
      </c>
      <c r="Y192" s="6">
        <f t="shared" si="41"/>
        <v>1.4739038824211323</v>
      </c>
      <c r="Z192" s="6">
        <f t="shared" si="42"/>
        <v>1.3323246473937098</v>
      </c>
      <c r="AA192" s="80"/>
      <c r="AB192" s="6">
        <f t="shared" si="43"/>
        <v>3.0043023069476433</v>
      </c>
      <c r="AC192" s="8">
        <v>82227.10109622411</v>
      </c>
      <c r="AD192" s="22">
        <f t="shared" si="47"/>
        <v>2470.350695170032</v>
      </c>
      <c r="AE192" s="23">
        <v>642.19</v>
      </c>
      <c r="AF192" s="22">
        <f t="shared" si="48"/>
        <v>1828.1606951700319</v>
      </c>
      <c r="AG192" s="25"/>
      <c r="AH192" s="1">
        <f t="shared" si="49"/>
        <v>238029463.70849252</v>
      </c>
      <c r="AI192" s="2">
        <f t="shared" si="50"/>
        <v>0.9067801550161588</v>
      </c>
      <c r="AJ192" s="2">
        <f t="shared" si="51"/>
        <v>1.0031389823758226</v>
      </c>
      <c r="AK192" s="2">
        <f t="shared" si="52"/>
        <v>0.1348090127165847</v>
      </c>
      <c r="AL192" s="2">
        <f t="shared" si="53"/>
        <v>2.045</v>
      </c>
      <c r="AN192" s="102"/>
    </row>
    <row r="193" spans="1:40" ht="12.75">
      <c r="A193" s="49" t="s">
        <v>328</v>
      </c>
      <c r="B193" s="62" t="s">
        <v>329</v>
      </c>
      <c r="C193" s="53" t="s">
        <v>322</v>
      </c>
      <c r="E193" s="74"/>
      <c r="F193" s="56">
        <v>61795059</v>
      </c>
      <c r="G193" s="67">
        <v>91.24</v>
      </c>
      <c r="H193" s="5">
        <f t="shared" si="44"/>
        <v>0.9124</v>
      </c>
      <c r="I193" s="59">
        <v>575555.88</v>
      </c>
      <c r="J193" s="59">
        <v>0</v>
      </c>
      <c r="K193" s="59">
        <v>24528.04</v>
      </c>
      <c r="L193" s="59">
        <v>5838.32</v>
      </c>
      <c r="M193" s="91">
        <f t="shared" si="36"/>
        <v>605922.24</v>
      </c>
      <c r="N193" s="59">
        <v>745271</v>
      </c>
      <c r="O193" s="59">
        <v>322396.56</v>
      </c>
      <c r="P193" s="59">
        <v>0</v>
      </c>
      <c r="Q193" s="94">
        <f t="shared" si="37"/>
        <v>1067667.56</v>
      </c>
      <c r="R193" s="59">
        <v>196818.29</v>
      </c>
      <c r="S193" s="59">
        <v>0</v>
      </c>
      <c r="T193" s="94">
        <f t="shared" si="38"/>
        <v>196818.29</v>
      </c>
      <c r="U193" s="94">
        <f t="shared" si="39"/>
        <v>1870408.09</v>
      </c>
      <c r="V193" s="2">
        <f t="shared" si="45"/>
        <v>0.3185016620827241</v>
      </c>
      <c r="W193" s="2">
        <f t="shared" si="46"/>
        <v>0</v>
      </c>
      <c r="X193" s="2">
        <f t="shared" si="40"/>
        <v>0.3185016620827241</v>
      </c>
      <c r="Y193" s="6">
        <f t="shared" si="41"/>
        <v>1.7277555475754138</v>
      </c>
      <c r="Z193" s="6">
        <f t="shared" si="42"/>
        <v>0.9805350942378742</v>
      </c>
      <c r="AA193" s="80"/>
      <c r="AB193" s="6">
        <f t="shared" si="43"/>
        <v>3.0267923038960123</v>
      </c>
      <c r="AC193" s="8">
        <v>143893.87186629526</v>
      </c>
      <c r="AD193" s="22">
        <f t="shared" si="47"/>
        <v>4355.368639427014</v>
      </c>
      <c r="AE193" s="23">
        <v>597.46</v>
      </c>
      <c r="AF193" s="22">
        <f t="shared" si="48"/>
        <v>3757.9086394270144</v>
      </c>
      <c r="AG193" s="25"/>
      <c r="AH193" s="1">
        <f t="shared" si="49"/>
        <v>67728034.85313459</v>
      </c>
      <c r="AI193" s="2">
        <f t="shared" si="50"/>
        <v>0.8946402199826364</v>
      </c>
      <c r="AJ193" s="2">
        <f t="shared" si="51"/>
        <v>1.5764041616078077</v>
      </c>
      <c r="AK193" s="2">
        <f t="shared" si="52"/>
        <v>0.2906009164842775</v>
      </c>
      <c r="AL193" s="2">
        <f t="shared" si="53"/>
        <v>2.762</v>
      </c>
      <c r="AN193" s="102"/>
    </row>
    <row r="194" spans="1:40" ht="12.75">
      <c r="A194" s="49" t="s">
        <v>330</v>
      </c>
      <c r="B194" s="62" t="s">
        <v>1093</v>
      </c>
      <c r="C194" s="53" t="s">
        <v>322</v>
      </c>
      <c r="D194" s="49"/>
      <c r="E194" s="74"/>
      <c r="F194" s="56">
        <v>226734338</v>
      </c>
      <c r="G194" s="67">
        <v>72.16</v>
      </c>
      <c r="H194" s="5">
        <f t="shared" si="44"/>
        <v>0.7216</v>
      </c>
      <c r="I194" s="59">
        <v>2724744.36</v>
      </c>
      <c r="J194" s="59">
        <v>0</v>
      </c>
      <c r="K194" s="59">
        <v>116124.22</v>
      </c>
      <c r="L194" s="59">
        <v>27640.63</v>
      </c>
      <c r="M194" s="91">
        <f aca="true" t="shared" si="54" ref="M194:M257">SUM(I194:L194)</f>
        <v>2868509.21</v>
      </c>
      <c r="N194" s="59">
        <v>3110977</v>
      </c>
      <c r="O194" s="59">
        <v>1668486.19</v>
      </c>
      <c r="P194" s="59">
        <v>0</v>
      </c>
      <c r="Q194" s="94">
        <f aca="true" t="shared" si="55" ref="Q194:Q257">SUM(N194:P194)</f>
        <v>4779463.1899999995</v>
      </c>
      <c r="R194" s="59">
        <v>272954.55</v>
      </c>
      <c r="S194" s="59">
        <v>0</v>
      </c>
      <c r="T194" s="94">
        <f aca="true" t="shared" si="56" ref="T194:T257">R194+S194</f>
        <v>272954.55</v>
      </c>
      <c r="U194" s="94">
        <f aca="true" t="shared" si="57" ref="U194:U257">M194+Q194+T194</f>
        <v>7920926.949999999</v>
      </c>
      <c r="V194" s="2">
        <f t="shared" si="45"/>
        <v>0.1203851840033158</v>
      </c>
      <c r="W194" s="2">
        <f t="shared" si="46"/>
        <v>0</v>
      </c>
      <c r="X194" s="2">
        <f aca="true" t="shared" si="58" ref="X194:X257">(T194/$F194)*100</f>
        <v>0.1203851840033158</v>
      </c>
      <c r="Y194" s="6">
        <f aca="true" t="shared" si="59" ref="Y194:Y257">(Q194/F194)*100</f>
        <v>2.1079573707975365</v>
      </c>
      <c r="Z194" s="6">
        <f aca="true" t="shared" si="60" ref="Z194:Z257">(M194/F194)*100</f>
        <v>1.2651410612538097</v>
      </c>
      <c r="AA194" s="80"/>
      <c r="AB194" s="6">
        <f aca="true" t="shared" si="61" ref="AB194:AB257">((U194/F194)*100)-AA194</f>
        <v>3.4934836160546623</v>
      </c>
      <c r="AC194" s="8">
        <v>123611.5099009901</v>
      </c>
      <c r="AD194" s="22">
        <f t="shared" si="47"/>
        <v>4318.347845948876</v>
      </c>
      <c r="AE194" s="23">
        <v>606.24</v>
      </c>
      <c r="AF194" s="22">
        <f t="shared" si="48"/>
        <v>3712.1078459488763</v>
      </c>
      <c r="AG194" s="25"/>
      <c r="AH194" s="1">
        <f t="shared" si="49"/>
        <v>314210557.09534365</v>
      </c>
      <c r="AI194" s="2">
        <f t="shared" si="50"/>
        <v>0.9129257898007491</v>
      </c>
      <c r="AJ194" s="2">
        <f t="shared" si="51"/>
        <v>1.5211020387675025</v>
      </c>
      <c r="AK194" s="2">
        <f t="shared" si="52"/>
        <v>0.0868699487767927</v>
      </c>
      <c r="AL194" s="2">
        <f t="shared" si="53"/>
        <v>2.5210000000000004</v>
      </c>
      <c r="AN194" s="102"/>
    </row>
    <row r="195" spans="1:40" ht="12.75">
      <c r="A195" s="49" t="s">
        <v>331</v>
      </c>
      <c r="B195" s="62" t="s">
        <v>332</v>
      </c>
      <c r="C195" s="53" t="s">
        <v>322</v>
      </c>
      <c r="E195" s="74"/>
      <c r="F195" s="56">
        <v>111311813</v>
      </c>
      <c r="G195" s="67">
        <v>63.09</v>
      </c>
      <c r="H195" s="5">
        <f aca="true" t="shared" si="62" ref="H195:H258">G195/100</f>
        <v>0.6309</v>
      </c>
      <c r="I195" s="59">
        <v>1490041.53</v>
      </c>
      <c r="J195" s="59">
        <v>0</v>
      </c>
      <c r="K195" s="59">
        <v>63500</v>
      </c>
      <c r="L195" s="59">
        <v>15114.67</v>
      </c>
      <c r="M195" s="91">
        <f t="shared" si="54"/>
        <v>1568656.2</v>
      </c>
      <c r="N195" s="59">
        <v>1892362.5</v>
      </c>
      <c r="O195" s="59">
        <v>0</v>
      </c>
      <c r="P195" s="59">
        <v>0</v>
      </c>
      <c r="Q195" s="94">
        <f t="shared" si="55"/>
        <v>1892362.5</v>
      </c>
      <c r="R195" s="59">
        <v>635000</v>
      </c>
      <c r="S195" s="59">
        <v>0</v>
      </c>
      <c r="T195" s="94">
        <f t="shared" si="56"/>
        <v>635000</v>
      </c>
      <c r="U195" s="94">
        <f t="shared" si="57"/>
        <v>4096018.7</v>
      </c>
      <c r="V195" s="2">
        <f aca="true" t="shared" si="63" ref="V195:V258">(R195/F195)*100</f>
        <v>0.5704695511517721</v>
      </c>
      <c r="W195" s="2">
        <f aca="true" t="shared" si="64" ref="W195:W258">(S195/$F195)*100</f>
        <v>0</v>
      </c>
      <c r="X195" s="2">
        <f t="shared" si="58"/>
        <v>0.5704695511517721</v>
      </c>
      <c r="Y195" s="6">
        <f t="shared" si="59"/>
        <v>1.7000554110101505</v>
      </c>
      <c r="Z195" s="6">
        <f t="shared" si="60"/>
        <v>1.4092450367329836</v>
      </c>
      <c r="AA195" s="80"/>
      <c r="AB195" s="6">
        <f t="shared" si="61"/>
        <v>3.6797699988949066</v>
      </c>
      <c r="AC195" s="8">
        <v>80985.88537211291</v>
      </c>
      <c r="AD195" s="22">
        <f aca="true" t="shared" si="65" ref="AD195:AD258">AC195/100*AB195</f>
        <v>2980.0943132624298</v>
      </c>
      <c r="AE195" s="23">
        <v>552.2</v>
      </c>
      <c r="AF195" s="22">
        <f aca="true" t="shared" si="66" ref="AF195:AF258">AD195-AE195</f>
        <v>2427.89431326243</v>
      </c>
      <c r="AG195" s="25"/>
      <c r="AH195" s="1">
        <f aca="true" t="shared" si="67" ref="AH195:AH258">F195/H195</f>
        <v>176433369.78919005</v>
      </c>
      <c r="AI195" s="2">
        <f aca="true" t="shared" si="68" ref="AI195:AI258">(M195/AH195)*100</f>
        <v>0.8890926936748392</v>
      </c>
      <c r="AJ195" s="2">
        <f aca="true" t="shared" si="69" ref="AJ195:AJ258">(Q195/AH195)*100</f>
        <v>1.0725649588063038</v>
      </c>
      <c r="AK195" s="2">
        <f aca="true" t="shared" si="70" ref="AK195:AK258">(T195/AH195)*100</f>
        <v>0.359909239821653</v>
      </c>
      <c r="AL195" s="2">
        <f aca="true" t="shared" si="71" ref="AL195:AL258">ROUND(AI195,3)+ROUND(AJ195,3)+ROUND(AK195,3)</f>
        <v>2.322</v>
      </c>
      <c r="AN195" s="102"/>
    </row>
    <row r="196" spans="1:40" ht="12.75">
      <c r="A196" s="49" t="s">
        <v>333</v>
      </c>
      <c r="B196" s="62" t="s">
        <v>1094</v>
      </c>
      <c r="C196" s="53" t="s">
        <v>322</v>
      </c>
      <c r="E196" s="74"/>
      <c r="F196" s="56">
        <v>141298103</v>
      </c>
      <c r="G196" s="67">
        <v>54.75</v>
      </c>
      <c r="H196" s="5">
        <f t="shared" si="62"/>
        <v>0.5475</v>
      </c>
      <c r="I196" s="59">
        <v>2187320.99</v>
      </c>
      <c r="J196" s="59">
        <v>0</v>
      </c>
      <c r="K196" s="59">
        <v>93325.25</v>
      </c>
      <c r="L196" s="59">
        <v>22213.87</v>
      </c>
      <c r="M196" s="91">
        <f t="shared" si="54"/>
        <v>2302860.1100000003</v>
      </c>
      <c r="N196" s="59">
        <v>2491976</v>
      </c>
      <c r="O196" s="59">
        <v>0</v>
      </c>
      <c r="P196" s="59">
        <v>0</v>
      </c>
      <c r="Q196" s="94">
        <f t="shared" si="55"/>
        <v>2491976</v>
      </c>
      <c r="R196" s="59">
        <v>333529.78</v>
      </c>
      <c r="S196" s="59">
        <v>0</v>
      </c>
      <c r="T196" s="94">
        <f t="shared" si="56"/>
        <v>333529.78</v>
      </c>
      <c r="U196" s="94">
        <f t="shared" si="57"/>
        <v>5128365.890000001</v>
      </c>
      <c r="V196" s="2">
        <f t="shared" si="63"/>
        <v>0.23604689158494932</v>
      </c>
      <c r="W196" s="2">
        <f t="shared" si="64"/>
        <v>0</v>
      </c>
      <c r="X196" s="2">
        <f t="shared" si="58"/>
        <v>0.23604689158494932</v>
      </c>
      <c r="Y196" s="6">
        <f t="shared" si="59"/>
        <v>1.7636301882977157</v>
      </c>
      <c r="Z196" s="6">
        <f t="shared" si="60"/>
        <v>1.6297884126583075</v>
      </c>
      <c r="AA196" s="80"/>
      <c r="AB196" s="6">
        <f t="shared" si="61"/>
        <v>3.629465492540972</v>
      </c>
      <c r="AC196" s="8">
        <v>80624.3816254417</v>
      </c>
      <c r="AD196" s="22">
        <f t="shared" si="65"/>
        <v>2926.234109669951</v>
      </c>
      <c r="AE196" s="23">
        <v>582.53</v>
      </c>
      <c r="AF196" s="22">
        <f t="shared" si="66"/>
        <v>2343.7041096699513</v>
      </c>
      <c r="AG196" s="25"/>
      <c r="AH196" s="1">
        <f t="shared" si="67"/>
        <v>258078726.9406393</v>
      </c>
      <c r="AI196" s="2">
        <f t="shared" si="68"/>
        <v>0.8923091559304233</v>
      </c>
      <c r="AJ196" s="2">
        <f t="shared" si="69"/>
        <v>0.9655875280929992</v>
      </c>
      <c r="AK196" s="2">
        <f t="shared" si="70"/>
        <v>0.12923567314275974</v>
      </c>
      <c r="AL196" s="2">
        <f t="shared" si="71"/>
        <v>1.987</v>
      </c>
      <c r="AN196" s="102"/>
    </row>
    <row r="197" spans="1:40" ht="12.75">
      <c r="A197" s="49" t="s">
        <v>334</v>
      </c>
      <c r="B197" s="62" t="s">
        <v>335</v>
      </c>
      <c r="C197" s="53" t="s">
        <v>322</v>
      </c>
      <c r="E197" s="74"/>
      <c r="F197" s="56">
        <v>1374063669</v>
      </c>
      <c r="G197" s="67">
        <v>86.55</v>
      </c>
      <c r="H197" s="5">
        <f t="shared" si="62"/>
        <v>0.8654999999999999</v>
      </c>
      <c r="I197" s="59">
        <v>13291327.38</v>
      </c>
      <c r="J197" s="59">
        <v>0</v>
      </c>
      <c r="K197" s="59">
        <v>572094.23</v>
      </c>
      <c r="L197" s="59">
        <v>136173.5</v>
      </c>
      <c r="M197" s="91">
        <f t="shared" si="54"/>
        <v>13999595.110000001</v>
      </c>
      <c r="N197" s="59">
        <v>9098209</v>
      </c>
      <c r="O197" s="59">
        <v>0</v>
      </c>
      <c r="P197" s="59">
        <v>0</v>
      </c>
      <c r="Q197" s="94">
        <f t="shared" si="55"/>
        <v>9098209</v>
      </c>
      <c r="R197" s="59">
        <v>15703782.03</v>
      </c>
      <c r="S197" s="59">
        <v>0</v>
      </c>
      <c r="T197" s="94">
        <f t="shared" si="56"/>
        <v>15703782.03</v>
      </c>
      <c r="U197" s="94">
        <f t="shared" si="57"/>
        <v>38801586.14</v>
      </c>
      <c r="V197" s="2">
        <f t="shared" si="63"/>
        <v>1.1428714974633392</v>
      </c>
      <c r="W197" s="2">
        <f t="shared" si="64"/>
        <v>0</v>
      </c>
      <c r="X197" s="2">
        <f t="shared" si="58"/>
        <v>1.1428714974633392</v>
      </c>
      <c r="Y197" s="6">
        <f t="shared" si="59"/>
        <v>0.6621388226224908</v>
      </c>
      <c r="Z197" s="6">
        <f t="shared" si="60"/>
        <v>1.018846173277288</v>
      </c>
      <c r="AA197" s="80"/>
      <c r="AB197" s="6">
        <f t="shared" si="61"/>
        <v>2.823856493363118</v>
      </c>
      <c r="AC197" s="8">
        <v>122352.17281773523</v>
      </c>
      <c r="AD197" s="22">
        <f t="shared" si="65"/>
        <v>3455.0497768844803</v>
      </c>
      <c r="AE197" s="23">
        <v>577.14</v>
      </c>
      <c r="AF197" s="22">
        <f t="shared" si="66"/>
        <v>2877.9097768844804</v>
      </c>
      <c r="AG197" s="25"/>
      <c r="AH197" s="1">
        <f t="shared" si="67"/>
        <v>1587595227.0363953</v>
      </c>
      <c r="AI197" s="2">
        <f t="shared" si="68"/>
        <v>0.8818113629714927</v>
      </c>
      <c r="AJ197" s="2">
        <f t="shared" si="69"/>
        <v>0.5730811509797658</v>
      </c>
      <c r="AK197" s="2">
        <f t="shared" si="70"/>
        <v>0.9891552810545199</v>
      </c>
      <c r="AL197" s="2">
        <f t="shared" si="71"/>
        <v>2.444</v>
      </c>
      <c r="AN197" s="102"/>
    </row>
    <row r="198" spans="1:40" ht="12.75">
      <c r="A198" s="49" t="s">
        <v>336</v>
      </c>
      <c r="B198" s="62" t="s">
        <v>337</v>
      </c>
      <c r="C198" s="53" t="s">
        <v>322</v>
      </c>
      <c r="E198" s="74"/>
      <c r="F198" s="56">
        <v>19357592</v>
      </c>
      <c r="G198" s="67">
        <v>63.72</v>
      </c>
      <c r="H198" s="5">
        <f t="shared" si="62"/>
        <v>0.6372</v>
      </c>
      <c r="I198" s="59">
        <v>252514.68</v>
      </c>
      <c r="J198" s="59">
        <v>0</v>
      </c>
      <c r="K198" s="59">
        <v>10761.23</v>
      </c>
      <c r="L198" s="59">
        <v>2561.46</v>
      </c>
      <c r="M198" s="91">
        <f t="shared" si="54"/>
        <v>265837.37</v>
      </c>
      <c r="N198" s="59">
        <v>257826</v>
      </c>
      <c r="O198" s="59">
        <v>169880.54</v>
      </c>
      <c r="P198" s="59">
        <v>0</v>
      </c>
      <c r="Q198" s="94">
        <f t="shared" si="55"/>
        <v>427706.54000000004</v>
      </c>
      <c r="R198" s="59">
        <v>89829.74</v>
      </c>
      <c r="S198" s="59">
        <v>0</v>
      </c>
      <c r="T198" s="94">
        <f t="shared" si="56"/>
        <v>89829.74</v>
      </c>
      <c r="U198" s="94">
        <f t="shared" si="57"/>
        <v>783373.65</v>
      </c>
      <c r="V198" s="2">
        <f t="shared" si="63"/>
        <v>0.4640543100608795</v>
      </c>
      <c r="W198" s="2">
        <f t="shared" si="64"/>
        <v>0</v>
      </c>
      <c r="X198" s="2">
        <f t="shared" si="58"/>
        <v>0.4640543100608795</v>
      </c>
      <c r="Y198" s="6">
        <f t="shared" si="59"/>
        <v>2.209502814193005</v>
      </c>
      <c r="Z198" s="6">
        <f t="shared" si="60"/>
        <v>1.3732977221546978</v>
      </c>
      <c r="AA198" s="80"/>
      <c r="AB198" s="6">
        <f t="shared" si="61"/>
        <v>4.046854846408583</v>
      </c>
      <c r="AC198" s="8">
        <v>89884.1836734694</v>
      </c>
      <c r="AD198" s="22">
        <f t="shared" si="65"/>
        <v>3637.4824431445886</v>
      </c>
      <c r="AE198" s="23">
        <v>601.42</v>
      </c>
      <c r="AF198" s="22">
        <f t="shared" si="66"/>
        <v>3036.0624431445885</v>
      </c>
      <c r="AG198" s="25"/>
      <c r="AH198" s="1">
        <f t="shared" si="67"/>
        <v>30379146.264908977</v>
      </c>
      <c r="AI198" s="2">
        <f t="shared" si="68"/>
        <v>0.8750653085569734</v>
      </c>
      <c r="AJ198" s="2">
        <f t="shared" si="69"/>
        <v>1.407895193203783</v>
      </c>
      <c r="AK198" s="2">
        <f t="shared" si="70"/>
        <v>0.29569540637079245</v>
      </c>
      <c r="AL198" s="2">
        <f t="shared" si="71"/>
        <v>2.5789999999999997</v>
      </c>
      <c r="AN198" s="102"/>
    </row>
    <row r="199" spans="1:40" ht="12.75">
      <c r="A199" s="49" t="s">
        <v>338</v>
      </c>
      <c r="B199" s="62" t="s">
        <v>1095</v>
      </c>
      <c r="C199" s="53" t="s">
        <v>322</v>
      </c>
      <c r="E199" s="74"/>
      <c r="F199" s="56">
        <v>76703027</v>
      </c>
      <c r="G199" s="67">
        <v>83.25</v>
      </c>
      <c r="H199" s="5">
        <f t="shared" si="62"/>
        <v>0.8325</v>
      </c>
      <c r="I199" s="59">
        <v>853978.73</v>
      </c>
      <c r="J199" s="59">
        <v>0</v>
      </c>
      <c r="K199" s="59">
        <v>36393.38</v>
      </c>
      <c r="L199" s="59">
        <v>8662.58</v>
      </c>
      <c r="M199" s="91">
        <f t="shared" si="54"/>
        <v>899034.69</v>
      </c>
      <c r="N199" s="59">
        <v>772579</v>
      </c>
      <c r="O199" s="59">
        <v>575630.86</v>
      </c>
      <c r="P199" s="59">
        <v>0</v>
      </c>
      <c r="Q199" s="94">
        <f t="shared" si="55"/>
        <v>1348209.8599999999</v>
      </c>
      <c r="R199" s="59">
        <v>110297</v>
      </c>
      <c r="S199" s="59">
        <v>0</v>
      </c>
      <c r="T199" s="94">
        <f t="shared" si="56"/>
        <v>110297</v>
      </c>
      <c r="U199" s="94">
        <f t="shared" si="57"/>
        <v>2357541.55</v>
      </c>
      <c r="V199" s="2">
        <f t="shared" si="63"/>
        <v>0.14379745404311098</v>
      </c>
      <c r="W199" s="2">
        <f t="shared" si="64"/>
        <v>0</v>
      </c>
      <c r="X199" s="2">
        <f t="shared" si="58"/>
        <v>0.14379745404311098</v>
      </c>
      <c r="Y199" s="6">
        <f t="shared" si="59"/>
        <v>1.7577009835609225</v>
      </c>
      <c r="Z199" s="6">
        <f t="shared" si="60"/>
        <v>1.1720980581379141</v>
      </c>
      <c r="AA199" s="77"/>
      <c r="AB199" s="6">
        <f t="shared" si="61"/>
        <v>3.0735964957419473</v>
      </c>
      <c r="AC199" s="8">
        <v>128404.81481481482</v>
      </c>
      <c r="AD199" s="22">
        <f t="shared" si="65"/>
        <v>3946.6458885120846</v>
      </c>
      <c r="AE199" s="23">
        <v>539.47</v>
      </c>
      <c r="AF199" s="22">
        <f t="shared" si="66"/>
        <v>3407.1758885120844</v>
      </c>
      <c r="AG199" s="25"/>
      <c r="AH199" s="1">
        <f t="shared" si="67"/>
        <v>92135768.16816817</v>
      </c>
      <c r="AI199" s="2">
        <f t="shared" si="68"/>
        <v>0.9757716333998134</v>
      </c>
      <c r="AJ199" s="2">
        <f t="shared" si="69"/>
        <v>1.4632860688144678</v>
      </c>
      <c r="AK199" s="2">
        <f t="shared" si="70"/>
        <v>0.11971138049088988</v>
      </c>
      <c r="AL199" s="2">
        <f t="shared" si="71"/>
        <v>2.559</v>
      </c>
      <c r="AN199" s="102"/>
    </row>
    <row r="200" spans="1:40" ht="12.75">
      <c r="A200" s="49" t="s">
        <v>339</v>
      </c>
      <c r="B200" s="62" t="s">
        <v>1096</v>
      </c>
      <c r="C200" s="53" t="s">
        <v>322</v>
      </c>
      <c r="E200" s="74"/>
      <c r="F200" s="56">
        <v>414074483</v>
      </c>
      <c r="G200" s="67">
        <v>73.2</v>
      </c>
      <c r="H200" s="5">
        <f t="shared" si="62"/>
        <v>0.732</v>
      </c>
      <c r="I200" s="59">
        <v>5212196.14</v>
      </c>
      <c r="J200" s="59">
        <v>0</v>
      </c>
      <c r="K200" s="59">
        <v>222124.3</v>
      </c>
      <c r="L200" s="59">
        <v>52871.44</v>
      </c>
      <c r="M200" s="91">
        <f t="shared" si="54"/>
        <v>5487191.88</v>
      </c>
      <c r="N200" s="59">
        <v>5734243.5</v>
      </c>
      <c r="O200" s="59">
        <v>2953326.55</v>
      </c>
      <c r="P200" s="59">
        <v>0</v>
      </c>
      <c r="Q200" s="94">
        <f t="shared" si="55"/>
        <v>8687570.05</v>
      </c>
      <c r="R200" s="59">
        <v>0</v>
      </c>
      <c r="S200" s="59">
        <v>0</v>
      </c>
      <c r="T200" s="94">
        <f t="shared" si="56"/>
        <v>0</v>
      </c>
      <c r="U200" s="94">
        <f t="shared" si="57"/>
        <v>14174761.93</v>
      </c>
      <c r="V200" s="2">
        <f t="shared" si="63"/>
        <v>0</v>
      </c>
      <c r="W200" s="2">
        <f t="shared" si="64"/>
        <v>0</v>
      </c>
      <c r="X200" s="2">
        <f t="shared" si="58"/>
        <v>0</v>
      </c>
      <c r="Y200" s="6">
        <f t="shared" si="59"/>
        <v>2.0980694069960357</v>
      </c>
      <c r="Z200" s="6">
        <f t="shared" si="60"/>
        <v>1.3251702544539552</v>
      </c>
      <c r="AA200" s="77"/>
      <c r="AB200" s="6">
        <f t="shared" si="61"/>
        <v>3.423239661449991</v>
      </c>
      <c r="AC200" s="8">
        <v>116190.31643156691</v>
      </c>
      <c r="AD200" s="22">
        <f t="shared" si="65"/>
        <v>3977.4729948496442</v>
      </c>
      <c r="AE200" s="23">
        <v>604.03</v>
      </c>
      <c r="AF200" s="22">
        <f t="shared" si="66"/>
        <v>3373.4429948496445</v>
      </c>
      <c r="AG200" s="25"/>
      <c r="AH200" s="1">
        <f t="shared" si="67"/>
        <v>565675523.2240437</v>
      </c>
      <c r="AI200" s="2">
        <f t="shared" si="68"/>
        <v>0.9700246262602953</v>
      </c>
      <c r="AJ200" s="2">
        <f t="shared" si="69"/>
        <v>1.5357868059210982</v>
      </c>
      <c r="AK200" s="2">
        <f t="shared" si="70"/>
        <v>0</v>
      </c>
      <c r="AL200" s="2">
        <f t="shared" si="71"/>
        <v>2.5060000000000002</v>
      </c>
      <c r="AN200" s="102"/>
    </row>
    <row r="201" spans="1:40" ht="12.75">
      <c r="A201" s="49" t="s">
        <v>340</v>
      </c>
      <c r="B201" s="62" t="s">
        <v>341</v>
      </c>
      <c r="C201" s="53" t="s">
        <v>322</v>
      </c>
      <c r="E201" s="74"/>
      <c r="F201" s="56">
        <v>1923647828</v>
      </c>
      <c r="G201" s="67">
        <v>56.12</v>
      </c>
      <c r="H201" s="5">
        <f t="shared" si="62"/>
        <v>0.5611999999999999</v>
      </c>
      <c r="I201" s="59">
        <v>30112035.09</v>
      </c>
      <c r="J201" s="59">
        <v>0</v>
      </c>
      <c r="K201" s="59">
        <v>0</v>
      </c>
      <c r="L201" s="59">
        <v>305804.97</v>
      </c>
      <c r="M201" s="91">
        <f t="shared" si="54"/>
        <v>30417840.06</v>
      </c>
      <c r="N201" s="59">
        <v>19467316</v>
      </c>
      <c r="O201" s="59">
        <v>0</v>
      </c>
      <c r="P201" s="59">
        <v>0</v>
      </c>
      <c r="Q201" s="94">
        <f t="shared" si="55"/>
        <v>19467316</v>
      </c>
      <c r="R201" s="59">
        <v>23940683.34</v>
      </c>
      <c r="S201" s="59">
        <v>0</v>
      </c>
      <c r="T201" s="94">
        <f t="shared" si="56"/>
        <v>23940683.34</v>
      </c>
      <c r="U201" s="94">
        <f t="shared" si="57"/>
        <v>73825839.4</v>
      </c>
      <c r="V201" s="2">
        <f t="shared" si="63"/>
        <v>1.2445460645928585</v>
      </c>
      <c r="W201" s="2">
        <f t="shared" si="64"/>
        <v>0</v>
      </c>
      <c r="X201" s="2">
        <f t="shared" si="58"/>
        <v>1.2445460645928585</v>
      </c>
      <c r="Y201" s="6">
        <f t="shared" si="59"/>
        <v>1.0119999989935786</v>
      </c>
      <c r="Z201" s="6">
        <f t="shared" si="60"/>
        <v>1.5812582540966018</v>
      </c>
      <c r="AA201" s="77"/>
      <c r="AB201" s="6">
        <f t="shared" si="61"/>
        <v>3.837804317683039</v>
      </c>
      <c r="AC201" s="8">
        <v>91164.46532556908</v>
      </c>
      <c r="AD201" s="22">
        <f t="shared" si="65"/>
        <v>3498.713786457347</v>
      </c>
      <c r="AE201" s="23">
        <v>576.94</v>
      </c>
      <c r="AF201" s="22">
        <f t="shared" si="66"/>
        <v>2921.773786457347</v>
      </c>
      <c r="AG201" s="25"/>
      <c r="AH201" s="1">
        <f t="shared" si="67"/>
        <v>3427740249.4654317</v>
      </c>
      <c r="AI201" s="2">
        <f t="shared" si="68"/>
        <v>0.8874021321990126</v>
      </c>
      <c r="AJ201" s="2">
        <f t="shared" si="69"/>
        <v>0.5679343994351963</v>
      </c>
      <c r="AK201" s="2">
        <f t="shared" si="70"/>
        <v>0.6984392514495121</v>
      </c>
      <c r="AL201" s="2">
        <f t="shared" si="71"/>
        <v>2.153</v>
      </c>
      <c r="AN201" s="102"/>
    </row>
    <row r="202" spans="1:40" ht="12.75">
      <c r="A202" s="49" t="s">
        <v>342</v>
      </c>
      <c r="B202" s="62" t="s">
        <v>343</v>
      </c>
      <c r="C202" s="53" t="s">
        <v>344</v>
      </c>
      <c r="E202" s="74"/>
      <c r="F202" s="56">
        <v>435855675</v>
      </c>
      <c r="G202" s="67">
        <v>13.01</v>
      </c>
      <c r="H202" s="5">
        <f t="shared" si="62"/>
        <v>0.1301</v>
      </c>
      <c r="I202" s="59">
        <v>12302270.71</v>
      </c>
      <c r="J202" s="59">
        <v>0</v>
      </c>
      <c r="K202" s="59">
        <v>0</v>
      </c>
      <c r="L202" s="59">
        <v>292496.7</v>
      </c>
      <c r="M202" s="91">
        <f t="shared" si="54"/>
        <v>12594767.41</v>
      </c>
      <c r="N202" s="59">
        <v>30987272</v>
      </c>
      <c r="O202" s="59">
        <v>0</v>
      </c>
      <c r="P202" s="59">
        <v>0</v>
      </c>
      <c r="Q202" s="94">
        <f t="shared" si="55"/>
        <v>30987272</v>
      </c>
      <c r="R202" s="59">
        <v>25670120</v>
      </c>
      <c r="S202" s="59">
        <v>0</v>
      </c>
      <c r="T202" s="94">
        <f t="shared" si="56"/>
        <v>25670120</v>
      </c>
      <c r="U202" s="94">
        <f t="shared" si="57"/>
        <v>69252159.41</v>
      </c>
      <c r="V202" s="2">
        <f t="shared" si="63"/>
        <v>5.889591778287618</v>
      </c>
      <c r="W202" s="2">
        <f t="shared" si="64"/>
        <v>0</v>
      </c>
      <c r="X202" s="2">
        <f t="shared" si="58"/>
        <v>5.889591778287618</v>
      </c>
      <c r="Y202" s="6">
        <f t="shared" si="59"/>
        <v>7.109525876885738</v>
      </c>
      <c r="Z202" s="6">
        <f t="shared" si="60"/>
        <v>2.889664660211204</v>
      </c>
      <c r="AA202" s="77"/>
      <c r="AB202" s="6">
        <f t="shared" si="61"/>
        <v>15.888782315384558</v>
      </c>
      <c r="AC202" s="8">
        <v>39996.37359931043</v>
      </c>
      <c r="AD202" s="22">
        <f t="shared" si="65"/>
        <v>6354.936735242373</v>
      </c>
      <c r="AE202" s="23">
        <v>587.28</v>
      </c>
      <c r="AF202" s="22">
        <f t="shared" si="66"/>
        <v>5767.6567352423735</v>
      </c>
      <c r="AG202" s="25"/>
      <c r="AH202" s="1">
        <f t="shared" si="67"/>
        <v>3350158916.2182937</v>
      </c>
      <c r="AI202" s="2">
        <f t="shared" si="68"/>
        <v>0.37594537229347763</v>
      </c>
      <c r="AJ202" s="2">
        <f t="shared" si="69"/>
        <v>0.9249493165828345</v>
      </c>
      <c r="AK202" s="2">
        <f t="shared" si="70"/>
        <v>0.7662358903552191</v>
      </c>
      <c r="AL202" s="2">
        <f t="shared" si="71"/>
        <v>2.067</v>
      </c>
      <c r="AN202" s="102"/>
    </row>
    <row r="203" spans="1:40" ht="12.75">
      <c r="A203" s="49" t="s">
        <v>345</v>
      </c>
      <c r="B203" s="62" t="s">
        <v>346</v>
      </c>
      <c r="C203" s="53" t="s">
        <v>344</v>
      </c>
      <c r="E203" s="74"/>
      <c r="F203" s="56">
        <v>2086728800</v>
      </c>
      <c r="G203" s="67">
        <v>42.66</v>
      </c>
      <c r="H203" s="5">
        <f t="shared" si="62"/>
        <v>0.4266</v>
      </c>
      <c r="I203" s="59">
        <v>18288167.02</v>
      </c>
      <c r="J203" s="59">
        <v>0</v>
      </c>
      <c r="K203" s="59">
        <v>0</v>
      </c>
      <c r="L203" s="59">
        <v>434604.84</v>
      </c>
      <c r="M203" s="91">
        <f t="shared" si="54"/>
        <v>18722771.86</v>
      </c>
      <c r="N203" s="59">
        <v>50325655.5</v>
      </c>
      <c r="O203" s="59">
        <v>0</v>
      </c>
      <c r="P203" s="59">
        <v>0</v>
      </c>
      <c r="Q203" s="94">
        <f t="shared" si="55"/>
        <v>50325655.5</v>
      </c>
      <c r="R203" s="59">
        <v>37311896.83</v>
      </c>
      <c r="S203" s="59">
        <v>208672.88</v>
      </c>
      <c r="T203" s="94">
        <f t="shared" si="56"/>
        <v>37520569.71</v>
      </c>
      <c r="U203" s="94">
        <f t="shared" si="57"/>
        <v>106568997.07</v>
      </c>
      <c r="V203" s="2">
        <f t="shared" si="63"/>
        <v>1.7880568299052564</v>
      </c>
      <c r="W203" s="2">
        <f t="shared" si="64"/>
        <v>0.01</v>
      </c>
      <c r="X203" s="2">
        <f t="shared" si="58"/>
        <v>1.7980568299052566</v>
      </c>
      <c r="Y203" s="6">
        <f t="shared" si="59"/>
        <v>2.411700816129053</v>
      </c>
      <c r="Z203" s="6">
        <f t="shared" si="60"/>
        <v>0.8972307211171858</v>
      </c>
      <c r="AA203" s="77"/>
      <c r="AB203" s="6">
        <f t="shared" si="61"/>
        <v>5.106988367151495</v>
      </c>
      <c r="AC203" s="8">
        <v>140562.67696267695</v>
      </c>
      <c r="AD203" s="22">
        <f t="shared" si="65"/>
        <v>7178.519561040647</v>
      </c>
      <c r="AE203" s="23">
        <v>551.39</v>
      </c>
      <c r="AF203" s="22">
        <f t="shared" si="66"/>
        <v>6627.129561040647</v>
      </c>
      <c r="AG203" s="25"/>
      <c r="AH203" s="1">
        <f t="shared" si="67"/>
        <v>4891534927.332396</v>
      </c>
      <c r="AI203" s="2">
        <f t="shared" si="68"/>
        <v>0.38275862562859153</v>
      </c>
      <c r="AJ203" s="2">
        <f t="shared" si="69"/>
        <v>1.0288315681606541</v>
      </c>
      <c r="AK203" s="2">
        <f t="shared" si="70"/>
        <v>0.7670510436375825</v>
      </c>
      <c r="AL203" s="2">
        <f t="shared" si="71"/>
        <v>2.179</v>
      </c>
      <c r="AN203" s="102"/>
    </row>
    <row r="204" spans="1:40" ht="12.75">
      <c r="A204" s="49" t="s">
        <v>347</v>
      </c>
      <c r="B204" s="62" t="s">
        <v>1097</v>
      </c>
      <c r="C204" s="53" t="s">
        <v>344</v>
      </c>
      <c r="E204" s="74"/>
      <c r="F204" s="56">
        <v>1028587810</v>
      </c>
      <c r="G204" s="67">
        <v>92.55</v>
      </c>
      <c r="H204" s="5">
        <f t="shared" si="62"/>
        <v>0.9255</v>
      </c>
      <c r="I204" s="59">
        <v>4206809.49</v>
      </c>
      <c r="J204" s="59">
        <v>0</v>
      </c>
      <c r="K204" s="59">
        <v>0</v>
      </c>
      <c r="L204" s="59">
        <v>100013.46</v>
      </c>
      <c r="M204" s="91">
        <f t="shared" si="54"/>
        <v>4306822.95</v>
      </c>
      <c r="N204" s="59">
        <v>10450401.39</v>
      </c>
      <c r="O204" s="59">
        <v>0</v>
      </c>
      <c r="P204" s="59">
        <v>0</v>
      </c>
      <c r="Q204" s="94">
        <f t="shared" si="55"/>
        <v>10450401.39</v>
      </c>
      <c r="R204" s="59">
        <v>6115785</v>
      </c>
      <c r="S204" s="59">
        <v>102859</v>
      </c>
      <c r="T204" s="94">
        <f t="shared" si="56"/>
        <v>6218644</v>
      </c>
      <c r="U204" s="94">
        <f t="shared" si="57"/>
        <v>20975868.34</v>
      </c>
      <c r="V204" s="2">
        <f t="shared" si="63"/>
        <v>0.5945807388092612</v>
      </c>
      <c r="W204" s="2">
        <f t="shared" si="64"/>
        <v>0.010000021291327573</v>
      </c>
      <c r="X204" s="2">
        <f t="shared" si="58"/>
        <v>0.6045807601005888</v>
      </c>
      <c r="Y204" s="6">
        <f t="shared" si="59"/>
        <v>1.0159950651174836</v>
      </c>
      <c r="Z204" s="6">
        <f t="shared" si="60"/>
        <v>0.4187122293428696</v>
      </c>
      <c r="AA204" s="77"/>
      <c r="AB204" s="6">
        <f t="shared" si="61"/>
        <v>2.039288054560942</v>
      </c>
      <c r="AC204" s="8">
        <v>429068.07387862797</v>
      </c>
      <c r="AD204" s="22">
        <f t="shared" si="65"/>
        <v>8749.933976541579</v>
      </c>
      <c r="AE204" s="23">
        <v>559.82</v>
      </c>
      <c r="AF204" s="22">
        <f t="shared" si="66"/>
        <v>8190.113976541579</v>
      </c>
      <c r="AG204" s="25"/>
      <c r="AH204" s="1">
        <f t="shared" si="67"/>
        <v>1111386072.393301</v>
      </c>
      <c r="AI204" s="2">
        <f t="shared" si="68"/>
        <v>0.38751816825682583</v>
      </c>
      <c r="AJ204" s="2">
        <f t="shared" si="69"/>
        <v>0.9403034327662312</v>
      </c>
      <c r="AK204" s="2">
        <f t="shared" si="70"/>
        <v>0.5595394934730948</v>
      </c>
      <c r="AL204" s="2">
        <f t="shared" si="71"/>
        <v>1.888</v>
      </c>
      <c r="AN204" s="102"/>
    </row>
    <row r="205" spans="1:40" ht="12.75">
      <c r="A205" s="49" t="s">
        <v>348</v>
      </c>
      <c r="B205" s="62" t="s">
        <v>349</v>
      </c>
      <c r="C205" s="53" t="s">
        <v>344</v>
      </c>
      <c r="E205" s="74"/>
      <c r="F205" s="56">
        <v>325240400</v>
      </c>
      <c r="G205" s="67">
        <v>14.45</v>
      </c>
      <c r="H205" s="5">
        <f t="shared" si="62"/>
        <v>0.1445</v>
      </c>
      <c r="I205" s="59">
        <v>9220054</v>
      </c>
      <c r="J205" s="59">
        <v>0</v>
      </c>
      <c r="K205" s="59">
        <v>0</v>
      </c>
      <c r="L205" s="59">
        <v>219158.95</v>
      </c>
      <c r="M205" s="91">
        <f t="shared" si="54"/>
        <v>9439212.95</v>
      </c>
      <c r="N205" s="59">
        <v>20369603</v>
      </c>
      <c r="O205" s="59">
        <v>0</v>
      </c>
      <c r="P205" s="59">
        <v>0</v>
      </c>
      <c r="Q205" s="94">
        <f t="shared" si="55"/>
        <v>20369603</v>
      </c>
      <c r="R205" s="59">
        <v>5755000</v>
      </c>
      <c r="S205" s="59">
        <v>65048.08</v>
      </c>
      <c r="T205" s="94">
        <f t="shared" si="56"/>
        <v>5820048.08</v>
      </c>
      <c r="U205" s="94">
        <f t="shared" si="57"/>
        <v>35628864.03</v>
      </c>
      <c r="V205" s="2">
        <f t="shared" si="63"/>
        <v>1.7694603745414161</v>
      </c>
      <c r="W205" s="2">
        <f t="shared" si="64"/>
        <v>0.02</v>
      </c>
      <c r="X205" s="2">
        <f t="shared" si="58"/>
        <v>1.7894603745414164</v>
      </c>
      <c r="Y205" s="6">
        <f t="shared" si="59"/>
        <v>6.262937507148559</v>
      </c>
      <c r="Z205" s="6">
        <f t="shared" si="60"/>
        <v>2.902226460796383</v>
      </c>
      <c r="AA205" s="77"/>
      <c r="AB205" s="6">
        <f t="shared" si="61"/>
        <v>10.954624342486358</v>
      </c>
      <c r="AC205" s="8">
        <v>69079.2705326686</v>
      </c>
      <c r="AD205" s="22">
        <f t="shared" si="65"/>
        <v>7567.374585383721</v>
      </c>
      <c r="AE205" s="23">
        <v>566.4</v>
      </c>
      <c r="AF205" s="22">
        <f t="shared" si="66"/>
        <v>7000.974585383721</v>
      </c>
      <c r="AG205" s="25"/>
      <c r="AH205" s="1">
        <f t="shared" si="67"/>
        <v>2250798615.916955</v>
      </c>
      <c r="AI205" s="2">
        <f t="shared" si="68"/>
        <v>0.41937172358507735</v>
      </c>
      <c r="AJ205" s="2">
        <f t="shared" si="69"/>
        <v>0.9049944697829666</v>
      </c>
      <c r="AK205" s="2">
        <f t="shared" si="70"/>
        <v>0.2585770241212346</v>
      </c>
      <c r="AL205" s="2">
        <f t="shared" si="71"/>
        <v>1.5830000000000002</v>
      </c>
      <c r="AN205" s="102"/>
    </row>
    <row r="206" spans="1:40" ht="12.75">
      <c r="A206" s="49" t="s">
        <v>350</v>
      </c>
      <c r="B206" s="62" t="s">
        <v>351</v>
      </c>
      <c r="C206" s="53" t="s">
        <v>344</v>
      </c>
      <c r="E206" s="74"/>
      <c r="F206" s="56">
        <v>301528331</v>
      </c>
      <c r="G206" s="67">
        <v>10.97</v>
      </c>
      <c r="H206" s="5">
        <f t="shared" si="62"/>
        <v>0.1097</v>
      </c>
      <c r="I206" s="59">
        <v>9698418.93</v>
      </c>
      <c r="J206" s="59">
        <v>0</v>
      </c>
      <c r="K206" s="59">
        <v>0</v>
      </c>
      <c r="L206" s="59">
        <v>231166.11</v>
      </c>
      <c r="M206" s="91">
        <f t="shared" si="54"/>
        <v>9929585.04</v>
      </c>
      <c r="N206" s="59">
        <v>18596147.5</v>
      </c>
      <c r="O206" s="59">
        <v>0</v>
      </c>
      <c r="P206" s="59">
        <v>547546</v>
      </c>
      <c r="Q206" s="94">
        <f t="shared" si="55"/>
        <v>19143693.5</v>
      </c>
      <c r="R206" s="59">
        <v>52955457</v>
      </c>
      <c r="S206" s="59">
        <v>0</v>
      </c>
      <c r="T206" s="94">
        <f t="shared" si="56"/>
        <v>52955457</v>
      </c>
      <c r="U206" s="94">
        <f t="shared" si="57"/>
        <v>82028735.53999999</v>
      </c>
      <c r="V206" s="2">
        <f t="shared" si="63"/>
        <v>17.562348726693944</v>
      </c>
      <c r="W206" s="2">
        <f t="shared" si="64"/>
        <v>0</v>
      </c>
      <c r="X206" s="2">
        <f t="shared" si="58"/>
        <v>17.562348726693944</v>
      </c>
      <c r="Y206" s="6">
        <f t="shared" si="59"/>
        <v>6.348887163110388</v>
      </c>
      <c r="Z206" s="6">
        <f t="shared" si="60"/>
        <v>3.2930852656760794</v>
      </c>
      <c r="AA206" s="77"/>
      <c r="AB206" s="6">
        <f t="shared" si="61"/>
        <v>27.20432115548041</v>
      </c>
      <c r="AC206" s="8">
        <v>21211.900214848414</v>
      </c>
      <c r="AD206" s="22">
        <f t="shared" si="65"/>
        <v>5770.553457627401</v>
      </c>
      <c r="AE206" s="23">
        <v>637.18</v>
      </c>
      <c r="AF206" s="22">
        <f t="shared" si="66"/>
        <v>5133.373457627401</v>
      </c>
      <c r="AG206" s="25"/>
      <c r="AH206" s="1">
        <f t="shared" si="67"/>
        <v>2748662999.088423</v>
      </c>
      <c r="AI206" s="2">
        <f t="shared" si="68"/>
        <v>0.361251453644666</v>
      </c>
      <c r="AJ206" s="2">
        <f t="shared" si="69"/>
        <v>0.6964729217932096</v>
      </c>
      <c r="AK206" s="2">
        <f t="shared" si="70"/>
        <v>1.9265896553183257</v>
      </c>
      <c r="AL206" s="2">
        <f t="shared" si="71"/>
        <v>2.984</v>
      </c>
      <c r="AN206" s="102"/>
    </row>
    <row r="207" spans="1:40" ht="12.75">
      <c r="A207" s="49" t="s">
        <v>352</v>
      </c>
      <c r="B207" s="62" t="s">
        <v>353</v>
      </c>
      <c r="C207" s="53" t="s">
        <v>344</v>
      </c>
      <c r="E207" s="74"/>
      <c r="F207" s="56">
        <v>811994213</v>
      </c>
      <c r="G207" s="67">
        <v>92.56</v>
      </c>
      <c r="H207" s="5">
        <f t="shared" si="62"/>
        <v>0.9256</v>
      </c>
      <c r="I207" s="59">
        <v>3447155.23</v>
      </c>
      <c r="J207" s="59">
        <v>0</v>
      </c>
      <c r="K207" s="59">
        <v>0</v>
      </c>
      <c r="L207" s="59">
        <v>81881.24</v>
      </c>
      <c r="M207" s="91">
        <f t="shared" si="54"/>
        <v>3529036.47</v>
      </c>
      <c r="N207" s="59">
        <v>3244080.5</v>
      </c>
      <c r="O207" s="59">
        <v>2621008.12</v>
      </c>
      <c r="P207" s="59">
        <v>0</v>
      </c>
      <c r="Q207" s="94">
        <f t="shared" si="55"/>
        <v>5865088.62</v>
      </c>
      <c r="R207" s="59">
        <v>2469526</v>
      </c>
      <c r="S207" s="59">
        <v>0</v>
      </c>
      <c r="T207" s="94">
        <f t="shared" si="56"/>
        <v>2469526</v>
      </c>
      <c r="U207" s="94">
        <f t="shared" si="57"/>
        <v>11863651.09</v>
      </c>
      <c r="V207" s="2">
        <f t="shared" si="63"/>
        <v>0.3041309852290782</v>
      </c>
      <c r="W207" s="2">
        <f t="shared" si="64"/>
        <v>0</v>
      </c>
      <c r="X207" s="2">
        <f t="shared" si="58"/>
        <v>0.3041309852290782</v>
      </c>
      <c r="Y207" s="6">
        <f t="shared" si="59"/>
        <v>0.722306701956754</v>
      </c>
      <c r="Z207" s="6">
        <f t="shared" si="60"/>
        <v>0.43461350013340555</v>
      </c>
      <c r="AA207" s="77"/>
      <c r="AB207" s="6">
        <f t="shared" si="61"/>
        <v>1.4610511873192378</v>
      </c>
      <c r="AC207" s="8">
        <v>1041827.5700934579</v>
      </c>
      <c r="AD207" s="22">
        <f t="shared" si="65"/>
        <v>15221.63408266963</v>
      </c>
      <c r="AE207" s="23">
        <v>594.55</v>
      </c>
      <c r="AF207" s="22">
        <f t="shared" si="66"/>
        <v>14627.084082669631</v>
      </c>
      <c r="AG207" s="25"/>
      <c r="AH207" s="1">
        <f t="shared" si="67"/>
        <v>877262546.4563527</v>
      </c>
      <c r="AI207" s="2">
        <f t="shared" si="68"/>
        <v>0.40227825572348014</v>
      </c>
      <c r="AJ207" s="2">
        <f t="shared" si="69"/>
        <v>0.6685670833311714</v>
      </c>
      <c r="AK207" s="2">
        <f t="shared" si="70"/>
        <v>0.2815036399280348</v>
      </c>
      <c r="AL207" s="2">
        <f t="shared" si="71"/>
        <v>1.3530000000000002</v>
      </c>
      <c r="AN207" s="102"/>
    </row>
    <row r="208" spans="1:40" ht="12.75">
      <c r="A208" s="49" t="s">
        <v>354</v>
      </c>
      <c r="B208" s="63" t="s">
        <v>1036</v>
      </c>
      <c r="C208" s="53" t="s">
        <v>344</v>
      </c>
      <c r="E208" s="74"/>
      <c r="F208" s="56">
        <v>1568026000</v>
      </c>
      <c r="G208" s="67">
        <v>54.56</v>
      </c>
      <c r="H208" s="5">
        <f t="shared" si="62"/>
        <v>0.5456</v>
      </c>
      <c r="I208" s="59">
        <v>11127783.99</v>
      </c>
      <c r="J208" s="59">
        <v>0</v>
      </c>
      <c r="K208" s="59">
        <v>0</v>
      </c>
      <c r="L208" s="59">
        <v>264461.31</v>
      </c>
      <c r="M208" s="91">
        <f t="shared" si="54"/>
        <v>11392245.3</v>
      </c>
      <c r="N208" s="59">
        <v>8476062</v>
      </c>
      <c r="O208" s="59">
        <v>10494056.84</v>
      </c>
      <c r="P208" s="59">
        <v>0</v>
      </c>
      <c r="Q208" s="94">
        <f t="shared" si="55"/>
        <v>18970118.84</v>
      </c>
      <c r="R208" s="59">
        <v>8932306.23</v>
      </c>
      <c r="S208" s="59">
        <v>156800</v>
      </c>
      <c r="T208" s="94">
        <f t="shared" si="56"/>
        <v>9089106.23</v>
      </c>
      <c r="U208" s="94">
        <f t="shared" si="57"/>
        <v>39451470.370000005</v>
      </c>
      <c r="V208" s="2">
        <f t="shared" si="63"/>
        <v>0.5696529413415339</v>
      </c>
      <c r="W208" s="2">
        <f t="shared" si="64"/>
        <v>0.00999983418642293</v>
      </c>
      <c r="X208" s="2">
        <f t="shared" si="58"/>
        <v>0.5796527755279568</v>
      </c>
      <c r="Y208" s="6">
        <f t="shared" si="59"/>
        <v>1.2098089470455209</v>
      </c>
      <c r="Z208" s="6">
        <f t="shared" si="60"/>
        <v>0.7265342092541833</v>
      </c>
      <c r="AA208" s="77"/>
      <c r="AB208" s="6">
        <f t="shared" si="61"/>
        <v>2.5159959318276615</v>
      </c>
      <c r="AC208" s="8">
        <v>259962</v>
      </c>
      <c r="AD208" s="22">
        <f t="shared" si="65"/>
        <v>6540.633344297825</v>
      </c>
      <c r="AE208" s="23">
        <v>582.39</v>
      </c>
      <c r="AF208" s="22">
        <f t="shared" si="66"/>
        <v>5958.2433442978245</v>
      </c>
      <c r="AG208" s="25"/>
      <c r="AH208" s="1">
        <f t="shared" si="67"/>
        <v>2873947947.2140765</v>
      </c>
      <c r="AI208" s="2">
        <f t="shared" si="68"/>
        <v>0.39639706456908236</v>
      </c>
      <c r="AJ208" s="2">
        <f t="shared" si="69"/>
        <v>0.6600717615080361</v>
      </c>
      <c r="AK208" s="2">
        <f t="shared" si="70"/>
        <v>0.3162585543280532</v>
      </c>
      <c r="AL208" s="2">
        <f t="shared" si="71"/>
        <v>1.372</v>
      </c>
      <c r="AN208" s="102"/>
    </row>
    <row r="209" spans="1:40" ht="12.75">
      <c r="A209" s="49" t="s">
        <v>355</v>
      </c>
      <c r="B209" s="62" t="s">
        <v>1098</v>
      </c>
      <c r="C209" s="53" t="s">
        <v>344</v>
      </c>
      <c r="E209" s="74"/>
      <c r="F209" s="56">
        <v>233994184</v>
      </c>
      <c r="G209" s="67">
        <v>16.64</v>
      </c>
      <c r="H209" s="5">
        <f t="shared" si="62"/>
        <v>0.1664</v>
      </c>
      <c r="I209" s="59">
        <v>5517202.55</v>
      </c>
      <c r="J209" s="59">
        <v>0</v>
      </c>
      <c r="K209" s="59">
        <v>0</v>
      </c>
      <c r="L209" s="59">
        <v>131189.24</v>
      </c>
      <c r="M209" s="91">
        <f t="shared" si="54"/>
        <v>5648391.79</v>
      </c>
      <c r="N209" s="59">
        <v>22177489</v>
      </c>
      <c r="O209" s="59">
        <v>0</v>
      </c>
      <c r="P209" s="59">
        <v>0</v>
      </c>
      <c r="Q209" s="94">
        <f t="shared" si="55"/>
        <v>22177489</v>
      </c>
      <c r="R209" s="59">
        <v>7392267.24</v>
      </c>
      <c r="S209" s="59">
        <v>0</v>
      </c>
      <c r="T209" s="94">
        <f t="shared" si="56"/>
        <v>7392267.24</v>
      </c>
      <c r="U209" s="94">
        <f t="shared" si="57"/>
        <v>35218148.03</v>
      </c>
      <c r="V209" s="2">
        <f t="shared" si="63"/>
        <v>3.159167084255393</v>
      </c>
      <c r="W209" s="2">
        <f t="shared" si="64"/>
        <v>0</v>
      </c>
      <c r="X209" s="2">
        <f t="shared" si="58"/>
        <v>3.159167084255393</v>
      </c>
      <c r="Y209" s="6">
        <f t="shared" si="59"/>
        <v>9.47779496946813</v>
      </c>
      <c r="Z209" s="6">
        <f t="shared" si="60"/>
        <v>2.4139026421272076</v>
      </c>
      <c r="AA209" s="77"/>
      <c r="AB209" s="6">
        <f t="shared" si="61"/>
        <v>15.050864695850732</v>
      </c>
      <c r="AC209" s="8">
        <v>98689.06320035858</v>
      </c>
      <c r="AD209" s="22">
        <f t="shared" si="65"/>
        <v>14853.557371888586</v>
      </c>
      <c r="AE209" s="23">
        <v>492.9</v>
      </c>
      <c r="AF209" s="22">
        <f t="shared" si="66"/>
        <v>14360.657371888587</v>
      </c>
      <c r="AG209" s="25"/>
      <c r="AH209" s="1">
        <f t="shared" si="67"/>
        <v>1406215048.0769231</v>
      </c>
      <c r="AI209" s="2">
        <f t="shared" si="68"/>
        <v>0.40167339964996734</v>
      </c>
      <c r="AJ209" s="2">
        <f t="shared" si="69"/>
        <v>1.5771050829194968</v>
      </c>
      <c r="AK209" s="2">
        <f t="shared" si="70"/>
        <v>0.5256854028200975</v>
      </c>
      <c r="AL209" s="2">
        <f t="shared" si="71"/>
        <v>2.505</v>
      </c>
      <c r="AN209" s="102"/>
    </row>
    <row r="210" spans="1:40" ht="12.75">
      <c r="A210" s="49" t="s">
        <v>356</v>
      </c>
      <c r="B210" s="62" t="s">
        <v>357</v>
      </c>
      <c r="C210" s="53" t="s">
        <v>344</v>
      </c>
      <c r="E210" s="74"/>
      <c r="F210" s="56">
        <v>263973498</v>
      </c>
      <c r="G210" s="67">
        <v>10.86</v>
      </c>
      <c r="H210" s="5">
        <f t="shared" si="62"/>
        <v>0.10859999999999999</v>
      </c>
      <c r="I210" s="59">
        <v>8920239.61</v>
      </c>
      <c r="J210" s="59">
        <v>0</v>
      </c>
      <c r="K210" s="59">
        <v>0</v>
      </c>
      <c r="L210" s="59">
        <v>212031.02</v>
      </c>
      <c r="M210" s="91">
        <f t="shared" si="54"/>
        <v>9132270.629999999</v>
      </c>
      <c r="N210" s="59">
        <v>17459529</v>
      </c>
      <c r="O210" s="59">
        <v>0</v>
      </c>
      <c r="P210" s="59">
        <v>0</v>
      </c>
      <c r="Q210" s="94">
        <f t="shared" si="55"/>
        <v>17459529</v>
      </c>
      <c r="R210" s="59">
        <v>39395713.82</v>
      </c>
      <c r="S210" s="59">
        <v>0</v>
      </c>
      <c r="T210" s="94">
        <f t="shared" si="56"/>
        <v>39395713.82</v>
      </c>
      <c r="U210" s="94">
        <f t="shared" si="57"/>
        <v>65987513.45</v>
      </c>
      <c r="V210" s="2">
        <f t="shared" si="63"/>
        <v>14.924117049053159</v>
      </c>
      <c r="W210" s="2">
        <f t="shared" si="64"/>
        <v>0</v>
      </c>
      <c r="X210" s="2">
        <f t="shared" si="58"/>
        <v>14.924117049053159</v>
      </c>
      <c r="Y210" s="6">
        <f t="shared" si="59"/>
        <v>6.6141219221938705</v>
      </c>
      <c r="Z210" s="6">
        <f t="shared" si="60"/>
        <v>3.4595407111663907</v>
      </c>
      <c r="AA210" s="77"/>
      <c r="AB210" s="6">
        <f t="shared" si="61"/>
        <v>24.997779682413423</v>
      </c>
      <c r="AC210" s="8">
        <v>21633.35213739501</v>
      </c>
      <c r="AD210" s="22">
        <f t="shared" si="65"/>
        <v>5407.85770522668</v>
      </c>
      <c r="AE210" s="23">
        <v>538.59</v>
      </c>
      <c r="AF210" s="22">
        <f t="shared" si="66"/>
        <v>4869.26770522668</v>
      </c>
      <c r="AG210" s="25"/>
      <c r="AH210" s="1">
        <f t="shared" si="67"/>
        <v>2430695193.370166</v>
      </c>
      <c r="AI210" s="2">
        <f t="shared" si="68"/>
        <v>0.37570612123267005</v>
      </c>
      <c r="AJ210" s="2">
        <f t="shared" si="69"/>
        <v>0.7182936407502544</v>
      </c>
      <c r="AK210" s="2">
        <f t="shared" si="70"/>
        <v>1.620759111527173</v>
      </c>
      <c r="AL210" s="2">
        <f t="shared" si="71"/>
        <v>2.715</v>
      </c>
      <c r="AN210" s="102"/>
    </row>
    <row r="211" spans="1:40" ht="12.75">
      <c r="A211" s="49" t="s">
        <v>358</v>
      </c>
      <c r="B211" s="62" t="s">
        <v>359</v>
      </c>
      <c r="C211" s="53" t="s">
        <v>344</v>
      </c>
      <c r="E211" s="74"/>
      <c r="F211" s="56">
        <v>952933000</v>
      </c>
      <c r="G211" s="67">
        <v>12.6</v>
      </c>
      <c r="H211" s="5">
        <f t="shared" si="62"/>
        <v>0.126</v>
      </c>
      <c r="I211" s="59">
        <v>26917005.61</v>
      </c>
      <c r="J211" s="59">
        <v>0</v>
      </c>
      <c r="K211" s="59">
        <v>0</v>
      </c>
      <c r="L211" s="59">
        <v>642425.84</v>
      </c>
      <c r="M211" s="91">
        <f t="shared" si="54"/>
        <v>27559431.45</v>
      </c>
      <c r="N211" s="59">
        <v>76363536</v>
      </c>
      <c r="O211" s="59">
        <v>0</v>
      </c>
      <c r="P211" s="59">
        <v>0</v>
      </c>
      <c r="Q211" s="94">
        <f t="shared" si="55"/>
        <v>76363536</v>
      </c>
      <c r="R211" s="59">
        <v>19058019</v>
      </c>
      <c r="S211" s="59">
        <v>285880</v>
      </c>
      <c r="T211" s="94">
        <f t="shared" si="56"/>
        <v>19343899</v>
      </c>
      <c r="U211" s="94">
        <f t="shared" si="57"/>
        <v>123266866.45</v>
      </c>
      <c r="V211" s="2">
        <f t="shared" si="63"/>
        <v>1.9999327339907422</v>
      </c>
      <c r="W211" s="2">
        <f t="shared" si="64"/>
        <v>0.030000010493917203</v>
      </c>
      <c r="X211" s="2">
        <f t="shared" si="58"/>
        <v>2.0299327444846598</v>
      </c>
      <c r="Y211" s="6">
        <f t="shared" si="59"/>
        <v>8.013526239515265</v>
      </c>
      <c r="Z211" s="6">
        <f t="shared" si="60"/>
        <v>2.892063917400279</v>
      </c>
      <c r="AA211" s="77"/>
      <c r="AB211" s="6">
        <f t="shared" si="61"/>
        <v>12.935522901400203</v>
      </c>
      <c r="AC211" s="8">
        <v>77855.88385645639</v>
      </c>
      <c r="AD211" s="22">
        <f t="shared" si="65"/>
        <v>10071.06568633946</v>
      </c>
      <c r="AE211" s="23">
        <v>539.35</v>
      </c>
      <c r="AF211" s="22">
        <f t="shared" si="66"/>
        <v>9531.71568633946</v>
      </c>
      <c r="AG211" s="25"/>
      <c r="AH211" s="1">
        <f t="shared" si="67"/>
        <v>7562960317.460318</v>
      </c>
      <c r="AI211" s="2">
        <f t="shared" si="68"/>
        <v>0.36440005359243516</v>
      </c>
      <c r="AJ211" s="2">
        <f t="shared" si="69"/>
        <v>1.0097043061789233</v>
      </c>
      <c r="AK211" s="2">
        <f t="shared" si="70"/>
        <v>0.2557715258050671</v>
      </c>
      <c r="AL211" s="2">
        <f t="shared" si="71"/>
        <v>1.6300000000000001</v>
      </c>
      <c r="AN211" s="102"/>
    </row>
    <row r="212" spans="1:40" ht="12.75">
      <c r="A212" s="49" t="s">
        <v>360</v>
      </c>
      <c r="B212" s="62" t="s">
        <v>1099</v>
      </c>
      <c r="C212" s="53" t="s">
        <v>344</v>
      </c>
      <c r="E212" s="74"/>
      <c r="F212" s="56">
        <v>2049196000</v>
      </c>
      <c r="G212" s="67">
        <v>57.58</v>
      </c>
      <c r="H212" s="5">
        <f t="shared" si="62"/>
        <v>0.5758</v>
      </c>
      <c r="I212" s="59">
        <v>13243856.87</v>
      </c>
      <c r="J212" s="59">
        <v>0</v>
      </c>
      <c r="K212" s="59">
        <v>0</v>
      </c>
      <c r="L212" s="59">
        <v>314766.87</v>
      </c>
      <c r="M212" s="91">
        <f t="shared" si="54"/>
        <v>13558623.739999998</v>
      </c>
      <c r="N212" s="59">
        <v>0</v>
      </c>
      <c r="O212" s="59">
        <v>47559948.13</v>
      </c>
      <c r="P212" s="59">
        <v>0</v>
      </c>
      <c r="Q212" s="94">
        <f t="shared" si="55"/>
        <v>47559948.13</v>
      </c>
      <c r="R212" s="59">
        <v>20070813.37</v>
      </c>
      <c r="S212" s="59">
        <v>204793</v>
      </c>
      <c r="T212" s="94">
        <f t="shared" si="56"/>
        <v>20275606.37</v>
      </c>
      <c r="U212" s="94">
        <f t="shared" si="57"/>
        <v>81394178.24000001</v>
      </c>
      <c r="V212" s="2">
        <f t="shared" si="63"/>
        <v>0.9794482016361539</v>
      </c>
      <c r="W212" s="2">
        <f t="shared" si="64"/>
        <v>0.009993821967249595</v>
      </c>
      <c r="X212" s="2">
        <f t="shared" si="58"/>
        <v>0.9894420236034035</v>
      </c>
      <c r="Y212" s="6">
        <f t="shared" si="59"/>
        <v>2.3209077184417692</v>
      </c>
      <c r="Z212" s="6">
        <f t="shared" si="60"/>
        <v>0.6616557781686085</v>
      </c>
      <c r="AA212" s="77"/>
      <c r="AB212" s="6">
        <f t="shared" si="61"/>
        <v>3.9720055202137816</v>
      </c>
      <c r="AC212" s="8">
        <v>267856.1997955309</v>
      </c>
      <c r="AD212" s="22">
        <f t="shared" si="65"/>
        <v>10639.263042113344</v>
      </c>
      <c r="AE212" s="23">
        <v>495.14</v>
      </c>
      <c r="AF212" s="22">
        <f t="shared" si="66"/>
        <v>10144.123042113344</v>
      </c>
      <c r="AG212" s="25"/>
      <c r="AH212" s="1">
        <f t="shared" si="67"/>
        <v>3558867662.382772</v>
      </c>
      <c r="AI212" s="2">
        <f t="shared" si="68"/>
        <v>0.38098139706948475</v>
      </c>
      <c r="AJ212" s="2">
        <f t="shared" si="69"/>
        <v>1.3363786642787707</v>
      </c>
      <c r="AK212" s="2">
        <f t="shared" si="70"/>
        <v>0.5697207171908397</v>
      </c>
      <c r="AL212" s="2">
        <f t="shared" si="71"/>
        <v>2.287</v>
      </c>
      <c r="AN212" s="102"/>
    </row>
    <row r="213" spans="1:40" ht="12.75">
      <c r="A213" s="49" t="s">
        <v>361</v>
      </c>
      <c r="B213" s="62" t="s">
        <v>362</v>
      </c>
      <c r="C213" s="53" t="s">
        <v>344</v>
      </c>
      <c r="E213" s="74"/>
      <c r="F213" s="56">
        <v>5924139047</v>
      </c>
      <c r="G213" s="67">
        <v>72.97</v>
      </c>
      <c r="H213" s="5">
        <f t="shared" si="62"/>
        <v>0.7297</v>
      </c>
      <c r="I213" s="59">
        <v>31175652.82</v>
      </c>
      <c r="J213" s="59">
        <v>0</v>
      </c>
      <c r="K213" s="59">
        <v>0</v>
      </c>
      <c r="L213" s="59">
        <v>748571.93</v>
      </c>
      <c r="M213" s="91">
        <f t="shared" si="54"/>
        <v>31924224.75</v>
      </c>
      <c r="N213" s="59">
        <v>63585956.5</v>
      </c>
      <c r="O213" s="59">
        <v>0</v>
      </c>
      <c r="P213" s="59">
        <v>0</v>
      </c>
      <c r="Q213" s="94">
        <f t="shared" si="55"/>
        <v>63585956.5</v>
      </c>
      <c r="R213" s="59">
        <v>29535847</v>
      </c>
      <c r="S213" s="59">
        <v>0</v>
      </c>
      <c r="T213" s="94">
        <f t="shared" si="56"/>
        <v>29535847</v>
      </c>
      <c r="U213" s="94">
        <f t="shared" si="57"/>
        <v>125046028.25</v>
      </c>
      <c r="V213" s="2">
        <f t="shared" si="63"/>
        <v>0.4985677541609532</v>
      </c>
      <c r="W213" s="2">
        <f t="shared" si="64"/>
        <v>0</v>
      </c>
      <c r="X213" s="2">
        <f t="shared" si="58"/>
        <v>0.4985677541609532</v>
      </c>
      <c r="Y213" s="6">
        <f t="shared" si="59"/>
        <v>1.0733366653876921</v>
      </c>
      <c r="Z213" s="6">
        <f t="shared" si="60"/>
        <v>0.5388837854196976</v>
      </c>
      <c r="AA213" s="77"/>
      <c r="AB213" s="6">
        <f t="shared" si="61"/>
        <v>2.110788204968343</v>
      </c>
      <c r="AC213" s="8">
        <v>778805.926408336</v>
      </c>
      <c r="AD213" s="22">
        <f t="shared" si="65"/>
        <v>16438.943634221592</v>
      </c>
      <c r="AE213" s="23">
        <v>579.49</v>
      </c>
      <c r="AF213" s="22">
        <f t="shared" si="66"/>
        <v>15859.453634221592</v>
      </c>
      <c r="AG213" s="25"/>
      <c r="AH213" s="1">
        <f t="shared" si="67"/>
        <v>8118595377.552419</v>
      </c>
      <c r="AI213" s="2">
        <f t="shared" si="68"/>
        <v>0.39322349822075336</v>
      </c>
      <c r="AJ213" s="2">
        <f t="shared" si="69"/>
        <v>0.783213764733399</v>
      </c>
      <c r="AK213" s="2">
        <f t="shared" si="70"/>
        <v>0.36380489021124757</v>
      </c>
      <c r="AL213" s="2">
        <f t="shared" si="71"/>
        <v>1.54</v>
      </c>
      <c r="AN213" s="102"/>
    </row>
    <row r="214" spans="1:40" ht="12.75">
      <c r="A214" s="49" t="s">
        <v>363</v>
      </c>
      <c r="B214" s="62" t="s">
        <v>364</v>
      </c>
      <c r="C214" s="53" t="s">
        <v>344</v>
      </c>
      <c r="E214" s="74"/>
      <c r="F214" s="56">
        <v>2777397636</v>
      </c>
      <c r="G214" s="67">
        <v>40.49</v>
      </c>
      <c r="H214" s="5">
        <f t="shared" si="62"/>
        <v>0.40490000000000004</v>
      </c>
      <c r="I214" s="59">
        <v>26324914.31</v>
      </c>
      <c r="J214" s="59">
        <v>0</v>
      </c>
      <c r="K214" s="59">
        <v>0</v>
      </c>
      <c r="L214" s="59">
        <v>625741.64</v>
      </c>
      <c r="M214" s="91">
        <f t="shared" si="54"/>
        <v>26950655.95</v>
      </c>
      <c r="N214" s="59">
        <v>84222443</v>
      </c>
      <c r="O214" s="59">
        <v>0</v>
      </c>
      <c r="P214" s="59">
        <v>3761436.22</v>
      </c>
      <c r="Q214" s="94">
        <f t="shared" si="55"/>
        <v>87983879.22</v>
      </c>
      <c r="R214" s="59">
        <v>33896931.24</v>
      </c>
      <c r="S214" s="59">
        <v>0</v>
      </c>
      <c r="T214" s="94">
        <f t="shared" si="56"/>
        <v>33896931.24</v>
      </c>
      <c r="U214" s="94">
        <f t="shared" si="57"/>
        <v>148831466.41</v>
      </c>
      <c r="V214" s="2">
        <f t="shared" si="63"/>
        <v>1.2204565453875111</v>
      </c>
      <c r="W214" s="2">
        <f t="shared" si="64"/>
        <v>0</v>
      </c>
      <c r="X214" s="2">
        <f t="shared" si="58"/>
        <v>1.2204565453875111</v>
      </c>
      <c r="Y214" s="6">
        <f t="shared" si="59"/>
        <v>3.1678531759216924</v>
      </c>
      <c r="Z214" s="6">
        <f t="shared" si="60"/>
        <v>0.9703564084836717</v>
      </c>
      <c r="AA214" s="77"/>
      <c r="AB214" s="6">
        <f t="shared" si="61"/>
        <v>5.358666129792875</v>
      </c>
      <c r="AC214" s="8">
        <v>252721.78797468354</v>
      </c>
      <c r="AD214" s="22">
        <f t="shared" si="65"/>
        <v>13542.516854806328</v>
      </c>
      <c r="AE214" s="23">
        <v>533.5</v>
      </c>
      <c r="AF214" s="22">
        <f t="shared" si="66"/>
        <v>13009.016854806328</v>
      </c>
      <c r="AG214" s="25"/>
      <c r="AH214" s="1">
        <f t="shared" si="67"/>
        <v>6859465635.959496</v>
      </c>
      <c r="AI214" s="2">
        <f t="shared" si="68"/>
        <v>0.39289730979503873</v>
      </c>
      <c r="AJ214" s="2">
        <f t="shared" si="69"/>
        <v>1.282663750930693</v>
      </c>
      <c r="AK214" s="2">
        <f t="shared" si="70"/>
        <v>0.4941628552274033</v>
      </c>
      <c r="AL214" s="2">
        <f t="shared" si="71"/>
        <v>2.17</v>
      </c>
      <c r="AN214" s="102"/>
    </row>
    <row r="215" spans="1:40" ht="12.75">
      <c r="A215" s="49" t="s">
        <v>365</v>
      </c>
      <c r="B215" s="62" t="s">
        <v>366</v>
      </c>
      <c r="C215" s="53" t="s">
        <v>344</v>
      </c>
      <c r="E215" s="74"/>
      <c r="F215" s="56">
        <v>10913478289</v>
      </c>
      <c r="G215" s="67">
        <v>70.52</v>
      </c>
      <c r="H215" s="5">
        <f t="shared" si="62"/>
        <v>0.7051999999999999</v>
      </c>
      <c r="I215" s="59">
        <v>58415035.21</v>
      </c>
      <c r="J215" s="59">
        <v>0</v>
      </c>
      <c r="K215" s="59">
        <v>0</v>
      </c>
      <c r="L215" s="59">
        <v>1398499.21</v>
      </c>
      <c r="M215" s="91">
        <f t="shared" si="54"/>
        <v>59813534.42</v>
      </c>
      <c r="N215" s="59">
        <v>82571750.5</v>
      </c>
      <c r="O215" s="59">
        <v>0</v>
      </c>
      <c r="P215" s="59">
        <v>3812402</v>
      </c>
      <c r="Q215" s="94">
        <f t="shared" si="55"/>
        <v>86384152.5</v>
      </c>
      <c r="R215" s="59">
        <v>124744182.18</v>
      </c>
      <c r="S215" s="59">
        <v>0</v>
      </c>
      <c r="T215" s="94">
        <f t="shared" si="56"/>
        <v>124744182.18</v>
      </c>
      <c r="U215" s="94">
        <f t="shared" si="57"/>
        <v>270941869.1</v>
      </c>
      <c r="V215" s="2">
        <f t="shared" si="63"/>
        <v>1.1430286374027347</v>
      </c>
      <c r="W215" s="2">
        <f t="shared" si="64"/>
        <v>0</v>
      </c>
      <c r="X215" s="2">
        <f t="shared" si="58"/>
        <v>1.1430286374027347</v>
      </c>
      <c r="Y215" s="6">
        <f t="shared" si="59"/>
        <v>0.7915363939200667</v>
      </c>
      <c r="Z215" s="6">
        <f t="shared" si="60"/>
        <v>0.5480703111883929</v>
      </c>
      <c r="AA215" s="77"/>
      <c r="AB215" s="6">
        <f t="shared" si="61"/>
        <v>2.4826353425111947</v>
      </c>
      <c r="AC215" s="8">
        <v>167519.04223760418</v>
      </c>
      <c r="AD215" s="22">
        <f t="shared" si="65"/>
        <v>4158.886948027018</v>
      </c>
      <c r="AE215" s="23">
        <v>633.79</v>
      </c>
      <c r="AF215" s="22">
        <f t="shared" si="66"/>
        <v>3525.096948027018</v>
      </c>
      <c r="AG215" s="25"/>
      <c r="AH215" s="1">
        <f t="shared" si="67"/>
        <v>15475720772.830404</v>
      </c>
      <c r="AI215" s="2">
        <f t="shared" si="68"/>
        <v>0.3864991834500547</v>
      </c>
      <c r="AJ215" s="2">
        <f t="shared" si="69"/>
        <v>0.558191464992431</v>
      </c>
      <c r="AK215" s="2">
        <f t="shared" si="70"/>
        <v>0.8060637950964086</v>
      </c>
      <c r="AL215" s="2">
        <f t="shared" si="71"/>
        <v>1.75</v>
      </c>
      <c r="AN215" s="102"/>
    </row>
    <row r="216" spans="1:40" ht="12.75">
      <c r="A216" s="49" t="s">
        <v>367</v>
      </c>
      <c r="B216" s="62" t="s">
        <v>1100</v>
      </c>
      <c r="C216" s="53" t="s">
        <v>344</v>
      </c>
      <c r="E216" s="74"/>
      <c r="F216" s="56">
        <v>366336343</v>
      </c>
      <c r="G216" s="67">
        <v>22.19</v>
      </c>
      <c r="H216" s="5">
        <f t="shared" si="62"/>
        <v>0.22190000000000001</v>
      </c>
      <c r="I216" s="59">
        <v>6642241.47</v>
      </c>
      <c r="J216" s="59">
        <v>0</v>
      </c>
      <c r="K216" s="59">
        <v>0</v>
      </c>
      <c r="L216" s="59">
        <v>157862.09</v>
      </c>
      <c r="M216" s="91">
        <f t="shared" si="54"/>
        <v>6800103.56</v>
      </c>
      <c r="N216" s="59">
        <v>9107298</v>
      </c>
      <c r="O216" s="59">
        <v>6294016.19</v>
      </c>
      <c r="P216" s="59">
        <v>0</v>
      </c>
      <c r="Q216" s="94">
        <f t="shared" si="55"/>
        <v>15401314.190000001</v>
      </c>
      <c r="R216" s="59">
        <v>4333802.49</v>
      </c>
      <c r="S216" s="59">
        <v>0</v>
      </c>
      <c r="T216" s="94">
        <f t="shared" si="56"/>
        <v>4333802.49</v>
      </c>
      <c r="U216" s="94">
        <f t="shared" si="57"/>
        <v>26535220.240000002</v>
      </c>
      <c r="V216" s="2">
        <f t="shared" si="63"/>
        <v>1.1830118886129735</v>
      </c>
      <c r="W216" s="2">
        <f t="shared" si="64"/>
        <v>0</v>
      </c>
      <c r="X216" s="2">
        <f t="shared" si="58"/>
        <v>1.1830118886129735</v>
      </c>
      <c r="Y216" s="6">
        <f t="shared" si="59"/>
        <v>4.2041458578408095</v>
      </c>
      <c r="Z216" s="6">
        <f t="shared" si="60"/>
        <v>1.8562459581030428</v>
      </c>
      <c r="AA216" s="77"/>
      <c r="AB216" s="6">
        <f t="shared" si="61"/>
        <v>7.243403704556826</v>
      </c>
      <c r="AC216" s="8">
        <v>167844.47931526392</v>
      </c>
      <c r="AD216" s="22">
        <f t="shared" si="65"/>
        <v>12157.653232615943</v>
      </c>
      <c r="AE216" s="23">
        <v>538.17</v>
      </c>
      <c r="AF216" s="22">
        <f t="shared" si="66"/>
        <v>11619.483232615943</v>
      </c>
      <c r="AG216" s="25"/>
      <c r="AH216" s="1">
        <f t="shared" si="67"/>
        <v>1650907359.1707976</v>
      </c>
      <c r="AI216" s="2">
        <f t="shared" si="68"/>
        <v>0.41190097810306525</v>
      </c>
      <c r="AJ216" s="2">
        <f t="shared" si="69"/>
        <v>0.9328999658548757</v>
      </c>
      <c r="AK216" s="2">
        <f t="shared" si="70"/>
        <v>0.2625103380832188</v>
      </c>
      <c r="AL216" s="2">
        <f t="shared" si="71"/>
        <v>1.608</v>
      </c>
      <c r="AN216" s="102"/>
    </row>
    <row r="217" spans="1:40" ht="12.75">
      <c r="A217" s="49" t="s">
        <v>368</v>
      </c>
      <c r="B217" s="62" t="s">
        <v>369</v>
      </c>
      <c r="C217" s="53" t="s">
        <v>344</v>
      </c>
      <c r="E217" s="74" t="s">
        <v>1200</v>
      </c>
      <c r="F217" s="56">
        <v>4154942100</v>
      </c>
      <c r="G217" s="67">
        <v>97.93</v>
      </c>
      <c r="H217" s="5">
        <f t="shared" si="62"/>
        <v>0.9793000000000001</v>
      </c>
      <c r="I217" s="59">
        <v>16554064.72</v>
      </c>
      <c r="J217" s="59">
        <v>0</v>
      </c>
      <c r="K217" s="59">
        <v>0</v>
      </c>
      <c r="L217" s="59">
        <v>393576.13</v>
      </c>
      <c r="M217" s="91">
        <f t="shared" si="54"/>
        <v>16947640.85</v>
      </c>
      <c r="N217" s="59">
        <v>40757967</v>
      </c>
      <c r="O217" s="59">
        <v>0</v>
      </c>
      <c r="P217" s="59">
        <v>0</v>
      </c>
      <c r="Q217" s="94">
        <f t="shared" si="55"/>
        <v>40757967</v>
      </c>
      <c r="R217" s="59">
        <v>27404479</v>
      </c>
      <c r="S217" s="59">
        <v>0</v>
      </c>
      <c r="T217" s="94">
        <f t="shared" si="56"/>
        <v>27404479</v>
      </c>
      <c r="U217" s="94">
        <f t="shared" si="57"/>
        <v>85110086.85</v>
      </c>
      <c r="V217" s="2">
        <f t="shared" si="63"/>
        <v>0.6595634389225303</v>
      </c>
      <c r="W217" s="2">
        <f t="shared" si="64"/>
        <v>0</v>
      </c>
      <c r="X217" s="2">
        <f t="shared" si="58"/>
        <v>0.6595634389225303</v>
      </c>
      <c r="Y217" s="6">
        <f t="shared" si="59"/>
        <v>0.9809515035119262</v>
      </c>
      <c r="Z217" s="6">
        <f t="shared" si="60"/>
        <v>0.4078911436575735</v>
      </c>
      <c r="AA217" s="77"/>
      <c r="AB217" s="6">
        <f t="shared" si="61"/>
        <v>2.04840608609203</v>
      </c>
      <c r="AC217" s="8">
        <v>403472.86897223577</v>
      </c>
      <c r="AD217" s="22">
        <f t="shared" si="65"/>
        <v>8264.762803757398</v>
      </c>
      <c r="AE217" s="23">
        <v>548.31</v>
      </c>
      <c r="AF217" s="22">
        <f t="shared" si="66"/>
        <v>7716.452803757398</v>
      </c>
      <c r="AG217" s="25"/>
      <c r="AH217" s="1">
        <f t="shared" si="67"/>
        <v>4242767384.866741</v>
      </c>
      <c r="AI217" s="2">
        <f t="shared" si="68"/>
        <v>0.3994477969838618</v>
      </c>
      <c r="AJ217" s="2">
        <f t="shared" si="69"/>
        <v>0.9606458073892293</v>
      </c>
      <c r="AK217" s="2">
        <f t="shared" si="70"/>
        <v>0.645910475736834</v>
      </c>
      <c r="AL217" s="2">
        <f t="shared" si="71"/>
        <v>2.006</v>
      </c>
      <c r="AN217" s="102"/>
    </row>
    <row r="218" spans="1:40" ht="12.75">
      <c r="A218" s="49" t="s">
        <v>370</v>
      </c>
      <c r="B218" s="62" t="s">
        <v>1101</v>
      </c>
      <c r="C218" s="53" t="s">
        <v>344</v>
      </c>
      <c r="E218" s="74" t="s">
        <v>1200</v>
      </c>
      <c r="F218" s="56">
        <v>1640334521</v>
      </c>
      <c r="G218" s="67">
        <v>99.74</v>
      </c>
      <c r="H218" s="5">
        <f t="shared" si="62"/>
        <v>0.9974</v>
      </c>
      <c r="I218" s="59">
        <v>5530443.57</v>
      </c>
      <c r="J218" s="59">
        <v>0</v>
      </c>
      <c r="K218" s="59">
        <v>0</v>
      </c>
      <c r="L218" s="59">
        <v>131662.94</v>
      </c>
      <c r="M218" s="91">
        <f t="shared" si="54"/>
        <v>5662106.510000001</v>
      </c>
      <c r="N218" s="59">
        <v>8931421</v>
      </c>
      <c r="O218" s="59">
        <v>0</v>
      </c>
      <c r="P218" s="59">
        <v>0</v>
      </c>
      <c r="Q218" s="94">
        <f t="shared" si="55"/>
        <v>8931421</v>
      </c>
      <c r="R218" s="59">
        <v>30959965.99</v>
      </c>
      <c r="S218" s="59">
        <v>0</v>
      </c>
      <c r="T218" s="94">
        <f t="shared" si="56"/>
        <v>30959965.99</v>
      </c>
      <c r="U218" s="94">
        <f t="shared" si="57"/>
        <v>45553493.5</v>
      </c>
      <c r="V218" s="2">
        <f t="shared" si="63"/>
        <v>1.8874178159175619</v>
      </c>
      <c r="W218" s="2">
        <f t="shared" si="64"/>
        <v>0</v>
      </c>
      <c r="X218" s="2">
        <f t="shared" si="58"/>
        <v>1.8874178159175619</v>
      </c>
      <c r="Y218" s="6">
        <f t="shared" si="59"/>
        <v>0.5444877789047031</v>
      </c>
      <c r="Z218" s="6">
        <f t="shared" si="60"/>
        <v>0.3451799884421259</v>
      </c>
      <c r="AA218" s="77"/>
      <c r="AB218" s="6">
        <f t="shared" si="61"/>
        <v>2.7770855832643906</v>
      </c>
      <c r="AC218" s="8">
        <v>249538.26918362343</v>
      </c>
      <c r="AD218" s="22">
        <f t="shared" si="65"/>
        <v>6929.8912982258935</v>
      </c>
      <c r="AE218" s="23">
        <v>587.24</v>
      </c>
      <c r="AF218" s="22">
        <f t="shared" si="66"/>
        <v>6342.651298225894</v>
      </c>
      <c r="AG218" s="25"/>
      <c r="AH218" s="1">
        <f t="shared" si="67"/>
        <v>1644610508.3216364</v>
      </c>
      <c r="AI218" s="2">
        <f t="shared" si="68"/>
        <v>0.3442825204721763</v>
      </c>
      <c r="AJ218" s="2">
        <f t="shared" si="69"/>
        <v>0.5430721106795507</v>
      </c>
      <c r="AK218" s="2">
        <f t="shared" si="70"/>
        <v>1.882510529596176</v>
      </c>
      <c r="AL218" s="2">
        <f t="shared" si="71"/>
        <v>2.77</v>
      </c>
      <c r="AN218" s="102"/>
    </row>
    <row r="219" spans="1:40" ht="12.75">
      <c r="A219" s="49" t="s">
        <v>371</v>
      </c>
      <c r="B219" s="62" t="s">
        <v>372</v>
      </c>
      <c r="C219" s="53" t="s">
        <v>344</v>
      </c>
      <c r="E219" s="74"/>
      <c r="F219" s="56">
        <v>255239365</v>
      </c>
      <c r="G219" s="67">
        <v>13.15</v>
      </c>
      <c r="H219" s="5">
        <f t="shared" si="62"/>
        <v>0.1315</v>
      </c>
      <c r="I219" s="59">
        <v>5551090.56</v>
      </c>
      <c r="J219" s="59">
        <v>0</v>
      </c>
      <c r="K219" s="59">
        <v>0</v>
      </c>
      <c r="L219" s="59">
        <v>153636.14</v>
      </c>
      <c r="M219" s="91">
        <f t="shared" si="54"/>
        <v>5704726.699999999</v>
      </c>
      <c r="N219" s="59">
        <v>0</v>
      </c>
      <c r="O219" s="59">
        <v>6704907.95</v>
      </c>
      <c r="P219" s="59">
        <v>6189650.83</v>
      </c>
      <c r="Q219" s="94">
        <f t="shared" si="55"/>
        <v>12894558.780000001</v>
      </c>
      <c r="R219" s="59">
        <v>7858932.73</v>
      </c>
      <c r="S219" s="59">
        <v>102100</v>
      </c>
      <c r="T219" s="94">
        <f t="shared" si="56"/>
        <v>7961032.73</v>
      </c>
      <c r="U219" s="94">
        <f t="shared" si="57"/>
        <v>26560318.21</v>
      </c>
      <c r="V219" s="2">
        <f t="shared" si="63"/>
        <v>3.0790441474417554</v>
      </c>
      <c r="W219" s="2">
        <f t="shared" si="64"/>
        <v>0.040001666670813105</v>
      </c>
      <c r="X219" s="2">
        <f t="shared" si="58"/>
        <v>3.1190458141125683</v>
      </c>
      <c r="Y219" s="6">
        <f t="shared" si="59"/>
        <v>5.05194752384688</v>
      </c>
      <c r="Z219" s="6">
        <f t="shared" si="60"/>
        <v>2.2350497149998785</v>
      </c>
      <c r="AA219" s="77"/>
      <c r="AB219" s="6">
        <f t="shared" si="61"/>
        <v>10.406043052959326</v>
      </c>
      <c r="AC219" s="8">
        <v>63130.6807106599</v>
      </c>
      <c r="AD219" s="22">
        <f t="shared" si="65"/>
        <v>6569.405814377557</v>
      </c>
      <c r="AE219" s="23">
        <v>581.43</v>
      </c>
      <c r="AF219" s="22">
        <f t="shared" si="66"/>
        <v>5987.975814377557</v>
      </c>
      <c r="AG219" s="25"/>
      <c r="AH219" s="1">
        <f t="shared" si="67"/>
        <v>1940983764.258555</v>
      </c>
      <c r="AI219" s="2">
        <f t="shared" si="68"/>
        <v>0.29390903752248404</v>
      </c>
      <c r="AJ219" s="2">
        <f t="shared" si="69"/>
        <v>0.6643310993858649</v>
      </c>
      <c r="AK219" s="2">
        <f t="shared" si="70"/>
        <v>0.41015452455580276</v>
      </c>
      <c r="AL219" s="2">
        <f t="shared" si="71"/>
        <v>1.3679999999999999</v>
      </c>
      <c r="AN219" s="102"/>
    </row>
    <row r="220" spans="1:40" ht="12.75">
      <c r="A220" s="49" t="s">
        <v>373</v>
      </c>
      <c r="B220" s="62" t="s">
        <v>1102</v>
      </c>
      <c r="C220" s="53" t="s">
        <v>344</v>
      </c>
      <c r="E220" s="74"/>
      <c r="F220" s="56">
        <v>1010590378</v>
      </c>
      <c r="G220" s="67">
        <v>38.28</v>
      </c>
      <c r="H220" s="5">
        <f t="shared" si="62"/>
        <v>0.38280000000000003</v>
      </c>
      <c r="I220" s="59">
        <v>10041028.64</v>
      </c>
      <c r="J220" s="59">
        <v>0</v>
      </c>
      <c r="K220" s="59">
        <v>0</v>
      </c>
      <c r="L220" s="59">
        <v>238744.78</v>
      </c>
      <c r="M220" s="91">
        <f t="shared" si="54"/>
        <v>10279773.42</v>
      </c>
      <c r="N220" s="59">
        <v>0</v>
      </c>
      <c r="O220" s="59">
        <v>34860001.86</v>
      </c>
      <c r="P220" s="59">
        <v>0</v>
      </c>
      <c r="Q220" s="94">
        <f t="shared" si="55"/>
        <v>34860001.86</v>
      </c>
      <c r="R220" s="59">
        <v>17036589.78</v>
      </c>
      <c r="S220" s="59">
        <v>101059.04</v>
      </c>
      <c r="T220" s="94">
        <f t="shared" si="56"/>
        <v>17137648.82</v>
      </c>
      <c r="U220" s="94">
        <f t="shared" si="57"/>
        <v>62277424.1</v>
      </c>
      <c r="V220" s="2">
        <f t="shared" si="63"/>
        <v>1.685805658838363</v>
      </c>
      <c r="W220" s="2">
        <f t="shared" si="64"/>
        <v>0.010000000217694531</v>
      </c>
      <c r="X220" s="2">
        <f t="shared" si="58"/>
        <v>1.6958056590560573</v>
      </c>
      <c r="Y220" s="6">
        <f t="shared" si="59"/>
        <v>3.449469005334226</v>
      </c>
      <c r="Z220" s="6">
        <f t="shared" si="60"/>
        <v>1.0172047590977558</v>
      </c>
      <c r="AA220" s="77"/>
      <c r="AB220" s="6">
        <f t="shared" si="61"/>
        <v>6.16247942348804</v>
      </c>
      <c r="AC220" s="8">
        <v>208699.05682079596</v>
      </c>
      <c r="AD220" s="22">
        <f t="shared" si="65"/>
        <v>12861.036433595164</v>
      </c>
      <c r="AE220" s="23">
        <v>509.71</v>
      </c>
      <c r="AF220" s="22">
        <f t="shared" si="66"/>
        <v>12351.326433595164</v>
      </c>
      <c r="AG220" s="25"/>
      <c r="AH220" s="1">
        <f t="shared" si="67"/>
        <v>2639995762.800418</v>
      </c>
      <c r="AI220" s="2">
        <f t="shared" si="68"/>
        <v>0.38938598178262096</v>
      </c>
      <c r="AJ220" s="2">
        <f t="shared" si="69"/>
        <v>1.3204567352419418</v>
      </c>
      <c r="AK220" s="2">
        <f t="shared" si="70"/>
        <v>0.6491544062866587</v>
      </c>
      <c r="AL220" s="2">
        <f t="shared" si="71"/>
        <v>2.358</v>
      </c>
      <c r="AN220" s="102"/>
    </row>
    <row r="221" spans="1:40" ht="12.75">
      <c r="A221" s="49" t="s">
        <v>374</v>
      </c>
      <c r="B221" s="62" t="s">
        <v>375</v>
      </c>
      <c r="C221" s="53" t="s">
        <v>344</v>
      </c>
      <c r="E221" s="74"/>
      <c r="F221" s="56">
        <v>503459400</v>
      </c>
      <c r="G221" s="67">
        <v>20.94</v>
      </c>
      <c r="H221" s="5">
        <f t="shared" si="62"/>
        <v>0.2094</v>
      </c>
      <c r="I221" s="59">
        <v>9098711.43</v>
      </c>
      <c r="J221" s="59">
        <v>0</v>
      </c>
      <c r="K221" s="59">
        <v>0</v>
      </c>
      <c r="L221" s="59">
        <v>216286.19</v>
      </c>
      <c r="M221" s="91">
        <f t="shared" si="54"/>
        <v>9314997.62</v>
      </c>
      <c r="N221" s="59">
        <v>24144748</v>
      </c>
      <c r="O221" s="59">
        <v>0</v>
      </c>
      <c r="P221" s="59">
        <v>0</v>
      </c>
      <c r="Q221" s="94">
        <f t="shared" si="55"/>
        <v>24144748</v>
      </c>
      <c r="R221" s="59">
        <v>10663997</v>
      </c>
      <c r="S221" s="59">
        <v>0</v>
      </c>
      <c r="T221" s="94">
        <f t="shared" si="56"/>
        <v>10663997</v>
      </c>
      <c r="U221" s="94">
        <f t="shared" si="57"/>
        <v>44123742.62</v>
      </c>
      <c r="V221" s="2">
        <f t="shared" si="63"/>
        <v>2.118144382645353</v>
      </c>
      <c r="W221" s="2">
        <f t="shared" si="64"/>
        <v>0</v>
      </c>
      <c r="X221" s="2">
        <f t="shared" si="58"/>
        <v>2.118144382645353</v>
      </c>
      <c r="Y221" s="6">
        <f t="shared" si="59"/>
        <v>4.795768635961509</v>
      </c>
      <c r="Z221" s="6">
        <f t="shared" si="60"/>
        <v>1.8501983715072157</v>
      </c>
      <c r="AA221" s="77"/>
      <c r="AB221" s="6">
        <f t="shared" si="61"/>
        <v>8.764111390114078</v>
      </c>
      <c r="AC221" s="8">
        <v>91310.16386641776</v>
      </c>
      <c r="AD221" s="22">
        <f t="shared" si="65"/>
        <v>8002.5244717485475</v>
      </c>
      <c r="AE221" s="23">
        <v>563.77</v>
      </c>
      <c r="AF221" s="22">
        <f t="shared" si="66"/>
        <v>7438.754471748547</v>
      </c>
      <c r="AG221" s="25"/>
      <c r="AH221" s="1">
        <f t="shared" si="67"/>
        <v>2404295128.939828</v>
      </c>
      <c r="AI221" s="2">
        <f t="shared" si="68"/>
        <v>0.387431538993611</v>
      </c>
      <c r="AJ221" s="2">
        <f t="shared" si="69"/>
        <v>1.00423395237034</v>
      </c>
      <c r="AK221" s="2">
        <f t="shared" si="70"/>
        <v>0.443539433725937</v>
      </c>
      <c r="AL221" s="2">
        <f t="shared" si="71"/>
        <v>1.835</v>
      </c>
      <c r="AN221" s="102"/>
    </row>
    <row r="222" spans="1:40" ht="12.75">
      <c r="A222" s="49" t="s">
        <v>376</v>
      </c>
      <c r="B222" s="62" t="s">
        <v>377</v>
      </c>
      <c r="C222" s="53" t="s">
        <v>344</v>
      </c>
      <c r="E222" s="74"/>
      <c r="F222" s="56">
        <v>1126248500</v>
      </c>
      <c r="G222" s="67">
        <v>50.53</v>
      </c>
      <c r="H222" s="5">
        <f t="shared" si="62"/>
        <v>0.5053</v>
      </c>
      <c r="I222" s="59">
        <v>8528818.69</v>
      </c>
      <c r="J222" s="59">
        <v>0</v>
      </c>
      <c r="K222" s="59">
        <v>0</v>
      </c>
      <c r="L222" s="59">
        <v>202715.59</v>
      </c>
      <c r="M222" s="91">
        <f t="shared" si="54"/>
        <v>8731534.28</v>
      </c>
      <c r="N222" s="59">
        <v>0</v>
      </c>
      <c r="O222" s="59">
        <v>21119552.1</v>
      </c>
      <c r="P222" s="59">
        <v>0</v>
      </c>
      <c r="Q222" s="94">
        <f t="shared" si="55"/>
        <v>21119552.1</v>
      </c>
      <c r="R222" s="59">
        <v>9563286</v>
      </c>
      <c r="S222" s="59">
        <v>0</v>
      </c>
      <c r="T222" s="94">
        <f t="shared" si="56"/>
        <v>9563286</v>
      </c>
      <c r="U222" s="94">
        <f t="shared" si="57"/>
        <v>39414372.38</v>
      </c>
      <c r="V222" s="2">
        <f t="shared" si="63"/>
        <v>0.8491275238102426</v>
      </c>
      <c r="W222" s="2">
        <f t="shared" si="64"/>
        <v>0</v>
      </c>
      <c r="X222" s="2">
        <f t="shared" si="58"/>
        <v>0.8491275238102426</v>
      </c>
      <c r="Y222" s="6">
        <f t="shared" si="59"/>
        <v>1.8752124508933865</v>
      </c>
      <c r="Z222" s="6">
        <f t="shared" si="60"/>
        <v>0.7752759963720263</v>
      </c>
      <c r="AA222" s="77"/>
      <c r="AB222" s="6">
        <f t="shared" si="61"/>
        <v>3.499615971075656</v>
      </c>
      <c r="AC222" s="8">
        <v>218673.44422139376</v>
      </c>
      <c r="AD222" s="22">
        <f t="shared" si="65"/>
        <v>7652.730778473112</v>
      </c>
      <c r="AE222" s="23">
        <v>583.33</v>
      </c>
      <c r="AF222" s="22">
        <f t="shared" si="66"/>
        <v>7069.400778473112</v>
      </c>
      <c r="AG222" s="25"/>
      <c r="AH222" s="1">
        <f t="shared" si="67"/>
        <v>2228870967.7419357</v>
      </c>
      <c r="AI222" s="2">
        <f t="shared" si="68"/>
        <v>0.3917469609667848</v>
      </c>
      <c r="AJ222" s="2">
        <f t="shared" si="69"/>
        <v>0.9475448514364281</v>
      </c>
      <c r="AK222" s="2">
        <f t="shared" si="70"/>
        <v>0.4290641377813155</v>
      </c>
      <c r="AL222" s="2">
        <f t="shared" si="71"/>
        <v>1.769</v>
      </c>
      <c r="AN222" s="102"/>
    </row>
    <row r="223" spans="1:40" ht="12.75">
      <c r="A223" s="49" t="s">
        <v>378</v>
      </c>
      <c r="B223" s="62" t="s">
        <v>379</v>
      </c>
      <c r="C223" s="53" t="s">
        <v>344</v>
      </c>
      <c r="E223" s="74"/>
      <c r="F223" s="56">
        <v>1532727020</v>
      </c>
      <c r="G223" s="67">
        <v>23.58</v>
      </c>
      <c r="H223" s="5">
        <f t="shared" si="62"/>
        <v>0.23579999999999998</v>
      </c>
      <c r="I223" s="59">
        <v>24992328.57</v>
      </c>
      <c r="J223" s="59">
        <v>0</v>
      </c>
      <c r="K223" s="59">
        <v>0</v>
      </c>
      <c r="L223" s="59">
        <v>594291.78</v>
      </c>
      <c r="M223" s="91">
        <f t="shared" si="54"/>
        <v>25586620.35</v>
      </c>
      <c r="N223" s="59">
        <v>97028693</v>
      </c>
      <c r="O223" s="59">
        <v>0</v>
      </c>
      <c r="P223" s="59">
        <v>0</v>
      </c>
      <c r="Q223" s="94">
        <f t="shared" si="55"/>
        <v>97028693</v>
      </c>
      <c r="R223" s="59">
        <v>39662716</v>
      </c>
      <c r="S223" s="59">
        <v>153272.7</v>
      </c>
      <c r="T223" s="94">
        <f t="shared" si="56"/>
        <v>39815988.7</v>
      </c>
      <c r="U223" s="94">
        <f t="shared" si="57"/>
        <v>162431302.05</v>
      </c>
      <c r="V223" s="2">
        <f t="shared" si="63"/>
        <v>2.5877221111427917</v>
      </c>
      <c r="W223" s="2">
        <f t="shared" si="64"/>
        <v>0.009999999869513622</v>
      </c>
      <c r="X223" s="2">
        <f t="shared" si="58"/>
        <v>2.5977221110123057</v>
      </c>
      <c r="Y223" s="6">
        <f t="shared" si="59"/>
        <v>6.330461441203014</v>
      </c>
      <c r="Z223" s="6">
        <f t="shared" si="60"/>
        <v>1.6693527298814113</v>
      </c>
      <c r="AA223" s="77"/>
      <c r="AB223" s="6">
        <f t="shared" si="61"/>
        <v>10.597536282096732</v>
      </c>
      <c r="AC223" s="8">
        <v>94441.78513167094</v>
      </c>
      <c r="AD223" s="22">
        <f t="shared" si="65"/>
        <v>10008.502444788664</v>
      </c>
      <c r="AE223" s="23">
        <v>531.57</v>
      </c>
      <c r="AF223" s="22">
        <f t="shared" si="66"/>
        <v>9476.932444788665</v>
      </c>
      <c r="AG223" s="25"/>
      <c r="AH223" s="1">
        <f t="shared" si="67"/>
        <v>6500114588.634437</v>
      </c>
      <c r="AI223" s="2">
        <f t="shared" si="68"/>
        <v>0.3936333737060367</v>
      </c>
      <c r="AJ223" s="2">
        <f t="shared" si="69"/>
        <v>1.4927228078356705</v>
      </c>
      <c r="AK223" s="2">
        <f t="shared" si="70"/>
        <v>0.6125428737767016</v>
      </c>
      <c r="AL223" s="2">
        <f t="shared" si="71"/>
        <v>2.5</v>
      </c>
      <c r="AN223" s="102"/>
    </row>
    <row r="224" spans="1:40" ht="12.75">
      <c r="A224" s="49" t="s">
        <v>380</v>
      </c>
      <c r="B224" s="62" t="s">
        <v>381</v>
      </c>
      <c r="C224" s="53" t="s">
        <v>382</v>
      </c>
      <c r="E224" s="74"/>
      <c r="F224" s="56">
        <v>272255045</v>
      </c>
      <c r="G224" s="67">
        <v>60.83</v>
      </c>
      <c r="H224" s="5">
        <f t="shared" si="62"/>
        <v>0.6083</v>
      </c>
      <c r="I224" s="59">
        <v>2178567.32</v>
      </c>
      <c r="J224" s="59">
        <v>173256.13</v>
      </c>
      <c r="K224" s="59">
        <v>0</v>
      </c>
      <c r="L224" s="59">
        <v>158275.21</v>
      </c>
      <c r="M224" s="91">
        <f t="shared" si="54"/>
        <v>2510098.6599999997</v>
      </c>
      <c r="N224" s="59">
        <v>6521875</v>
      </c>
      <c r="O224" s="59">
        <v>0</v>
      </c>
      <c r="P224" s="59">
        <v>0</v>
      </c>
      <c r="Q224" s="94">
        <f t="shared" si="55"/>
        <v>6521875</v>
      </c>
      <c r="R224" s="59">
        <v>3228900</v>
      </c>
      <c r="S224" s="59">
        <v>0</v>
      </c>
      <c r="T224" s="94">
        <f t="shared" si="56"/>
        <v>3228900</v>
      </c>
      <c r="U224" s="94">
        <f t="shared" si="57"/>
        <v>12260873.66</v>
      </c>
      <c r="V224" s="2">
        <f t="shared" si="63"/>
        <v>1.1859835324630992</v>
      </c>
      <c r="W224" s="2">
        <f t="shared" si="64"/>
        <v>0</v>
      </c>
      <c r="X224" s="2">
        <f t="shared" si="58"/>
        <v>1.1859835324630992</v>
      </c>
      <c r="Y224" s="6">
        <f t="shared" si="59"/>
        <v>2.3955019823415946</v>
      </c>
      <c r="Z224" s="6">
        <f t="shared" si="60"/>
        <v>0.9219658941489954</v>
      </c>
      <c r="AA224" s="77"/>
      <c r="AB224" s="6">
        <f t="shared" si="61"/>
        <v>4.503451408953689</v>
      </c>
      <c r="AC224" s="8">
        <v>94003.06873977087</v>
      </c>
      <c r="AD224" s="22">
        <f t="shared" si="65"/>
        <v>4233.382523620916</v>
      </c>
      <c r="AE224" s="23">
        <v>506.57</v>
      </c>
      <c r="AF224" s="22">
        <f t="shared" si="66"/>
        <v>3726.8125236209157</v>
      </c>
      <c r="AG224" s="25"/>
      <c r="AH224" s="1">
        <f t="shared" si="67"/>
        <v>447567063.94870955</v>
      </c>
      <c r="AI224" s="2">
        <f t="shared" si="68"/>
        <v>0.5608318534108339</v>
      </c>
      <c r="AJ224" s="2">
        <f t="shared" si="69"/>
        <v>1.4571838558583918</v>
      </c>
      <c r="AK224" s="2">
        <f t="shared" si="70"/>
        <v>0.7214337827973032</v>
      </c>
      <c r="AL224" s="2">
        <f t="shared" si="71"/>
        <v>2.7390000000000003</v>
      </c>
      <c r="AN224" s="102"/>
    </row>
    <row r="225" spans="1:40" ht="12.75">
      <c r="A225" s="49" t="s">
        <v>383</v>
      </c>
      <c r="B225" s="62" t="s">
        <v>384</v>
      </c>
      <c r="C225" s="53" t="s">
        <v>382</v>
      </c>
      <c r="E225" s="74"/>
      <c r="F225" s="56">
        <v>1651728337</v>
      </c>
      <c r="G225" s="67">
        <v>59.46</v>
      </c>
      <c r="H225" s="5">
        <f t="shared" si="62"/>
        <v>0.5946</v>
      </c>
      <c r="I225" s="59">
        <v>13373292.25</v>
      </c>
      <c r="J225" s="59">
        <v>0</v>
      </c>
      <c r="K225" s="59">
        <v>0</v>
      </c>
      <c r="L225" s="59">
        <v>971775.38</v>
      </c>
      <c r="M225" s="91">
        <f t="shared" si="54"/>
        <v>14345067.63</v>
      </c>
      <c r="N225" s="59">
        <v>31927666</v>
      </c>
      <c r="O225" s="59">
        <v>0</v>
      </c>
      <c r="P225" s="59">
        <v>0</v>
      </c>
      <c r="Q225" s="94">
        <f t="shared" si="55"/>
        <v>31927666</v>
      </c>
      <c r="R225" s="59">
        <v>12680323.41</v>
      </c>
      <c r="S225" s="59">
        <v>0</v>
      </c>
      <c r="T225" s="94">
        <f t="shared" si="56"/>
        <v>12680323.41</v>
      </c>
      <c r="U225" s="94">
        <f t="shared" si="57"/>
        <v>58953057.04000001</v>
      </c>
      <c r="V225" s="2">
        <f t="shared" si="63"/>
        <v>0.7677003007062898</v>
      </c>
      <c r="W225" s="2">
        <f t="shared" si="64"/>
        <v>0</v>
      </c>
      <c r="X225" s="2">
        <f t="shared" si="58"/>
        <v>0.7677003007062898</v>
      </c>
      <c r="Y225" s="6">
        <f t="shared" si="59"/>
        <v>1.932985303018386</v>
      </c>
      <c r="Z225" s="6">
        <f t="shared" si="60"/>
        <v>0.8684883166716537</v>
      </c>
      <c r="AA225" s="77"/>
      <c r="AB225" s="6">
        <f t="shared" si="61"/>
        <v>3.56917392039633</v>
      </c>
      <c r="AC225" s="8">
        <v>110904.74369574204</v>
      </c>
      <c r="AD225" s="22">
        <f t="shared" si="65"/>
        <v>3958.3831884708175</v>
      </c>
      <c r="AE225" s="23">
        <v>567.59</v>
      </c>
      <c r="AF225" s="22">
        <f t="shared" si="66"/>
        <v>3390.7931884708173</v>
      </c>
      <c r="AG225" s="25"/>
      <c r="AH225" s="1">
        <f t="shared" si="67"/>
        <v>2777881495.1227717</v>
      </c>
      <c r="AI225" s="2">
        <f t="shared" si="68"/>
        <v>0.5164031530929653</v>
      </c>
      <c r="AJ225" s="2">
        <f t="shared" si="69"/>
        <v>1.1493530611747322</v>
      </c>
      <c r="AK225" s="2">
        <f t="shared" si="70"/>
        <v>0.4564745987999599</v>
      </c>
      <c r="AL225" s="2">
        <f t="shared" si="71"/>
        <v>2.121</v>
      </c>
      <c r="AN225" s="102"/>
    </row>
    <row r="226" spans="1:40" ht="12.75">
      <c r="A226" s="49" t="s">
        <v>385</v>
      </c>
      <c r="B226" s="62" t="s">
        <v>1103</v>
      </c>
      <c r="C226" s="53" t="s">
        <v>382</v>
      </c>
      <c r="E226" s="74"/>
      <c r="F226" s="56">
        <v>456990898</v>
      </c>
      <c r="G226" s="67">
        <v>55.75</v>
      </c>
      <c r="H226" s="5">
        <f t="shared" si="62"/>
        <v>0.5575</v>
      </c>
      <c r="I226" s="59">
        <v>4010193.28</v>
      </c>
      <c r="J226" s="59">
        <v>318893.05</v>
      </c>
      <c r="K226" s="59">
        <v>0</v>
      </c>
      <c r="L226" s="59">
        <v>291306.81</v>
      </c>
      <c r="M226" s="91">
        <f t="shared" si="54"/>
        <v>4620393.14</v>
      </c>
      <c r="N226" s="59">
        <v>6788190</v>
      </c>
      <c r="O226" s="59">
        <v>5493194.45</v>
      </c>
      <c r="P226" s="59">
        <v>0</v>
      </c>
      <c r="Q226" s="94">
        <f t="shared" si="55"/>
        <v>12281384.45</v>
      </c>
      <c r="R226" s="59">
        <v>1359048.99</v>
      </c>
      <c r="S226" s="59">
        <v>137100</v>
      </c>
      <c r="T226" s="94">
        <f t="shared" si="56"/>
        <v>1496148.99</v>
      </c>
      <c r="U226" s="94">
        <f t="shared" si="57"/>
        <v>18397926.58</v>
      </c>
      <c r="V226" s="2">
        <f t="shared" si="63"/>
        <v>0.29739082243165377</v>
      </c>
      <c r="W226" s="2">
        <f t="shared" si="64"/>
        <v>0.030000597517371122</v>
      </c>
      <c r="X226" s="2">
        <f t="shared" si="58"/>
        <v>0.3273914199490249</v>
      </c>
      <c r="Y226" s="6">
        <f t="shared" si="59"/>
        <v>2.6874461841032113</v>
      </c>
      <c r="Z226" s="6">
        <f t="shared" si="60"/>
        <v>1.0110470821674877</v>
      </c>
      <c r="AA226" s="77"/>
      <c r="AB226" s="6">
        <f t="shared" si="61"/>
        <v>4.025884686219724</v>
      </c>
      <c r="AC226" s="8">
        <v>155210.82677165355</v>
      </c>
      <c r="AD226" s="22">
        <f t="shared" si="65"/>
        <v>6248.608906355024</v>
      </c>
      <c r="AE226" s="23">
        <v>489.58</v>
      </c>
      <c r="AF226" s="22">
        <f t="shared" si="66"/>
        <v>5759.028906355024</v>
      </c>
      <c r="AG226" s="25"/>
      <c r="AH226" s="1">
        <f t="shared" si="67"/>
        <v>819714615.2466367</v>
      </c>
      <c r="AI226" s="2">
        <f t="shared" si="68"/>
        <v>0.5636587483083744</v>
      </c>
      <c r="AJ226" s="2">
        <f t="shared" si="69"/>
        <v>1.4982512476375405</v>
      </c>
      <c r="AK226" s="2">
        <f t="shared" si="70"/>
        <v>0.18252071662158137</v>
      </c>
      <c r="AL226" s="2">
        <f t="shared" si="71"/>
        <v>2.2449999999999997</v>
      </c>
      <c r="AN226" s="102"/>
    </row>
    <row r="227" spans="1:40" ht="12.75">
      <c r="A227" s="49" t="s">
        <v>386</v>
      </c>
      <c r="B227" s="62" t="s">
        <v>387</v>
      </c>
      <c r="C227" s="53" t="s">
        <v>382</v>
      </c>
      <c r="E227" s="74"/>
      <c r="F227" s="56">
        <v>196596469</v>
      </c>
      <c r="G227" s="67">
        <v>62.15</v>
      </c>
      <c r="H227" s="5">
        <f t="shared" si="62"/>
        <v>0.6214999999999999</v>
      </c>
      <c r="I227" s="59">
        <v>1526968.04</v>
      </c>
      <c r="J227" s="59">
        <v>121428.65</v>
      </c>
      <c r="K227" s="59">
        <v>0</v>
      </c>
      <c r="L227" s="59">
        <v>110922.59</v>
      </c>
      <c r="M227" s="91">
        <f t="shared" si="54"/>
        <v>1759319.28</v>
      </c>
      <c r="N227" s="59">
        <v>2040845</v>
      </c>
      <c r="O227" s="59">
        <v>1942937.61</v>
      </c>
      <c r="P227" s="59">
        <v>0</v>
      </c>
      <c r="Q227" s="94">
        <f t="shared" si="55"/>
        <v>3983782.6100000003</v>
      </c>
      <c r="R227" s="59">
        <v>1398565.78</v>
      </c>
      <c r="S227" s="59">
        <v>19659.65</v>
      </c>
      <c r="T227" s="94">
        <f t="shared" si="56"/>
        <v>1418225.43</v>
      </c>
      <c r="U227" s="94">
        <f t="shared" si="57"/>
        <v>7161327.32</v>
      </c>
      <c r="V227" s="2">
        <f t="shared" si="63"/>
        <v>0.7113890636560721</v>
      </c>
      <c r="W227" s="2">
        <f t="shared" si="64"/>
        <v>0.010000001576834018</v>
      </c>
      <c r="X227" s="2">
        <f t="shared" si="58"/>
        <v>0.721389065232906</v>
      </c>
      <c r="Y227" s="6">
        <f t="shared" si="59"/>
        <v>2.0263754635389715</v>
      </c>
      <c r="Z227" s="6">
        <f t="shared" si="60"/>
        <v>0.8948885445139912</v>
      </c>
      <c r="AA227" s="100">
        <v>0.1</v>
      </c>
      <c r="AB227" s="6">
        <f t="shared" si="61"/>
        <v>3.542653073285869</v>
      </c>
      <c r="AC227" s="8">
        <v>118244.96402877697</v>
      </c>
      <c r="AD227" s="22">
        <f t="shared" si="65"/>
        <v>4189.008852171238</v>
      </c>
      <c r="AE227" s="23">
        <v>520.35</v>
      </c>
      <c r="AF227" s="22">
        <f t="shared" si="66"/>
        <v>3668.658852171238</v>
      </c>
      <c r="AG227" s="25"/>
      <c r="AH227" s="1">
        <f t="shared" si="67"/>
        <v>316325774.7385358</v>
      </c>
      <c r="AI227" s="2">
        <f t="shared" si="68"/>
        <v>0.5561732304154455</v>
      </c>
      <c r="AJ227" s="2">
        <f t="shared" si="69"/>
        <v>1.2593923505894706</v>
      </c>
      <c r="AK227" s="2">
        <f t="shared" si="70"/>
        <v>0.4483433040422511</v>
      </c>
      <c r="AL227" s="2">
        <f t="shared" si="71"/>
        <v>2.263</v>
      </c>
      <c r="AN227" s="102"/>
    </row>
    <row r="228" spans="1:40" ht="12.75">
      <c r="A228" s="49" t="s">
        <v>388</v>
      </c>
      <c r="B228" s="62" t="s">
        <v>389</v>
      </c>
      <c r="C228" s="53" t="s">
        <v>382</v>
      </c>
      <c r="E228" s="74"/>
      <c r="F228" s="56">
        <v>735247330</v>
      </c>
      <c r="G228" s="67">
        <v>56.52</v>
      </c>
      <c r="H228" s="5">
        <f t="shared" si="62"/>
        <v>0.5652</v>
      </c>
      <c r="I228" s="59">
        <v>6134190.07</v>
      </c>
      <c r="J228" s="59">
        <v>0</v>
      </c>
      <c r="K228" s="59">
        <v>0</v>
      </c>
      <c r="L228" s="59">
        <v>445619.28</v>
      </c>
      <c r="M228" s="91">
        <f t="shared" si="54"/>
        <v>6579809.350000001</v>
      </c>
      <c r="N228" s="59">
        <v>6803807.5</v>
      </c>
      <c r="O228" s="59">
        <v>8175600.39</v>
      </c>
      <c r="P228" s="59">
        <v>0</v>
      </c>
      <c r="Q228" s="94">
        <f t="shared" si="55"/>
        <v>14979407.89</v>
      </c>
      <c r="R228" s="59">
        <v>4968914.61</v>
      </c>
      <c r="S228" s="59">
        <v>73524.73</v>
      </c>
      <c r="T228" s="94">
        <f t="shared" si="56"/>
        <v>5042439.340000001</v>
      </c>
      <c r="U228" s="94">
        <f t="shared" si="57"/>
        <v>26601656.580000002</v>
      </c>
      <c r="V228" s="2">
        <f t="shared" si="63"/>
        <v>0.6758153899042382</v>
      </c>
      <c r="W228" s="2">
        <f t="shared" si="64"/>
        <v>0.009999999591974036</v>
      </c>
      <c r="X228" s="2">
        <f t="shared" si="58"/>
        <v>0.6858153894962122</v>
      </c>
      <c r="Y228" s="6">
        <f t="shared" si="59"/>
        <v>2.037329110736111</v>
      </c>
      <c r="Z228" s="6">
        <f t="shared" si="60"/>
        <v>0.8949110158618326</v>
      </c>
      <c r="AA228" s="77"/>
      <c r="AB228" s="6">
        <f t="shared" si="61"/>
        <v>3.6180555160941563</v>
      </c>
      <c r="AC228" s="8">
        <v>114464.02877697842</v>
      </c>
      <c r="AD228" s="22">
        <f t="shared" si="65"/>
        <v>4141.37210710907</v>
      </c>
      <c r="AE228" s="23">
        <v>503.29</v>
      </c>
      <c r="AF228" s="22">
        <f t="shared" si="66"/>
        <v>3638.0821071090704</v>
      </c>
      <c r="AG228" s="25"/>
      <c r="AH228" s="1">
        <f t="shared" si="67"/>
        <v>1300862225.7607925</v>
      </c>
      <c r="AI228" s="2">
        <f t="shared" si="68"/>
        <v>0.5058037061651078</v>
      </c>
      <c r="AJ228" s="2">
        <f t="shared" si="69"/>
        <v>1.1514984133880501</v>
      </c>
      <c r="AK228" s="2">
        <f t="shared" si="70"/>
        <v>0.3876228581432592</v>
      </c>
      <c r="AL228" s="2">
        <f t="shared" si="71"/>
        <v>2.045</v>
      </c>
      <c r="AN228" s="102"/>
    </row>
    <row r="229" spans="1:40" ht="12.75">
      <c r="A229" s="49" t="s">
        <v>390</v>
      </c>
      <c r="B229" s="62" t="s">
        <v>391</v>
      </c>
      <c r="C229" s="53" t="s">
        <v>382</v>
      </c>
      <c r="E229" s="74"/>
      <c r="F229" s="56">
        <v>657652100</v>
      </c>
      <c r="G229" s="67">
        <v>64.01</v>
      </c>
      <c r="H229" s="5">
        <f t="shared" si="62"/>
        <v>0.6401</v>
      </c>
      <c r="I229" s="59">
        <v>5049082.01</v>
      </c>
      <c r="J229" s="59">
        <v>401538.83</v>
      </c>
      <c r="K229" s="59">
        <v>0</v>
      </c>
      <c r="L229" s="59">
        <v>366828.46</v>
      </c>
      <c r="M229" s="91">
        <f t="shared" si="54"/>
        <v>5817449.3</v>
      </c>
      <c r="N229" s="59">
        <v>15877845</v>
      </c>
      <c r="O229" s="59">
        <v>0</v>
      </c>
      <c r="P229" s="59">
        <v>0</v>
      </c>
      <c r="Q229" s="94">
        <f t="shared" si="55"/>
        <v>15877845</v>
      </c>
      <c r="R229" s="59">
        <v>9128300</v>
      </c>
      <c r="S229" s="59">
        <v>0</v>
      </c>
      <c r="T229" s="94">
        <f t="shared" si="56"/>
        <v>9128300</v>
      </c>
      <c r="U229" s="94">
        <f t="shared" si="57"/>
        <v>30823594.3</v>
      </c>
      <c r="V229" s="2">
        <f t="shared" si="63"/>
        <v>1.3880135104867757</v>
      </c>
      <c r="W229" s="2">
        <f t="shared" si="64"/>
        <v>0</v>
      </c>
      <c r="X229" s="2">
        <f t="shared" si="58"/>
        <v>1.3880135104867757</v>
      </c>
      <c r="Y229" s="6">
        <f t="shared" si="59"/>
        <v>2.414322861585936</v>
      </c>
      <c r="Z229" s="6">
        <f t="shared" si="60"/>
        <v>0.884578533239687</v>
      </c>
      <c r="AA229" s="77"/>
      <c r="AB229" s="6">
        <f t="shared" si="61"/>
        <v>4.686914905312398</v>
      </c>
      <c r="AC229" s="8">
        <v>105520.84319208431</v>
      </c>
      <c r="AD229" s="22">
        <f t="shared" si="65"/>
        <v>4945.672127781123</v>
      </c>
      <c r="AE229" s="23">
        <v>528.75</v>
      </c>
      <c r="AF229" s="22">
        <f t="shared" si="66"/>
        <v>4416.922127781123</v>
      </c>
      <c r="AG229" s="25"/>
      <c r="AH229" s="1">
        <f t="shared" si="67"/>
        <v>1027420871.7387909</v>
      </c>
      <c r="AI229" s="2">
        <f t="shared" si="68"/>
        <v>0.5662187191267236</v>
      </c>
      <c r="AJ229" s="2">
        <f t="shared" si="69"/>
        <v>1.5454080637011574</v>
      </c>
      <c r="AK229" s="2">
        <f t="shared" si="70"/>
        <v>0.888467448062585</v>
      </c>
      <c r="AL229" s="2">
        <f t="shared" si="71"/>
        <v>2.9989999999999997</v>
      </c>
      <c r="AN229" s="102"/>
    </row>
    <row r="230" spans="1:40" ht="12.75">
      <c r="A230" s="49" t="s">
        <v>392</v>
      </c>
      <c r="B230" s="62" t="s">
        <v>329</v>
      </c>
      <c r="C230" s="53" t="s">
        <v>382</v>
      </c>
      <c r="E230" s="74"/>
      <c r="F230" s="56">
        <v>635671589</v>
      </c>
      <c r="G230" s="67">
        <v>62.19</v>
      </c>
      <c r="H230" s="5">
        <f t="shared" si="62"/>
        <v>0.6219</v>
      </c>
      <c r="I230" s="59">
        <v>4876980.25</v>
      </c>
      <c r="J230" s="59">
        <v>387784.67</v>
      </c>
      <c r="K230" s="59">
        <v>0</v>
      </c>
      <c r="L230" s="59">
        <v>354225.76</v>
      </c>
      <c r="M230" s="91">
        <f t="shared" si="54"/>
        <v>5618990.68</v>
      </c>
      <c r="N230" s="59">
        <v>8332326</v>
      </c>
      <c r="O230" s="59">
        <v>0</v>
      </c>
      <c r="P230" s="59">
        <v>0</v>
      </c>
      <c r="Q230" s="94">
        <f t="shared" si="55"/>
        <v>8332326</v>
      </c>
      <c r="R230" s="59">
        <v>6974492.77</v>
      </c>
      <c r="S230" s="59">
        <v>0</v>
      </c>
      <c r="T230" s="94">
        <f t="shared" si="56"/>
        <v>6974492.77</v>
      </c>
      <c r="U230" s="94">
        <f t="shared" si="57"/>
        <v>20925809.45</v>
      </c>
      <c r="V230" s="2">
        <f t="shared" si="63"/>
        <v>1.0971849128843165</v>
      </c>
      <c r="W230" s="2">
        <f t="shared" si="64"/>
        <v>0</v>
      </c>
      <c r="X230" s="2">
        <f t="shared" si="58"/>
        <v>1.0971849128843165</v>
      </c>
      <c r="Y230" s="6">
        <f t="shared" si="59"/>
        <v>1.3107910034343222</v>
      </c>
      <c r="Z230" s="6">
        <f t="shared" si="60"/>
        <v>0.8839455431442917</v>
      </c>
      <c r="AA230" s="77"/>
      <c r="AB230" s="6">
        <f t="shared" si="61"/>
        <v>3.29192145946293</v>
      </c>
      <c r="AC230" s="8">
        <v>101468.41671247939</v>
      </c>
      <c r="AD230" s="22">
        <f t="shared" si="65"/>
        <v>3340.260584335379</v>
      </c>
      <c r="AE230" s="23">
        <v>616.54</v>
      </c>
      <c r="AF230" s="22">
        <f t="shared" si="66"/>
        <v>2723.720584335379</v>
      </c>
      <c r="AG230" s="25"/>
      <c r="AH230" s="1">
        <f t="shared" si="67"/>
        <v>1022144378.5174465</v>
      </c>
      <c r="AI230" s="2">
        <f t="shared" si="68"/>
        <v>0.549725733281435</v>
      </c>
      <c r="AJ230" s="2">
        <f t="shared" si="69"/>
        <v>0.815180925035805</v>
      </c>
      <c r="AK230" s="2">
        <f t="shared" si="70"/>
        <v>0.6823392973227563</v>
      </c>
      <c r="AL230" s="2">
        <f t="shared" si="71"/>
        <v>2.047</v>
      </c>
      <c r="AN230" s="102"/>
    </row>
    <row r="231" spans="1:40" ht="12.75">
      <c r="A231" s="49" t="s">
        <v>393</v>
      </c>
      <c r="B231" s="62" t="s">
        <v>1104</v>
      </c>
      <c r="C231" s="53" t="s">
        <v>382</v>
      </c>
      <c r="E231" s="74"/>
      <c r="F231" s="56">
        <v>708476906</v>
      </c>
      <c r="G231" s="67">
        <v>55.57</v>
      </c>
      <c r="H231" s="5">
        <f t="shared" si="62"/>
        <v>0.5557</v>
      </c>
      <c r="I231" s="59">
        <v>6237076.92</v>
      </c>
      <c r="J231" s="59">
        <v>496034.03</v>
      </c>
      <c r="K231" s="59">
        <v>0</v>
      </c>
      <c r="L231" s="59">
        <v>453124.66</v>
      </c>
      <c r="M231" s="91">
        <f t="shared" si="54"/>
        <v>7186235.61</v>
      </c>
      <c r="N231" s="59">
        <v>10023398</v>
      </c>
      <c r="O231" s="59">
        <v>7203147.75</v>
      </c>
      <c r="P231" s="59">
        <v>0</v>
      </c>
      <c r="Q231" s="94">
        <f t="shared" si="55"/>
        <v>17226545.75</v>
      </c>
      <c r="R231" s="59">
        <v>1891600</v>
      </c>
      <c r="S231" s="59">
        <v>425086.15</v>
      </c>
      <c r="T231" s="94">
        <f t="shared" si="56"/>
        <v>2316686.15</v>
      </c>
      <c r="U231" s="94">
        <f t="shared" si="57"/>
        <v>26729467.509999998</v>
      </c>
      <c r="V231" s="2">
        <f t="shared" si="63"/>
        <v>0.2669952942686321</v>
      </c>
      <c r="W231" s="2">
        <f t="shared" si="64"/>
        <v>0.06000000090334632</v>
      </c>
      <c r="X231" s="2">
        <f t="shared" si="58"/>
        <v>0.3269952951719784</v>
      </c>
      <c r="Y231" s="6">
        <f t="shared" si="59"/>
        <v>2.4314900886832858</v>
      </c>
      <c r="Z231" s="6">
        <f t="shared" si="60"/>
        <v>1.014321786517061</v>
      </c>
      <c r="AA231" s="77"/>
      <c r="AB231" s="6">
        <f t="shared" si="61"/>
        <v>3.772807170372325</v>
      </c>
      <c r="AC231" s="8">
        <v>185351.25628140703</v>
      </c>
      <c r="AD231" s="22">
        <f t="shared" si="65"/>
        <v>6992.945487360108</v>
      </c>
      <c r="AE231" s="23">
        <v>410.43</v>
      </c>
      <c r="AF231" s="22">
        <f t="shared" si="66"/>
        <v>6582.515487360108</v>
      </c>
      <c r="AG231" s="25"/>
      <c r="AH231" s="1">
        <f t="shared" si="67"/>
        <v>1274926949.7930539</v>
      </c>
      <c r="AI231" s="2">
        <f t="shared" si="68"/>
        <v>0.5636586167675308</v>
      </c>
      <c r="AJ231" s="2">
        <f t="shared" si="69"/>
        <v>1.351179042281302</v>
      </c>
      <c r="AK231" s="2">
        <f t="shared" si="70"/>
        <v>0.1817112855270684</v>
      </c>
      <c r="AL231" s="2">
        <f t="shared" si="71"/>
        <v>2.097</v>
      </c>
      <c r="AN231" s="102"/>
    </row>
    <row r="232" spans="1:40" ht="12.75">
      <c r="A232" s="49" t="s">
        <v>394</v>
      </c>
      <c r="B232" s="62" t="s">
        <v>1105</v>
      </c>
      <c r="C232" s="53" t="s">
        <v>382</v>
      </c>
      <c r="E232" s="74"/>
      <c r="F232" s="56">
        <v>611247356</v>
      </c>
      <c r="G232" s="67">
        <v>63.95</v>
      </c>
      <c r="H232" s="5">
        <f t="shared" si="62"/>
        <v>0.6395000000000001</v>
      </c>
      <c r="I232" s="59">
        <v>4505079.38</v>
      </c>
      <c r="J232" s="59">
        <v>358080.54</v>
      </c>
      <c r="K232" s="59">
        <v>0</v>
      </c>
      <c r="L232" s="59">
        <v>326831.61</v>
      </c>
      <c r="M232" s="91">
        <f t="shared" si="54"/>
        <v>5189991.53</v>
      </c>
      <c r="N232" s="59">
        <v>11115491</v>
      </c>
      <c r="O232" s="59">
        <v>0</v>
      </c>
      <c r="P232" s="59">
        <v>0</v>
      </c>
      <c r="Q232" s="94">
        <f t="shared" si="55"/>
        <v>11115491</v>
      </c>
      <c r="R232" s="59">
        <v>1828694.85</v>
      </c>
      <c r="S232" s="59">
        <v>61125</v>
      </c>
      <c r="T232" s="94">
        <f t="shared" si="56"/>
        <v>1889819.85</v>
      </c>
      <c r="U232" s="94">
        <f t="shared" si="57"/>
        <v>18195302.380000003</v>
      </c>
      <c r="V232" s="2">
        <f t="shared" si="63"/>
        <v>0.2991742756920817</v>
      </c>
      <c r="W232" s="2">
        <f t="shared" si="64"/>
        <v>0.010000043255810828</v>
      </c>
      <c r="X232" s="2">
        <f t="shared" si="58"/>
        <v>0.30917431894789255</v>
      </c>
      <c r="Y232" s="6">
        <f t="shared" si="59"/>
        <v>1.8184931011791565</v>
      </c>
      <c r="Z232" s="6">
        <f t="shared" si="60"/>
        <v>0.8490820416734858</v>
      </c>
      <c r="AA232" s="77"/>
      <c r="AB232" s="6">
        <f t="shared" si="61"/>
        <v>2.9767494618005355</v>
      </c>
      <c r="AC232" s="8">
        <v>103439.54154727794</v>
      </c>
      <c r="AD232" s="22">
        <f t="shared" si="65"/>
        <v>3079.1359962975375</v>
      </c>
      <c r="AE232" s="23">
        <v>404.37</v>
      </c>
      <c r="AF232" s="22">
        <f t="shared" si="66"/>
        <v>2674.7659962975376</v>
      </c>
      <c r="AG232" s="25"/>
      <c r="AH232" s="1">
        <f t="shared" si="67"/>
        <v>955820728.6942923</v>
      </c>
      <c r="AI232" s="2">
        <f t="shared" si="68"/>
        <v>0.5429879656501942</v>
      </c>
      <c r="AJ232" s="2">
        <f t="shared" si="69"/>
        <v>1.1629263382040709</v>
      </c>
      <c r="AK232" s="2">
        <f t="shared" si="70"/>
        <v>0.1977169769671773</v>
      </c>
      <c r="AL232" s="2">
        <f t="shared" si="71"/>
        <v>1.904</v>
      </c>
      <c r="AN232" s="102"/>
    </row>
    <row r="233" spans="1:40" ht="12.75">
      <c r="A233" s="49" t="s">
        <v>395</v>
      </c>
      <c r="B233" s="62" t="s">
        <v>396</v>
      </c>
      <c r="C233" s="53" t="s">
        <v>382</v>
      </c>
      <c r="E233" s="74"/>
      <c r="F233" s="56">
        <v>717363781</v>
      </c>
      <c r="G233" s="67">
        <v>55.09</v>
      </c>
      <c r="H233" s="5">
        <f t="shared" si="62"/>
        <v>0.5509000000000001</v>
      </c>
      <c r="I233" s="59">
        <v>6454118.14</v>
      </c>
      <c r="J233" s="59">
        <v>513241.97</v>
      </c>
      <c r="K233" s="59">
        <v>0</v>
      </c>
      <c r="L233" s="59">
        <v>468837.17</v>
      </c>
      <c r="M233" s="91">
        <f t="shared" si="54"/>
        <v>7436197.279999999</v>
      </c>
      <c r="N233" s="59">
        <v>10900602</v>
      </c>
      <c r="O233" s="59">
        <v>8064611.25</v>
      </c>
      <c r="P233" s="59">
        <v>0</v>
      </c>
      <c r="Q233" s="94">
        <f t="shared" si="55"/>
        <v>18965213.25</v>
      </c>
      <c r="R233" s="59">
        <v>5149106.09</v>
      </c>
      <c r="S233" s="59">
        <v>143472.76</v>
      </c>
      <c r="T233" s="94">
        <f t="shared" si="56"/>
        <v>5292578.85</v>
      </c>
      <c r="U233" s="94">
        <f t="shared" si="57"/>
        <v>31693989.380000003</v>
      </c>
      <c r="V233" s="2">
        <f t="shared" si="63"/>
        <v>0.7177817205689118</v>
      </c>
      <c r="W233" s="2">
        <f t="shared" si="64"/>
        <v>0.020000000529717295</v>
      </c>
      <c r="X233" s="2">
        <f t="shared" si="58"/>
        <v>0.737781721098629</v>
      </c>
      <c r="Y233" s="6">
        <f t="shared" si="59"/>
        <v>2.6437372156651993</v>
      </c>
      <c r="Z233" s="6">
        <f t="shared" si="60"/>
        <v>1.0366006030627855</v>
      </c>
      <c r="AA233" s="77"/>
      <c r="AB233" s="6">
        <f t="shared" si="61"/>
        <v>4.418119539826614</v>
      </c>
      <c r="AC233" s="8">
        <v>119651.1188947266</v>
      </c>
      <c r="AD233" s="22">
        <f t="shared" si="65"/>
        <v>5286.32946350909</v>
      </c>
      <c r="AE233" s="23">
        <v>475.09</v>
      </c>
      <c r="AF233" s="22">
        <f t="shared" si="66"/>
        <v>4811.23946350909</v>
      </c>
      <c r="AG233" s="25"/>
      <c r="AH233" s="1">
        <f t="shared" si="67"/>
        <v>1302166964.9664185</v>
      </c>
      <c r="AI233" s="2">
        <f t="shared" si="68"/>
        <v>0.5710632722272885</v>
      </c>
      <c r="AJ233" s="2">
        <f t="shared" si="69"/>
        <v>1.4564348321099585</v>
      </c>
      <c r="AK233" s="2">
        <f t="shared" si="70"/>
        <v>0.40644395015323476</v>
      </c>
      <c r="AL233" s="2">
        <f t="shared" si="71"/>
        <v>2.4330000000000003</v>
      </c>
      <c r="AN233" s="102"/>
    </row>
    <row r="234" spans="1:40" ht="12.75">
      <c r="A234" s="49" t="s">
        <v>397</v>
      </c>
      <c r="B234" s="62" t="s">
        <v>398</v>
      </c>
      <c r="C234" s="53" t="s">
        <v>382</v>
      </c>
      <c r="E234" s="74"/>
      <c r="F234" s="56">
        <v>1375023568</v>
      </c>
      <c r="G234" s="67">
        <v>54.27</v>
      </c>
      <c r="H234" s="5">
        <f t="shared" si="62"/>
        <v>0.5427000000000001</v>
      </c>
      <c r="I234" s="59">
        <v>12076617.97</v>
      </c>
      <c r="J234" s="59">
        <v>0</v>
      </c>
      <c r="K234" s="59">
        <v>0</v>
      </c>
      <c r="L234" s="59">
        <v>877537.86</v>
      </c>
      <c r="M234" s="91">
        <f t="shared" si="54"/>
        <v>12954155.83</v>
      </c>
      <c r="N234" s="59">
        <v>35318248.5</v>
      </c>
      <c r="O234" s="59">
        <v>0</v>
      </c>
      <c r="P234" s="59">
        <v>0</v>
      </c>
      <c r="Q234" s="94">
        <f t="shared" si="55"/>
        <v>35318248.5</v>
      </c>
      <c r="R234" s="59">
        <v>14829600</v>
      </c>
      <c r="S234" s="59">
        <v>273841</v>
      </c>
      <c r="T234" s="94">
        <f t="shared" si="56"/>
        <v>15103441</v>
      </c>
      <c r="U234" s="94">
        <f t="shared" si="57"/>
        <v>63375845.33</v>
      </c>
      <c r="V234" s="2">
        <f t="shared" si="63"/>
        <v>1.0784978777905572</v>
      </c>
      <c r="W234" s="2">
        <f t="shared" si="64"/>
        <v>0.019915367734264174</v>
      </c>
      <c r="X234" s="2">
        <f t="shared" si="58"/>
        <v>1.0984132455248214</v>
      </c>
      <c r="Y234" s="6">
        <f t="shared" si="59"/>
        <v>2.5685558649275455</v>
      </c>
      <c r="Z234" s="6">
        <f t="shared" si="60"/>
        <v>0.9421042759901261</v>
      </c>
      <c r="AA234" s="77"/>
      <c r="AB234" s="6">
        <f t="shared" si="61"/>
        <v>4.609073386442493</v>
      </c>
      <c r="AC234" s="8">
        <v>115152.64923532314</v>
      </c>
      <c r="AD234" s="22">
        <f t="shared" si="65"/>
        <v>5307.470109688753</v>
      </c>
      <c r="AE234" s="23">
        <v>514.77</v>
      </c>
      <c r="AF234" s="22">
        <f t="shared" si="66"/>
        <v>4792.7001096887525</v>
      </c>
      <c r="AG234" s="25"/>
      <c r="AH234" s="1">
        <f t="shared" si="67"/>
        <v>2533671582.826607</v>
      </c>
      <c r="AI234" s="2">
        <f t="shared" si="68"/>
        <v>0.5112799905798415</v>
      </c>
      <c r="AJ234" s="2">
        <f t="shared" si="69"/>
        <v>1.3939552678961793</v>
      </c>
      <c r="AK234" s="2">
        <f t="shared" si="70"/>
        <v>0.5961088683463207</v>
      </c>
      <c r="AL234" s="2">
        <f t="shared" si="71"/>
        <v>2.501</v>
      </c>
      <c r="AN234" s="102"/>
    </row>
    <row r="235" spans="1:40" ht="12.75">
      <c r="A235" s="49" t="s">
        <v>399</v>
      </c>
      <c r="B235" s="62" t="s">
        <v>1106</v>
      </c>
      <c r="C235" s="53" t="s">
        <v>382</v>
      </c>
      <c r="E235" s="74"/>
      <c r="F235" s="56">
        <v>97526732</v>
      </c>
      <c r="G235" s="67">
        <v>61.37</v>
      </c>
      <c r="H235" s="5">
        <f t="shared" si="62"/>
        <v>0.6137</v>
      </c>
      <c r="I235" s="59">
        <v>751420.01</v>
      </c>
      <c r="J235" s="59">
        <v>59753.55</v>
      </c>
      <c r="K235" s="59">
        <v>0</v>
      </c>
      <c r="L235" s="59">
        <v>54583.67</v>
      </c>
      <c r="M235" s="91">
        <f t="shared" si="54"/>
        <v>865757.2300000001</v>
      </c>
      <c r="N235" s="59">
        <v>1581756</v>
      </c>
      <c r="O235" s="59">
        <v>1301516.5</v>
      </c>
      <c r="P235" s="59">
        <v>0</v>
      </c>
      <c r="Q235" s="94">
        <f t="shared" si="55"/>
        <v>2883272.5</v>
      </c>
      <c r="R235" s="59">
        <v>922600</v>
      </c>
      <c r="S235" s="59">
        <v>0</v>
      </c>
      <c r="T235" s="94">
        <f t="shared" si="56"/>
        <v>922600</v>
      </c>
      <c r="U235" s="94">
        <f t="shared" si="57"/>
        <v>4671629.73</v>
      </c>
      <c r="V235" s="2">
        <f t="shared" si="63"/>
        <v>0.9459970421237943</v>
      </c>
      <c r="W235" s="2">
        <f t="shared" si="64"/>
        <v>0</v>
      </c>
      <c r="X235" s="2">
        <f t="shared" si="58"/>
        <v>0.9459970421237943</v>
      </c>
      <c r="Y235" s="6">
        <f t="shared" si="59"/>
        <v>2.9563919972218486</v>
      </c>
      <c r="Z235" s="6">
        <f t="shared" si="60"/>
        <v>0.8877127452604482</v>
      </c>
      <c r="AA235" s="77"/>
      <c r="AB235" s="6">
        <f t="shared" si="61"/>
        <v>4.790101784606092</v>
      </c>
      <c r="AC235" s="8">
        <v>83726.15101289135</v>
      </c>
      <c r="AD235" s="22">
        <f t="shared" si="65"/>
        <v>4010.5678538505003</v>
      </c>
      <c r="AE235" s="23">
        <v>576.91</v>
      </c>
      <c r="AF235" s="22">
        <f t="shared" si="66"/>
        <v>3433.6578538505005</v>
      </c>
      <c r="AG235" s="25"/>
      <c r="AH235" s="1">
        <f t="shared" si="67"/>
        <v>158915971.97327685</v>
      </c>
      <c r="AI235" s="2">
        <f t="shared" si="68"/>
        <v>0.544789311766337</v>
      </c>
      <c r="AJ235" s="2">
        <f t="shared" si="69"/>
        <v>1.8143377686950486</v>
      </c>
      <c r="AK235" s="2">
        <f t="shared" si="70"/>
        <v>0.5805583847513726</v>
      </c>
      <c r="AL235" s="2">
        <f t="shared" si="71"/>
        <v>2.94</v>
      </c>
      <c r="AN235" s="102"/>
    </row>
    <row r="236" spans="1:40" ht="12.75">
      <c r="A236" s="49" t="s">
        <v>400</v>
      </c>
      <c r="B236" s="62" t="s">
        <v>401</v>
      </c>
      <c r="C236" s="53" t="s">
        <v>382</v>
      </c>
      <c r="E236" s="74"/>
      <c r="F236" s="56">
        <v>61043431</v>
      </c>
      <c r="G236" s="67">
        <v>52.39</v>
      </c>
      <c r="H236" s="5">
        <f t="shared" si="62"/>
        <v>0.5239</v>
      </c>
      <c r="I236" s="59">
        <v>554361.83</v>
      </c>
      <c r="J236" s="59">
        <v>44082.62</v>
      </c>
      <c r="K236" s="59">
        <v>0</v>
      </c>
      <c r="L236" s="59">
        <v>40268.55</v>
      </c>
      <c r="M236" s="91">
        <f t="shared" si="54"/>
        <v>638713</v>
      </c>
      <c r="N236" s="59">
        <v>1571475</v>
      </c>
      <c r="O236" s="59">
        <v>0</v>
      </c>
      <c r="P236" s="59">
        <v>0</v>
      </c>
      <c r="Q236" s="94">
        <f t="shared" si="55"/>
        <v>1571475</v>
      </c>
      <c r="R236" s="59">
        <v>625598.31</v>
      </c>
      <c r="S236" s="59">
        <v>0</v>
      </c>
      <c r="T236" s="94">
        <f t="shared" si="56"/>
        <v>625598.31</v>
      </c>
      <c r="U236" s="94">
        <f t="shared" si="57"/>
        <v>2835786.31</v>
      </c>
      <c r="V236" s="2">
        <f t="shared" si="63"/>
        <v>1.0248413297738785</v>
      </c>
      <c r="W236" s="2">
        <f t="shared" si="64"/>
        <v>0</v>
      </c>
      <c r="X236" s="2">
        <f t="shared" si="58"/>
        <v>1.0248413297738785</v>
      </c>
      <c r="Y236" s="6">
        <f t="shared" si="59"/>
        <v>2.574355625587297</v>
      </c>
      <c r="Z236" s="6">
        <f t="shared" si="60"/>
        <v>1.0463255251822263</v>
      </c>
      <c r="AA236" s="77"/>
      <c r="AB236" s="6">
        <f t="shared" si="61"/>
        <v>4.645522480543402</v>
      </c>
      <c r="AC236" s="8">
        <v>88945.32627865962</v>
      </c>
      <c r="AD236" s="22">
        <f t="shared" si="65"/>
        <v>4131.975127667811</v>
      </c>
      <c r="AE236" s="23">
        <v>560.11</v>
      </c>
      <c r="AF236" s="22">
        <f t="shared" si="66"/>
        <v>3571.8651276678106</v>
      </c>
      <c r="AG236" s="25"/>
      <c r="AH236" s="1">
        <f t="shared" si="67"/>
        <v>116517333.46058407</v>
      </c>
      <c r="AI236" s="2">
        <f t="shared" si="68"/>
        <v>0.5481699426429685</v>
      </c>
      <c r="AJ236" s="2">
        <f t="shared" si="69"/>
        <v>1.348704912245185</v>
      </c>
      <c r="AK236" s="2">
        <f t="shared" si="70"/>
        <v>0.536914372668535</v>
      </c>
      <c r="AL236" s="2">
        <f t="shared" si="71"/>
        <v>2.434</v>
      </c>
      <c r="AN236" s="102"/>
    </row>
    <row r="237" spans="1:40" ht="12.75">
      <c r="A237" s="49" t="s">
        <v>402</v>
      </c>
      <c r="B237" s="62" t="s">
        <v>403</v>
      </c>
      <c r="C237" s="53" t="s">
        <v>382</v>
      </c>
      <c r="E237" s="74"/>
      <c r="F237" s="56">
        <v>270649234</v>
      </c>
      <c r="G237" s="67">
        <v>68.41</v>
      </c>
      <c r="H237" s="5">
        <f t="shared" si="62"/>
        <v>0.6840999999999999</v>
      </c>
      <c r="I237" s="59">
        <v>1823156.44</v>
      </c>
      <c r="J237" s="59">
        <v>0</v>
      </c>
      <c r="K237" s="59">
        <v>0</v>
      </c>
      <c r="L237" s="59">
        <v>132435.41</v>
      </c>
      <c r="M237" s="91">
        <f t="shared" si="54"/>
        <v>1955591.8499999999</v>
      </c>
      <c r="N237" s="59">
        <v>4213232</v>
      </c>
      <c r="O237" s="59">
        <v>0</v>
      </c>
      <c r="P237" s="59">
        <v>0</v>
      </c>
      <c r="Q237" s="94">
        <f t="shared" si="55"/>
        <v>4213232</v>
      </c>
      <c r="R237" s="59">
        <v>3934100</v>
      </c>
      <c r="S237" s="59">
        <v>0</v>
      </c>
      <c r="T237" s="94">
        <f t="shared" si="56"/>
        <v>3934100</v>
      </c>
      <c r="U237" s="94">
        <f t="shared" si="57"/>
        <v>10102923.85</v>
      </c>
      <c r="V237" s="2">
        <f t="shared" si="63"/>
        <v>1.4535788414608999</v>
      </c>
      <c r="W237" s="2">
        <f t="shared" si="64"/>
        <v>0</v>
      </c>
      <c r="X237" s="2">
        <f t="shared" si="58"/>
        <v>1.4535788414608999</v>
      </c>
      <c r="Y237" s="6">
        <f t="shared" si="59"/>
        <v>1.556713070172591</v>
      </c>
      <c r="Z237" s="6">
        <f t="shared" si="60"/>
        <v>0.7225558414105838</v>
      </c>
      <c r="AA237" s="77"/>
      <c r="AB237" s="6">
        <f t="shared" si="61"/>
        <v>3.7328477530440747</v>
      </c>
      <c r="AC237" s="8">
        <v>70764.99238964992</v>
      </c>
      <c r="AD237" s="22">
        <f t="shared" si="65"/>
        <v>2641.5494283588578</v>
      </c>
      <c r="AE237" s="23">
        <v>648.59</v>
      </c>
      <c r="AF237" s="22">
        <f t="shared" si="66"/>
        <v>1992.9594283588576</v>
      </c>
      <c r="AG237" s="25"/>
      <c r="AH237" s="1">
        <f t="shared" si="67"/>
        <v>395628174.2435317</v>
      </c>
      <c r="AI237" s="2">
        <f t="shared" si="68"/>
        <v>0.49430045110898035</v>
      </c>
      <c r="AJ237" s="2">
        <f t="shared" si="69"/>
        <v>1.0649474113050692</v>
      </c>
      <c r="AK237" s="2">
        <f t="shared" si="70"/>
        <v>0.9943932854434016</v>
      </c>
      <c r="AL237" s="2">
        <f t="shared" si="71"/>
        <v>2.553</v>
      </c>
      <c r="AN237" s="102"/>
    </row>
    <row r="238" spans="1:40" ht="12.75">
      <c r="A238" s="49" t="s">
        <v>404</v>
      </c>
      <c r="B238" s="62" t="s">
        <v>405</v>
      </c>
      <c r="C238" s="53" t="s">
        <v>382</v>
      </c>
      <c r="E238" s="74"/>
      <c r="F238" s="56">
        <v>380745596</v>
      </c>
      <c r="G238" s="67">
        <v>57.59</v>
      </c>
      <c r="H238" s="5">
        <f t="shared" si="62"/>
        <v>0.5759000000000001</v>
      </c>
      <c r="I238" s="59">
        <v>3216916.7</v>
      </c>
      <c r="J238" s="59">
        <v>0</v>
      </c>
      <c r="K238" s="59">
        <v>0</v>
      </c>
      <c r="L238" s="59">
        <v>233675.12</v>
      </c>
      <c r="M238" s="91">
        <f t="shared" si="54"/>
        <v>3450591.8200000003</v>
      </c>
      <c r="N238" s="59">
        <v>10004755</v>
      </c>
      <c r="O238" s="59">
        <v>0</v>
      </c>
      <c r="P238" s="59">
        <v>0</v>
      </c>
      <c r="Q238" s="94">
        <f t="shared" si="55"/>
        <v>10004755</v>
      </c>
      <c r="R238" s="59">
        <v>3863225</v>
      </c>
      <c r="S238" s="59">
        <v>0</v>
      </c>
      <c r="T238" s="94">
        <f t="shared" si="56"/>
        <v>3863225</v>
      </c>
      <c r="U238" s="94">
        <f t="shared" si="57"/>
        <v>17318571.82</v>
      </c>
      <c r="V238" s="2">
        <f t="shared" si="63"/>
        <v>1.0146473237211127</v>
      </c>
      <c r="W238" s="2">
        <f t="shared" si="64"/>
        <v>0</v>
      </c>
      <c r="X238" s="2">
        <f t="shared" si="58"/>
        <v>1.0146473237211127</v>
      </c>
      <c r="Y238" s="6">
        <f t="shared" si="59"/>
        <v>2.6276745168183115</v>
      </c>
      <c r="Z238" s="6">
        <f t="shared" si="60"/>
        <v>0.9062722868631684</v>
      </c>
      <c r="AA238" s="77"/>
      <c r="AB238" s="6">
        <f t="shared" si="61"/>
        <v>4.548594127402592</v>
      </c>
      <c r="AC238" s="8">
        <v>108315.17587939698</v>
      </c>
      <c r="AD238" s="22">
        <f t="shared" si="65"/>
        <v>4926.81772913604</v>
      </c>
      <c r="AE238" s="23">
        <v>523</v>
      </c>
      <c r="AF238" s="22">
        <f t="shared" si="66"/>
        <v>4403.81772913604</v>
      </c>
      <c r="AG238" s="25"/>
      <c r="AH238" s="1">
        <f t="shared" si="67"/>
        <v>661131439.4860218</v>
      </c>
      <c r="AI238" s="2">
        <f t="shared" si="68"/>
        <v>0.5219222100044988</v>
      </c>
      <c r="AJ238" s="2">
        <f t="shared" si="69"/>
        <v>1.5132777542356657</v>
      </c>
      <c r="AK238" s="2">
        <f t="shared" si="70"/>
        <v>0.584335393730989</v>
      </c>
      <c r="AL238" s="2">
        <f t="shared" si="71"/>
        <v>2.619</v>
      </c>
      <c r="AN238" s="102"/>
    </row>
    <row r="239" spans="1:40" ht="12.75">
      <c r="A239" s="49" t="s">
        <v>406</v>
      </c>
      <c r="B239" s="62" t="s">
        <v>1107</v>
      </c>
      <c r="C239" s="53" t="s">
        <v>382</v>
      </c>
      <c r="E239" s="74"/>
      <c r="F239" s="56">
        <v>198418845</v>
      </c>
      <c r="G239" s="67">
        <v>61.26</v>
      </c>
      <c r="H239" s="5">
        <f t="shared" si="62"/>
        <v>0.6126</v>
      </c>
      <c r="I239" s="59">
        <v>1577151.02</v>
      </c>
      <c r="J239" s="59">
        <v>125423.1</v>
      </c>
      <c r="K239" s="59">
        <v>0</v>
      </c>
      <c r="L239" s="59">
        <v>114573.07</v>
      </c>
      <c r="M239" s="91">
        <f t="shared" si="54"/>
        <v>1817147.1900000002</v>
      </c>
      <c r="N239" s="59">
        <v>2266550</v>
      </c>
      <c r="O239" s="59">
        <v>2301855.73</v>
      </c>
      <c r="P239" s="59">
        <v>0</v>
      </c>
      <c r="Q239" s="94">
        <f t="shared" si="55"/>
        <v>4568405.73</v>
      </c>
      <c r="R239" s="59">
        <v>197954.9</v>
      </c>
      <c r="S239" s="59">
        <v>0</v>
      </c>
      <c r="T239" s="94">
        <f t="shared" si="56"/>
        <v>197954.9</v>
      </c>
      <c r="U239" s="94">
        <f t="shared" si="57"/>
        <v>6583507.820000001</v>
      </c>
      <c r="V239" s="2">
        <f t="shared" si="63"/>
        <v>0.09976617896349511</v>
      </c>
      <c r="W239" s="2">
        <f t="shared" si="64"/>
        <v>0</v>
      </c>
      <c r="X239" s="2">
        <f t="shared" si="58"/>
        <v>0.09976617896349511</v>
      </c>
      <c r="Y239" s="6">
        <f t="shared" si="59"/>
        <v>2.3024051621709627</v>
      </c>
      <c r="Z239" s="6">
        <f t="shared" si="60"/>
        <v>0.9158138129470516</v>
      </c>
      <c r="AA239" s="77"/>
      <c r="AB239" s="6">
        <f t="shared" si="61"/>
        <v>3.317985154081509</v>
      </c>
      <c r="AC239" s="8">
        <v>196141.50537634408</v>
      </c>
      <c r="AD239" s="22">
        <f t="shared" si="65"/>
        <v>6507.946029379082</v>
      </c>
      <c r="AE239" s="23">
        <v>464.35</v>
      </c>
      <c r="AF239" s="22">
        <f t="shared" si="66"/>
        <v>6043.596029379081</v>
      </c>
      <c r="AG239" s="25"/>
      <c r="AH239" s="1">
        <f t="shared" si="67"/>
        <v>323896253.67286974</v>
      </c>
      <c r="AI239" s="2">
        <f t="shared" si="68"/>
        <v>0.5610275418113638</v>
      </c>
      <c r="AJ239" s="2">
        <f t="shared" si="69"/>
        <v>1.4104534023459314</v>
      </c>
      <c r="AK239" s="2">
        <f t="shared" si="70"/>
        <v>0.06111676123303711</v>
      </c>
      <c r="AL239" s="2">
        <f t="shared" si="71"/>
        <v>2.032</v>
      </c>
      <c r="AN239" s="102"/>
    </row>
    <row r="240" spans="1:40" ht="12.75">
      <c r="A240" s="49" t="s">
        <v>407</v>
      </c>
      <c r="B240" s="62" t="s">
        <v>1108</v>
      </c>
      <c r="C240" s="53" t="s">
        <v>382</v>
      </c>
      <c r="E240" s="74"/>
      <c r="F240" s="56">
        <v>74530813</v>
      </c>
      <c r="G240" s="67">
        <v>55.53</v>
      </c>
      <c r="H240" s="5">
        <f t="shared" si="62"/>
        <v>0.5553</v>
      </c>
      <c r="I240" s="59">
        <v>599189.08</v>
      </c>
      <c r="J240" s="59">
        <v>47647.27</v>
      </c>
      <c r="K240" s="59">
        <v>0</v>
      </c>
      <c r="L240" s="59">
        <v>43524.78</v>
      </c>
      <c r="M240" s="91">
        <f t="shared" si="54"/>
        <v>690361.13</v>
      </c>
      <c r="N240" s="59">
        <v>908662.77</v>
      </c>
      <c r="O240" s="59">
        <v>940754.93</v>
      </c>
      <c r="P240" s="59">
        <v>0</v>
      </c>
      <c r="Q240" s="94">
        <f t="shared" si="55"/>
        <v>1849417.7000000002</v>
      </c>
      <c r="R240" s="59">
        <v>844840.04</v>
      </c>
      <c r="S240" s="59">
        <v>0</v>
      </c>
      <c r="T240" s="94">
        <f t="shared" si="56"/>
        <v>844840.04</v>
      </c>
      <c r="U240" s="94">
        <f t="shared" si="57"/>
        <v>3384618.87</v>
      </c>
      <c r="V240" s="2">
        <f t="shared" si="63"/>
        <v>1.1335446454877662</v>
      </c>
      <c r="W240" s="2">
        <f t="shared" si="64"/>
        <v>0</v>
      </c>
      <c r="X240" s="2">
        <f t="shared" si="58"/>
        <v>1.1335446454877662</v>
      </c>
      <c r="Y240" s="6">
        <f t="shared" si="59"/>
        <v>2.4814135597849982</v>
      </c>
      <c r="Z240" s="6">
        <f t="shared" si="60"/>
        <v>0.9262761295787825</v>
      </c>
      <c r="AA240" s="77"/>
      <c r="AB240" s="6">
        <f t="shared" si="61"/>
        <v>4.541234334851547</v>
      </c>
      <c r="AC240" s="8">
        <v>88060.22544283414</v>
      </c>
      <c r="AD240" s="22">
        <f t="shared" si="65"/>
        <v>3999.021193157662</v>
      </c>
      <c r="AE240" s="23">
        <v>569.51</v>
      </c>
      <c r="AF240" s="22">
        <f t="shared" si="66"/>
        <v>3429.511193157662</v>
      </c>
      <c r="AG240" s="25"/>
      <c r="AH240" s="1">
        <f t="shared" si="67"/>
        <v>134217203.31352422</v>
      </c>
      <c r="AI240" s="2">
        <f t="shared" si="68"/>
        <v>0.5143611347550978</v>
      </c>
      <c r="AJ240" s="2">
        <f t="shared" si="69"/>
        <v>1.3779289497486096</v>
      </c>
      <c r="AK240" s="2">
        <f t="shared" si="70"/>
        <v>0.6294573416393566</v>
      </c>
      <c r="AL240" s="2">
        <f t="shared" si="71"/>
        <v>2.521</v>
      </c>
      <c r="AN240" s="102"/>
    </row>
    <row r="241" spans="1:40" ht="12.75">
      <c r="A241" s="49" t="s">
        <v>408</v>
      </c>
      <c r="B241" s="62" t="s">
        <v>163</v>
      </c>
      <c r="C241" s="53" t="s">
        <v>382</v>
      </c>
      <c r="E241" s="74"/>
      <c r="F241" s="56">
        <v>2543786786</v>
      </c>
      <c r="G241" s="67">
        <v>53.11</v>
      </c>
      <c r="H241" s="5">
        <f t="shared" si="62"/>
        <v>0.5311</v>
      </c>
      <c r="I241" s="59">
        <v>23546581.22</v>
      </c>
      <c r="J241" s="59">
        <v>0</v>
      </c>
      <c r="K241" s="59">
        <v>0</v>
      </c>
      <c r="L241" s="59">
        <v>1710460.94</v>
      </c>
      <c r="M241" s="91">
        <f t="shared" si="54"/>
        <v>25257042.16</v>
      </c>
      <c r="N241" s="59">
        <v>59914882.5</v>
      </c>
      <c r="O241" s="59">
        <v>0</v>
      </c>
      <c r="P241" s="59">
        <v>0</v>
      </c>
      <c r="Q241" s="94">
        <f t="shared" si="55"/>
        <v>59914882.5</v>
      </c>
      <c r="R241" s="59">
        <v>20782700</v>
      </c>
      <c r="S241" s="59">
        <v>508757</v>
      </c>
      <c r="T241" s="94">
        <f t="shared" si="56"/>
        <v>21291457</v>
      </c>
      <c r="U241" s="94">
        <f t="shared" si="57"/>
        <v>106463381.66</v>
      </c>
      <c r="V241" s="2">
        <f t="shared" si="63"/>
        <v>0.8169985045279656</v>
      </c>
      <c r="W241" s="2">
        <f t="shared" si="64"/>
        <v>0.019999985957942622</v>
      </c>
      <c r="X241" s="2">
        <f t="shared" si="58"/>
        <v>0.8369984904859082</v>
      </c>
      <c r="Y241" s="6">
        <f t="shared" si="59"/>
        <v>2.3553421548436333</v>
      </c>
      <c r="Z241" s="6">
        <f t="shared" si="60"/>
        <v>0.9928914757716648</v>
      </c>
      <c r="AA241" s="77"/>
      <c r="AB241" s="6">
        <f t="shared" si="61"/>
        <v>4.185232121101206</v>
      </c>
      <c r="AC241" s="8">
        <v>129226.47569444444</v>
      </c>
      <c r="AD241" s="22">
        <f t="shared" si="65"/>
        <v>5408.42796973093</v>
      </c>
      <c r="AE241" s="23">
        <v>473.01</v>
      </c>
      <c r="AF241" s="22">
        <f t="shared" si="66"/>
        <v>4935.41796973093</v>
      </c>
      <c r="AG241" s="25"/>
      <c r="AH241" s="1">
        <f t="shared" si="67"/>
        <v>4789656912.06929</v>
      </c>
      <c r="AI241" s="2">
        <f t="shared" si="68"/>
        <v>0.5273246627823311</v>
      </c>
      <c r="AJ241" s="2">
        <f t="shared" si="69"/>
        <v>1.2509222184374535</v>
      </c>
      <c r="AK241" s="2">
        <f t="shared" si="70"/>
        <v>0.44452989829706585</v>
      </c>
      <c r="AL241" s="2">
        <f t="shared" si="71"/>
        <v>2.223</v>
      </c>
      <c r="AN241" s="102"/>
    </row>
    <row r="242" spans="1:40" ht="12.75">
      <c r="A242" s="49" t="s">
        <v>409</v>
      </c>
      <c r="B242" s="62" t="s">
        <v>410</v>
      </c>
      <c r="C242" s="53" t="s">
        <v>382</v>
      </c>
      <c r="E242" s="74"/>
      <c r="F242" s="56">
        <v>136542857</v>
      </c>
      <c r="G242" s="67">
        <v>53.7</v>
      </c>
      <c r="H242" s="5">
        <f t="shared" si="62"/>
        <v>0.537</v>
      </c>
      <c r="I242" s="59">
        <v>1214158.95</v>
      </c>
      <c r="J242" s="59">
        <v>0</v>
      </c>
      <c r="K242" s="59">
        <v>0</v>
      </c>
      <c r="L242" s="59">
        <v>88196.51</v>
      </c>
      <c r="M242" s="91">
        <f t="shared" si="54"/>
        <v>1302355.46</v>
      </c>
      <c r="N242" s="59">
        <v>1961726</v>
      </c>
      <c r="O242" s="59">
        <v>1925365.44</v>
      </c>
      <c r="P242" s="59">
        <v>0</v>
      </c>
      <c r="Q242" s="94">
        <f t="shared" si="55"/>
        <v>3887091.44</v>
      </c>
      <c r="R242" s="59">
        <v>1287508.82</v>
      </c>
      <c r="S242" s="59">
        <v>0</v>
      </c>
      <c r="T242" s="94">
        <f t="shared" si="56"/>
        <v>1287508.82</v>
      </c>
      <c r="U242" s="94">
        <f t="shared" si="57"/>
        <v>6476955.720000001</v>
      </c>
      <c r="V242" s="2">
        <f t="shared" si="63"/>
        <v>0.9429338511644004</v>
      </c>
      <c r="W242" s="2">
        <f t="shared" si="64"/>
        <v>0</v>
      </c>
      <c r="X242" s="2">
        <f t="shared" si="58"/>
        <v>0.9429338511644004</v>
      </c>
      <c r="Y242" s="6">
        <f t="shared" si="59"/>
        <v>2.8467922272931494</v>
      </c>
      <c r="Z242" s="6">
        <f t="shared" si="60"/>
        <v>0.953807096624615</v>
      </c>
      <c r="AA242" s="77"/>
      <c r="AB242" s="6">
        <f t="shared" si="61"/>
        <v>4.743533175082165</v>
      </c>
      <c r="AC242" s="8">
        <v>162417.58241758242</v>
      </c>
      <c r="AD242" s="22">
        <f t="shared" si="65"/>
        <v>7704.33190414444</v>
      </c>
      <c r="AE242" s="23">
        <v>499.3</v>
      </c>
      <c r="AF242" s="22">
        <f t="shared" si="66"/>
        <v>7205.03190414444</v>
      </c>
      <c r="AG242" s="25"/>
      <c r="AH242" s="1">
        <f t="shared" si="67"/>
        <v>254269752.32774672</v>
      </c>
      <c r="AI242" s="2">
        <f t="shared" si="68"/>
        <v>0.5121944108874182</v>
      </c>
      <c r="AJ242" s="2">
        <f t="shared" si="69"/>
        <v>1.5287274260564214</v>
      </c>
      <c r="AK242" s="2">
        <f t="shared" si="70"/>
        <v>0.5063554780752831</v>
      </c>
      <c r="AL242" s="2">
        <f t="shared" si="71"/>
        <v>2.5469999999999997</v>
      </c>
      <c r="AN242" s="102"/>
    </row>
    <row r="243" spans="1:40" ht="12.75">
      <c r="A243" s="49" t="s">
        <v>411</v>
      </c>
      <c r="B243" s="62" t="s">
        <v>1109</v>
      </c>
      <c r="C243" s="53" t="s">
        <v>382</v>
      </c>
      <c r="E243" s="74"/>
      <c r="F243" s="56">
        <v>1418149363</v>
      </c>
      <c r="G243" s="67">
        <v>59.66</v>
      </c>
      <c r="H243" s="5">
        <f t="shared" si="62"/>
        <v>0.5966</v>
      </c>
      <c r="I243" s="59">
        <v>11757510.2</v>
      </c>
      <c r="J243" s="59">
        <v>0</v>
      </c>
      <c r="K243" s="59">
        <v>0</v>
      </c>
      <c r="L243" s="59">
        <v>857136.21</v>
      </c>
      <c r="M243" s="91">
        <f t="shared" si="54"/>
        <v>12614646.41</v>
      </c>
      <c r="N243" s="59">
        <v>25261903</v>
      </c>
      <c r="O243" s="59">
        <v>0</v>
      </c>
      <c r="P243" s="59">
        <v>0</v>
      </c>
      <c r="Q243" s="94">
        <f t="shared" si="55"/>
        <v>25261903</v>
      </c>
      <c r="R243" s="59">
        <v>13146245</v>
      </c>
      <c r="S243" s="59">
        <v>283629.88</v>
      </c>
      <c r="T243" s="94">
        <f t="shared" si="56"/>
        <v>13429874.88</v>
      </c>
      <c r="U243" s="94">
        <f t="shared" si="57"/>
        <v>51306424.29</v>
      </c>
      <c r="V243" s="2">
        <f t="shared" si="63"/>
        <v>0.9270000285576406</v>
      </c>
      <c r="W243" s="2">
        <f t="shared" si="64"/>
        <v>0.020000000521806813</v>
      </c>
      <c r="X243" s="2">
        <f t="shared" si="58"/>
        <v>0.9470000290794476</v>
      </c>
      <c r="Y243" s="6">
        <f t="shared" si="59"/>
        <v>1.7813287978750092</v>
      </c>
      <c r="Z243" s="6">
        <f t="shared" si="60"/>
        <v>0.8895146547409196</v>
      </c>
      <c r="AA243" s="77"/>
      <c r="AB243" s="6">
        <f t="shared" si="61"/>
        <v>3.6178434816953766</v>
      </c>
      <c r="AC243" s="8">
        <v>114521.85231934364</v>
      </c>
      <c r="AD243" s="22">
        <f t="shared" si="65"/>
        <v>4143.221369252179</v>
      </c>
      <c r="AE243" s="23">
        <v>540.75</v>
      </c>
      <c r="AF243" s="22">
        <f t="shared" si="66"/>
        <v>3602.471369252179</v>
      </c>
      <c r="AG243" s="25"/>
      <c r="AH243" s="1">
        <f t="shared" si="67"/>
        <v>2377052234.327858</v>
      </c>
      <c r="AI243" s="2">
        <f t="shared" si="68"/>
        <v>0.5306844430184326</v>
      </c>
      <c r="AJ243" s="2">
        <f t="shared" si="69"/>
        <v>1.0627407608122303</v>
      </c>
      <c r="AK243" s="2">
        <f t="shared" si="70"/>
        <v>0.5649802173487984</v>
      </c>
      <c r="AL243" s="2">
        <f t="shared" si="71"/>
        <v>2.159</v>
      </c>
      <c r="AN243" s="102"/>
    </row>
    <row r="244" spans="1:40" ht="12.75">
      <c r="A244" s="49" t="s">
        <v>412</v>
      </c>
      <c r="B244" s="62" t="s">
        <v>413</v>
      </c>
      <c r="C244" s="53" t="s">
        <v>382</v>
      </c>
      <c r="E244" s="74"/>
      <c r="F244" s="56">
        <v>161076249</v>
      </c>
      <c r="G244" s="67">
        <v>61.88</v>
      </c>
      <c r="H244" s="5">
        <f t="shared" si="62"/>
        <v>0.6188</v>
      </c>
      <c r="I244" s="59">
        <v>1220156.18</v>
      </c>
      <c r="J244" s="59">
        <v>0</v>
      </c>
      <c r="K244" s="59">
        <v>0</v>
      </c>
      <c r="L244" s="59">
        <v>88637.19</v>
      </c>
      <c r="M244" s="91">
        <f t="shared" si="54"/>
        <v>1308793.3699999999</v>
      </c>
      <c r="N244" s="59">
        <v>1676571</v>
      </c>
      <c r="O244" s="59">
        <v>2286147.61</v>
      </c>
      <c r="P244" s="59">
        <v>0</v>
      </c>
      <c r="Q244" s="94">
        <f t="shared" si="55"/>
        <v>3962718.61</v>
      </c>
      <c r="R244" s="59">
        <v>2002000</v>
      </c>
      <c r="S244" s="59">
        <v>0</v>
      </c>
      <c r="T244" s="94">
        <f t="shared" si="56"/>
        <v>2002000</v>
      </c>
      <c r="U244" s="94">
        <f t="shared" si="57"/>
        <v>7273511.9799999995</v>
      </c>
      <c r="V244" s="2">
        <f t="shared" si="63"/>
        <v>1.2428896329712769</v>
      </c>
      <c r="W244" s="2">
        <f t="shared" si="64"/>
        <v>0</v>
      </c>
      <c r="X244" s="2">
        <f t="shared" si="58"/>
        <v>1.2428896329712769</v>
      </c>
      <c r="Y244" s="6">
        <f t="shared" si="59"/>
        <v>2.4601507885870872</v>
      </c>
      <c r="Z244" s="6">
        <f t="shared" si="60"/>
        <v>0.8125303253119583</v>
      </c>
      <c r="AA244" s="77"/>
      <c r="AB244" s="6">
        <f t="shared" si="61"/>
        <v>4.5155707468703215</v>
      </c>
      <c r="AC244" s="8">
        <v>86786.99712643678</v>
      </c>
      <c r="AD244" s="22">
        <f t="shared" si="65"/>
        <v>3918.928254328566</v>
      </c>
      <c r="AE244" s="23">
        <v>557.92</v>
      </c>
      <c r="AF244" s="22">
        <f t="shared" si="66"/>
        <v>3361.0082543285657</v>
      </c>
      <c r="AG244" s="25"/>
      <c r="AH244" s="1">
        <f t="shared" si="67"/>
        <v>260304216.2249515</v>
      </c>
      <c r="AI244" s="2">
        <f t="shared" si="68"/>
        <v>0.5027937653030398</v>
      </c>
      <c r="AJ244" s="2">
        <f t="shared" si="69"/>
        <v>1.5223413079776895</v>
      </c>
      <c r="AK244" s="2">
        <f t="shared" si="70"/>
        <v>0.7691001048826261</v>
      </c>
      <c r="AL244" s="2">
        <f t="shared" si="71"/>
        <v>2.794</v>
      </c>
      <c r="AN244" s="102"/>
    </row>
    <row r="245" spans="1:40" ht="12.75">
      <c r="A245" s="49" t="s">
        <v>414</v>
      </c>
      <c r="B245" s="62" t="s">
        <v>415</v>
      </c>
      <c r="C245" s="53" t="s">
        <v>382</v>
      </c>
      <c r="E245" s="74"/>
      <c r="F245" s="56">
        <v>375104993</v>
      </c>
      <c r="G245" s="67">
        <v>59.63</v>
      </c>
      <c r="H245" s="5">
        <f t="shared" si="62"/>
        <v>0.5963</v>
      </c>
      <c r="I245" s="59">
        <v>3072797.38</v>
      </c>
      <c r="J245" s="59">
        <v>0</v>
      </c>
      <c r="K245" s="59">
        <v>0</v>
      </c>
      <c r="L245" s="59">
        <v>223203.66</v>
      </c>
      <c r="M245" s="91">
        <f t="shared" si="54"/>
        <v>3296001.04</v>
      </c>
      <c r="N245" s="59">
        <v>11629457.5</v>
      </c>
      <c r="O245" s="59">
        <v>0</v>
      </c>
      <c r="P245" s="59">
        <v>0</v>
      </c>
      <c r="Q245" s="94">
        <f t="shared" si="55"/>
        <v>11629457.5</v>
      </c>
      <c r="R245" s="59">
        <v>6704897.78</v>
      </c>
      <c r="S245" s="59">
        <v>0</v>
      </c>
      <c r="T245" s="94">
        <f t="shared" si="56"/>
        <v>6704897.78</v>
      </c>
      <c r="U245" s="94">
        <f t="shared" si="57"/>
        <v>21630356.32</v>
      </c>
      <c r="V245" s="2">
        <f t="shared" si="63"/>
        <v>1.7874722824603937</v>
      </c>
      <c r="W245" s="2">
        <f t="shared" si="64"/>
        <v>0</v>
      </c>
      <c r="X245" s="2">
        <f t="shared" si="58"/>
        <v>1.7874722824603937</v>
      </c>
      <c r="Y245" s="6">
        <f t="shared" si="59"/>
        <v>3.100320634761585</v>
      </c>
      <c r="Z245" s="6">
        <f t="shared" si="60"/>
        <v>0.8786875945423633</v>
      </c>
      <c r="AA245" s="77"/>
      <c r="AB245" s="6">
        <f t="shared" si="61"/>
        <v>5.7664805117643425</v>
      </c>
      <c r="AC245" s="8">
        <v>91308.45942228335</v>
      </c>
      <c r="AD245" s="22">
        <f t="shared" si="65"/>
        <v>5265.284518178222</v>
      </c>
      <c r="AE245" s="23">
        <v>549.95</v>
      </c>
      <c r="AF245" s="22">
        <f t="shared" si="66"/>
        <v>4715.334518178222</v>
      </c>
      <c r="AG245" s="25"/>
      <c r="AH245" s="1">
        <f t="shared" si="67"/>
        <v>629054155.6263626</v>
      </c>
      <c r="AI245" s="2">
        <f t="shared" si="68"/>
        <v>0.5239614126256112</v>
      </c>
      <c r="AJ245" s="2">
        <f t="shared" si="69"/>
        <v>1.8487211945083335</v>
      </c>
      <c r="AK245" s="2">
        <f t="shared" si="70"/>
        <v>1.0658697220311328</v>
      </c>
      <c r="AL245" s="2">
        <f t="shared" si="71"/>
        <v>3.439</v>
      </c>
      <c r="AN245" s="102"/>
    </row>
    <row r="246" spans="1:40" ht="12.75">
      <c r="A246" s="49" t="s">
        <v>416</v>
      </c>
      <c r="B246" s="62" t="s">
        <v>1110</v>
      </c>
      <c r="C246" s="53" t="s">
        <v>382</v>
      </c>
      <c r="E246" s="74"/>
      <c r="F246" s="56">
        <v>193836431</v>
      </c>
      <c r="G246" s="67">
        <v>72.96</v>
      </c>
      <c r="H246" s="5">
        <f t="shared" si="62"/>
        <v>0.7295999999999999</v>
      </c>
      <c r="I246" s="59">
        <v>1282756.5</v>
      </c>
      <c r="J246" s="59">
        <v>102004.33</v>
      </c>
      <c r="K246" s="59">
        <v>0</v>
      </c>
      <c r="L246" s="59">
        <v>93179.29</v>
      </c>
      <c r="M246" s="91">
        <f t="shared" si="54"/>
        <v>1477940.12</v>
      </c>
      <c r="N246" s="59">
        <v>1792624.5</v>
      </c>
      <c r="O246" s="59">
        <v>2392939.86</v>
      </c>
      <c r="P246" s="59">
        <v>0</v>
      </c>
      <c r="Q246" s="94">
        <f t="shared" si="55"/>
        <v>4185564.36</v>
      </c>
      <c r="R246" s="59">
        <v>1708427.47</v>
      </c>
      <c r="S246" s="59">
        <v>0</v>
      </c>
      <c r="T246" s="94">
        <f t="shared" si="56"/>
        <v>1708427.47</v>
      </c>
      <c r="U246" s="94">
        <f t="shared" si="57"/>
        <v>7371931.95</v>
      </c>
      <c r="V246" s="2">
        <f t="shared" si="63"/>
        <v>0.8813758389928258</v>
      </c>
      <c r="W246" s="2">
        <f t="shared" si="64"/>
        <v>0</v>
      </c>
      <c r="X246" s="2">
        <f t="shared" si="58"/>
        <v>0.8813758389928258</v>
      </c>
      <c r="Y246" s="6">
        <f t="shared" si="59"/>
        <v>2.159328016104465</v>
      </c>
      <c r="Z246" s="6">
        <f t="shared" si="60"/>
        <v>0.762467670486566</v>
      </c>
      <c r="AA246" s="77"/>
      <c r="AB246" s="6">
        <f t="shared" si="61"/>
        <v>3.8031715255838567</v>
      </c>
      <c r="AC246" s="8">
        <v>141273.99438727784</v>
      </c>
      <c r="AD246" s="22">
        <f t="shared" si="65"/>
        <v>5372.892327591887</v>
      </c>
      <c r="AE246" s="23">
        <v>562.37</v>
      </c>
      <c r="AF246" s="22">
        <f t="shared" si="66"/>
        <v>4810.522327591887</v>
      </c>
      <c r="AG246" s="25"/>
      <c r="AH246" s="1">
        <f t="shared" si="67"/>
        <v>265674932.83991233</v>
      </c>
      <c r="AI246" s="2">
        <f t="shared" si="68"/>
        <v>0.5562964123869986</v>
      </c>
      <c r="AJ246" s="2">
        <f t="shared" si="69"/>
        <v>1.5754457205498174</v>
      </c>
      <c r="AK246" s="2">
        <f t="shared" si="70"/>
        <v>0.6430518121291656</v>
      </c>
      <c r="AL246" s="2">
        <f t="shared" si="71"/>
        <v>2.774</v>
      </c>
      <c r="AN246" s="102"/>
    </row>
    <row r="247" spans="1:40" ht="12.75">
      <c r="A247" s="49" t="s">
        <v>417</v>
      </c>
      <c r="B247" s="62" t="s">
        <v>418</v>
      </c>
      <c r="C247" s="53" t="s">
        <v>382</v>
      </c>
      <c r="E247" s="74"/>
      <c r="F247" s="56">
        <v>510484322</v>
      </c>
      <c r="G247" s="67">
        <v>53.86</v>
      </c>
      <c r="H247" s="5">
        <f t="shared" si="62"/>
        <v>0.5386</v>
      </c>
      <c r="I247" s="59">
        <v>4691678.86</v>
      </c>
      <c r="J247" s="59">
        <v>373105.26</v>
      </c>
      <c r="K247" s="59">
        <v>0</v>
      </c>
      <c r="L247" s="59">
        <v>340849.14</v>
      </c>
      <c r="M247" s="91">
        <f t="shared" si="54"/>
        <v>5405633.26</v>
      </c>
      <c r="N247" s="59">
        <v>7418396.12</v>
      </c>
      <c r="O247" s="59">
        <v>4776051.88</v>
      </c>
      <c r="P247" s="59">
        <v>0</v>
      </c>
      <c r="Q247" s="94">
        <f t="shared" si="55"/>
        <v>12194448</v>
      </c>
      <c r="R247" s="59">
        <v>2355664.93</v>
      </c>
      <c r="S247" s="59">
        <v>255000</v>
      </c>
      <c r="T247" s="94">
        <f t="shared" si="56"/>
        <v>2610664.93</v>
      </c>
      <c r="U247" s="94">
        <f t="shared" si="57"/>
        <v>20210746.189999998</v>
      </c>
      <c r="V247" s="2">
        <f t="shared" si="63"/>
        <v>0.461456861352933</v>
      </c>
      <c r="W247" s="2">
        <f t="shared" si="64"/>
        <v>0.049952562500048724</v>
      </c>
      <c r="X247" s="2">
        <f t="shared" si="58"/>
        <v>0.5114094238529818</v>
      </c>
      <c r="Y247" s="6">
        <f t="shared" si="59"/>
        <v>2.3887997093082127</v>
      </c>
      <c r="Z247" s="6">
        <f t="shared" si="60"/>
        <v>1.0589224834215378</v>
      </c>
      <c r="AA247" s="77"/>
      <c r="AB247" s="6">
        <f t="shared" si="61"/>
        <v>3.9591316165827317</v>
      </c>
      <c r="AC247" s="8">
        <v>178745.23217247098</v>
      </c>
      <c r="AD247" s="22">
        <f t="shared" si="65"/>
        <v>7076.759000074507</v>
      </c>
      <c r="AE247" s="23">
        <v>331.53</v>
      </c>
      <c r="AF247" s="22">
        <f t="shared" si="66"/>
        <v>6745.229000074507</v>
      </c>
      <c r="AG247" s="25"/>
      <c r="AH247" s="1">
        <f t="shared" si="67"/>
        <v>947798592.647605</v>
      </c>
      <c r="AI247" s="2">
        <f t="shared" si="68"/>
        <v>0.5703356495708403</v>
      </c>
      <c r="AJ247" s="2">
        <f t="shared" si="69"/>
        <v>1.2866075234334033</v>
      </c>
      <c r="AK247" s="2">
        <f t="shared" si="70"/>
        <v>0.27544511568721597</v>
      </c>
      <c r="AL247" s="2">
        <f t="shared" si="71"/>
        <v>2.1319999999999997</v>
      </c>
      <c r="AN247" s="102"/>
    </row>
    <row r="248" spans="1:40" ht="12.75">
      <c r="A248" s="49" t="s">
        <v>419</v>
      </c>
      <c r="B248" s="62" t="s">
        <v>420</v>
      </c>
      <c r="C248" s="53" t="s">
        <v>421</v>
      </c>
      <c r="E248" s="74"/>
      <c r="F248" s="56">
        <v>2376286077</v>
      </c>
      <c r="G248" s="67">
        <v>42.22</v>
      </c>
      <c r="H248" s="5">
        <f t="shared" si="62"/>
        <v>0.42219999999999996</v>
      </c>
      <c r="I248" s="59">
        <v>22310679.71</v>
      </c>
      <c r="J248" s="59">
        <v>0</v>
      </c>
      <c r="K248" s="59">
        <v>0</v>
      </c>
      <c r="L248" s="59">
        <v>497095.22</v>
      </c>
      <c r="M248" s="91">
        <f t="shared" si="54"/>
        <v>22807774.93</v>
      </c>
      <c r="N248" s="59">
        <v>52521354</v>
      </c>
      <c r="O248" s="59">
        <v>0</v>
      </c>
      <c r="P248" s="59">
        <v>4053148.39</v>
      </c>
      <c r="Q248" s="94">
        <f t="shared" si="55"/>
        <v>56574502.39</v>
      </c>
      <c r="R248" s="59">
        <v>45374561.34</v>
      </c>
      <c r="S248" s="59">
        <v>0</v>
      </c>
      <c r="T248" s="94">
        <f t="shared" si="56"/>
        <v>45374561.34</v>
      </c>
      <c r="U248" s="94">
        <f t="shared" si="57"/>
        <v>124756838.66</v>
      </c>
      <c r="V248" s="2">
        <f t="shared" si="63"/>
        <v>1.909473854144877</v>
      </c>
      <c r="W248" s="2">
        <f t="shared" si="64"/>
        <v>0</v>
      </c>
      <c r="X248" s="2">
        <f t="shared" si="58"/>
        <v>1.909473854144877</v>
      </c>
      <c r="Y248" s="6">
        <f t="shared" si="59"/>
        <v>2.3807950960779882</v>
      </c>
      <c r="Z248" s="6">
        <f t="shared" si="60"/>
        <v>0.9598076237855262</v>
      </c>
      <c r="AA248" s="77"/>
      <c r="AB248" s="6">
        <f t="shared" si="61"/>
        <v>5.250076574008391</v>
      </c>
      <c r="AC248" s="8">
        <v>135226.328744644</v>
      </c>
      <c r="AD248" s="22">
        <f t="shared" si="65"/>
        <v>7099.4858073141295</v>
      </c>
      <c r="AE248" s="23">
        <v>650.76</v>
      </c>
      <c r="AF248" s="22">
        <f t="shared" si="66"/>
        <v>6448.725807314129</v>
      </c>
      <c r="AG248" s="25"/>
      <c r="AH248" s="1">
        <f t="shared" si="67"/>
        <v>5628342200.378968</v>
      </c>
      <c r="AI248" s="2">
        <f t="shared" si="68"/>
        <v>0.4052307787622491</v>
      </c>
      <c r="AJ248" s="2">
        <f t="shared" si="69"/>
        <v>1.0051716895641263</v>
      </c>
      <c r="AK248" s="2">
        <f t="shared" si="70"/>
        <v>0.806179861219967</v>
      </c>
      <c r="AL248" s="2">
        <f t="shared" si="71"/>
        <v>2.216</v>
      </c>
      <c r="AN248" s="102"/>
    </row>
    <row r="249" spans="1:40" ht="12.75">
      <c r="A249" s="49" t="s">
        <v>422</v>
      </c>
      <c r="B249" s="62" t="s">
        <v>423</v>
      </c>
      <c r="C249" s="53" t="s">
        <v>421</v>
      </c>
      <c r="E249" s="74"/>
      <c r="F249" s="56">
        <v>39336109</v>
      </c>
      <c r="G249" s="67">
        <v>24.42</v>
      </c>
      <c r="H249" s="5">
        <f t="shared" si="62"/>
        <v>0.24420000000000003</v>
      </c>
      <c r="I249" s="59">
        <v>672924.02</v>
      </c>
      <c r="J249" s="59">
        <v>0</v>
      </c>
      <c r="K249" s="59">
        <v>0</v>
      </c>
      <c r="L249" s="59">
        <v>14900.09</v>
      </c>
      <c r="M249" s="91">
        <f t="shared" si="54"/>
        <v>687824.11</v>
      </c>
      <c r="N249" s="59">
        <v>966375</v>
      </c>
      <c r="O249" s="59">
        <v>0</v>
      </c>
      <c r="P249" s="59">
        <v>0</v>
      </c>
      <c r="Q249" s="94">
        <f t="shared" si="55"/>
        <v>966375</v>
      </c>
      <c r="R249" s="59">
        <v>1144887</v>
      </c>
      <c r="S249" s="59">
        <v>0</v>
      </c>
      <c r="T249" s="94">
        <f t="shared" si="56"/>
        <v>1144887</v>
      </c>
      <c r="U249" s="94">
        <f t="shared" si="57"/>
        <v>2799086.11</v>
      </c>
      <c r="V249" s="2">
        <f t="shared" si="63"/>
        <v>2.9105242717321125</v>
      </c>
      <c r="W249" s="2">
        <f t="shared" si="64"/>
        <v>0</v>
      </c>
      <c r="X249" s="2">
        <f t="shared" si="58"/>
        <v>2.9105242717321125</v>
      </c>
      <c r="Y249" s="6">
        <f t="shared" si="59"/>
        <v>2.456712228451472</v>
      </c>
      <c r="Z249" s="6">
        <f t="shared" si="60"/>
        <v>1.7485819708299057</v>
      </c>
      <c r="AA249" s="77"/>
      <c r="AB249" s="6">
        <f t="shared" si="61"/>
        <v>7.1158184710134895</v>
      </c>
      <c r="AC249" s="8">
        <v>74273.25227963526</v>
      </c>
      <c r="AD249" s="22">
        <f t="shared" si="65"/>
        <v>5285.149804736733</v>
      </c>
      <c r="AE249" s="23">
        <v>627.62</v>
      </c>
      <c r="AF249" s="22">
        <f t="shared" si="66"/>
        <v>4657.529804736733</v>
      </c>
      <c r="AG249" s="25"/>
      <c r="AH249" s="1">
        <f t="shared" si="67"/>
        <v>161081527.43652743</v>
      </c>
      <c r="AI249" s="2">
        <f t="shared" si="68"/>
        <v>0.427003717276663</v>
      </c>
      <c r="AJ249" s="2">
        <f t="shared" si="69"/>
        <v>0.5999291261878494</v>
      </c>
      <c r="AK249" s="2">
        <f t="shared" si="70"/>
        <v>0.7107500271569819</v>
      </c>
      <c r="AL249" s="2">
        <f t="shared" si="71"/>
        <v>1.738</v>
      </c>
      <c r="AN249" s="102"/>
    </row>
    <row r="250" spans="1:40" ht="12.75">
      <c r="A250" s="49" t="s">
        <v>424</v>
      </c>
      <c r="B250" s="62" t="s">
        <v>425</v>
      </c>
      <c r="C250" s="53" t="s">
        <v>421</v>
      </c>
      <c r="E250" s="74"/>
      <c r="F250" s="56">
        <v>405683675</v>
      </c>
      <c r="G250" s="67">
        <v>38.2</v>
      </c>
      <c r="H250" s="5">
        <f t="shared" si="62"/>
        <v>0.382</v>
      </c>
      <c r="I250" s="59">
        <v>3950798.5</v>
      </c>
      <c r="J250" s="59">
        <v>0</v>
      </c>
      <c r="K250" s="59">
        <v>0</v>
      </c>
      <c r="L250" s="59">
        <v>87442.53</v>
      </c>
      <c r="M250" s="91">
        <f t="shared" si="54"/>
        <v>4038241.03</v>
      </c>
      <c r="N250" s="59">
        <v>8028496.5</v>
      </c>
      <c r="O250" s="59">
        <v>0</v>
      </c>
      <c r="P250" s="59">
        <v>9886</v>
      </c>
      <c r="Q250" s="94">
        <f t="shared" si="55"/>
        <v>8038382.5</v>
      </c>
      <c r="R250" s="59">
        <v>8618414.14</v>
      </c>
      <c r="S250" s="59">
        <v>0</v>
      </c>
      <c r="T250" s="94">
        <f t="shared" si="56"/>
        <v>8618414.14</v>
      </c>
      <c r="U250" s="94">
        <f t="shared" si="57"/>
        <v>20695037.67</v>
      </c>
      <c r="V250" s="2">
        <f t="shared" si="63"/>
        <v>2.12441729137856</v>
      </c>
      <c r="W250" s="2">
        <f t="shared" si="64"/>
        <v>0</v>
      </c>
      <c r="X250" s="2">
        <f t="shared" si="58"/>
        <v>2.12441729137856</v>
      </c>
      <c r="Y250" s="6">
        <f t="shared" si="59"/>
        <v>1.981440958894883</v>
      </c>
      <c r="Z250" s="6">
        <f t="shared" si="60"/>
        <v>0.9954162020446102</v>
      </c>
      <c r="AA250" s="100">
        <v>0.25</v>
      </c>
      <c r="AB250" s="6">
        <f t="shared" si="61"/>
        <v>4.851274452318053</v>
      </c>
      <c r="AC250" s="8">
        <v>138686.468790921</v>
      </c>
      <c r="AD250" s="22">
        <f t="shared" si="65"/>
        <v>6728.061229276001</v>
      </c>
      <c r="AE250" s="23">
        <v>553.97</v>
      </c>
      <c r="AF250" s="22">
        <f t="shared" si="66"/>
        <v>6174.091229276</v>
      </c>
      <c r="AG250" s="25"/>
      <c r="AH250" s="1">
        <f t="shared" si="67"/>
        <v>1061999149.2146597</v>
      </c>
      <c r="AI250" s="2">
        <f t="shared" si="68"/>
        <v>0.3802489891810411</v>
      </c>
      <c r="AJ250" s="2">
        <f t="shared" si="69"/>
        <v>0.7569104462978452</v>
      </c>
      <c r="AK250" s="2">
        <f t="shared" si="70"/>
        <v>0.8115274053066099</v>
      </c>
      <c r="AL250" s="2">
        <f t="shared" si="71"/>
        <v>1.949</v>
      </c>
      <c r="AN250" s="102"/>
    </row>
    <row r="251" spans="1:40" s="120" customFormat="1" ht="12.75">
      <c r="A251" s="106" t="s">
        <v>426</v>
      </c>
      <c r="B251" s="62" t="s">
        <v>427</v>
      </c>
      <c r="C251" s="53" t="s">
        <v>421</v>
      </c>
      <c r="D251" s="54"/>
      <c r="E251" s="107"/>
      <c r="F251" s="90">
        <v>481313560</v>
      </c>
      <c r="G251" s="108">
        <v>39.44</v>
      </c>
      <c r="H251" s="109">
        <f t="shared" si="62"/>
        <v>0.3944</v>
      </c>
      <c r="I251" s="110">
        <v>4894038.32</v>
      </c>
      <c r="J251" s="110">
        <v>0</v>
      </c>
      <c r="K251" s="110">
        <v>0</v>
      </c>
      <c r="L251" s="110">
        <v>108477.06</v>
      </c>
      <c r="M251" s="111">
        <f t="shared" si="54"/>
        <v>5002515.38</v>
      </c>
      <c r="N251" s="110">
        <v>7884341</v>
      </c>
      <c r="O251" s="110">
        <v>0</v>
      </c>
      <c r="P251" s="110">
        <v>559214</v>
      </c>
      <c r="Q251" s="112">
        <f t="shared" si="55"/>
        <v>8443555</v>
      </c>
      <c r="R251" s="110">
        <v>8817268.75</v>
      </c>
      <c r="S251" s="110">
        <v>0</v>
      </c>
      <c r="T251" s="112">
        <f t="shared" si="56"/>
        <v>8817268.75</v>
      </c>
      <c r="U251" s="112">
        <f t="shared" si="57"/>
        <v>22263339.13</v>
      </c>
      <c r="V251" s="113">
        <f t="shared" si="63"/>
        <v>1.8319177938805629</v>
      </c>
      <c r="W251" s="113">
        <f t="shared" si="64"/>
        <v>0</v>
      </c>
      <c r="X251" s="113">
        <f t="shared" si="58"/>
        <v>1.8319177938805629</v>
      </c>
      <c r="Y251" s="114">
        <f t="shared" si="59"/>
        <v>1.7542732434132962</v>
      </c>
      <c r="Z251" s="114">
        <f t="shared" si="60"/>
        <v>1.0393464460049702</v>
      </c>
      <c r="AA251" s="115"/>
      <c r="AB251" s="114">
        <f t="shared" si="61"/>
        <v>4.625537483298829</v>
      </c>
      <c r="AC251" s="116">
        <v>138548.8148340249</v>
      </c>
      <c r="AD251" s="117">
        <f t="shared" si="65"/>
        <v>6408.62736281411</v>
      </c>
      <c r="AE251" s="118">
        <v>654.93</v>
      </c>
      <c r="AF251" s="117">
        <f t="shared" si="66"/>
        <v>5753.6973628141095</v>
      </c>
      <c r="AG251" s="119"/>
      <c r="AH251" s="1">
        <f t="shared" si="67"/>
        <v>1220369066.9371197</v>
      </c>
      <c r="AI251" s="2">
        <f t="shared" si="68"/>
        <v>0.40991823830436025</v>
      </c>
      <c r="AJ251" s="2">
        <f t="shared" si="69"/>
        <v>0.6918853672022038</v>
      </c>
      <c r="AK251" s="2">
        <f t="shared" si="70"/>
        <v>0.722508377906494</v>
      </c>
      <c r="AL251" s="2">
        <f t="shared" si="71"/>
        <v>1.8249999999999997</v>
      </c>
      <c r="AN251" s="102"/>
    </row>
    <row r="252" spans="1:40" ht="12.75">
      <c r="A252" s="49" t="s">
        <v>428</v>
      </c>
      <c r="B252" s="62" t="s">
        <v>429</v>
      </c>
      <c r="C252" s="53" t="s">
        <v>421</v>
      </c>
      <c r="E252" s="74"/>
      <c r="F252" s="56">
        <v>2723040818</v>
      </c>
      <c r="G252" s="67">
        <v>34.45</v>
      </c>
      <c r="H252" s="5">
        <f t="shared" si="62"/>
        <v>0.34450000000000003</v>
      </c>
      <c r="I252" s="59">
        <v>32939300.64</v>
      </c>
      <c r="J252" s="59">
        <v>0</v>
      </c>
      <c r="K252" s="59">
        <v>0</v>
      </c>
      <c r="L252" s="59">
        <v>730011.43</v>
      </c>
      <c r="M252" s="91">
        <f t="shared" si="54"/>
        <v>33669312.07</v>
      </c>
      <c r="N252" s="59">
        <v>33228341.5</v>
      </c>
      <c r="O252" s="59">
        <v>0</v>
      </c>
      <c r="P252" s="59">
        <v>0</v>
      </c>
      <c r="Q252" s="94">
        <f t="shared" si="55"/>
        <v>33228341.5</v>
      </c>
      <c r="R252" s="59">
        <v>26600000</v>
      </c>
      <c r="S252" s="59">
        <v>0</v>
      </c>
      <c r="T252" s="94">
        <f t="shared" si="56"/>
        <v>26600000</v>
      </c>
      <c r="U252" s="94">
        <f t="shared" si="57"/>
        <v>93497653.57</v>
      </c>
      <c r="V252" s="2">
        <f t="shared" si="63"/>
        <v>0.9768491101626962</v>
      </c>
      <c r="W252" s="2">
        <f t="shared" si="64"/>
        <v>0</v>
      </c>
      <c r="X252" s="2">
        <f t="shared" si="58"/>
        <v>0.9768491101626962</v>
      </c>
      <c r="Y252" s="6">
        <f t="shared" si="59"/>
        <v>1.220266008513428</v>
      </c>
      <c r="Z252" s="6">
        <f t="shared" si="60"/>
        <v>1.2364600577206624</v>
      </c>
      <c r="AA252" s="100"/>
      <c r="AB252" s="6">
        <f t="shared" si="61"/>
        <v>3.4335751763967868</v>
      </c>
      <c r="AC252" s="8">
        <v>165752.3637374861</v>
      </c>
      <c r="AD252" s="22">
        <f t="shared" si="65"/>
        <v>5691.232015581232</v>
      </c>
      <c r="AE252" s="23">
        <v>366.14</v>
      </c>
      <c r="AF252" s="22">
        <f t="shared" si="66"/>
        <v>5325.092015581232</v>
      </c>
      <c r="AG252" s="25"/>
      <c r="AH252" s="1">
        <f t="shared" si="67"/>
        <v>7904327483.309143</v>
      </c>
      <c r="AI252" s="2">
        <f t="shared" si="68"/>
        <v>0.4259604898847682</v>
      </c>
      <c r="AJ252" s="2">
        <f t="shared" si="69"/>
        <v>0.42038163993287603</v>
      </c>
      <c r="AK252" s="2">
        <f t="shared" si="70"/>
        <v>0.3365245184510488</v>
      </c>
      <c r="AL252" s="2">
        <f t="shared" si="71"/>
        <v>1.183</v>
      </c>
      <c r="AN252" s="102"/>
    </row>
    <row r="253" spans="1:40" ht="12.75">
      <c r="A253" s="49" t="s">
        <v>430</v>
      </c>
      <c r="B253" s="62" t="s">
        <v>431</v>
      </c>
      <c r="C253" s="53" t="s">
        <v>421</v>
      </c>
      <c r="E253" s="74"/>
      <c r="F253" s="56">
        <v>5688616337</v>
      </c>
      <c r="G253" s="67">
        <v>28.71</v>
      </c>
      <c r="H253" s="5">
        <f t="shared" si="62"/>
        <v>0.2871</v>
      </c>
      <c r="I253" s="59">
        <v>74163639.1</v>
      </c>
      <c r="J253" s="59">
        <v>0</v>
      </c>
      <c r="K253" s="59">
        <v>0</v>
      </c>
      <c r="L253" s="59">
        <v>1674814.61</v>
      </c>
      <c r="M253" s="91">
        <f t="shared" si="54"/>
        <v>75838453.71</v>
      </c>
      <c r="N253" s="59">
        <v>75859487</v>
      </c>
      <c r="O253" s="59">
        <v>0</v>
      </c>
      <c r="P253" s="59">
        <v>7648403</v>
      </c>
      <c r="Q253" s="94">
        <f t="shared" si="55"/>
        <v>83507890</v>
      </c>
      <c r="R253" s="59">
        <v>135000000</v>
      </c>
      <c r="S253" s="59">
        <v>0</v>
      </c>
      <c r="T253" s="94">
        <f t="shared" si="56"/>
        <v>135000000</v>
      </c>
      <c r="U253" s="94">
        <f t="shared" si="57"/>
        <v>294346343.71</v>
      </c>
      <c r="V253" s="2">
        <f t="shared" si="63"/>
        <v>2.3731605719642332</v>
      </c>
      <c r="W253" s="2">
        <f t="shared" si="64"/>
        <v>0</v>
      </c>
      <c r="X253" s="2">
        <f t="shared" si="58"/>
        <v>2.3731605719642332</v>
      </c>
      <c r="Y253" s="6">
        <f t="shared" si="59"/>
        <v>1.4679824592290833</v>
      </c>
      <c r="Z253" s="6">
        <f t="shared" si="60"/>
        <v>1.3331616902467156</v>
      </c>
      <c r="AA253" s="77"/>
      <c r="AB253" s="6">
        <f t="shared" si="61"/>
        <v>5.1743047214400315</v>
      </c>
      <c r="AC253" s="8">
        <v>92632.30987072243</v>
      </c>
      <c r="AD253" s="22">
        <f t="shared" si="65"/>
        <v>4793.077983219751</v>
      </c>
      <c r="AE253" s="23">
        <v>563.75</v>
      </c>
      <c r="AF253" s="22">
        <f t="shared" si="66"/>
        <v>4229.327983219751</v>
      </c>
      <c r="AG253" s="25"/>
      <c r="AH253" s="1">
        <f t="shared" si="67"/>
        <v>19814058993.382095</v>
      </c>
      <c r="AI253" s="2">
        <f t="shared" si="68"/>
        <v>0.382750721269832</v>
      </c>
      <c r="AJ253" s="2">
        <f t="shared" si="69"/>
        <v>0.4214577640446699</v>
      </c>
      <c r="AK253" s="2">
        <f t="shared" si="70"/>
        <v>0.6813344002109314</v>
      </c>
      <c r="AL253" s="2">
        <f t="shared" si="71"/>
        <v>1.485</v>
      </c>
      <c r="AN253" s="102"/>
    </row>
    <row r="254" spans="1:40" ht="12.75">
      <c r="A254" s="49" t="s">
        <v>432</v>
      </c>
      <c r="B254" s="62" t="s">
        <v>433</v>
      </c>
      <c r="C254" s="53" t="s">
        <v>421</v>
      </c>
      <c r="E254" s="74"/>
      <c r="F254" s="56">
        <v>1059258862</v>
      </c>
      <c r="G254" s="67">
        <v>28.1</v>
      </c>
      <c r="H254" s="5">
        <f t="shared" si="62"/>
        <v>0.281</v>
      </c>
      <c r="I254" s="59">
        <v>14996293.47</v>
      </c>
      <c r="J254" s="59">
        <v>0</v>
      </c>
      <c r="K254" s="59">
        <v>0</v>
      </c>
      <c r="L254" s="59">
        <v>332040.24</v>
      </c>
      <c r="M254" s="91">
        <f t="shared" si="54"/>
        <v>15328333.71</v>
      </c>
      <c r="N254" s="59">
        <v>41971136.5</v>
      </c>
      <c r="O254" s="59">
        <v>0</v>
      </c>
      <c r="P254" s="59">
        <v>0</v>
      </c>
      <c r="Q254" s="94">
        <f t="shared" si="55"/>
        <v>41971136.5</v>
      </c>
      <c r="R254" s="59">
        <v>26487649.03</v>
      </c>
      <c r="S254" s="59">
        <v>0</v>
      </c>
      <c r="T254" s="94">
        <f t="shared" si="56"/>
        <v>26487649.03</v>
      </c>
      <c r="U254" s="94">
        <f t="shared" si="57"/>
        <v>83787119.24000001</v>
      </c>
      <c r="V254" s="2">
        <f t="shared" si="63"/>
        <v>2.5005831888900447</v>
      </c>
      <c r="W254" s="2">
        <f t="shared" si="64"/>
        <v>0</v>
      </c>
      <c r="X254" s="2">
        <f t="shared" si="58"/>
        <v>2.5005831888900447</v>
      </c>
      <c r="Y254" s="6">
        <f t="shared" si="59"/>
        <v>3.962311575166222</v>
      </c>
      <c r="Z254" s="6">
        <f t="shared" si="60"/>
        <v>1.4470809978458317</v>
      </c>
      <c r="AA254" s="77"/>
      <c r="AB254" s="6">
        <f t="shared" si="61"/>
        <v>7.9099757619021</v>
      </c>
      <c r="AC254" s="8">
        <v>93581.58748061469</v>
      </c>
      <c r="AD254" s="22">
        <f t="shared" si="65"/>
        <v>7402.280887319832</v>
      </c>
      <c r="AE254" s="23">
        <v>591.1</v>
      </c>
      <c r="AF254" s="22">
        <f t="shared" si="66"/>
        <v>6811.1808873198315</v>
      </c>
      <c r="AG254" s="25"/>
      <c r="AH254" s="1">
        <f t="shared" si="67"/>
        <v>3769604491.1032023</v>
      </c>
      <c r="AI254" s="2">
        <f t="shared" si="68"/>
        <v>0.40662976039467874</v>
      </c>
      <c r="AJ254" s="2">
        <f t="shared" si="69"/>
        <v>1.1134095526217085</v>
      </c>
      <c r="AK254" s="2">
        <f t="shared" si="70"/>
        <v>0.7026638760781028</v>
      </c>
      <c r="AL254" s="2">
        <f t="shared" si="71"/>
        <v>2.223</v>
      </c>
      <c r="AN254" s="102"/>
    </row>
    <row r="255" spans="1:40" ht="12.75">
      <c r="A255" s="49" t="s">
        <v>434</v>
      </c>
      <c r="B255" s="62" t="s">
        <v>435</v>
      </c>
      <c r="C255" s="53" t="s">
        <v>421</v>
      </c>
      <c r="E255" s="74"/>
      <c r="F255" s="56">
        <v>2491720863</v>
      </c>
      <c r="G255" s="67">
        <v>49.57</v>
      </c>
      <c r="H255" s="5">
        <f t="shared" si="62"/>
        <v>0.49570000000000003</v>
      </c>
      <c r="I255" s="59">
        <v>21967306.53</v>
      </c>
      <c r="J255" s="59">
        <v>0</v>
      </c>
      <c r="K255" s="59">
        <v>0</v>
      </c>
      <c r="L255" s="59">
        <v>490188.21</v>
      </c>
      <c r="M255" s="91">
        <f t="shared" si="54"/>
        <v>22457494.740000002</v>
      </c>
      <c r="N255" s="59">
        <v>37580946.5</v>
      </c>
      <c r="O255" s="59">
        <v>0</v>
      </c>
      <c r="P255" s="59">
        <v>0</v>
      </c>
      <c r="Q255" s="94">
        <f t="shared" si="55"/>
        <v>37580946.5</v>
      </c>
      <c r="R255" s="59">
        <v>43579589</v>
      </c>
      <c r="S255" s="59">
        <v>0</v>
      </c>
      <c r="T255" s="94">
        <f t="shared" si="56"/>
        <v>43579589</v>
      </c>
      <c r="U255" s="94">
        <f t="shared" si="57"/>
        <v>103618030.24000001</v>
      </c>
      <c r="V255" s="2">
        <f t="shared" si="63"/>
        <v>1.7489755633193493</v>
      </c>
      <c r="W255" s="2">
        <f t="shared" si="64"/>
        <v>0</v>
      </c>
      <c r="X255" s="2">
        <f t="shared" si="58"/>
        <v>1.7489755633193493</v>
      </c>
      <c r="Y255" s="6">
        <f t="shared" si="59"/>
        <v>1.508232605748343</v>
      </c>
      <c r="Z255" s="6">
        <f t="shared" si="60"/>
        <v>0.9012845328493766</v>
      </c>
      <c r="AA255" s="100">
        <v>0.244</v>
      </c>
      <c r="AB255" s="6">
        <f t="shared" si="61"/>
        <v>3.9144927019170694</v>
      </c>
      <c r="AC255" s="8">
        <v>130749.2232133908</v>
      </c>
      <c r="AD255" s="22">
        <f t="shared" si="65"/>
        <v>5118.168800501441</v>
      </c>
      <c r="AE255" s="23">
        <v>592.44</v>
      </c>
      <c r="AF255" s="22">
        <f t="shared" si="66"/>
        <v>4525.728800501442</v>
      </c>
      <c r="AG255" s="25"/>
      <c r="AH255" s="1">
        <f t="shared" si="67"/>
        <v>5026671097.437966</v>
      </c>
      <c r="AI255" s="2">
        <f t="shared" si="68"/>
        <v>0.44676674293343593</v>
      </c>
      <c r="AJ255" s="2">
        <f t="shared" si="69"/>
        <v>0.7476309026694536</v>
      </c>
      <c r="AK255" s="2">
        <f t="shared" si="70"/>
        <v>0.8669671867374015</v>
      </c>
      <c r="AL255" s="2">
        <f t="shared" si="71"/>
        <v>2.0620000000000003</v>
      </c>
      <c r="AN255" s="102"/>
    </row>
    <row r="256" spans="1:40" ht="12.75">
      <c r="A256" s="49" t="s">
        <v>436</v>
      </c>
      <c r="B256" s="62" t="s">
        <v>437</v>
      </c>
      <c r="C256" s="53" t="s">
        <v>421</v>
      </c>
      <c r="E256" s="74"/>
      <c r="F256" s="56">
        <v>2525708409</v>
      </c>
      <c r="G256" s="67">
        <v>48.06</v>
      </c>
      <c r="H256" s="5">
        <f t="shared" si="62"/>
        <v>0.4806</v>
      </c>
      <c r="I256" s="59">
        <v>17252714.05</v>
      </c>
      <c r="J256" s="59">
        <v>0</v>
      </c>
      <c r="K256" s="59">
        <v>0</v>
      </c>
      <c r="L256" s="59">
        <v>400989.75</v>
      </c>
      <c r="M256" s="91">
        <f t="shared" si="54"/>
        <v>17653703.8</v>
      </c>
      <c r="N256" s="59">
        <v>27464388.5</v>
      </c>
      <c r="O256" s="59">
        <v>0</v>
      </c>
      <c r="P256" s="59">
        <v>0</v>
      </c>
      <c r="Q256" s="94">
        <f t="shared" si="55"/>
        <v>27464388.5</v>
      </c>
      <c r="R256" s="59">
        <v>26437774.57</v>
      </c>
      <c r="S256" s="59">
        <v>0</v>
      </c>
      <c r="T256" s="94">
        <f t="shared" si="56"/>
        <v>26437774.57</v>
      </c>
      <c r="U256" s="94">
        <f t="shared" si="57"/>
        <v>71555866.87</v>
      </c>
      <c r="V256" s="2">
        <f t="shared" si="63"/>
        <v>1.0467469037911414</v>
      </c>
      <c r="W256" s="2">
        <f t="shared" si="64"/>
        <v>0</v>
      </c>
      <c r="X256" s="2">
        <f t="shared" si="58"/>
        <v>1.0467469037911414</v>
      </c>
      <c r="Y256" s="6">
        <f t="shared" si="59"/>
        <v>1.087393477494654</v>
      </c>
      <c r="Z256" s="6">
        <f t="shared" si="60"/>
        <v>0.6989604871684141</v>
      </c>
      <c r="AA256" s="77"/>
      <c r="AB256" s="6">
        <f t="shared" si="61"/>
        <v>2.83310086845421</v>
      </c>
      <c r="AC256" s="8">
        <v>164003.27011118378</v>
      </c>
      <c r="AD256" s="22">
        <f t="shared" si="65"/>
        <v>4646.378069813251</v>
      </c>
      <c r="AE256" s="23">
        <v>586.47</v>
      </c>
      <c r="AF256" s="22">
        <f t="shared" si="66"/>
        <v>4059.908069813251</v>
      </c>
      <c r="AG256" s="25"/>
      <c r="AH256" s="1">
        <f t="shared" si="67"/>
        <v>5255323364.544319</v>
      </c>
      <c r="AI256" s="2">
        <f t="shared" si="68"/>
        <v>0.33592041013313984</v>
      </c>
      <c r="AJ256" s="2">
        <f t="shared" si="69"/>
        <v>0.5226013052839308</v>
      </c>
      <c r="AK256" s="2">
        <f t="shared" si="70"/>
        <v>0.5030665619620227</v>
      </c>
      <c r="AL256" s="2">
        <f t="shared" si="71"/>
        <v>1.362</v>
      </c>
      <c r="AN256" s="102"/>
    </row>
    <row r="257" spans="1:40" ht="12.75">
      <c r="A257" s="49" t="s">
        <v>438</v>
      </c>
      <c r="B257" s="62" t="s">
        <v>439</v>
      </c>
      <c r="C257" s="53" t="s">
        <v>421</v>
      </c>
      <c r="E257" s="74"/>
      <c r="F257" s="56">
        <v>1423086034</v>
      </c>
      <c r="G257" s="67">
        <v>42.02</v>
      </c>
      <c r="H257" s="5">
        <f t="shared" si="62"/>
        <v>0.4202</v>
      </c>
      <c r="I257" s="59">
        <v>12993842.09</v>
      </c>
      <c r="J257" s="59">
        <v>0</v>
      </c>
      <c r="K257" s="59">
        <v>0</v>
      </c>
      <c r="L257" s="59">
        <v>289715.09</v>
      </c>
      <c r="M257" s="91">
        <f t="shared" si="54"/>
        <v>13283557.18</v>
      </c>
      <c r="N257" s="59">
        <v>15100496</v>
      </c>
      <c r="O257" s="59">
        <v>0</v>
      </c>
      <c r="P257" s="59">
        <v>707315.88</v>
      </c>
      <c r="Q257" s="94">
        <f t="shared" si="55"/>
        <v>15807811.88</v>
      </c>
      <c r="R257" s="59">
        <v>39150109.6</v>
      </c>
      <c r="S257" s="59">
        <v>0</v>
      </c>
      <c r="T257" s="94">
        <f t="shared" si="56"/>
        <v>39150109.6</v>
      </c>
      <c r="U257" s="94">
        <f t="shared" si="57"/>
        <v>68241478.66</v>
      </c>
      <c r="V257" s="2">
        <f t="shared" si="63"/>
        <v>2.751071169601542</v>
      </c>
      <c r="W257" s="2">
        <f t="shared" si="64"/>
        <v>0</v>
      </c>
      <c r="X257" s="2">
        <f t="shared" si="58"/>
        <v>2.751071169601542</v>
      </c>
      <c r="Y257" s="6">
        <f t="shared" si="59"/>
        <v>1.1108121014698962</v>
      </c>
      <c r="Z257" s="6">
        <f t="shared" si="60"/>
        <v>0.9334331770977101</v>
      </c>
      <c r="AA257" s="100">
        <v>0.487</v>
      </c>
      <c r="AB257" s="6">
        <f t="shared" si="61"/>
        <v>4.3083164481691485</v>
      </c>
      <c r="AC257" s="8">
        <v>129666.75894799289</v>
      </c>
      <c r="AD257" s="22">
        <f t="shared" si="65"/>
        <v>5586.454303564219</v>
      </c>
      <c r="AE257" s="23">
        <v>650.52</v>
      </c>
      <c r="AF257" s="22">
        <f t="shared" si="66"/>
        <v>4935.93430356422</v>
      </c>
      <c r="AG257" s="25"/>
      <c r="AH257" s="1">
        <f t="shared" si="67"/>
        <v>3386687372.679676</v>
      </c>
      <c r="AI257" s="2">
        <f t="shared" si="68"/>
        <v>0.39222862101645783</v>
      </c>
      <c r="AJ257" s="2">
        <f t="shared" si="69"/>
        <v>0.4667632450376504</v>
      </c>
      <c r="AK257" s="2">
        <f t="shared" si="70"/>
        <v>1.1560001054665683</v>
      </c>
      <c r="AL257" s="2">
        <f t="shared" si="71"/>
        <v>2.0149999999999997</v>
      </c>
      <c r="AN257" s="102"/>
    </row>
    <row r="258" spans="1:40" ht="12.75">
      <c r="A258" s="49" t="s">
        <v>440</v>
      </c>
      <c r="B258" s="62" t="s">
        <v>441</v>
      </c>
      <c r="C258" s="53" t="s">
        <v>421</v>
      </c>
      <c r="E258" s="74"/>
      <c r="F258" s="56">
        <v>1038680734</v>
      </c>
      <c r="G258" s="67">
        <v>48.86</v>
      </c>
      <c r="H258" s="5">
        <f t="shared" si="62"/>
        <v>0.4886</v>
      </c>
      <c r="I258" s="59">
        <v>8374742.49</v>
      </c>
      <c r="J258" s="59">
        <v>0</v>
      </c>
      <c r="K258" s="59">
        <v>0</v>
      </c>
      <c r="L258" s="59">
        <v>195551.57</v>
      </c>
      <c r="M258" s="91">
        <f aca="true" t="shared" si="72" ref="M258:M321">SUM(I258:L258)</f>
        <v>8570294.06</v>
      </c>
      <c r="N258" s="59">
        <v>13316409</v>
      </c>
      <c r="O258" s="59">
        <v>0</v>
      </c>
      <c r="P258" s="59">
        <v>0</v>
      </c>
      <c r="Q258" s="94">
        <f aca="true" t="shared" si="73" ref="Q258:Q321">SUM(N258:P258)</f>
        <v>13316409</v>
      </c>
      <c r="R258" s="59">
        <v>12241156.68</v>
      </c>
      <c r="S258" s="59">
        <v>0</v>
      </c>
      <c r="T258" s="94">
        <f aca="true" t="shared" si="74" ref="T258:T321">R258+S258</f>
        <v>12241156.68</v>
      </c>
      <c r="U258" s="94">
        <f aca="true" t="shared" si="75" ref="U258:U321">M258+Q258+T258</f>
        <v>34127859.74</v>
      </c>
      <c r="V258" s="2">
        <f t="shared" si="63"/>
        <v>1.1785292900214706</v>
      </c>
      <c r="W258" s="2">
        <f t="shared" si="64"/>
        <v>0</v>
      </c>
      <c r="X258" s="2">
        <f aca="true" t="shared" si="76" ref="X258:X321">(T258/$F258)*100</f>
        <v>1.1785292900214706</v>
      </c>
      <c r="Y258" s="6">
        <f aca="true" t="shared" si="77" ref="Y258:Y321">(Q258/F258)*100</f>
        <v>1.2820502551075525</v>
      </c>
      <c r="Z258" s="6">
        <f aca="true" t="shared" si="78" ref="Z258:Z321">(M258/F258)*100</f>
        <v>0.8251134135313615</v>
      </c>
      <c r="AA258" s="101">
        <v>0.196</v>
      </c>
      <c r="AB258" s="6">
        <f aca="true" t="shared" si="79" ref="AB258:AB321">((U258/F258)*100)-AA258</f>
        <v>3.0896929586603847</v>
      </c>
      <c r="AC258" s="8">
        <v>204473.34674175383</v>
      </c>
      <c r="AD258" s="22">
        <f t="shared" si="65"/>
        <v>6317.598596617201</v>
      </c>
      <c r="AE258" s="23">
        <v>600.43</v>
      </c>
      <c r="AF258" s="22">
        <f t="shared" si="66"/>
        <v>5717.168596617201</v>
      </c>
      <c r="AG258" s="25"/>
      <c r="AH258" s="1">
        <f t="shared" si="67"/>
        <v>2125830401.146132</v>
      </c>
      <c r="AI258" s="2">
        <f t="shared" si="68"/>
        <v>0.40315041385142314</v>
      </c>
      <c r="AJ258" s="2">
        <f t="shared" si="69"/>
        <v>0.6264097546455502</v>
      </c>
      <c r="AK258" s="2">
        <f t="shared" si="70"/>
        <v>0.5758294111044905</v>
      </c>
      <c r="AL258" s="2">
        <f t="shared" si="71"/>
        <v>1.605</v>
      </c>
      <c r="AN258" s="102"/>
    </row>
    <row r="259" spans="1:40" ht="12.75">
      <c r="A259" s="49" t="s">
        <v>442</v>
      </c>
      <c r="B259" s="62" t="s">
        <v>443</v>
      </c>
      <c r="C259" s="53" t="s">
        <v>421</v>
      </c>
      <c r="E259" s="74"/>
      <c r="F259" s="56">
        <v>942324238</v>
      </c>
      <c r="G259" s="67">
        <v>39.66</v>
      </c>
      <c r="H259" s="5">
        <f aca="true" t="shared" si="80" ref="H259:H322">G259/100</f>
        <v>0.39659999999999995</v>
      </c>
      <c r="I259" s="59">
        <v>9192513.08</v>
      </c>
      <c r="J259" s="59">
        <v>0</v>
      </c>
      <c r="K259" s="59">
        <v>0</v>
      </c>
      <c r="L259" s="59">
        <v>203709.01</v>
      </c>
      <c r="M259" s="91">
        <f t="shared" si="72"/>
        <v>9396222.09</v>
      </c>
      <c r="N259" s="59">
        <v>12607840</v>
      </c>
      <c r="O259" s="59">
        <v>0</v>
      </c>
      <c r="P259" s="59">
        <v>448026.5</v>
      </c>
      <c r="Q259" s="94">
        <f t="shared" si="73"/>
        <v>13055866.5</v>
      </c>
      <c r="R259" s="59">
        <v>23019151.44</v>
      </c>
      <c r="S259" s="59">
        <v>0</v>
      </c>
      <c r="T259" s="94">
        <f t="shared" si="74"/>
        <v>23019151.44</v>
      </c>
      <c r="U259" s="94">
        <f t="shared" si="75"/>
        <v>45471240.03</v>
      </c>
      <c r="V259" s="2">
        <f aca="true" t="shared" si="81" ref="V259:V322">(R259/F259)*100</f>
        <v>2.442805831765096</v>
      </c>
      <c r="W259" s="2">
        <f aca="true" t="shared" si="82" ref="W259:W322">(S259/$F259)*100</f>
        <v>0</v>
      </c>
      <c r="X259" s="2">
        <f t="shared" si="76"/>
        <v>2.442805831765096</v>
      </c>
      <c r="Y259" s="6">
        <f t="shared" si="77"/>
        <v>1.385496199026985</v>
      </c>
      <c r="Z259" s="6">
        <f t="shared" si="78"/>
        <v>0.9971325910010179</v>
      </c>
      <c r="AA259" s="100">
        <v>0.489</v>
      </c>
      <c r="AB259" s="6">
        <f t="shared" si="79"/>
        <v>4.336434621793099</v>
      </c>
      <c r="AC259" s="8">
        <v>108197.53892516323</v>
      </c>
      <c r="AD259" s="22">
        <f aca="true" t="shared" si="83" ref="AD259:AD322">AC259/100*AB259</f>
        <v>4691.915537878844</v>
      </c>
      <c r="AE259" s="23">
        <v>649.2</v>
      </c>
      <c r="AF259" s="22">
        <f aca="true" t="shared" si="84" ref="AF259:AF322">AD259-AE259</f>
        <v>4042.715537878844</v>
      </c>
      <c r="AG259" s="25"/>
      <c r="AH259" s="1">
        <f aca="true" t="shared" si="85" ref="AH259:AH322">F259/H259</f>
        <v>2376006651.538074</v>
      </c>
      <c r="AI259" s="2">
        <f aca="true" t="shared" si="86" ref="AI259:AI322">(M259/AH259)*100</f>
        <v>0.3954627855910037</v>
      </c>
      <c r="AJ259" s="2">
        <f aca="true" t="shared" si="87" ref="AJ259:AJ322">(Q259/AH259)*100</f>
        <v>0.5494877925341022</v>
      </c>
      <c r="AK259" s="2">
        <f aca="true" t="shared" si="88" ref="AK259:AK322">(T259/AH259)*100</f>
        <v>0.9688167928780368</v>
      </c>
      <c r="AL259" s="2">
        <f aca="true" t="shared" si="89" ref="AL259:AL322">ROUND(AI259,3)+ROUND(AJ259,3)+ROUND(AK259,3)</f>
        <v>1.913</v>
      </c>
      <c r="AN259" s="102"/>
    </row>
    <row r="260" spans="1:40" ht="12.75">
      <c r="A260" s="49" t="s">
        <v>444</v>
      </c>
      <c r="B260" s="62" t="s">
        <v>1111</v>
      </c>
      <c r="C260" s="53" t="s">
        <v>445</v>
      </c>
      <c r="E260" s="74"/>
      <c r="F260" s="56">
        <v>766884165</v>
      </c>
      <c r="G260" s="67">
        <v>90.25</v>
      </c>
      <c r="H260" s="5">
        <f t="shared" si="80"/>
        <v>0.9025</v>
      </c>
      <c r="I260" s="59">
        <v>2491500.07</v>
      </c>
      <c r="J260" s="59">
        <v>213801.87</v>
      </c>
      <c r="K260" s="59">
        <v>0</v>
      </c>
      <c r="L260" s="59">
        <v>250433.99</v>
      </c>
      <c r="M260" s="91">
        <f t="shared" si="72"/>
        <v>2955735.9299999997</v>
      </c>
      <c r="N260" s="59">
        <v>6771945</v>
      </c>
      <c r="O260" s="59">
        <v>3988819.4</v>
      </c>
      <c r="P260" s="59">
        <v>0</v>
      </c>
      <c r="Q260" s="94">
        <f t="shared" si="73"/>
        <v>10760764.4</v>
      </c>
      <c r="R260" s="59">
        <v>1300872.86</v>
      </c>
      <c r="S260" s="59">
        <v>306100</v>
      </c>
      <c r="T260" s="94">
        <f t="shared" si="74"/>
        <v>1606972.86</v>
      </c>
      <c r="U260" s="94">
        <f t="shared" si="75"/>
        <v>15323473.19</v>
      </c>
      <c r="V260" s="2">
        <f t="shared" si="81"/>
        <v>0.16963094550270186</v>
      </c>
      <c r="W260" s="2">
        <f t="shared" si="82"/>
        <v>0.03991476339845927</v>
      </c>
      <c r="X260" s="2">
        <f t="shared" si="76"/>
        <v>0.20954570890116112</v>
      </c>
      <c r="Y260" s="6">
        <f t="shared" si="77"/>
        <v>1.403179892233138</v>
      </c>
      <c r="Z260" s="6">
        <f t="shared" si="78"/>
        <v>0.38542143193163986</v>
      </c>
      <c r="AA260" s="77"/>
      <c r="AB260" s="6">
        <f t="shared" si="79"/>
        <v>1.998147033065939</v>
      </c>
      <c r="AC260" s="8">
        <v>421532.26002430136</v>
      </c>
      <c r="AD260" s="22">
        <f t="shared" si="83"/>
        <v>8422.834347091377</v>
      </c>
      <c r="AE260" s="23">
        <v>457.05</v>
      </c>
      <c r="AF260" s="22">
        <f t="shared" si="84"/>
        <v>7965.784347091377</v>
      </c>
      <c r="AG260" s="25"/>
      <c r="AH260" s="1">
        <f t="shared" si="85"/>
        <v>849733146.8144045</v>
      </c>
      <c r="AI260" s="2">
        <f t="shared" si="86"/>
        <v>0.3478428423183049</v>
      </c>
      <c r="AJ260" s="2">
        <f t="shared" si="87"/>
        <v>1.266369852740407</v>
      </c>
      <c r="AK260" s="2">
        <f t="shared" si="88"/>
        <v>0.1891150022832979</v>
      </c>
      <c r="AL260" s="2">
        <f t="shared" si="89"/>
        <v>1.803</v>
      </c>
      <c r="AN260" s="102"/>
    </row>
    <row r="261" spans="1:40" ht="12.75">
      <c r="A261" s="49" t="s">
        <v>446</v>
      </c>
      <c r="B261" s="62" t="s">
        <v>447</v>
      </c>
      <c r="C261" s="53" t="s">
        <v>445</v>
      </c>
      <c r="E261" s="74"/>
      <c r="F261" s="56">
        <v>523097136</v>
      </c>
      <c r="G261" s="67">
        <v>77.99</v>
      </c>
      <c r="H261" s="5">
        <f t="shared" si="80"/>
        <v>0.7798999999999999</v>
      </c>
      <c r="I261" s="59">
        <v>1991989.5</v>
      </c>
      <c r="J261" s="59">
        <v>170931.39</v>
      </c>
      <c r="K261" s="59">
        <v>0</v>
      </c>
      <c r="L261" s="59">
        <v>200193.65</v>
      </c>
      <c r="M261" s="91">
        <f t="shared" si="72"/>
        <v>2363114.54</v>
      </c>
      <c r="N261" s="59">
        <v>6744719</v>
      </c>
      <c r="O261" s="59">
        <v>3330541.8</v>
      </c>
      <c r="P261" s="59">
        <v>0</v>
      </c>
      <c r="Q261" s="94">
        <f t="shared" si="73"/>
        <v>10075260.8</v>
      </c>
      <c r="R261" s="59">
        <v>1418953</v>
      </c>
      <c r="S261" s="59">
        <v>261549</v>
      </c>
      <c r="T261" s="94">
        <f t="shared" si="74"/>
        <v>1680502</v>
      </c>
      <c r="U261" s="94">
        <f t="shared" si="75"/>
        <v>14118877.34</v>
      </c>
      <c r="V261" s="2">
        <f t="shared" si="81"/>
        <v>0.27125994434807993</v>
      </c>
      <c r="W261" s="2">
        <f t="shared" si="82"/>
        <v>0.050000082585044014</v>
      </c>
      <c r="X261" s="2">
        <f t="shared" si="76"/>
        <v>0.32126002693312394</v>
      </c>
      <c r="Y261" s="6">
        <f t="shared" si="77"/>
        <v>1.9260783717997647</v>
      </c>
      <c r="Z261" s="6">
        <f t="shared" si="78"/>
        <v>0.45175444049840874</v>
      </c>
      <c r="AA261" s="77"/>
      <c r="AB261" s="6">
        <f t="shared" si="79"/>
        <v>2.699092839231297</v>
      </c>
      <c r="AC261" s="8">
        <v>346786.00143575016</v>
      </c>
      <c r="AD261" s="22">
        <f t="shared" si="83"/>
        <v>9360.076132208877</v>
      </c>
      <c r="AE261" s="23">
        <v>423.77</v>
      </c>
      <c r="AF261" s="22">
        <f t="shared" si="84"/>
        <v>8936.306132208876</v>
      </c>
      <c r="AG261" s="25"/>
      <c r="AH261" s="1">
        <f t="shared" si="85"/>
        <v>670723344.018464</v>
      </c>
      <c r="AI261" s="2">
        <f t="shared" si="86"/>
        <v>0.3523232881447089</v>
      </c>
      <c r="AJ261" s="2">
        <f t="shared" si="87"/>
        <v>1.5021485221666364</v>
      </c>
      <c r="AK261" s="2">
        <f t="shared" si="88"/>
        <v>0.2505506950051434</v>
      </c>
      <c r="AL261" s="2">
        <f t="shared" si="89"/>
        <v>2.105</v>
      </c>
      <c r="AN261" s="102"/>
    </row>
    <row r="262" spans="1:40" ht="12.75">
      <c r="A262" s="49" t="s">
        <v>448</v>
      </c>
      <c r="B262" s="62" t="s">
        <v>449</v>
      </c>
      <c r="C262" s="53" t="s">
        <v>445</v>
      </c>
      <c r="E262" s="74" t="s">
        <v>1200</v>
      </c>
      <c r="F262" s="56">
        <v>122105801</v>
      </c>
      <c r="G262" s="67">
        <v>111.26</v>
      </c>
      <c r="H262" s="5">
        <f t="shared" si="80"/>
        <v>1.1126</v>
      </c>
      <c r="I262" s="59">
        <v>342752.15</v>
      </c>
      <c r="J262" s="59">
        <v>29411.55</v>
      </c>
      <c r="K262" s="59">
        <v>0</v>
      </c>
      <c r="L262" s="59">
        <v>34446.29</v>
      </c>
      <c r="M262" s="91">
        <f t="shared" si="72"/>
        <v>406609.99</v>
      </c>
      <c r="N262" s="59">
        <v>1460000</v>
      </c>
      <c r="O262" s="59">
        <v>0</v>
      </c>
      <c r="P262" s="59">
        <v>0</v>
      </c>
      <c r="Q262" s="94">
        <f t="shared" si="73"/>
        <v>1460000</v>
      </c>
      <c r="R262" s="59">
        <v>264003</v>
      </c>
      <c r="S262" s="59">
        <v>0</v>
      </c>
      <c r="T262" s="94">
        <f t="shared" si="74"/>
        <v>264003</v>
      </c>
      <c r="U262" s="94">
        <f t="shared" si="75"/>
        <v>2130612.99</v>
      </c>
      <c r="V262" s="2">
        <f t="shared" si="81"/>
        <v>0.21620840110618497</v>
      </c>
      <c r="W262" s="2">
        <f t="shared" si="82"/>
        <v>0</v>
      </c>
      <c r="X262" s="2">
        <f t="shared" si="76"/>
        <v>0.21620840110618497</v>
      </c>
      <c r="Y262" s="6">
        <f t="shared" si="77"/>
        <v>1.1956843884919113</v>
      </c>
      <c r="Z262" s="6">
        <f t="shared" si="78"/>
        <v>0.33299809400537816</v>
      </c>
      <c r="AA262" s="77"/>
      <c r="AB262" s="6">
        <f t="shared" si="79"/>
        <v>1.7448908836034744</v>
      </c>
      <c r="AC262" s="8">
        <v>303630.69620253163</v>
      </c>
      <c r="AD262" s="22">
        <f t="shared" si="83"/>
        <v>5298.024337859735</v>
      </c>
      <c r="AE262" s="23">
        <v>486.12</v>
      </c>
      <c r="AF262" s="22">
        <f t="shared" si="84"/>
        <v>4811.904337859735</v>
      </c>
      <c r="AG262" s="25"/>
      <c r="AH262" s="1">
        <f t="shared" si="85"/>
        <v>109748158.36778717</v>
      </c>
      <c r="AI262" s="2">
        <f t="shared" si="86"/>
        <v>0.37049367939038375</v>
      </c>
      <c r="AJ262" s="2">
        <f t="shared" si="87"/>
        <v>1.3303184506361005</v>
      </c>
      <c r="AK262" s="2">
        <f t="shared" si="88"/>
        <v>0.24055346707074135</v>
      </c>
      <c r="AL262" s="2">
        <f t="shared" si="89"/>
        <v>1.9410000000000003</v>
      </c>
      <c r="AN262" s="102"/>
    </row>
    <row r="263" spans="1:40" ht="12.75">
      <c r="A263" s="49" t="s">
        <v>450</v>
      </c>
      <c r="B263" s="62" t="s">
        <v>451</v>
      </c>
      <c r="C263" s="53" t="s">
        <v>445</v>
      </c>
      <c r="E263" s="74" t="s">
        <v>1201</v>
      </c>
      <c r="F263" s="56">
        <v>162512647</v>
      </c>
      <c r="G263" s="67">
        <v>102.87</v>
      </c>
      <c r="H263" s="5">
        <f t="shared" si="80"/>
        <v>1.0287</v>
      </c>
      <c r="I263" s="59">
        <v>459720.23</v>
      </c>
      <c r="J263" s="59">
        <v>39449.24</v>
      </c>
      <c r="K263" s="59">
        <v>0</v>
      </c>
      <c r="L263" s="59">
        <v>46205.01</v>
      </c>
      <c r="M263" s="91">
        <f t="shared" si="72"/>
        <v>545374.48</v>
      </c>
      <c r="N263" s="59">
        <v>1759640</v>
      </c>
      <c r="O263" s="59">
        <v>810976.68</v>
      </c>
      <c r="P263" s="59">
        <v>0</v>
      </c>
      <c r="Q263" s="94">
        <f t="shared" si="73"/>
        <v>2570616.68</v>
      </c>
      <c r="R263" s="59">
        <v>587054</v>
      </c>
      <c r="S263" s="59">
        <v>32503</v>
      </c>
      <c r="T263" s="94">
        <f t="shared" si="74"/>
        <v>619557</v>
      </c>
      <c r="U263" s="94">
        <f t="shared" si="75"/>
        <v>3735548.16</v>
      </c>
      <c r="V263" s="2">
        <f t="shared" si="81"/>
        <v>0.36123588584462596</v>
      </c>
      <c r="W263" s="2">
        <f t="shared" si="82"/>
        <v>0.020000289577462853</v>
      </c>
      <c r="X263" s="2">
        <f t="shared" si="76"/>
        <v>0.3812361754220888</v>
      </c>
      <c r="Y263" s="6">
        <f t="shared" si="77"/>
        <v>1.5817948494802379</v>
      </c>
      <c r="Z263" s="6">
        <f t="shared" si="78"/>
        <v>0.3355889465021144</v>
      </c>
      <c r="AA263" s="77"/>
      <c r="AB263" s="6">
        <f t="shared" si="79"/>
        <v>2.298619971404441</v>
      </c>
      <c r="AC263" s="8">
        <v>364132.14285714284</v>
      </c>
      <c r="AD263" s="22">
        <f t="shared" si="83"/>
        <v>8370.014158017235</v>
      </c>
      <c r="AE263" s="23">
        <v>462.46</v>
      </c>
      <c r="AF263" s="22">
        <f t="shared" si="84"/>
        <v>7907.554158017235</v>
      </c>
      <c r="AG263" s="25"/>
      <c r="AH263" s="1">
        <f t="shared" si="85"/>
        <v>157978659.47312143</v>
      </c>
      <c r="AI263" s="2">
        <f t="shared" si="86"/>
        <v>0.345220349266725</v>
      </c>
      <c r="AJ263" s="2">
        <f t="shared" si="87"/>
        <v>1.6271923616603203</v>
      </c>
      <c r="AK263" s="2">
        <f t="shared" si="88"/>
        <v>0.39217765365670276</v>
      </c>
      <c r="AL263" s="2">
        <f t="shared" si="89"/>
        <v>2.364</v>
      </c>
      <c r="AN263" s="102"/>
    </row>
    <row r="264" spans="1:40" ht="12.75">
      <c r="A264" s="49" t="s">
        <v>452</v>
      </c>
      <c r="B264" s="62" t="s">
        <v>453</v>
      </c>
      <c r="C264" s="53" t="s">
        <v>445</v>
      </c>
      <c r="D264" s="49"/>
      <c r="E264" s="74" t="s">
        <v>1201</v>
      </c>
      <c r="F264" s="56">
        <v>402626286</v>
      </c>
      <c r="G264" s="67">
        <v>97.21</v>
      </c>
      <c r="H264" s="5">
        <f t="shared" si="80"/>
        <v>0.9721</v>
      </c>
      <c r="I264" s="59">
        <v>1179678.36</v>
      </c>
      <c r="J264" s="59">
        <v>101227.64</v>
      </c>
      <c r="K264" s="59">
        <v>0</v>
      </c>
      <c r="L264" s="59">
        <v>118562.77</v>
      </c>
      <c r="M264" s="91">
        <f t="shared" si="72"/>
        <v>1399468.77</v>
      </c>
      <c r="N264" s="59">
        <v>4159546.5</v>
      </c>
      <c r="O264" s="59">
        <v>1934783.04</v>
      </c>
      <c r="P264" s="59">
        <v>0</v>
      </c>
      <c r="Q264" s="94">
        <f t="shared" si="73"/>
        <v>6094329.54</v>
      </c>
      <c r="R264" s="59">
        <v>1747800.52</v>
      </c>
      <c r="S264" s="59">
        <v>0</v>
      </c>
      <c r="T264" s="94">
        <f t="shared" si="74"/>
        <v>1747800.52</v>
      </c>
      <c r="U264" s="94">
        <f t="shared" si="75"/>
        <v>9241598.83</v>
      </c>
      <c r="V264" s="2">
        <f t="shared" si="81"/>
        <v>0.43409995342430274</v>
      </c>
      <c r="W264" s="2">
        <f t="shared" si="82"/>
        <v>0</v>
      </c>
      <c r="X264" s="2">
        <f t="shared" si="76"/>
        <v>0.43409995342430274</v>
      </c>
      <c r="Y264" s="6">
        <f t="shared" si="77"/>
        <v>1.513644228385029</v>
      </c>
      <c r="Z264" s="6">
        <f t="shared" si="78"/>
        <v>0.34758504813567986</v>
      </c>
      <c r="AA264" s="77"/>
      <c r="AB264" s="6">
        <f t="shared" si="79"/>
        <v>2.2953292299450117</v>
      </c>
      <c r="AC264" s="8">
        <v>361284.56140350876</v>
      </c>
      <c r="AD264" s="22">
        <f t="shared" si="83"/>
        <v>8292.67014117337</v>
      </c>
      <c r="AE264" s="23">
        <v>440.5</v>
      </c>
      <c r="AF264" s="22">
        <f t="shared" si="84"/>
        <v>7852.17014117337</v>
      </c>
      <c r="AG264" s="25"/>
      <c r="AH264" s="1">
        <f t="shared" si="85"/>
        <v>414181962.7610328</v>
      </c>
      <c r="AI264" s="2">
        <f t="shared" si="86"/>
        <v>0.3378874252926944</v>
      </c>
      <c r="AJ264" s="2">
        <f t="shared" si="87"/>
        <v>1.4714135544130866</v>
      </c>
      <c r="AK264" s="2">
        <f t="shared" si="88"/>
        <v>0.42198856472376467</v>
      </c>
      <c r="AL264" s="2">
        <f t="shared" si="89"/>
        <v>2.2310000000000003</v>
      </c>
      <c r="AN264" s="102"/>
    </row>
    <row r="265" spans="1:40" ht="12.75">
      <c r="A265" s="49" t="s">
        <v>454</v>
      </c>
      <c r="B265" s="62" t="s">
        <v>455</v>
      </c>
      <c r="C265" s="53" t="s">
        <v>445</v>
      </c>
      <c r="D265" s="49"/>
      <c r="E265" s="74" t="s">
        <v>1201</v>
      </c>
      <c r="F265" s="56">
        <v>2580876167</v>
      </c>
      <c r="G265" s="67">
        <v>99.21</v>
      </c>
      <c r="H265" s="5">
        <f t="shared" si="80"/>
        <v>0.9921</v>
      </c>
      <c r="I265" s="59">
        <v>7830827</v>
      </c>
      <c r="J265" s="59">
        <v>671968.24</v>
      </c>
      <c r="K265" s="59">
        <v>0</v>
      </c>
      <c r="L265" s="59">
        <v>787023.25</v>
      </c>
      <c r="M265" s="91">
        <f t="shared" si="72"/>
        <v>9289818.49</v>
      </c>
      <c r="N265" s="59">
        <v>21338179</v>
      </c>
      <c r="O265" s="59">
        <v>12952475.42</v>
      </c>
      <c r="P265" s="59">
        <v>0</v>
      </c>
      <c r="Q265" s="94">
        <f t="shared" si="73"/>
        <v>34290654.42</v>
      </c>
      <c r="R265" s="59">
        <v>4017153.13</v>
      </c>
      <c r="S265" s="59">
        <v>1316246.85</v>
      </c>
      <c r="T265" s="94">
        <f t="shared" si="74"/>
        <v>5333399.98</v>
      </c>
      <c r="U265" s="94">
        <f t="shared" si="75"/>
        <v>48913872.89</v>
      </c>
      <c r="V265" s="2">
        <f t="shared" si="81"/>
        <v>0.15565075075529572</v>
      </c>
      <c r="W265" s="2">
        <f t="shared" si="82"/>
        <v>0.051000000187145754</v>
      </c>
      <c r="X265" s="2">
        <f t="shared" si="76"/>
        <v>0.2066507509424415</v>
      </c>
      <c r="Y265" s="6">
        <f t="shared" si="77"/>
        <v>1.3286439255959854</v>
      </c>
      <c r="Z265" s="6">
        <f t="shared" si="78"/>
        <v>0.3599482458237602</v>
      </c>
      <c r="AA265" s="77"/>
      <c r="AB265" s="6">
        <f t="shared" si="79"/>
        <v>1.8952429223621872</v>
      </c>
      <c r="AC265" s="8">
        <v>479500.964774512</v>
      </c>
      <c r="AD265" s="22">
        <f t="shared" si="83"/>
        <v>9087.708097547342</v>
      </c>
      <c r="AE265" s="23">
        <v>454.93</v>
      </c>
      <c r="AF265" s="22">
        <f t="shared" si="84"/>
        <v>8632.778097547342</v>
      </c>
      <c r="AG265" s="25"/>
      <c r="AH265" s="1">
        <f t="shared" si="85"/>
        <v>2601427443.806068</v>
      </c>
      <c r="AI265" s="2">
        <f t="shared" si="86"/>
        <v>0.3571046546817525</v>
      </c>
      <c r="AJ265" s="2">
        <f t="shared" si="87"/>
        <v>1.3181476385837771</v>
      </c>
      <c r="AK265" s="2">
        <f t="shared" si="88"/>
        <v>0.2050182100099962</v>
      </c>
      <c r="AL265" s="2">
        <f t="shared" si="89"/>
        <v>1.8800000000000001</v>
      </c>
      <c r="AN265" s="102"/>
    </row>
    <row r="266" spans="1:40" ht="12.75">
      <c r="A266" s="49" t="s">
        <v>456</v>
      </c>
      <c r="B266" s="62" t="s">
        <v>1112</v>
      </c>
      <c r="C266" s="53" t="s">
        <v>445</v>
      </c>
      <c r="D266" s="49"/>
      <c r="E266" s="74"/>
      <c r="F266" s="56">
        <v>888197519</v>
      </c>
      <c r="G266" s="67">
        <v>91.78</v>
      </c>
      <c r="H266" s="5">
        <f t="shared" si="80"/>
        <v>0.9178000000000001</v>
      </c>
      <c r="I266" s="59">
        <v>2745213.48</v>
      </c>
      <c r="J266" s="59">
        <v>235567.5</v>
      </c>
      <c r="K266" s="59">
        <v>0</v>
      </c>
      <c r="L266" s="59">
        <v>275893.05</v>
      </c>
      <c r="M266" s="91">
        <f t="shared" si="72"/>
        <v>3256674.03</v>
      </c>
      <c r="N266" s="59">
        <v>6150854.3</v>
      </c>
      <c r="O266" s="59">
        <v>5160763.47</v>
      </c>
      <c r="P266" s="59">
        <v>0</v>
      </c>
      <c r="Q266" s="94">
        <f t="shared" si="73"/>
        <v>11311617.77</v>
      </c>
      <c r="R266" s="59">
        <v>1851174.51</v>
      </c>
      <c r="S266" s="59">
        <v>325000</v>
      </c>
      <c r="T266" s="94">
        <f t="shared" si="74"/>
        <v>2176174.51</v>
      </c>
      <c r="U266" s="94">
        <f t="shared" si="75"/>
        <v>16744466.309999999</v>
      </c>
      <c r="V266" s="2">
        <f t="shared" si="81"/>
        <v>0.20841923900938075</v>
      </c>
      <c r="W266" s="2">
        <f t="shared" si="82"/>
        <v>0.03659096012403971</v>
      </c>
      <c r="X266" s="2">
        <f t="shared" si="76"/>
        <v>0.24501019913342045</v>
      </c>
      <c r="Y266" s="6">
        <f t="shared" si="77"/>
        <v>1.2735475531090736</v>
      </c>
      <c r="Z266" s="6">
        <f t="shared" si="78"/>
        <v>0.36666101405761753</v>
      </c>
      <c r="AA266" s="77"/>
      <c r="AB266" s="6">
        <f t="shared" si="79"/>
        <v>1.8852187663001114</v>
      </c>
      <c r="AC266" s="8">
        <v>477549.4030699261</v>
      </c>
      <c r="AD266" s="22">
        <f t="shared" si="83"/>
        <v>9002.850965028407</v>
      </c>
      <c r="AE266" s="23">
        <v>531.18</v>
      </c>
      <c r="AF266" s="22">
        <f t="shared" si="84"/>
        <v>8471.670965028406</v>
      </c>
      <c r="AG266" s="25"/>
      <c r="AH266" s="1">
        <f t="shared" si="85"/>
        <v>967746261.7127914</v>
      </c>
      <c r="AI266" s="2">
        <f t="shared" si="86"/>
        <v>0.3365214787020814</v>
      </c>
      <c r="AJ266" s="2">
        <f t="shared" si="87"/>
        <v>1.168861944243508</v>
      </c>
      <c r="AK266" s="2">
        <f t="shared" si="88"/>
        <v>0.22487036076465328</v>
      </c>
      <c r="AL266" s="2">
        <f t="shared" si="89"/>
        <v>1.731</v>
      </c>
      <c r="AN266" s="102"/>
    </row>
    <row r="267" spans="1:40" ht="12.75">
      <c r="A267" s="49" t="s">
        <v>457</v>
      </c>
      <c r="B267" s="62" t="s">
        <v>1113</v>
      </c>
      <c r="C267" s="53" t="s">
        <v>445</v>
      </c>
      <c r="E267" s="74"/>
      <c r="F267" s="56">
        <v>784233934</v>
      </c>
      <c r="G267" s="67">
        <v>97.03</v>
      </c>
      <c r="H267" s="5">
        <f t="shared" si="80"/>
        <v>0.9703</v>
      </c>
      <c r="I267" s="59">
        <v>2334182.3</v>
      </c>
      <c r="J267" s="59">
        <v>200167.78</v>
      </c>
      <c r="K267" s="59">
        <v>0</v>
      </c>
      <c r="L267" s="59">
        <v>232250.74</v>
      </c>
      <c r="M267" s="91">
        <f t="shared" si="72"/>
        <v>2766600.8199999994</v>
      </c>
      <c r="N267" s="59">
        <v>5724999</v>
      </c>
      <c r="O267" s="59">
        <v>4038183.71</v>
      </c>
      <c r="P267" s="59">
        <v>0</v>
      </c>
      <c r="Q267" s="94">
        <f t="shared" si="73"/>
        <v>9763182.71</v>
      </c>
      <c r="R267" s="59">
        <v>1072361.08</v>
      </c>
      <c r="S267" s="59">
        <v>313694</v>
      </c>
      <c r="T267" s="94">
        <f t="shared" si="74"/>
        <v>1386055.08</v>
      </c>
      <c r="U267" s="94">
        <f t="shared" si="75"/>
        <v>13915838.610000001</v>
      </c>
      <c r="V267" s="2">
        <f t="shared" si="81"/>
        <v>0.1367399488224645</v>
      </c>
      <c r="W267" s="2">
        <f t="shared" si="82"/>
        <v>0.040000054371531445</v>
      </c>
      <c r="X267" s="2">
        <f t="shared" si="76"/>
        <v>0.17674000319399594</v>
      </c>
      <c r="Y267" s="6">
        <f t="shared" si="77"/>
        <v>1.2449324476693713</v>
      </c>
      <c r="Z267" s="6">
        <f t="shared" si="78"/>
        <v>0.35277749406849807</v>
      </c>
      <c r="AA267" s="77"/>
      <c r="AB267" s="6">
        <f t="shared" si="79"/>
        <v>1.7744499449318651</v>
      </c>
      <c r="AC267" s="8">
        <v>447508.4699453552</v>
      </c>
      <c r="AD267" s="22">
        <f t="shared" si="83"/>
        <v>7940.813798510788</v>
      </c>
      <c r="AE267" s="23">
        <v>484.22</v>
      </c>
      <c r="AF267" s="22">
        <f t="shared" si="84"/>
        <v>7456.593798510788</v>
      </c>
      <c r="AG267" s="25"/>
      <c r="AH267" s="1">
        <f t="shared" si="85"/>
        <v>808238621.0450376</v>
      </c>
      <c r="AI267" s="2">
        <f t="shared" si="86"/>
        <v>0.3423000024946637</v>
      </c>
      <c r="AJ267" s="2">
        <f t="shared" si="87"/>
        <v>1.207957953973591</v>
      </c>
      <c r="AK267" s="2">
        <f t="shared" si="88"/>
        <v>0.17149082509913427</v>
      </c>
      <c r="AL267" s="2">
        <f t="shared" si="89"/>
        <v>1.721</v>
      </c>
      <c r="AN267" s="102"/>
    </row>
    <row r="268" spans="1:40" ht="12.75">
      <c r="A268" s="49" t="s">
        <v>458</v>
      </c>
      <c r="B268" s="62" t="s">
        <v>1114</v>
      </c>
      <c r="C268" s="53" t="s">
        <v>445</v>
      </c>
      <c r="D268" s="49"/>
      <c r="E268" s="74" t="s">
        <v>1201</v>
      </c>
      <c r="F268" s="56">
        <v>485818633</v>
      </c>
      <c r="G268" s="67">
        <v>95.16</v>
      </c>
      <c r="H268" s="5">
        <f t="shared" si="80"/>
        <v>0.9516</v>
      </c>
      <c r="I268" s="59">
        <v>1498415.7</v>
      </c>
      <c r="J268" s="59">
        <v>0</v>
      </c>
      <c r="K268" s="59">
        <v>0</v>
      </c>
      <c r="L268" s="59">
        <v>150604.94</v>
      </c>
      <c r="M268" s="91">
        <f t="shared" si="72"/>
        <v>1649020.64</v>
      </c>
      <c r="N268" s="59">
        <v>4812936.3</v>
      </c>
      <c r="O268" s="59">
        <v>2677891.05</v>
      </c>
      <c r="P268" s="59">
        <v>0</v>
      </c>
      <c r="Q268" s="94">
        <f t="shared" si="73"/>
        <v>7490827.35</v>
      </c>
      <c r="R268" s="59">
        <v>2410858</v>
      </c>
      <c r="S268" s="59">
        <v>0</v>
      </c>
      <c r="T268" s="94">
        <f t="shared" si="74"/>
        <v>2410858</v>
      </c>
      <c r="U268" s="94">
        <f t="shared" si="75"/>
        <v>11550705.99</v>
      </c>
      <c r="V268" s="2">
        <f t="shared" si="81"/>
        <v>0.49624650769621675</v>
      </c>
      <c r="W268" s="2">
        <f t="shared" si="82"/>
        <v>0</v>
      </c>
      <c r="X268" s="2">
        <f t="shared" si="76"/>
        <v>0.49624650769621675</v>
      </c>
      <c r="Y268" s="6">
        <f t="shared" si="77"/>
        <v>1.5418979102845567</v>
      </c>
      <c r="Z268" s="6">
        <f t="shared" si="78"/>
        <v>0.33943132848097246</v>
      </c>
      <c r="AA268" s="77"/>
      <c r="AB268" s="6">
        <f t="shared" si="79"/>
        <v>2.377575746461746</v>
      </c>
      <c r="AC268" s="8">
        <v>277746.62721893494</v>
      </c>
      <c r="AD268" s="22">
        <f t="shared" si="83"/>
        <v>6603.636445372915</v>
      </c>
      <c r="AE268" s="23">
        <v>514.61</v>
      </c>
      <c r="AF268" s="22">
        <f t="shared" si="84"/>
        <v>6089.026445372915</v>
      </c>
      <c r="AG268" s="25"/>
      <c r="AH268" s="1">
        <f t="shared" si="85"/>
        <v>510528197.77217317</v>
      </c>
      <c r="AI268" s="2">
        <f t="shared" si="86"/>
        <v>0.32300285218249336</v>
      </c>
      <c r="AJ268" s="2">
        <f t="shared" si="87"/>
        <v>1.4672700514267842</v>
      </c>
      <c r="AK268" s="2">
        <f t="shared" si="88"/>
        <v>0.4722281767237198</v>
      </c>
      <c r="AL268" s="2">
        <f t="shared" si="89"/>
        <v>2.262</v>
      </c>
      <c r="AN268" s="102"/>
    </row>
    <row r="269" spans="1:40" ht="12.75">
      <c r="A269" s="49" t="s">
        <v>459</v>
      </c>
      <c r="B269" s="62" t="s">
        <v>389</v>
      </c>
      <c r="C269" s="53" t="s">
        <v>445</v>
      </c>
      <c r="E269" s="74"/>
      <c r="F269" s="56">
        <v>535977095</v>
      </c>
      <c r="G269" s="67">
        <v>85.16</v>
      </c>
      <c r="H269" s="5">
        <f t="shared" si="80"/>
        <v>0.8515999999999999</v>
      </c>
      <c r="I269" s="59">
        <v>1865624.94</v>
      </c>
      <c r="J269" s="59">
        <v>160104.2</v>
      </c>
      <c r="K269" s="59">
        <v>0</v>
      </c>
      <c r="L269" s="59">
        <v>187544.37</v>
      </c>
      <c r="M269" s="91">
        <f t="shared" si="72"/>
        <v>2213273.51</v>
      </c>
      <c r="N269" s="59">
        <v>4973571.5</v>
      </c>
      <c r="O269" s="59">
        <v>3050041.82</v>
      </c>
      <c r="P269" s="59">
        <v>0</v>
      </c>
      <c r="Q269" s="94">
        <f t="shared" si="73"/>
        <v>8023613.32</v>
      </c>
      <c r="R269" s="59">
        <v>1393548</v>
      </c>
      <c r="S269" s="59">
        <v>268000</v>
      </c>
      <c r="T269" s="94">
        <f t="shared" si="74"/>
        <v>1661548</v>
      </c>
      <c r="U269" s="94">
        <f t="shared" si="75"/>
        <v>11898434.83</v>
      </c>
      <c r="V269" s="2">
        <f t="shared" si="81"/>
        <v>0.26000140920201076</v>
      </c>
      <c r="W269" s="2">
        <f t="shared" si="82"/>
        <v>0.05000213675175802</v>
      </c>
      <c r="X269" s="2">
        <f t="shared" si="76"/>
        <v>0.3100035459537688</v>
      </c>
      <c r="Y269" s="6">
        <f t="shared" si="77"/>
        <v>1.4970067554845792</v>
      </c>
      <c r="Z269" s="6">
        <f t="shared" si="78"/>
        <v>0.41294180864202784</v>
      </c>
      <c r="AA269" s="77"/>
      <c r="AB269" s="6">
        <f t="shared" si="79"/>
        <v>2.2199521100803756</v>
      </c>
      <c r="AC269" s="8">
        <v>427775.49019607843</v>
      </c>
      <c r="AD269" s="22">
        <f t="shared" si="83"/>
        <v>9496.411021014514</v>
      </c>
      <c r="AE269" s="23">
        <v>502.69</v>
      </c>
      <c r="AF269" s="22">
        <f t="shared" si="84"/>
        <v>8993.721021014513</v>
      </c>
      <c r="AG269" s="25"/>
      <c r="AH269" s="1">
        <f t="shared" si="85"/>
        <v>629376579.3799907</v>
      </c>
      <c r="AI269" s="2">
        <f t="shared" si="86"/>
        <v>0.35166124423955086</v>
      </c>
      <c r="AJ269" s="2">
        <f t="shared" si="87"/>
        <v>1.2748509529706675</v>
      </c>
      <c r="AK269" s="2">
        <f t="shared" si="88"/>
        <v>0.26399901973422946</v>
      </c>
      <c r="AL269" s="2">
        <f t="shared" si="89"/>
        <v>1.8909999999999998</v>
      </c>
      <c r="AN269" s="102"/>
    </row>
    <row r="270" spans="1:40" ht="12.75">
      <c r="A270" s="49" t="s">
        <v>460</v>
      </c>
      <c r="B270" s="62" t="s">
        <v>1115</v>
      </c>
      <c r="C270" s="53" t="s">
        <v>445</v>
      </c>
      <c r="E270" s="74"/>
      <c r="F270" s="56">
        <v>150589469</v>
      </c>
      <c r="G270" s="67">
        <v>84.7</v>
      </c>
      <c r="H270" s="5">
        <f t="shared" si="80"/>
        <v>0.847</v>
      </c>
      <c r="I270" s="59">
        <v>502993.18</v>
      </c>
      <c r="J270" s="59">
        <v>43162.14</v>
      </c>
      <c r="K270" s="59">
        <v>0</v>
      </c>
      <c r="L270" s="59">
        <v>50551.58</v>
      </c>
      <c r="M270" s="91">
        <f t="shared" si="72"/>
        <v>596706.8999999999</v>
      </c>
      <c r="N270" s="59">
        <v>1493750</v>
      </c>
      <c r="O270" s="59">
        <v>799636.42</v>
      </c>
      <c r="P270" s="59">
        <v>0</v>
      </c>
      <c r="Q270" s="94">
        <f t="shared" si="73"/>
        <v>2293386.42</v>
      </c>
      <c r="R270" s="59">
        <v>745342.17</v>
      </c>
      <c r="S270" s="59">
        <v>0</v>
      </c>
      <c r="T270" s="94">
        <f t="shared" si="74"/>
        <v>745342.17</v>
      </c>
      <c r="U270" s="94">
        <f t="shared" si="75"/>
        <v>3635435.4899999998</v>
      </c>
      <c r="V270" s="2">
        <f t="shared" si="81"/>
        <v>0.49494972985129526</v>
      </c>
      <c r="W270" s="2">
        <f t="shared" si="82"/>
        <v>0</v>
      </c>
      <c r="X270" s="2">
        <f t="shared" si="76"/>
        <v>0.49494972985129526</v>
      </c>
      <c r="Y270" s="6">
        <f t="shared" si="77"/>
        <v>1.5229394427308858</v>
      </c>
      <c r="Z270" s="6">
        <f t="shared" si="78"/>
        <v>0.396247429493227</v>
      </c>
      <c r="AA270" s="77"/>
      <c r="AB270" s="6">
        <f t="shared" si="79"/>
        <v>2.414136602075408</v>
      </c>
      <c r="AC270" s="8">
        <v>262984.1726618705</v>
      </c>
      <c r="AD270" s="22">
        <f t="shared" si="83"/>
        <v>6348.797169895403</v>
      </c>
      <c r="AE270" s="23">
        <v>526.59</v>
      </c>
      <c r="AF270" s="22">
        <f t="shared" si="84"/>
        <v>5822.207169895403</v>
      </c>
      <c r="AG270" s="25"/>
      <c r="AH270" s="1">
        <f t="shared" si="85"/>
        <v>177791580.8736718</v>
      </c>
      <c r="AI270" s="2">
        <f t="shared" si="86"/>
        <v>0.3356215727807632</v>
      </c>
      <c r="AJ270" s="2">
        <f t="shared" si="87"/>
        <v>1.28992970799306</v>
      </c>
      <c r="AK270" s="2">
        <f t="shared" si="88"/>
        <v>0.4192224211840471</v>
      </c>
      <c r="AL270" s="2">
        <f t="shared" si="89"/>
        <v>2.045</v>
      </c>
      <c r="AN270" s="102"/>
    </row>
    <row r="271" spans="1:40" ht="12.75">
      <c r="A271" s="49" t="s">
        <v>461</v>
      </c>
      <c r="B271" s="62" t="s">
        <v>1116</v>
      </c>
      <c r="C271" s="53" t="s">
        <v>445</v>
      </c>
      <c r="E271" s="74"/>
      <c r="F271" s="56">
        <v>139214343</v>
      </c>
      <c r="G271" s="67">
        <v>73.66</v>
      </c>
      <c r="H271" s="5">
        <f t="shared" si="80"/>
        <v>0.7365999999999999</v>
      </c>
      <c r="I271" s="59">
        <v>543478.39</v>
      </c>
      <c r="J271" s="59">
        <v>46635.82</v>
      </c>
      <c r="K271" s="59">
        <v>0</v>
      </c>
      <c r="L271" s="59">
        <v>54618.98</v>
      </c>
      <c r="M271" s="91">
        <f t="shared" si="72"/>
        <v>644733.19</v>
      </c>
      <c r="N271" s="59">
        <v>1451415</v>
      </c>
      <c r="O271" s="59">
        <v>1011359.6</v>
      </c>
      <c r="P271" s="59">
        <v>0</v>
      </c>
      <c r="Q271" s="94">
        <f t="shared" si="73"/>
        <v>2462774.6</v>
      </c>
      <c r="R271" s="59">
        <v>599219</v>
      </c>
      <c r="S271" s="59">
        <v>13935</v>
      </c>
      <c r="T271" s="94">
        <f t="shared" si="74"/>
        <v>613154</v>
      </c>
      <c r="U271" s="94">
        <f t="shared" si="75"/>
        <v>3720661.79</v>
      </c>
      <c r="V271" s="2">
        <f t="shared" si="81"/>
        <v>0.4304290686484797</v>
      </c>
      <c r="W271" s="2">
        <f t="shared" si="82"/>
        <v>0.010009744470079495</v>
      </c>
      <c r="X271" s="2">
        <f t="shared" si="76"/>
        <v>0.44043881311855926</v>
      </c>
      <c r="Y271" s="6">
        <f t="shared" si="77"/>
        <v>1.769052345418173</v>
      </c>
      <c r="Z271" s="6">
        <f t="shared" si="78"/>
        <v>0.4631226755133988</v>
      </c>
      <c r="AA271" s="77"/>
      <c r="AB271" s="6">
        <f t="shared" si="79"/>
        <v>2.672613834050131</v>
      </c>
      <c r="AC271" s="8">
        <v>182832.0781032078</v>
      </c>
      <c r="AD271" s="22">
        <f t="shared" si="83"/>
        <v>4886.395412467672</v>
      </c>
      <c r="AE271" s="23">
        <v>396.23</v>
      </c>
      <c r="AF271" s="22">
        <f t="shared" si="84"/>
        <v>4490.165412467672</v>
      </c>
      <c r="AG271" s="25"/>
      <c r="AH271" s="1">
        <f t="shared" si="85"/>
        <v>188995849.85066524</v>
      </c>
      <c r="AI271" s="2">
        <f t="shared" si="86"/>
        <v>0.3411361627831695</v>
      </c>
      <c r="AJ271" s="2">
        <f t="shared" si="87"/>
        <v>1.303083957635026</v>
      </c>
      <c r="AK271" s="2">
        <f t="shared" si="88"/>
        <v>0.3244272297431307</v>
      </c>
      <c r="AL271" s="2">
        <f t="shared" si="89"/>
        <v>1.968</v>
      </c>
      <c r="AN271" s="102"/>
    </row>
    <row r="272" spans="1:40" ht="12.75">
      <c r="A272" s="49" t="s">
        <v>462</v>
      </c>
      <c r="B272" s="62" t="s">
        <v>463</v>
      </c>
      <c r="C272" s="53" t="s">
        <v>445</v>
      </c>
      <c r="E272" s="74" t="s">
        <v>1201</v>
      </c>
      <c r="F272" s="56">
        <v>144326828</v>
      </c>
      <c r="G272" s="67">
        <v>111.55</v>
      </c>
      <c r="H272" s="5">
        <f t="shared" si="80"/>
        <v>1.1155</v>
      </c>
      <c r="I272" s="59">
        <v>349926.38</v>
      </c>
      <c r="J272" s="59">
        <v>30027.22</v>
      </c>
      <c r="K272" s="59">
        <v>0</v>
      </c>
      <c r="L272" s="59">
        <v>35167.75</v>
      </c>
      <c r="M272" s="91">
        <f t="shared" si="72"/>
        <v>415121.35</v>
      </c>
      <c r="N272" s="59">
        <v>1729693</v>
      </c>
      <c r="O272" s="59">
        <v>639950.54</v>
      </c>
      <c r="P272" s="59">
        <v>0</v>
      </c>
      <c r="Q272" s="94">
        <f t="shared" si="73"/>
        <v>2369643.54</v>
      </c>
      <c r="R272" s="59">
        <v>410392.25</v>
      </c>
      <c r="S272" s="59">
        <v>0</v>
      </c>
      <c r="T272" s="94">
        <f t="shared" si="74"/>
        <v>410392.25</v>
      </c>
      <c r="U272" s="94">
        <f t="shared" si="75"/>
        <v>3195157.14</v>
      </c>
      <c r="V272" s="2">
        <f t="shared" si="81"/>
        <v>0.28434924794439465</v>
      </c>
      <c r="W272" s="2">
        <f t="shared" si="82"/>
        <v>0</v>
      </c>
      <c r="X272" s="2">
        <f t="shared" si="76"/>
        <v>0.28434924794439465</v>
      </c>
      <c r="Y272" s="6">
        <f t="shared" si="77"/>
        <v>1.6418593638044896</v>
      </c>
      <c r="Z272" s="6">
        <f t="shared" si="78"/>
        <v>0.2876259083307782</v>
      </c>
      <c r="AA272" s="77"/>
      <c r="AB272" s="6">
        <f t="shared" si="79"/>
        <v>2.2138345200796627</v>
      </c>
      <c r="AC272" s="8">
        <v>286930.50904977374</v>
      </c>
      <c r="AD272" s="22">
        <f t="shared" si="83"/>
        <v>6352.166657984191</v>
      </c>
      <c r="AE272" s="23">
        <v>472.24</v>
      </c>
      <c r="AF272" s="22">
        <f t="shared" si="84"/>
        <v>5879.9266579841915</v>
      </c>
      <c r="AG272" s="25"/>
      <c r="AH272" s="1">
        <f t="shared" si="85"/>
        <v>129383082.02599731</v>
      </c>
      <c r="AI272" s="2">
        <f t="shared" si="86"/>
        <v>0.3208467007429831</v>
      </c>
      <c r="AJ272" s="2">
        <f t="shared" si="87"/>
        <v>1.8314941203239083</v>
      </c>
      <c r="AK272" s="2">
        <f t="shared" si="88"/>
        <v>0.31719158608197223</v>
      </c>
      <c r="AL272" s="2">
        <f t="shared" si="89"/>
        <v>2.4690000000000003</v>
      </c>
      <c r="AN272" s="102"/>
    </row>
    <row r="273" spans="1:40" ht="12.75">
      <c r="A273" s="49" t="s">
        <v>464</v>
      </c>
      <c r="B273" s="62" t="s">
        <v>465</v>
      </c>
      <c r="C273" s="53" t="s">
        <v>445</v>
      </c>
      <c r="E273" s="74"/>
      <c r="F273" s="56">
        <v>380129605</v>
      </c>
      <c r="G273" s="67">
        <v>91.35</v>
      </c>
      <c r="H273" s="5">
        <f t="shared" si="80"/>
        <v>0.9135</v>
      </c>
      <c r="I273" s="59">
        <v>1190168.62</v>
      </c>
      <c r="J273" s="59">
        <v>102123.23</v>
      </c>
      <c r="K273" s="59">
        <v>0</v>
      </c>
      <c r="L273" s="59">
        <v>119621.51</v>
      </c>
      <c r="M273" s="91">
        <f t="shared" si="72"/>
        <v>1411913.36</v>
      </c>
      <c r="N273" s="59">
        <v>4804539</v>
      </c>
      <c r="O273" s="59">
        <v>2118080.13</v>
      </c>
      <c r="P273" s="59">
        <v>0</v>
      </c>
      <c r="Q273" s="94">
        <f t="shared" si="73"/>
        <v>6922619.13</v>
      </c>
      <c r="R273" s="59">
        <v>1484987.44</v>
      </c>
      <c r="S273" s="59">
        <v>0</v>
      </c>
      <c r="T273" s="94">
        <f t="shared" si="74"/>
        <v>1484987.44</v>
      </c>
      <c r="U273" s="94">
        <f t="shared" si="75"/>
        <v>9819519.93</v>
      </c>
      <c r="V273" s="2">
        <f t="shared" si="81"/>
        <v>0.39065293007104773</v>
      </c>
      <c r="W273" s="2">
        <f t="shared" si="82"/>
        <v>0</v>
      </c>
      <c r="X273" s="2">
        <f t="shared" si="76"/>
        <v>0.39065293007104773</v>
      </c>
      <c r="Y273" s="6">
        <f t="shared" si="77"/>
        <v>1.8211207543279877</v>
      </c>
      <c r="Z273" s="6">
        <f t="shared" si="78"/>
        <v>0.3714294654845418</v>
      </c>
      <c r="AA273" s="77"/>
      <c r="AB273" s="6">
        <f t="shared" si="79"/>
        <v>2.583203149883577</v>
      </c>
      <c r="AC273" s="8">
        <v>261755.24737631183</v>
      </c>
      <c r="AD273" s="22">
        <f t="shared" si="83"/>
        <v>6761.669795210436</v>
      </c>
      <c r="AE273" s="23">
        <v>412.43</v>
      </c>
      <c r="AF273" s="22">
        <f t="shared" si="84"/>
        <v>6349.239795210436</v>
      </c>
      <c r="AG273" s="25"/>
      <c r="AH273" s="1">
        <f t="shared" si="85"/>
        <v>416124362.3426382</v>
      </c>
      <c r="AI273" s="2">
        <f t="shared" si="86"/>
        <v>0.33930081672012896</v>
      </c>
      <c r="AJ273" s="2">
        <f t="shared" si="87"/>
        <v>1.6635938090786166</v>
      </c>
      <c r="AK273" s="2">
        <f t="shared" si="88"/>
        <v>0.35686145161990207</v>
      </c>
      <c r="AL273" s="2">
        <f t="shared" si="89"/>
        <v>2.3600000000000003</v>
      </c>
      <c r="AN273" s="102"/>
    </row>
    <row r="274" spans="1:40" ht="12.75">
      <c r="A274" s="49" t="s">
        <v>466</v>
      </c>
      <c r="B274" s="62" t="s">
        <v>467</v>
      </c>
      <c r="C274" s="53" t="s">
        <v>445</v>
      </c>
      <c r="E274" s="74"/>
      <c r="F274" s="56">
        <v>761780537</v>
      </c>
      <c r="G274" s="67">
        <v>91.42</v>
      </c>
      <c r="H274" s="5">
        <f t="shared" si="80"/>
        <v>0.9142</v>
      </c>
      <c r="I274" s="59">
        <v>2419713.33</v>
      </c>
      <c r="J274" s="59">
        <v>207634.25</v>
      </c>
      <c r="K274" s="59">
        <v>0</v>
      </c>
      <c r="L274" s="59">
        <v>243179.14</v>
      </c>
      <c r="M274" s="91">
        <f t="shared" si="72"/>
        <v>2870526.72</v>
      </c>
      <c r="N274" s="59">
        <v>7322972</v>
      </c>
      <c r="O274" s="59">
        <v>3447214.5</v>
      </c>
      <c r="P274" s="59">
        <v>0</v>
      </c>
      <c r="Q274" s="94">
        <f t="shared" si="73"/>
        <v>10770186.5</v>
      </c>
      <c r="R274" s="59">
        <v>0</v>
      </c>
      <c r="S274" s="59">
        <v>0</v>
      </c>
      <c r="T274" s="94">
        <f t="shared" si="74"/>
        <v>0</v>
      </c>
      <c r="U274" s="94">
        <f t="shared" si="75"/>
        <v>13640713.22</v>
      </c>
      <c r="V274" s="2">
        <f t="shared" si="81"/>
        <v>0</v>
      </c>
      <c r="W274" s="2">
        <f t="shared" si="82"/>
        <v>0</v>
      </c>
      <c r="X274" s="2">
        <f t="shared" si="76"/>
        <v>0</v>
      </c>
      <c r="Y274" s="6">
        <f t="shared" si="77"/>
        <v>1.413817494263443</v>
      </c>
      <c r="Z274" s="6">
        <f t="shared" si="78"/>
        <v>0.37681807037293735</v>
      </c>
      <c r="AA274" s="77"/>
      <c r="AB274" s="6">
        <f t="shared" si="79"/>
        <v>1.7906355646363805</v>
      </c>
      <c r="AC274" s="8">
        <v>350245.1516658379</v>
      </c>
      <c r="AD274" s="22">
        <f t="shared" si="83"/>
        <v>6271.614249143124</v>
      </c>
      <c r="AE274" s="23">
        <v>540.37</v>
      </c>
      <c r="AF274" s="22">
        <f t="shared" si="84"/>
        <v>5731.244249143124</v>
      </c>
      <c r="AG274" s="25"/>
      <c r="AH274" s="1">
        <f t="shared" si="85"/>
        <v>833275581.9295559</v>
      </c>
      <c r="AI274" s="2">
        <f t="shared" si="86"/>
        <v>0.3444870799349394</v>
      </c>
      <c r="AJ274" s="2">
        <f t="shared" si="87"/>
        <v>1.2925119532556395</v>
      </c>
      <c r="AK274" s="2">
        <f t="shared" si="88"/>
        <v>0</v>
      </c>
      <c r="AL274" s="2">
        <f t="shared" si="89"/>
        <v>1.637</v>
      </c>
      <c r="AN274" s="102"/>
    </row>
    <row r="275" spans="1:40" ht="12.75">
      <c r="A275" s="49" t="s">
        <v>468</v>
      </c>
      <c r="B275" s="62" t="s">
        <v>469</v>
      </c>
      <c r="C275" s="53" t="s">
        <v>445</v>
      </c>
      <c r="E275" s="74"/>
      <c r="F275" s="56">
        <v>351850295</v>
      </c>
      <c r="G275" s="67">
        <v>52.96</v>
      </c>
      <c r="H275" s="5">
        <f t="shared" si="80"/>
        <v>0.5296</v>
      </c>
      <c r="I275" s="59">
        <v>1839861.36</v>
      </c>
      <c r="J275" s="59">
        <v>157880.81</v>
      </c>
      <c r="K275" s="59">
        <v>0</v>
      </c>
      <c r="L275" s="59">
        <v>184916.57</v>
      </c>
      <c r="M275" s="91">
        <f t="shared" si="72"/>
        <v>2182658.74</v>
      </c>
      <c r="N275" s="59">
        <v>4818595</v>
      </c>
      <c r="O275" s="59">
        <v>2765984.21</v>
      </c>
      <c r="P275" s="59">
        <v>0</v>
      </c>
      <c r="Q275" s="94">
        <f t="shared" si="73"/>
        <v>7584579.21</v>
      </c>
      <c r="R275" s="59">
        <v>946856.98</v>
      </c>
      <c r="S275" s="59">
        <v>105350</v>
      </c>
      <c r="T275" s="94">
        <f t="shared" si="74"/>
        <v>1052206.98</v>
      </c>
      <c r="U275" s="94">
        <f t="shared" si="75"/>
        <v>10819444.93</v>
      </c>
      <c r="V275" s="2">
        <f t="shared" si="81"/>
        <v>0.26910791136326884</v>
      </c>
      <c r="W275" s="2">
        <f t="shared" si="82"/>
        <v>0.029941711431562112</v>
      </c>
      <c r="X275" s="2">
        <f t="shared" si="76"/>
        <v>0.29904962279483094</v>
      </c>
      <c r="Y275" s="6">
        <f t="shared" si="77"/>
        <v>2.155626787239158</v>
      </c>
      <c r="Z275" s="6">
        <f t="shared" si="78"/>
        <v>0.6203373340926146</v>
      </c>
      <c r="AA275" s="77"/>
      <c r="AB275" s="6">
        <f t="shared" si="79"/>
        <v>3.075013744126603</v>
      </c>
      <c r="AC275" s="8">
        <v>210036.2999299229</v>
      </c>
      <c r="AD275" s="22">
        <f t="shared" si="83"/>
        <v>6458.645090500105</v>
      </c>
      <c r="AE275" s="23">
        <v>490.89</v>
      </c>
      <c r="AF275" s="22">
        <f t="shared" si="84"/>
        <v>5967.755090500104</v>
      </c>
      <c r="AG275" s="25"/>
      <c r="AH275" s="1">
        <f t="shared" si="85"/>
        <v>664369892.3716012</v>
      </c>
      <c r="AI275" s="2">
        <f t="shared" si="86"/>
        <v>0.3285306521354487</v>
      </c>
      <c r="AJ275" s="2">
        <f t="shared" si="87"/>
        <v>1.1416199465218582</v>
      </c>
      <c r="AK275" s="2">
        <f t="shared" si="88"/>
        <v>0.15837668023214246</v>
      </c>
      <c r="AL275" s="2">
        <f t="shared" si="89"/>
        <v>1.6289999999999998</v>
      </c>
      <c r="AN275" s="102"/>
    </row>
    <row r="276" spans="1:40" ht="12.75">
      <c r="A276" s="49" t="s">
        <v>470</v>
      </c>
      <c r="B276" s="62" t="s">
        <v>471</v>
      </c>
      <c r="C276" s="53" t="s">
        <v>445</v>
      </c>
      <c r="E276" s="74" t="s">
        <v>1201</v>
      </c>
      <c r="F276" s="56">
        <v>653613328</v>
      </c>
      <c r="G276" s="67">
        <v>89</v>
      </c>
      <c r="H276" s="5">
        <f t="shared" si="80"/>
        <v>0.89</v>
      </c>
      <c r="I276" s="59">
        <v>2026871.42</v>
      </c>
      <c r="J276" s="59">
        <v>0</v>
      </c>
      <c r="K276" s="59">
        <v>0</v>
      </c>
      <c r="L276" s="59">
        <v>203705.92</v>
      </c>
      <c r="M276" s="91">
        <f t="shared" si="72"/>
        <v>2230577.34</v>
      </c>
      <c r="N276" s="59">
        <v>2384107.5</v>
      </c>
      <c r="O276" s="59">
        <v>3949883</v>
      </c>
      <c r="P276" s="59">
        <v>0</v>
      </c>
      <c r="Q276" s="94">
        <f t="shared" si="73"/>
        <v>6333990.5</v>
      </c>
      <c r="R276" s="59">
        <v>1125573.2</v>
      </c>
      <c r="S276" s="59">
        <v>130141.68</v>
      </c>
      <c r="T276" s="94">
        <f t="shared" si="74"/>
        <v>1255714.88</v>
      </c>
      <c r="U276" s="94">
        <f t="shared" si="75"/>
        <v>9820282.719999999</v>
      </c>
      <c r="V276" s="2">
        <f t="shared" si="81"/>
        <v>0.1722078103034031</v>
      </c>
      <c r="W276" s="2">
        <f t="shared" si="82"/>
        <v>0.019911111726901628</v>
      </c>
      <c r="X276" s="2">
        <f t="shared" si="76"/>
        <v>0.19211892203030473</v>
      </c>
      <c r="Y276" s="6">
        <f t="shared" si="77"/>
        <v>0.9690730327335063</v>
      </c>
      <c r="Z276" s="6">
        <f t="shared" si="78"/>
        <v>0.3412686437752689</v>
      </c>
      <c r="AA276" s="77"/>
      <c r="AB276" s="6">
        <f t="shared" si="79"/>
        <v>1.5024605985390798</v>
      </c>
      <c r="AC276" s="8">
        <v>331690.31620553357</v>
      </c>
      <c r="AD276" s="22">
        <f t="shared" si="83"/>
        <v>4983.5163101578255</v>
      </c>
      <c r="AE276" s="23">
        <v>542.55</v>
      </c>
      <c r="AF276" s="22">
        <f t="shared" si="84"/>
        <v>4440.966310157825</v>
      </c>
      <c r="AG276" s="25"/>
      <c r="AH276" s="1">
        <f t="shared" si="85"/>
        <v>734396997.7528089</v>
      </c>
      <c r="AI276" s="2">
        <f t="shared" si="86"/>
        <v>0.30372909295998934</v>
      </c>
      <c r="AJ276" s="2">
        <f t="shared" si="87"/>
        <v>0.8624749991328207</v>
      </c>
      <c r="AK276" s="2">
        <f t="shared" si="88"/>
        <v>0.17098584060697122</v>
      </c>
      <c r="AL276" s="2">
        <f t="shared" si="89"/>
        <v>1.337</v>
      </c>
      <c r="AN276" s="102"/>
    </row>
    <row r="277" spans="1:40" ht="12.75">
      <c r="A277" s="49" t="s">
        <v>472</v>
      </c>
      <c r="B277" s="62" t="s">
        <v>473</v>
      </c>
      <c r="C277" s="53" t="s">
        <v>445</v>
      </c>
      <c r="E277" s="74"/>
      <c r="F277" s="56">
        <v>167713213</v>
      </c>
      <c r="G277" s="67">
        <v>54.3</v>
      </c>
      <c r="H277" s="5">
        <f t="shared" si="80"/>
        <v>0.5429999999999999</v>
      </c>
      <c r="I277" s="59">
        <v>970173.76</v>
      </c>
      <c r="J277" s="59">
        <v>83254</v>
      </c>
      <c r="K277" s="59">
        <v>0</v>
      </c>
      <c r="L277" s="59">
        <v>97508.92</v>
      </c>
      <c r="M277" s="91">
        <f t="shared" si="72"/>
        <v>1150936.68</v>
      </c>
      <c r="N277" s="59">
        <v>2237733</v>
      </c>
      <c r="O277" s="59">
        <v>1148296.54</v>
      </c>
      <c r="P277" s="59">
        <v>0</v>
      </c>
      <c r="Q277" s="94">
        <f t="shared" si="73"/>
        <v>3386029.54</v>
      </c>
      <c r="R277" s="59">
        <v>572394.77</v>
      </c>
      <c r="S277" s="59">
        <v>0</v>
      </c>
      <c r="T277" s="94">
        <f t="shared" si="74"/>
        <v>572394.77</v>
      </c>
      <c r="U277" s="94">
        <f t="shared" si="75"/>
        <v>5109360.99</v>
      </c>
      <c r="V277" s="2">
        <f t="shared" si="81"/>
        <v>0.34129378345402045</v>
      </c>
      <c r="W277" s="2">
        <f t="shared" si="82"/>
        <v>0</v>
      </c>
      <c r="X277" s="2">
        <f t="shared" si="76"/>
        <v>0.34129378345402045</v>
      </c>
      <c r="Y277" s="6">
        <f t="shared" si="77"/>
        <v>2.0189402369865754</v>
      </c>
      <c r="Z277" s="6">
        <f t="shared" si="78"/>
        <v>0.6862528356665614</v>
      </c>
      <c r="AA277" s="77"/>
      <c r="AB277" s="6">
        <f t="shared" si="79"/>
        <v>3.0464868561071574</v>
      </c>
      <c r="AC277" s="8">
        <v>160977.03862660943</v>
      </c>
      <c r="AD277" s="22">
        <f t="shared" si="83"/>
        <v>4904.144323110198</v>
      </c>
      <c r="AE277" s="23">
        <v>561.46</v>
      </c>
      <c r="AF277" s="22">
        <f t="shared" si="84"/>
        <v>4342.6843231101975</v>
      </c>
      <c r="AG277" s="25"/>
      <c r="AH277" s="1">
        <f t="shared" si="85"/>
        <v>308864112.33885825</v>
      </c>
      <c r="AI277" s="2">
        <f t="shared" si="86"/>
        <v>0.3726352897669427</v>
      </c>
      <c r="AJ277" s="2">
        <f t="shared" si="87"/>
        <v>1.0962845486837103</v>
      </c>
      <c r="AK277" s="2">
        <f t="shared" si="88"/>
        <v>0.18532252441553304</v>
      </c>
      <c r="AL277" s="2">
        <f t="shared" si="89"/>
        <v>1.6540000000000001</v>
      </c>
      <c r="AN277" s="102"/>
    </row>
    <row r="278" spans="1:40" ht="12.75">
      <c r="A278" s="49" t="s">
        <v>474</v>
      </c>
      <c r="B278" s="62" t="s">
        <v>475</v>
      </c>
      <c r="C278" s="53" t="s">
        <v>445</v>
      </c>
      <c r="E278" s="74"/>
      <c r="F278" s="56">
        <v>741027010</v>
      </c>
      <c r="G278" s="67">
        <v>70.45</v>
      </c>
      <c r="H278" s="5">
        <f t="shared" si="80"/>
        <v>0.7045</v>
      </c>
      <c r="I278" s="59">
        <v>3110452.81</v>
      </c>
      <c r="J278" s="59">
        <v>266909.62</v>
      </c>
      <c r="K278" s="59">
        <v>0</v>
      </c>
      <c r="L278" s="59">
        <v>312614.14</v>
      </c>
      <c r="M278" s="91">
        <f t="shared" si="72"/>
        <v>3689976.5700000003</v>
      </c>
      <c r="N278" s="59">
        <v>9435119</v>
      </c>
      <c r="O278" s="59">
        <v>5978785.88</v>
      </c>
      <c r="P278" s="59">
        <v>0</v>
      </c>
      <c r="Q278" s="94">
        <f t="shared" si="73"/>
        <v>15413904.879999999</v>
      </c>
      <c r="R278" s="59">
        <v>96931</v>
      </c>
      <c r="S278" s="59">
        <v>295812</v>
      </c>
      <c r="T278" s="94">
        <f t="shared" si="74"/>
        <v>392743</v>
      </c>
      <c r="U278" s="94">
        <f t="shared" si="75"/>
        <v>19496624.45</v>
      </c>
      <c r="V278" s="2">
        <f t="shared" si="81"/>
        <v>0.013080629814019869</v>
      </c>
      <c r="W278" s="2">
        <f t="shared" si="82"/>
        <v>0.039919192689076205</v>
      </c>
      <c r="X278" s="2">
        <f t="shared" si="76"/>
        <v>0.052999822503096074</v>
      </c>
      <c r="Y278" s="6">
        <f t="shared" si="77"/>
        <v>2.0800732863974822</v>
      </c>
      <c r="Z278" s="6">
        <f t="shared" si="78"/>
        <v>0.4979543957513776</v>
      </c>
      <c r="AA278" s="77"/>
      <c r="AB278" s="6">
        <f t="shared" si="79"/>
        <v>2.6310275046519562</v>
      </c>
      <c r="AC278" s="8">
        <v>304840.3657448707</v>
      </c>
      <c r="AD278" s="22">
        <f t="shared" si="83"/>
        <v>8020.433868029168</v>
      </c>
      <c r="AE278" s="23">
        <v>471.33</v>
      </c>
      <c r="AF278" s="22">
        <f t="shared" si="84"/>
        <v>7549.103868029168</v>
      </c>
      <c r="AG278" s="25"/>
      <c r="AH278" s="1">
        <f t="shared" si="85"/>
        <v>1051848133.427963</v>
      </c>
      <c r="AI278" s="2">
        <f t="shared" si="86"/>
        <v>0.35080887180684556</v>
      </c>
      <c r="AJ278" s="2">
        <f t="shared" si="87"/>
        <v>1.4654116302670264</v>
      </c>
      <c r="AK278" s="2">
        <f t="shared" si="88"/>
        <v>0.03733837495343119</v>
      </c>
      <c r="AL278" s="2">
        <f t="shared" si="89"/>
        <v>1.853</v>
      </c>
      <c r="AN278" s="102"/>
    </row>
    <row r="279" spans="1:40" ht="12.75">
      <c r="A279" s="49" t="s">
        <v>476</v>
      </c>
      <c r="B279" s="62" t="s">
        <v>477</v>
      </c>
      <c r="C279" s="53" t="s">
        <v>445</v>
      </c>
      <c r="E279" s="74"/>
      <c r="F279" s="56">
        <v>121070355</v>
      </c>
      <c r="G279" s="67">
        <v>79.67</v>
      </c>
      <c r="H279" s="5">
        <f t="shared" si="80"/>
        <v>0.7967</v>
      </c>
      <c r="I279" s="59">
        <v>455240.78</v>
      </c>
      <c r="J279" s="59">
        <v>0</v>
      </c>
      <c r="K279" s="59">
        <v>0</v>
      </c>
      <c r="L279" s="59">
        <v>45755.16</v>
      </c>
      <c r="M279" s="91">
        <f t="shared" si="72"/>
        <v>500995.94000000006</v>
      </c>
      <c r="N279" s="59">
        <v>1488792</v>
      </c>
      <c r="O279" s="59">
        <v>557408.47</v>
      </c>
      <c r="P279" s="59">
        <v>0</v>
      </c>
      <c r="Q279" s="94">
        <f t="shared" si="73"/>
        <v>2046200.47</v>
      </c>
      <c r="R279" s="59">
        <v>613328</v>
      </c>
      <c r="S279" s="59">
        <v>0</v>
      </c>
      <c r="T279" s="94">
        <f t="shared" si="74"/>
        <v>613328</v>
      </c>
      <c r="U279" s="94">
        <f t="shared" si="75"/>
        <v>3160524.41</v>
      </c>
      <c r="V279" s="2">
        <f t="shared" si="81"/>
        <v>0.50658809086667</v>
      </c>
      <c r="W279" s="2">
        <f t="shared" si="82"/>
        <v>0</v>
      </c>
      <c r="X279" s="2">
        <f t="shared" si="76"/>
        <v>0.50658809086667</v>
      </c>
      <c r="Y279" s="6">
        <f t="shared" si="77"/>
        <v>1.6900920708459142</v>
      </c>
      <c r="Z279" s="6">
        <f t="shared" si="78"/>
        <v>0.4138056256628636</v>
      </c>
      <c r="AB279" s="6">
        <f t="shared" si="79"/>
        <v>2.610485787375448</v>
      </c>
      <c r="AC279" s="8">
        <v>226775.83732057415</v>
      </c>
      <c r="AD279" s="22">
        <f t="shared" si="83"/>
        <v>5919.951002455256</v>
      </c>
      <c r="AE279" s="23">
        <v>537.58</v>
      </c>
      <c r="AF279" s="22">
        <f t="shared" si="84"/>
        <v>5382.371002455256</v>
      </c>
      <c r="AG279" s="25"/>
      <c r="AH279" s="1">
        <f t="shared" si="85"/>
        <v>151964798.54399398</v>
      </c>
      <c r="AI279" s="2">
        <f t="shared" si="86"/>
        <v>0.32967894196560343</v>
      </c>
      <c r="AJ279" s="2">
        <f t="shared" si="87"/>
        <v>1.34649635284294</v>
      </c>
      <c r="AK279" s="2">
        <f t="shared" si="88"/>
        <v>0.40359873199347607</v>
      </c>
      <c r="AL279" s="2">
        <f t="shared" si="89"/>
        <v>2.08</v>
      </c>
      <c r="AN279" s="102"/>
    </row>
    <row r="280" spans="1:40" ht="12.75">
      <c r="A280" s="49" t="s">
        <v>478</v>
      </c>
      <c r="B280" s="62" t="s">
        <v>479</v>
      </c>
      <c r="C280" s="53" t="s">
        <v>445</v>
      </c>
      <c r="E280" s="74"/>
      <c r="F280" s="56">
        <v>2255198579</v>
      </c>
      <c r="G280" s="67">
        <v>54.21</v>
      </c>
      <c r="H280" s="5">
        <f t="shared" si="80"/>
        <v>0.5421</v>
      </c>
      <c r="I280" s="59">
        <v>12519713.07</v>
      </c>
      <c r="J280" s="59">
        <v>1074309.53</v>
      </c>
      <c r="K280" s="59">
        <v>0</v>
      </c>
      <c r="L280" s="59">
        <v>1258123.29</v>
      </c>
      <c r="M280" s="91">
        <f t="shared" si="72"/>
        <v>14852145.89</v>
      </c>
      <c r="N280" s="59">
        <v>35855929.71</v>
      </c>
      <c r="O280" s="59">
        <v>18663493.89</v>
      </c>
      <c r="P280" s="59">
        <v>0</v>
      </c>
      <c r="Q280" s="94">
        <f t="shared" si="73"/>
        <v>54519423.6</v>
      </c>
      <c r="R280" s="59">
        <v>7596241.82</v>
      </c>
      <c r="S280" s="59">
        <v>496210.33</v>
      </c>
      <c r="T280" s="94">
        <f t="shared" si="74"/>
        <v>8092452.15</v>
      </c>
      <c r="U280" s="94">
        <f t="shared" si="75"/>
        <v>77464021.64000002</v>
      </c>
      <c r="V280" s="2">
        <f t="shared" si="81"/>
        <v>0.3368325029438572</v>
      </c>
      <c r="W280" s="2">
        <f t="shared" si="82"/>
        <v>0.022002955066601253</v>
      </c>
      <c r="X280" s="2">
        <f t="shared" si="76"/>
        <v>0.35883545801045846</v>
      </c>
      <c r="Y280" s="6">
        <f t="shared" si="77"/>
        <v>2.4174999092175287</v>
      </c>
      <c r="Z280" s="6">
        <f t="shared" si="78"/>
        <v>0.6585737516997611</v>
      </c>
      <c r="AB280" s="6">
        <f t="shared" si="79"/>
        <v>3.4349091189277488</v>
      </c>
      <c r="AC280" s="8">
        <v>239929.06632324532</v>
      </c>
      <c r="AD280" s="22">
        <f t="shared" si="83"/>
        <v>8241.34537809536</v>
      </c>
      <c r="AE280" s="23">
        <v>430.88</v>
      </c>
      <c r="AF280" s="22">
        <f t="shared" si="84"/>
        <v>7810.46537809536</v>
      </c>
      <c r="AG280" s="25"/>
      <c r="AH280" s="1">
        <f t="shared" si="85"/>
        <v>4160115438.1110497</v>
      </c>
      <c r="AI280" s="2">
        <f t="shared" si="86"/>
        <v>0.3570128307964405</v>
      </c>
      <c r="AJ280" s="2">
        <f t="shared" si="87"/>
        <v>1.3105267007868224</v>
      </c>
      <c r="AK280" s="2">
        <f t="shared" si="88"/>
        <v>0.19452470178746953</v>
      </c>
      <c r="AL280" s="2">
        <f t="shared" si="89"/>
        <v>1.863</v>
      </c>
      <c r="AN280" s="102"/>
    </row>
    <row r="281" spans="1:40" ht="12.75">
      <c r="A281" s="49" t="s">
        <v>480</v>
      </c>
      <c r="B281" s="62" t="s">
        <v>1117</v>
      </c>
      <c r="C281" s="53" t="s">
        <v>445</v>
      </c>
      <c r="D281" s="49"/>
      <c r="E281" s="74"/>
      <c r="F281" s="56">
        <v>2818675323</v>
      </c>
      <c r="G281" s="67">
        <v>77.84</v>
      </c>
      <c r="H281" s="5">
        <f t="shared" si="80"/>
        <v>0.7784</v>
      </c>
      <c r="I281" s="59">
        <v>10571070.03</v>
      </c>
      <c r="J281" s="59">
        <v>907119.49</v>
      </c>
      <c r="K281" s="59">
        <v>0</v>
      </c>
      <c r="L281" s="59">
        <v>1062424.14</v>
      </c>
      <c r="M281" s="91">
        <f t="shared" si="72"/>
        <v>12540613.66</v>
      </c>
      <c r="N281" s="59">
        <v>28505994.78</v>
      </c>
      <c r="O281" s="59">
        <v>15943413.51</v>
      </c>
      <c r="P281" s="59">
        <v>0</v>
      </c>
      <c r="Q281" s="94">
        <f t="shared" si="73"/>
        <v>44449408.29</v>
      </c>
      <c r="R281" s="59">
        <v>9385500</v>
      </c>
      <c r="S281" s="59">
        <v>563695.06</v>
      </c>
      <c r="T281" s="94">
        <f t="shared" si="74"/>
        <v>9949195.06</v>
      </c>
      <c r="U281" s="94">
        <f t="shared" si="75"/>
        <v>66939217.010000005</v>
      </c>
      <c r="V281" s="2">
        <f t="shared" si="81"/>
        <v>0.33297556208108187</v>
      </c>
      <c r="W281" s="2">
        <f t="shared" si="82"/>
        <v>0.019998580730470318</v>
      </c>
      <c r="X281" s="2">
        <f t="shared" si="76"/>
        <v>0.3529741428115522</v>
      </c>
      <c r="Y281" s="6">
        <f t="shared" si="77"/>
        <v>1.576960919453865</v>
      </c>
      <c r="Z281" s="6">
        <f t="shared" si="78"/>
        <v>0.44491160644400335</v>
      </c>
      <c r="AB281" s="6">
        <f t="shared" si="79"/>
        <v>2.3748466687094205</v>
      </c>
      <c r="AC281" s="8">
        <v>386554.35563922644</v>
      </c>
      <c r="AD281" s="22">
        <f t="shared" si="83"/>
        <v>9180.073237649334</v>
      </c>
      <c r="AE281" s="23">
        <v>489.49</v>
      </c>
      <c r="AF281" s="22">
        <f t="shared" si="84"/>
        <v>8690.583237649334</v>
      </c>
      <c r="AG281" s="25"/>
      <c r="AH281" s="1">
        <f t="shared" si="85"/>
        <v>3621114238.180884</v>
      </c>
      <c r="AI281" s="2">
        <f t="shared" si="86"/>
        <v>0.3463191944560122</v>
      </c>
      <c r="AJ281" s="2">
        <f t="shared" si="87"/>
        <v>1.2275063797028885</v>
      </c>
      <c r="AK281" s="2">
        <f t="shared" si="88"/>
        <v>0.2747550727645122</v>
      </c>
      <c r="AL281" s="2">
        <f t="shared" si="89"/>
        <v>1.8489999999999998</v>
      </c>
      <c r="AN281" s="102"/>
    </row>
    <row r="282" spans="1:40" ht="12.75">
      <c r="A282" s="49" t="s">
        <v>481</v>
      </c>
      <c r="B282" s="62" t="s">
        <v>482</v>
      </c>
      <c r="C282" s="53" t="s">
        <v>445</v>
      </c>
      <c r="E282" s="74"/>
      <c r="F282" s="56">
        <v>42395273</v>
      </c>
      <c r="G282" s="67">
        <v>48.28</v>
      </c>
      <c r="H282" s="5">
        <f t="shared" si="80"/>
        <v>0.4828</v>
      </c>
      <c r="I282" s="59">
        <v>263776.66</v>
      </c>
      <c r="J282" s="59">
        <v>22634.64</v>
      </c>
      <c r="K282" s="59">
        <v>0</v>
      </c>
      <c r="L282" s="59">
        <v>26509.26</v>
      </c>
      <c r="M282" s="91">
        <f t="shared" si="72"/>
        <v>312920.56</v>
      </c>
      <c r="N282" s="59">
        <v>525051</v>
      </c>
      <c r="O282" s="59">
        <v>331305</v>
      </c>
      <c r="P282" s="59">
        <v>0</v>
      </c>
      <c r="Q282" s="94">
        <f t="shared" si="73"/>
        <v>856356</v>
      </c>
      <c r="R282" s="59">
        <v>232819.16</v>
      </c>
      <c r="S282" s="59">
        <v>0</v>
      </c>
      <c r="T282" s="94">
        <f t="shared" si="74"/>
        <v>232819.16</v>
      </c>
      <c r="U282" s="94">
        <f t="shared" si="75"/>
        <v>1402095.72</v>
      </c>
      <c r="V282" s="2">
        <f t="shared" si="81"/>
        <v>0.5491630163579794</v>
      </c>
      <c r="W282" s="2">
        <f t="shared" si="82"/>
        <v>0</v>
      </c>
      <c r="X282" s="2">
        <f t="shared" si="76"/>
        <v>0.5491630163579794</v>
      </c>
      <c r="Y282" s="6">
        <f t="shared" si="77"/>
        <v>2.019932741086489</v>
      </c>
      <c r="Z282" s="6">
        <f t="shared" si="78"/>
        <v>0.7381024766605465</v>
      </c>
      <c r="AB282" s="6">
        <f t="shared" si="79"/>
        <v>3.3071982341050146</v>
      </c>
      <c r="AC282" s="8">
        <v>166255.60975609755</v>
      </c>
      <c r="AD282" s="22">
        <f t="shared" si="83"/>
        <v>5498.402589954183</v>
      </c>
      <c r="AE282" s="23">
        <v>584.84</v>
      </c>
      <c r="AF282" s="22">
        <f t="shared" si="84"/>
        <v>4913.562589954183</v>
      </c>
      <c r="AG282" s="25"/>
      <c r="AH282" s="1">
        <f t="shared" si="85"/>
        <v>87811253.10687655</v>
      </c>
      <c r="AI282" s="2">
        <f t="shared" si="86"/>
        <v>0.3563558757317119</v>
      </c>
      <c r="AJ282" s="2">
        <f t="shared" si="87"/>
        <v>0.9752235273965567</v>
      </c>
      <c r="AK282" s="2">
        <f t="shared" si="88"/>
        <v>0.2651359042976324</v>
      </c>
      <c r="AL282" s="2">
        <f t="shared" si="89"/>
        <v>1.596</v>
      </c>
      <c r="AN282" s="102"/>
    </row>
    <row r="283" spans="1:40" ht="12.75">
      <c r="A283" s="49" t="s">
        <v>483</v>
      </c>
      <c r="B283" s="62" t="s">
        <v>1118</v>
      </c>
      <c r="C283" s="53" t="s">
        <v>445</v>
      </c>
      <c r="E283" s="74"/>
      <c r="F283" s="56">
        <v>1322948999</v>
      </c>
      <c r="G283" s="67">
        <v>73.01</v>
      </c>
      <c r="H283" s="5">
        <f t="shared" si="80"/>
        <v>0.7301000000000001</v>
      </c>
      <c r="I283" s="59">
        <v>5383652.4</v>
      </c>
      <c r="J283" s="59">
        <v>461970.47</v>
      </c>
      <c r="K283" s="59">
        <v>0</v>
      </c>
      <c r="L283" s="59">
        <v>541051.72</v>
      </c>
      <c r="M283" s="91">
        <f t="shared" si="72"/>
        <v>6386674.59</v>
      </c>
      <c r="N283" s="59">
        <v>11040008</v>
      </c>
      <c r="O283" s="59">
        <v>7151589.1</v>
      </c>
      <c r="P283" s="59">
        <v>0</v>
      </c>
      <c r="Q283" s="94">
        <f t="shared" si="73"/>
        <v>18191597.1</v>
      </c>
      <c r="R283" s="59">
        <v>4123346</v>
      </c>
      <c r="S283" s="59">
        <v>661474.5</v>
      </c>
      <c r="T283" s="94">
        <f t="shared" si="74"/>
        <v>4784820.5</v>
      </c>
      <c r="U283" s="94">
        <f t="shared" si="75"/>
        <v>29363092.19</v>
      </c>
      <c r="V283" s="2">
        <f t="shared" si="81"/>
        <v>0.311678379371902</v>
      </c>
      <c r="W283" s="2">
        <f t="shared" si="82"/>
        <v>0.050000000037794354</v>
      </c>
      <c r="X283" s="2">
        <f t="shared" si="76"/>
        <v>0.3616783794096964</v>
      </c>
      <c r="Y283" s="6">
        <f t="shared" si="77"/>
        <v>1.3750792444569515</v>
      </c>
      <c r="Z283" s="6">
        <f t="shared" si="78"/>
        <v>0.4827604537157218</v>
      </c>
      <c r="AB283" s="6">
        <f t="shared" si="79"/>
        <v>2.2195180775823697</v>
      </c>
      <c r="AC283" s="8">
        <v>551226.8238434164</v>
      </c>
      <c r="AD283" s="22">
        <f t="shared" si="83"/>
        <v>12234.579003687752</v>
      </c>
      <c r="AE283" s="23">
        <v>535.22</v>
      </c>
      <c r="AF283" s="22">
        <f t="shared" si="84"/>
        <v>11699.359003687752</v>
      </c>
      <c r="AG283" s="25"/>
      <c r="AH283" s="1">
        <f t="shared" si="85"/>
        <v>1812010682.0983424</v>
      </c>
      <c r="AI283" s="2">
        <f t="shared" si="86"/>
        <v>0.3524634072578485</v>
      </c>
      <c r="AJ283" s="2">
        <f t="shared" si="87"/>
        <v>1.0039453563780203</v>
      </c>
      <c r="AK283" s="2">
        <f t="shared" si="88"/>
        <v>0.26406138480701935</v>
      </c>
      <c r="AL283" s="2">
        <f t="shared" si="89"/>
        <v>1.6199999999999999</v>
      </c>
      <c r="AN283" s="102"/>
    </row>
    <row r="284" spans="1:40" ht="12.75">
      <c r="A284" s="49" t="s">
        <v>484</v>
      </c>
      <c r="B284" s="62" t="s">
        <v>485</v>
      </c>
      <c r="C284" s="53" t="s">
        <v>445</v>
      </c>
      <c r="E284" s="74"/>
      <c r="F284" s="56">
        <v>663866008</v>
      </c>
      <c r="G284" s="67">
        <v>72.09</v>
      </c>
      <c r="H284" s="5">
        <f t="shared" si="80"/>
        <v>0.7209</v>
      </c>
      <c r="I284" s="59">
        <v>2839862.9</v>
      </c>
      <c r="J284" s="59">
        <v>243688.2</v>
      </c>
      <c r="K284" s="59">
        <v>0</v>
      </c>
      <c r="L284" s="59">
        <v>285405.78</v>
      </c>
      <c r="M284" s="91">
        <f t="shared" si="72"/>
        <v>3368956.88</v>
      </c>
      <c r="N284" s="59">
        <v>8234981</v>
      </c>
      <c r="O284" s="59">
        <v>4369348.18</v>
      </c>
      <c r="P284" s="59">
        <v>0</v>
      </c>
      <c r="Q284" s="94">
        <f t="shared" si="73"/>
        <v>12604329.18</v>
      </c>
      <c r="R284" s="59">
        <v>381496</v>
      </c>
      <c r="S284" s="59">
        <v>132773</v>
      </c>
      <c r="T284" s="94">
        <f t="shared" si="74"/>
        <v>514269</v>
      </c>
      <c r="U284" s="94">
        <f t="shared" si="75"/>
        <v>16487555.059999999</v>
      </c>
      <c r="V284" s="2">
        <f t="shared" si="81"/>
        <v>0.05746581319162827</v>
      </c>
      <c r="W284" s="2">
        <f t="shared" si="82"/>
        <v>0.019999969632426187</v>
      </c>
      <c r="X284" s="2">
        <f t="shared" si="76"/>
        <v>0.07746578282405446</v>
      </c>
      <c r="Y284" s="6">
        <f t="shared" si="77"/>
        <v>1.898625479857375</v>
      </c>
      <c r="Z284" s="6">
        <f t="shared" si="78"/>
        <v>0.5074754301925336</v>
      </c>
      <c r="AB284" s="6">
        <f t="shared" si="79"/>
        <v>2.483566692873963</v>
      </c>
      <c r="AC284" s="8">
        <v>298345.6964892412</v>
      </c>
      <c r="AD284" s="22">
        <f t="shared" si="83"/>
        <v>7409.614347629638</v>
      </c>
      <c r="AE284" s="23">
        <v>453.4</v>
      </c>
      <c r="AF284" s="22">
        <f t="shared" si="84"/>
        <v>6956.214347629639</v>
      </c>
      <c r="AG284" s="25"/>
      <c r="AH284" s="1">
        <f t="shared" si="85"/>
        <v>920885015.9522818</v>
      </c>
      <c r="AI284" s="2">
        <f t="shared" si="86"/>
        <v>0.36583903762579756</v>
      </c>
      <c r="AJ284" s="2">
        <f t="shared" si="87"/>
        <v>1.3687191084291819</v>
      </c>
      <c r="AK284" s="2">
        <f t="shared" si="88"/>
        <v>0.05584508283786086</v>
      </c>
      <c r="AL284" s="2">
        <f t="shared" si="89"/>
        <v>1.791</v>
      </c>
      <c r="AN284" s="102"/>
    </row>
    <row r="285" spans="1:40" ht="12.75">
      <c r="A285" s="49" t="s">
        <v>486</v>
      </c>
      <c r="B285" s="62" t="s">
        <v>1119</v>
      </c>
      <c r="C285" s="53" t="s">
        <v>445</v>
      </c>
      <c r="D285" s="49"/>
      <c r="E285" s="74"/>
      <c r="F285" s="56">
        <v>513518186</v>
      </c>
      <c r="G285" s="67">
        <v>92.36</v>
      </c>
      <c r="H285" s="5">
        <f t="shared" si="80"/>
        <v>0.9236</v>
      </c>
      <c r="I285" s="59">
        <v>1718141.18</v>
      </c>
      <c r="J285" s="59">
        <v>147432.17</v>
      </c>
      <c r="K285" s="59">
        <v>0</v>
      </c>
      <c r="L285" s="59">
        <v>172688.08</v>
      </c>
      <c r="M285" s="91">
        <f t="shared" si="72"/>
        <v>2038261.43</v>
      </c>
      <c r="N285" s="59">
        <v>3213029</v>
      </c>
      <c r="O285" s="59">
        <v>2844273.03</v>
      </c>
      <c r="P285" s="59">
        <v>0</v>
      </c>
      <c r="Q285" s="94">
        <f t="shared" si="73"/>
        <v>6057302.029999999</v>
      </c>
      <c r="R285" s="59">
        <v>335816.38</v>
      </c>
      <c r="S285" s="59">
        <v>309318</v>
      </c>
      <c r="T285" s="94">
        <f t="shared" si="74"/>
        <v>645134.38</v>
      </c>
      <c r="U285" s="94">
        <f t="shared" si="75"/>
        <v>8740697.84</v>
      </c>
      <c r="V285" s="2">
        <f t="shared" si="81"/>
        <v>0.0653952263338148</v>
      </c>
      <c r="W285" s="2">
        <f t="shared" si="82"/>
        <v>0.060235062444312336</v>
      </c>
      <c r="X285" s="2">
        <f t="shared" si="76"/>
        <v>0.12563028877812715</v>
      </c>
      <c r="Y285" s="6">
        <f t="shared" si="77"/>
        <v>1.1795691360383485</v>
      </c>
      <c r="Z285" s="6">
        <f t="shared" si="78"/>
        <v>0.3969209826582461</v>
      </c>
      <c r="AB285" s="6">
        <f t="shared" si="79"/>
        <v>1.7021204074747216</v>
      </c>
      <c r="AC285" s="8">
        <v>441255.28846153844</v>
      </c>
      <c r="AD285" s="22">
        <f t="shared" si="83"/>
        <v>7510.696313965297</v>
      </c>
      <c r="AE285" s="23">
        <v>524.11</v>
      </c>
      <c r="AF285" s="22">
        <f t="shared" si="84"/>
        <v>6986.586313965297</v>
      </c>
      <c r="AG285" s="25"/>
      <c r="AH285" s="1">
        <f t="shared" si="85"/>
        <v>555996303.5946298</v>
      </c>
      <c r="AI285" s="2">
        <f t="shared" si="86"/>
        <v>0.3665962195831561</v>
      </c>
      <c r="AJ285" s="2">
        <f t="shared" si="87"/>
        <v>1.0894500540450185</v>
      </c>
      <c r="AK285" s="2">
        <f t="shared" si="88"/>
        <v>0.11603213471547821</v>
      </c>
      <c r="AL285" s="2">
        <f t="shared" si="89"/>
        <v>1.572</v>
      </c>
      <c r="AN285" s="102"/>
    </row>
    <row r="286" spans="1:40" ht="12.75">
      <c r="A286" s="49" t="s">
        <v>487</v>
      </c>
      <c r="B286" s="62" t="s">
        <v>488</v>
      </c>
      <c r="C286" s="53" t="s">
        <v>489</v>
      </c>
      <c r="E286" s="74"/>
      <c r="F286" s="56">
        <v>1395067352</v>
      </c>
      <c r="G286" s="67">
        <v>45.5</v>
      </c>
      <c r="H286" s="5">
        <f t="shared" si="80"/>
        <v>0.455</v>
      </c>
      <c r="I286" s="59">
        <v>13086147.98</v>
      </c>
      <c r="J286" s="59">
        <v>1168045.76</v>
      </c>
      <c r="K286" s="59">
        <v>0</v>
      </c>
      <c r="L286" s="59">
        <v>815356.52</v>
      </c>
      <c r="M286" s="91">
        <f t="shared" si="72"/>
        <v>15069550.26</v>
      </c>
      <c r="N286" s="59">
        <v>0</v>
      </c>
      <c r="O286" s="59">
        <v>45576235</v>
      </c>
      <c r="P286" s="59">
        <v>0</v>
      </c>
      <c r="Q286" s="94">
        <f t="shared" si="73"/>
        <v>45576235</v>
      </c>
      <c r="R286" s="59">
        <v>6681896.88</v>
      </c>
      <c r="S286" s="59">
        <v>0</v>
      </c>
      <c r="T286" s="94">
        <f t="shared" si="74"/>
        <v>6681896.88</v>
      </c>
      <c r="U286" s="94">
        <f t="shared" si="75"/>
        <v>67327682.14</v>
      </c>
      <c r="V286" s="2">
        <f t="shared" si="81"/>
        <v>0.478965898701642</v>
      </c>
      <c r="W286" s="2">
        <f t="shared" si="82"/>
        <v>0</v>
      </c>
      <c r="X286" s="2">
        <f t="shared" si="76"/>
        <v>0.478965898701642</v>
      </c>
      <c r="Y286" s="6">
        <f t="shared" si="77"/>
        <v>3.2669558881627383</v>
      </c>
      <c r="Z286" s="6">
        <f t="shared" si="78"/>
        <v>1.080202345671408</v>
      </c>
      <c r="AB286" s="6">
        <f t="shared" si="79"/>
        <v>4.826124132535789</v>
      </c>
      <c r="AC286" s="8">
        <v>132701.77506954563</v>
      </c>
      <c r="AD286" s="22">
        <f t="shared" si="83"/>
        <v>6404.352390934702</v>
      </c>
      <c r="AE286" s="23">
        <v>413.98</v>
      </c>
      <c r="AF286" s="22">
        <f t="shared" si="84"/>
        <v>5990.372390934703</v>
      </c>
      <c r="AG286" s="25"/>
      <c r="AH286" s="1">
        <f t="shared" si="85"/>
        <v>3066082092.307692</v>
      </c>
      <c r="AI286" s="2">
        <f t="shared" si="86"/>
        <v>0.4914920672804907</v>
      </c>
      <c r="AJ286" s="2">
        <f t="shared" si="87"/>
        <v>1.4864649291140464</v>
      </c>
      <c r="AK286" s="2">
        <f t="shared" si="88"/>
        <v>0.21792948390924713</v>
      </c>
      <c r="AL286" s="2">
        <f t="shared" si="89"/>
        <v>2.195</v>
      </c>
      <c r="AN286" s="102"/>
    </row>
    <row r="287" spans="1:40" ht="12.75">
      <c r="A287" s="49" t="s">
        <v>490</v>
      </c>
      <c r="B287" s="62" t="s">
        <v>491</v>
      </c>
      <c r="C287" s="53" t="s">
        <v>489</v>
      </c>
      <c r="E287" s="74"/>
      <c r="F287" s="56">
        <v>1798766704</v>
      </c>
      <c r="G287" s="67">
        <v>58.53</v>
      </c>
      <c r="H287" s="5">
        <f t="shared" si="80"/>
        <v>0.5853</v>
      </c>
      <c r="I287" s="59">
        <v>14482978.52</v>
      </c>
      <c r="J287" s="59">
        <v>1292617.9</v>
      </c>
      <c r="K287" s="59">
        <v>0</v>
      </c>
      <c r="L287" s="59">
        <v>902722.96</v>
      </c>
      <c r="M287" s="91">
        <f t="shared" si="72"/>
        <v>16678319.379999999</v>
      </c>
      <c r="N287" s="59">
        <v>46712150</v>
      </c>
      <c r="O287" s="59">
        <v>0</v>
      </c>
      <c r="P287" s="59">
        <v>0</v>
      </c>
      <c r="Q287" s="94">
        <f t="shared" si="73"/>
        <v>46712150</v>
      </c>
      <c r="R287" s="59">
        <v>13164347.3</v>
      </c>
      <c r="S287" s="59">
        <v>0</v>
      </c>
      <c r="T287" s="94">
        <f t="shared" si="74"/>
        <v>13164347.3</v>
      </c>
      <c r="U287" s="94">
        <f t="shared" si="75"/>
        <v>76554816.67999999</v>
      </c>
      <c r="V287" s="2">
        <f t="shared" si="81"/>
        <v>0.7318540681638057</v>
      </c>
      <c r="W287" s="2">
        <f t="shared" si="82"/>
        <v>0</v>
      </c>
      <c r="X287" s="2">
        <f t="shared" si="76"/>
        <v>0.7318540681638057</v>
      </c>
      <c r="Y287" s="6">
        <f t="shared" si="77"/>
        <v>2.5968987471318017</v>
      </c>
      <c r="Z287" s="6">
        <f t="shared" si="78"/>
        <v>0.9272085892468243</v>
      </c>
      <c r="AB287" s="6">
        <f t="shared" si="79"/>
        <v>4.255961404542432</v>
      </c>
      <c r="AC287" s="8">
        <v>122550.0579486189</v>
      </c>
      <c r="AD287" s="22">
        <f t="shared" si="83"/>
        <v>5215.683167537605</v>
      </c>
      <c r="AE287" s="23">
        <v>579.08</v>
      </c>
      <c r="AF287" s="22">
        <f t="shared" si="84"/>
        <v>4636.603167537605</v>
      </c>
      <c r="AG287" s="25"/>
      <c r="AH287" s="1">
        <f t="shared" si="85"/>
        <v>3073238858.7049375</v>
      </c>
      <c r="AI287" s="2">
        <f t="shared" si="86"/>
        <v>0.5426951872861663</v>
      </c>
      <c r="AJ287" s="2">
        <f t="shared" si="87"/>
        <v>1.5199648366962435</v>
      </c>
      <c r="AK287" s="2">
        <f t="shared" si="88"/>
        <v>0.4283541860962755</v>
      </c>
      <c r="AL287" s="2">
        <f t="shared" si="89"/>
        <v>2.491</v>
      </c>
      <c r="AN287" s="102"/>
    </row>
    <row r="288" spans="1:40" ht="12.75">
      <c r="A288" s="49" t="s">
        <v>492</v>
      </c>
      <c r="B288" s="62" t="s">
        <v>22</v>
      </c>
      <c r="C288" s="53" t="s">
        <v>489</v>
      </c>
      <c r="E288" s="74"/>
      <c r="F288" s="56">
        <v>5059660299</v>
      </c>
      <c r="G288" s="67">
        <v>54.97</v>
      </c>
      <c r="H288" s="5">
        <f t="shared" si="80"/>
        <v>0.5497</v>
      </c>
      <c r="I288" s="59">
        <v>38328999.03</v>
      </c>
      <c r="J288" s="59">
        <v>0</v>
      </c>
      <c r="K288" s="59">
        <v>0</v>
      </c>
      <c r="L288" s="59">
        <v>2384878.44</v>
      </c>
      <c r="M288" s="91">
        <f t="shared" si="72"/>
        <v>40713877.47</v>
      </c>
      <c r="N288" s="59">
        <v>93246644</v>
      </c>
      <c r="O288" s="59">
        <v>0</v>
      </c>
      <c r="P288" s="59">
        <v>0</v>
      </c>
      <c r="Q288" s="94">
        <f t="shared" si="73"/>
        <v>93246644</v>
      </c>
      <c r="R288" s="59">
        <v>38593838</v>
      </c>
      <c r="S288" s="59">
        <v>0</v>
      </c>
      <c r="T288" s="94">
        <f t="shared" si="74"/>
        <v>38593838</v>
      </c>
      <c r="U288" s="94">
        <f t="shared" si="75"/>
        <v>172554359.47</v>
      </c>
      <c r="V288" s="2">
        <f t="shared" si="81"/>
        <v>0.7627752797480841</v>
      </c>
      <c r="W288" s="2">
        <f t="shared" si="82"/>
        <v>0</v>
      </c>
      <c r="X288" s="2">
        <f t="shared" si="76"/>
        <v>0.7627752797480841</v>
      </c>
      <c r="Y288" s="6">
        <f t="shared" si="77"/>
        <v>1.8429427765818474</v>
      </c>
      <c r="Z288" s="6">
        <f t="shared" si="78"/>
        <v>0.8046761059837706</v>
      </c>
      <c r="AB288" s="6">
        <f t="shared" si="79"/>
        <v>3.410394162313702</v>
      </c>
      <c r="AC288" s="8">
        <v>132911.44605860213</v>
      </c>
      <c r="AD288" s="22">
        <f t="shared" si="83"/>
        <v>4532.804197429292</v>
      </c>
      <c r="AE288" s="23">
        <v>566.26</v>
      </c>
      <c r="AF288" s="22">
        <f t="shared" si="84"/>
        <v>3966.5441974292917</v>
      </c>
      <c r="AG288" s="25"/>
      <c r="AH288" s="1">
        <f t="shared" si="85"/>
        <v>9204402945.24286</v>
      </c>
      <c r="AI288" s="2">
        <f t="shared" si="86"/>
        <v>0.4423304554592786</v>
      </c>
      <c r="AJ288" s="2">
        <f t="shared" si="87"/>
        <v>1.0130656442870414</v>
      </c>
      <c r="AK288" s="2">
        <f t="shared" si="88"/>
        <v>0.4192975712775218</v>
      </c>
      <c r="AL288" s="2">
        <f t="shared" si="89"/>
        <v>1.8739999999999999</v>
      </c>
      <c r="AN288" s="102"/>
    </row>
    <row r="289" spans="1:40" ht="12.75">
      <c r="A289" s="49" t="s">
        <v>493</v>
      </c>
      <c r="B289" s="62" t="s">
        <v>494</v>
      </c>
      <c r="C289" s="53" t="s">
        <v>489</v>
      </c>
      <c r="E289" s="74"/>
      <c r="F289" s="56">
        <v>217921325</v>
      </c>
      <c r="G289" s="67">
        <v>44.47</v>
      </c>
      <c r="H289" s="5">
        <f t="shared" si="80"/>
        <v>0.4447</v>
      </c>
      <c r="I289" s="59">
        <v>2058654.55</v>
      </c>
      <c r="J289" s="59">
        <v>183751.61</v>
      </c>
      <c r="K289" s="59">
        <v>0</v>
      </c>
      <c r="L289" s="59">
        <v>128269.24</v>
      </c>
      <c r="M289" s="91">
        <f t="shared" si="72"/>
        <v>2370675.4000000004</v>
      </c>
      <c r="N289" s="59">
        <v>0</v>
      </c>
      <c r="O289" s="59">
        <v>7186826</v>
      </c>
      <c r="P289" s="59">
        <v>0</v>
      </c>
      <c r="Q289" s="94">
        <f t="shared" si="73"/>
        <v>7186826</v>
      </c>
      <c r="R289" s="59">
        <v>2845820.45</v>
      </c>
      <c r="S289" s="59">
        <v>0</v>
      </c>
      <c r="T289" s="94">
        <f t="shared" si="74"/>
        <v>2845820.45</v>
      </c>
      <c r="U289" s="94">
        <f t="shared" si="75"/>
        <v>12403321.850000001</v>
      </c>
      <c r="V289" s="2">
        <f t="shared" si="81"/>
        <v>1.3058935145516393</v>
      </c>
      <c r="W289" s="2">
        <f t="shared" si="82"/>
        <v>0</v>
      </c>
      <c r="X289" s="2">
        <f t="shared" si="76"/>
        <v>1.3058935145516393</v>
      </c>
      <c r="Y289" s="6">
        <f t="shared" si="77"/>
        <v>3.297899368040278</v>
      </c>
      <c r="Z289" s="6">
        <f t="shared" si="78"/>
        <v>1.087858381918337</v>
      </c>
      <c r="AB289" s="6">
        <f t="shared" si="79"/>
        <v>5.691651264510254</v>
      </c>
      <c r="AC289" s="8">
        <v>118552.13923132705</v>
      </c>
      <c r="AD289" s="22">
        <f t="shared" si="83"/>
        <v>6747.574331663784</v>
      </c>
      <c r="AE289" s="23">
        <v>483.76</v>
      </c>
      <c r="AF289" s="22">
        <f t="shared" si="84"/>
        <v>6263.814331663783</v>
      </c>
      <c r="AG289" s="25"/>
      <c r="AH289" s="1">
        <f t="shared" si="85"/>
        <v>490041207.55565554</v>
      </c>
      <c r="AI289" s="2">
        <f t="shared" si="86"/>
        <v>0.4837706224390844</v>
      </c>
      <c r="AJ289" s="2">
        <f t="shared" si="87"/>
        <v>1.4665758489675114</v>
      </c>
      <c r="AK289" s="2">
        <f t="shared" si="88"/>
        <v>0.5807308459211139</v>
      </c>
      <c r="AL289" s="2">
        <f t="shared" si="89"/>
        <v>2.532</v>
      </c>
      <c r="AN289" s="102"/>
    </row>
    <row r="290" spans="1:40" ht="12.75">
      <c r="A290" s="49" t="s">
        <v>495</v>
      </c>
      <c r="B290" s="62" t="s">
        <v>496</v>
      </c>
      <c r="C290" s="53" t="s">
        <v>489</v>
      </c>
      <c r="E290" s="74" t="s">
        <v>1200</v>
      </c>
      <c r="F290" s="56">
        <v>364455945</v>
      </c>
      <c r="G290" s="67">
        <v>105.87</v>
      </c>
      <c r="H290" s="5">
        <f t="shared" si="80"/>
        <v>1.0587</v>
      </c>
      <c r="I290" s="59">
        <v>1487436.21</v>
      </c>
      <c r="J290" s="59">
        <v>0</v>
      </c>
      <c r="K290" s="59">
        <v>0</v>
      </c>
      <c r="L290" s="59">
        <v>92676.1</v>
      </c>
      <c r="M290" s="91">
        <f t="shared" si="72"/>
        <v>1580112.31</v>
      </c>
      <c r="N290" s="59">
        <v>0</v>
      </c>
      <c r="O290" s="59">
        <v>3860178.18</v>
      </c>
      <c r="P290" s="59">
        <v>0</v>
      </c>
      <c r="Q290" s="94">
        <f t="shared" si="73"/>
        <v>3860178.18</v>
      </c>
      <c r="R290" s="59">
        <v>984158.49</v>
      </c>
      <c r="S290" s="59">
        <v>36446</v>
      </c>
      <c r="T290" s="94">
        <f t="shared" si="74"/>
        <v>1020604.49</v>
      </c>
      <c r="U290" s="94">
        <f t="shared" si="75"/>
        <v>6460894.98</v>
      </c>
      <c r="V290" s="2">
        <f t="shared" si="81"/>
        <v>0.27003496677767186</v>
      </c>
      <c r="W290" s="2">
        <f t="shared" si="82"/>
        <v>0.010000111261732883</v>
      </c>
      <c r="X290" s="2">
        <f t="shared" si="76"/>
        <v>0.2800350780394047</v>
      </c>
      <c r="Y290" s="6">
        <f t="shared" si="77"/>
        <v>1.0591618089807808</v>
      </c>
      <c r="Z290" s="6">
        <f t="shared" si="78"/>
        <v>0.4335537207384558</v>
      </c>
      <c r="AB290" s="6">
        <f t="shared" si="79"/>
        <v>1.7727506077586417</v>
      </c>
      <c r="AC290" s="8">
        <v>453894.17040358746</v>
      </c>
      <c r="AD290" s="22">
        <f t="shared" si="83"/>
        <v>8046.411664410642</v>
      </c>
      <c r="AE290" s="23">
        <v>499.6</v>
      </c>
      <c r="AF290" s="22">
        <f t="shared" si="84"/>
        <v>7546.811664410641</v>
      </c>
      <c r="AG290" s="25"/>
      <c r="AH290" s="1">
        <f t="shared" si="85"/>
        <v>344248554.831397</v>
      </c>
      <c r="AI290" s="2">
        <f t="shared" si="86"/>
        <v>0.4590033241458032</v>
      </c>
      <c r="AJ290" s="2">
        <f t="shared" si="87"/>
        <v>1.1213346071679529</v>
      </c>
      <c r="AK290" s="2">
        <f t="shared" si="88"/>
        <v>0.2964731371203178</v>
      </c>
      <c r="AL290" s="2">
        <f t="shared" si="89"/>
        <v>1.8760000000000001</v>
      </c>
      <c r="AN290" s="102"/>
    </row>
    <row r="291" spans="1:40" ht="12.75">
      <c r="A291" s="49" t="s">
        <v>497</v>
      </c>
      <c r="B291" s="62" t="s">
        <v>1093</v>
      </c>
      <c r="C291" s="53" t="s">
        <v>489</v>
      </c>
      <c r="E291" s="74" t="s">
        <v>1200</v>
      </c>
      <c r="F291" s="56">
        <v>4593604034</v>
      </c>
      <c r="G291" s="67">
        <v>108.87</v>
      </c>
      <c r="H291" s="5">
        <f t="shared" si="80"/>
        <v>1.0887</v>
      </c>
      <c r="I291" s="59">
        <v>19688024.6</v>
      </c>
      <c r="J291" s="59">
        <v>1757307.21</v>
      </c>
      <c r="K291" s="59">
        <v>0</v>
      </c>
      <c r="L291" s="59">
        <v>1226705.39</v>
      </c>
      <c r="M291" s="91">
        <f t="shared" si="72"/>
        <v>22672037.200000003</v>
      </c>
      <c r="N291" s="59">
        <v>0</v>
      </c>
      <c r="O291" s="59">
        <v>50406833.71</v>
      </c>
      <c r="P291" s="59">
        <v>0</v>
      </c>
      <c r="Q291" s="94">
        <f t="shared" si="73"/>
        <v>50406833.71</v>
      </c>
      <c r="R291" s="59">
        <v>10873834</v>
      </c>
      <c r="S291" s="59">
        <v>1837440</v>
      </c>
      <c r="T291" s="94">
        <f t="shared" si="74"/>
        <v>12711274</v>
      </c>
      <c r="U291" s="94">
        <f t="shared" si="75"/>
        <v>85790144.91</v>
      </c>
      <c r="V291" s="2">
        <f t="shared" si="81"/>
        <v>0.23671683322106732</v>
      </c>
      <c r="W291" s="2">
        <f t="shared" si="82"/>
        <v>0.03999996487289745</v>
      </c>
      <c r="X291" s="2">
        <f t="shared" si="76"/>
        <v>0.27671679809396477</v>
      </c>
      <c r="Y291" s="6">
        <f t="shared" si="77"/>
        <v>1.097326485628909</v>
      </c>
      <c r="Z291" s="6">
        <f t="shared" si="78"/>
        <v>0.4935566285685651</v>
      </c>
      <c r="AB291" s="6">
        <f t="shared" si="79"/>
        <v>1.8675999122914388</v>
      </c>
      <c r="AC291" s="8">
        <v>570368.0247718383</v>
      </c>
      <c r="AD291" s="22">
        <f t="shared" si="83"/>
        <v>10652.192730377266</v>
      </c>
      <c r="AE291" s="23">
        <v>510.91</v>
      </c>
      <c r="AF291" s="22">
        <f t="shared" si="84"/>
        <v>10141.282730377266</v>
      </c>
      <c r="AG291" s="25"/>
      <c r="AH291" s="1">
        <f t="shared" si="85"/>
        <v>4219347877.2848353</v>
      </c>
      <c r="AI291" s="2">
        <f t="shared" si="86"/>
        <v>0.5373351015225968</v>
      </c>
      <c r="AJ291" s="2">
        <f t="shared" si="87"/>
        <v>1.1946593449041933</v>
      </c>
      <c r="AK291" s="2">
        <f t="shared" si="88"/>
        <v>0.3012615780848994</v>
      </c>
      <c r="AL291" s="2">
        <f t="shared" si="89"/>
        <v>2.0330000000000004</v>
      </c>
      <c r="AN291" s="102"/>
    </row>
    <row r="292" spans="1:40" ht="12.75">
      <c r="A292" s="49" t="s">
        <v>498</v>
      </c>
      <c r="B292" s="62" t="s">
        <v>332</v>
      </c>
      <c r="C292" s="53" t="s">
        <v>489</v>
      </c>
      <c r="E292" s="74"/>
      <c r="F292" s="56">
        <v>2684895757</v>
      </c>
      <c r="G292" s="67">
        <v>53.15</v>
      </c>
      <c r="H292" s="5">
        <f t="shared" si="80"/>
        <v>0.5315</v>
      </c>
      <c r="I292" s="59">
        <v>21379623.28</v>
      </c>
      <c r="J292" s="59">
        <v>1908459.05</v>
      </c>
      <c r="K292" s="59">
        <v>0</v>
      </c>
      <c r="L292" s="59">
        <v>1332260.18</v>
      </c>
      <c r="M292" s="91">
        <f t="shared" si="72"/>
        <v>24620342.51</v>
      </c>
      <c r="N292" s="59">
        <v>55099347.5</v>
      </c>
      <c r="O292" s="59">
        <v>0</v>
      </c>
      <c r="P292" s="59">
        <v>0</v>
      </c>
      <c r="Q292" s="94">
        <f t="shared" si="73"/>
        <v>55099347.5</v>
      </c>
      <c r="R292" s="59">
        <v>17450572.61</v>
      </c>
      <c r="S292" s="59">
        <v>805469</v>
      </c>
      <c r="T292" s="94">
        <f t="shared" si="74"/>
        <v>18256041.61</v>
      </c>
      <c r="U292" s="94">
        <f t="shared" si="75"/>
        <v>97975731.62</v>
      </c>
      <c r="V292" s="2">
        <f t="shared" si="81"/>
        <v>0.6499534503156503</v>
      </c>
      <c r="W292" s="2">
        <f t="shared" si="82"/>
        <v>0.030000010164267992</v>
      </c>
      <c r="X292" s="2">
        <f t="shared" si="76"/>
        <v>0.6799534604799183</v>
      </c>
      <c r="Y292" s="6">
        <f t="shared" si="77"/>
        <v>2.0521969002463587</v>
      </c>
      <c r="Z292" s="6">
        <f t="shared" si="78"/>
        <v>0.9169943542802508</v>
      </c>
      <c r="AB292" s="6">
        <f t="shared" si="79"/>
        <v>3.6491447150065275</v>
      </c>
      <c r="AC292" s="8">
        <v>164975.98359804836</v>
      </c>
      <c r="AD292" s="22">
        <f t="shared" si="83"/>
        <v>6020.212386498217</v>
      </c>
      <c r="AE292" s="23">
        <v>526.48</v>
      </c>
      <c r="AF292" s="22">
        <f t="shared" si="84"/>
        <v>5493.732386498217</v>
      </c>
      <c r="AG292" s="25"/>
      <c r="AH292" s="1">
        <f t="shared" si="85"/>
        <v>5051544227.657573</v>
      </c>
      <c r="AI292" s="2">
        <f t="shared" si="86"/>
        <v>0.4873824992999533</v>
      </c>
      <c r="AJ292" s="2">
        <f t="shared" si="87"/>
        <v>1.0907426524809396</v>
      </c>
      <c r="AK292" s="2">
        <f t="shared" si="88"/>
        <v>0.36139526424507656</v>
      </c>
      <c r="AL292" s="2">
        <f t="shared" si="89"/>
        <v>1.9389999999999998</v>
      </c>
      <c r="AN292" s="102"/>
    </row>
    <row r="293" spans="1:40" ht="12.75">
      <c r="A293" s="49" t="s">
        <v>499</v>
      </c>
      <c r="B293" s="62" t="s">
        <v>500</v>
      </c>
      <c r="C293" s="53" t="s">
        <v>489</v>
      </c>
      <c r="E293" s="74" t="s">
        <v>1200</v>
      </c>
      <c r="F293" s="56">
        <v>518177716</v>
      </c>
      <c r="G293" s="67">
        <v>107.89</v>
      </c>
      <c r="H293" s="5">
        <f t="shared" si="80"/>
        <v>1.0789</v>
      </c>
      <c r="I293" s="59">
        <v>2116022.9</v>
      </c>
      <c r="J293" s="59">
        <v>0</v>
      </c>
      <c r="K293" s="59">
        <v>0</v>
      </c>
      <c r="L293" s="59">
        <v>131851.3</v>
      </c>
      <c r="M293" s="91">
        <f t="shared" si="72"/>
        <v>2247874.1999999997</v>
      </c>
      <c r="N293" s="59">
        <v>0</v>
      </c>
      <c r="O293" s="59">
        <v>5619901.67</v>
      </c>
      <c r="P293" s="59">
        <v>0</v>
      </c>
      <c r="Q293" s="94">
        <f t="shared" si="73"/>
        <v>5619901.67</v>
      </c>
      <c r="R293" s="59">
        <v>1794795.72</v>
      </c>
      <c r="S293" s="59">
        <v>51608.74</v>
      </c>
      <c r="T293" s="94">
        <f t="shared" si="74"/>
        <v>1846404.46</v>
      </c>
      <c r="U293" s="94">
        <f t="shared" si="75"/>
        <v>9714180.329999998</v>
      </c>
      <c r="V293" s="2">
        <f t="shared" si="81"/>
        <v>0.3463668283257476</v>
      </c>
      <c r="W293" s="2">
        <f t="shared" si="82"/>
        <v>0.009959660249071767</v>
      </c>
      <c r="X293" s="2">
        <f t="shared" si="76"/>
        <v>0.35632648857481936</v>
      </c>
      <c r="Y293" s="6">
        <f t="shared" si="77"/>
        <v>1.0845510133824434</v>
      </c>
      <c r="Z293" s="6">
        <f t="shared" si="78"/>
        <v>0.4338037184138578</v>
      </c>
      <c r="AB293" s="6">
        <f t="shared" si="79"/>
        <v>1.8746812203711203</v>
      </c>
      <c r="AC293" s="8">
        <v>529002.5611175785</v>
      </c>
      <c r="AD293" s="22">
        <f t="shared" si="83"/>
        <v>9917.111668553503</v>
      </c>
      <c r="AE293" s="23">
        <v>560.6</v>
      </c>
      <c r="AF293" s="22">
        <f t="shared" si="84"/>
        <v>9356.511668553503</v>
      </c>
      <c r="AG293" s="25"/>
      <c r="AH293" s="1">
        <f t="shared" si="85"/>
        <v>480283358.9767356</v>
      </c>
      <c r="AI293" s="2">
        <f t="shared" si="86"/>
        <v>0.4680308317967111</v>
      </c>
      <c r="AJ293" s="2">
        <f t="shared" si="87"/>
        <v>1.1701220883383183</v>
      </c>
      <c r="AK293" s="2">
        <f t="shared" si="88"/>
        <v>0.38444064852337256</v>
      </c>
      <c r="AL293" s="2">
        <f t="shared" si="89"/>
        <v>2.022</v>
      </c>
      <c r="AN293" s="102"/>
    </row>
    <row r="294" spans="1:40" ht="12.75">
      <c r="A294" s="49" t="s">
        <v>501</v>
      </c>
      <c r="B294" s="62" t="s">
        <v>502</v>
      </c>
      <c r="C294" s="53" t="s">
        <v>489</v>
      </c>
      <c r="E294" s="74"/>
      <c r="F294" s="56">
        <v>1002656507</v>
      </c>
      <c r="G294" s="67">
        <v>44.33</v>
      </c>
      <c r="H294" s="5">
        <f t="shared" si="80"/>
        <v>0.44329999999999997</v>
      </c>
      <c r="I294" s="59">
        <v>9472292.56</v>
      </c>
      <c r="J294" s="59">
        <v>0</v>
      </c>
      <c r="K294" s="59">
        <v>0</v>
      </c>
      <c r="L294" s="59">
        <v>590180.45</v>
      </c>
      <c r="M294" s="91">
        <f t="shared" si="72"/>
        <v>10062473.01</v>
      </c>
      <c r="N294" s="59">
        <v>0</v>
      </c>
      <c r="O294" s="59">
        <v>17385689.11</v>
      </c>
      <c r="P294" s="59">
        <v>0</v>
      </c>
      <c r="Q294" s="94">
        <f t="shared" si="73"/>
        <v>17385689.11</v>
      </c>
      <c r="R294" s="59">
        <v>9445471.63</v>
      </c>
      <c r="S294" s="59">
        <v>100265.65</v>
      </c>
      <c r="T294" s="94">
        <f t="shared" si="74"/>
        <v>9545737.280000001</v>
      </c>
      <c r="U294" s="94">
        <f t="shared" si="75"/>
        <v>36993899.4</v>
      </c>
      <c r="V294" s="2">
        <f t="shared" si="81"/>
        <v>0.9420446148862425</v>
      </c>
      <c r="W294" s="2">
        <f t="shared" si="82"/>
        <v>0.009999999930185462</v>
      </c>
      <c r="X294" s="2">
        <f t="shared" si="76"/>
        <v>0.952044614816428</v>
      </c>
      <c r="Y294" s="6">
        <f t="shared" si="77"/>
        <v>1.7339626271432553</v>
      </c>
      <c r="Z294" s="6">
        <f t="shared" si="78"/>
        <v>1.003581280303804</v>
      </c>
      <c r="AB294" s="6">
        <f t="shared" si="79"/>
        <v>3.689588522263487</v>
      </c>
      <c r="AC294" s="8">
        <v>347207.40561471443</v>
      </c>
      <c r="AD294" s="22">
        <f t="shared" si="83"/>
        <v>12810.524586009335</v>
      </c>
      <c r="AE294" s="23">
        <v>634.31</v>
      </c>
      <c r="AF294" s="22">
        <f t="shared" si="84"/>
        <v>12176.214586009335</v>
      </c>
      <c r="AG294" s="25"/>
      <c r="AH294" s="1">
        <f t="shared" si="85"/>
        <v>2261801279.043537</v>
      </c>
      <c r="AI294" s="2">
        <f t="shared" si="86"/>
        <v>0.44488758155867625</v>
      </c>
      <c r="AJ294" s="2">
        <f t="shared" si="87"/>
        <v>0.7686656326126051</v>
      </c>
      <c r="AK294" s="2">
        <f t="shared" si="88"/>
        <v>0.42204137774812256</v>
      </c>
      <c r="AL294" s="2">
        <f t="shared" si="89"/>
        <v>1.636</v>
      </c>
      <c r="AN294" s="102"/>
    </row>
    <row r="295" spans="1:40" ht="12.75">
      <c r="A295" s="49" t="s">
        <v>503</v>
      </c>
      <c r="B295" s="62" t="s">
        <v>504</v>
      </c>
      <c r="C295" s="53" t="s">
        <v>489</v>
      </c>
      <c r="E295" s="74"/>
      <c r="F295" s="56">
        <v>2398732212</v>
      </c>
      <c r="G295" s="67">
        <v>49.88</v>
      </c>
      <c r="H295" s="5">
        <f t="shared" si="80"/>
        <v>0.4988</v>
      </c>
      <c r="I295" s="59">
        <v>21648546.1</v>
      </c>
      <c r="J295" s="59">
        <v>0</v>
      </c>
      <c r="K295" s="59">
        <v>0</v>
      </c>
      <c r="L295" s="59">
        <v>1348843.57</v>
      </c>
      <c r="M295" s="91">
        <f t="shared" si="72"/>
        <v>22997389.67</v>
      </c>
      <c r="N295" s="59">
        <v>0</v>
      </c>
      <c r="O295" s="59">
        <v>38848785.9</v>
      </c>
      <c r="P295" s="59">
        <v>0</v>
      </c>
      <c r="Q295" s="94">
        <f t="shared" si="73"/>
        <v>38848785.9</v>
      </c>
      <c r="R295" s="59">
        <v>17662522.95</v>
      </c>
      <c r="S295" s="59">
        <v>479400</v>
      </c>
      <c r="T295" s="94">
        <f t="shared" si="74"/>
        <v>18141922.95</v>
      </c>
      <c r="U295" s="94">
        <f t="shared" si="75"/>
        <v>79988098.52</v>
      </c>
      <c r="V295" s="2">
        <f t="shared" si="81"/>
        <v>0.7363274175266714</v>
      </c>
      <c r="W295" s="2">
        <f t="shared" si="82"/>
        <v>0.01998555727070046</v>
      </c>
      <c r="X295" s="2">
        <f t="shared" si="76"/>
        <v>0.7563129747973718</v>
      </c>
      <c r="Y295" s="6">
        <f t="shared" si="77"/>
        <v>1.6195549342962672</v>
      </c>
      <c r="Z295" s="6">
        <f t="shared" si="78"/>
        <v>0.9587310144480604</v>
      </c>
      <c r="AB295" s="6">
        <f t="shared" si="79"/>
        <v>3.3345989235416997</v>
      </c>
      <c r="AC295" s="8">
        <v>424056.24745624745</v>
      </c>
      <c r="AD295" s="22">
        <f t="shared" si="83"/>
        <v>14140.575062887354</v>
      </c>
      <c r="AE295" s="23">
        <v>572.68</v>
      </c>
      <c r="AF295" s="22">
        <f t="shared" si="84"/>
        <v>13567.895062887354</v>
      </c>
      <c r="AG295" s="25"/>
      <c r="AH295" s="1">
        <f t="shared" si="85"/>
        <v>4809006038.492381</v>
      </c>
      <c r="AI295" s="2">
        <f t="shared" si="86"/>
        <v>0.4782150300066927</v>
      </c>
      <c r="AJ295" s="2">
        <f t="shared" si="87"/>
        <v>0.8078340012269782</v>
      </c>
      <c r="AK295" s="2">
        <f t="shared" si="88"/>
        <v>0.3772489118289291</v>
      </c>
      <c r="AL295" s="2">
        <f t="shared" si="89"/>
        <v>1.663</v>
      </c>
      <c r="AN295" s="102"/>
    </row>
    <row r="296" spans="1:40" ht="12.75">
      <c r="A296" s="49" t="s">
        <v>505</v>
      </c>
      <c r="B296" s="62" t="s">
        <v>506</v>
      </c>
      <c r="C296" s="53" t="s">
        <v>489</v>
      </c>
      <c r="E296" s="74"/>
      <c r="F296" s="56">
        <v>1954523088</v>
      </c>
      <c r="G296" s="67">
        <v>68.32</v>
      </c>
      <c r="H296" s="5">
        <f t="shared" si="80"/>
        <v>0.6831999999999999</v>
      </c>
      <c r="I296" s="59">
        <v>11829073.55</v>
      </c>
      <c r="J296" s="59">
        <v>0</v>
      </c>
      <c r="K296" s="59">
        <v>0</v>
      </c>
      <c r="L296" s="59">
        <v>736986.56</v>
      </c>
      <c r="M296" s="91">
        <f t="shared" si="72"/>
        <v>12566060.110000001</v>
      </c>
      <c r="N296" s="59">
        <v>21115662</v>
      </c>
      <c r="O296" s="59">
        <v>0</v>
      </c>
      <c r="P296" s="59">
        <v>2727935</v>
      </c>
      <c r="Q296" s="94">
        <f t="shared" si="73"/>
        <v>23843597</v>
      </c>
      <c r="R296" s="59">
        <v>43716233</v>
      </c>
      <c r="S296" s="59">
        <v>0</v>
      </c>
      <c r="T296" s="94">
        <f t="shared" si="74"/>
        <v>43716233</v>
      </c>
      <c r="U296" s="94">
        <f t="shared" si="75"/>
        <v>80125890.11</v>
      </c>
      <c r="V296" s="2">
        <f t="shared" si="81"/>
        <v>2.2366700740656587</v>
      </c>
      <c r="W296" s="2">
        <f t="shared" si="82"/>
        <v>0</v>
      </c>
      <c r="X296" s="2">
        <f t="shared" si="76"/>
        <v>2.2366700740656587</v>
      </c>
      <c r="Y296" s="6">
        <f t="shared" si="77"/>
        <v>1.2199189227484837</v>
      </c>
      <c r="Z296" s="6">
        <f t="shared" si="78"/>
        <v>0.6429220604837389</v>
      </c>
      <c r="AB296" s="6">
        <f t="shared" si="79"/>
        <v>4.099511057297881</v>
      </c>
      <c r="AC296" s="8">
        <v>62214.24671240709</v>
      </c>
      <c r="AD296" s="22">
        <f t="shared" si="83"/>
        <v>2550.479923189712</v>
      </c>
      <c r="AE296" s="23">
        <v>630.95</v>
      </c>
      <c r="AF296" s="22">
        <f t="shared" si="84"/>
        <v>1919.5299231897118</v>
      </c>
      <c r="AG296" s="25"/>
      <c r="AH296" s="1">
        <f t="shared" si="85"/>
        <v>2860835901.6393447</v>
      </c>
      <c r="AI296" s="2">
        <f t="shared" si="86"/>
        <v>0.4392443517224904</v>
      </c>
      <c r="AJ296" s="2">
        <f t="shared" si="87"/>
        <v>0.833448608021764</v>
      </c>
      <c r="AK296" s="2">
        <f t="shared" si="88"/>
        <v>1.5280929946016577</v>
      </c>
      <c r="AL296" s="2">
        <f t="shared" si="89"/>
        <v>2.8</v>
      </c>
      <c r="AN296" s="102"/>
    </row>
    <row r="297" spans="1:40" ht="12.75">
      <c r="A297" s="49" t="s">
        <v>507</v>
      </c>
      <c r="B297" s="62" t="s">
        <v>163</v>
      </c>
      <c r="C297" s="53" t="s">
        <v>489</v>
      </c>
      <c r="E297" s="74"/>
      <c r="F297" s="56">
        <v>963494668</v>
      </c>
      <c r="G297" s="67">
        <v>45.53</v>
      </c>
      <c r="H297" s="5">
        <f t="shared" si="80"/>
        <v>0.45530000000000004</v>
      </c>
      <c r="I297" s="59">
        <v>8892069.81</v>
      </c>
      <c r="J297" s="59">
        <v>793633.61</v>
      </c>
      <c r="K297" s="59">
        <v>0</v>
      </c>
      <c r="L297" s="59">
        <v>554165.76</v>
      </c>
      <c r="M297" s="91">
        <f t="shared" si="72"/>
        <v>10239869.18</v>
      </c>
      <c r="N297" s="59">
        <v>26789652.5</v>
      </c>
      <c r="O297" s="59">
        <v>0</v>
      </c>
      <c r="P297" s="59">
        <v>0</v>
      </c>
      <c r="Q297" s="94">
        <f t="shared" si="73"/>
        <v>26789652.5</v>
      </c>
      <c r="R297" s="59">
        <v>5925118.75</v>
      </c>
      <c r="S297" s="59">
        <v>481747.35</v>
      </c>
      <c r="T297" s="94">
        <f t="shared" si="74"/>
        <v>6406866.1</v>
      </c>
      <c r="U297" s="94">
        <f t="shared" si="75"/>
        <v>43436387.78</v>
      </c>
      <c r="V297" s="2">
        <f t="shared" si="81"/>
        <v>0.6149612392042838</v>
      </c>
      <c r="W297" s="2">
        <f t="shared" si="82"/>
        <v>0.050000001660621546</v>
      </c>
      <c r="X297" s="2">
        <f t="shared" si="76"/>
        <v>0.6649612408649053</v>
      </c>
      <c r="Y297" s="6">
        <f t="shared" si="77"/>
        <v>2.780467125532655</v>
      </c>
      <c r="Z297" s="6">
        <f t="shared" si="78"/>
        <v>1.0627842083709382</v>
      </c>
      <c r="AB297" s="6">
        <f t="shared" si="79"/>
        <v>4.508212574768499</v>
      </c>
      <c r="AC297" s="8">
        <v>169008.57528696826</v>
      </c>
      <c r="AD297" s="22">
        <f t="shared" si="83"/>
        <v>7619.265843524189</v>
      </c>
      <c r="AE297" s="23">
        <v>423.52</v>
      </c>
      <c r="AF297" s="22">
        <f t="shared" si="84"/>
        <v>7195.74584352419</v>
      </c>
      <c r="AG297" s="25"/>
      <c r="AH297" s="1">
        <f t="shared" si="85"/>
        <v>2116175418.4054468</v>
      </c>
      <c r="AI297" s="2">
        <f t="shared" si="86"/>
        <v>0.48388565007128825</v>
      </c>
      <c r="AJ297" s="2">
        <f t="shared" si="87"/>
        <v>1.265946682255018</v>
      </c>
      <c r="AK297" s="2">
        <f t="shared" si="88"/>
        <v>0.3027568529657914</v>
      </c>
      <c r="AL297" s="2">
        <f t="shared" si="89"/>
        <v>2.053</v>
      </c>
      <c r="AN297" s="102"/>
    </row>
    <row r="298" spans="1:40" ht="12.75">
      <c r="A298" s="49" t="s">
        <v>508</v>
      </c>
      <c r="B298" s="62" t="s">
        <v>509</v>
      </c>
      <c r="C298" s="53" t="s">
        <v>489</v>
      </c>
      <c r="E298" s="74" t="s">
        <v>1200</v>
      </c>
      <c r="F298" s="56">
        <v>6305357135</v>
      </c>
      <c r="G298" s="67">
        <v>104.26</v>
      </c>
      <c r="H298" s="5">
        <f t="shared" si="80"/>
        <v>1.0426</v>
      </c>
      <c r="I298" s="59">
        <v>24720611.91</v>
      </c>
      <c r="J298" s="59">
        <v>2206409.86</v>
      </c>
      <c r="K298" s="59">
        <v>0</v>
      </c>
      <c r="L298" s="59">
        <v>1540528.53</v>
      </c>
      <c r="M298" s="91">
        <f t="shared" si="72"/>
        <v>28467550.3</v>
      </c>
      <c r="N298" s="59">
        <v>0</v>
      </c>
      <c r="O298" s="59">
        <v>71569971.86</v>
      </c>
      <c r="P298" s="59">
        <v>0</v>
      </c>
      <c r="Q298" s="94">
        <f t="shared" si="73"/>
        <v>71569971.86</v>
      </c>
      <c r="R298" s="59">
        <v>17206079.44</v>
      </c>
      <c r="S298" s="59">
        <v>3152673.57</v>
      </c>
      <c r="T298" s="94">
        <f t="shared" si="74"/>
        <v>20358753.01</v>
      </c>
      <c r="U298" s="94">
        <f t="shared" si="75"/>
        <v>120396275.17</v>
      </c>
      <c r="V298" s="2">
        <f t="shared" si="81"/>
        <v>0.27288033130576994</v>
      </c>
      <c r="W298" s="2">
        <f t="shared" si="82"/>
        <v>0.049999920741999326</v>
      </c>
      <c r="X298" s="2">
        <f t="shared" si="76"/>
        <v>0.32288025204776927</v>
      </c>
      <c r="Y298" s="6">
        <f t="shared" si="77"/>
        <v>1.135066108511552</v>
      </c>
      <c r="Z298" s="6">
        <f t="shared" si="78"/>
        <v>0.4514819651052169</v>
      </c>
      <c r="AB298" s="6">
        <f t="shared" si="79"/>
        <v>1.9094283256645381</v>
      </c>
      <c r="AC298" s="8">
        <v>576898.4920634921</v>
      </c>
      <c r="AD298" s="22">
        <f t="shared" si="83"/>
        <v>11015.463217791905</v>
      </c>
      <c r="AE298" s="23">
        <v>450.8</v>
      </c>
      <c r="AF298" s="22">
        <f t="shared" si="84"/>
        <v>10564.663217791905</v>
      </c>
      <c r="AG298" s="25"/>
      <c r="AH298" s="1">
        <f t="shared" si="85"/>
        <v>6047724088.816421</v>
      </c>
      <c r="AI298" s="2">
        <f t="shared" si="86"/>
        <v>0.4707150968186991</v>
      </c>
      <c r="AJ298" s="2">
        <f t="shared" si="87"/>
        <v>1.1834199247341441</v>
      </c>
      <c r="AK298" s="2">
        <f t="shared" si="88"/>
        <v>0.3366349507850042</v>
      </c>
      <c r="AL298" s="2">
        <f t="shared" si="89"/>
        <v>1.9909999999999999</v>
      </c>
      <c r="AN298" s="102"/>
    </row>
    <row r="299" spans="1:40" ht="12.75">
      <c r="A299" s="49" t="s">
        <v>510</v>
      </c>
      <c r="B299" s="62" t="s">
        <v>511</v>
      </c>
      <c r="C299" s="53" t="s">
        <v>512</v>
      </c>
      <c r="E299" s="74"/>
      <c r="F299" s="56">
        <v>979868147</v>
      </c>
      <c r="G299" s="67">
        <v>41.22</v>
      </c>
      <c r="H299" s="5">
        <f t="shared" si="80"/>
        <v>0.4122</v>
      </c>
      <c r="I299" s="59">
        <v>5484568.76</v>
      </c>
      <c r="J299" s="59">
        <v>0</v>
      </c>
      <c r="K299" s="59">
        <v>0</v>
      </c>
      <c r="L299" s="59">
        <v>618340.6</v>
      </c>
      <c r="M299" s="91">
        <f t="shared" si="72"/>
        <v>6102909.359999999</v>
      </c>
      <c r="N299" s="59">
        <v>23233158.5</v>
      </c>
      <c r="O299" s="59">
        <v>0</v>
      </c>
      <c r="P299" s="59">
        <v>0</v>
      </c>
      <c r="Q299" s="94">
        <f t="shared" si="73"/>
        <v>23233158.5</v>
      </c>
      <c r="R299" s="59">
        <v>15578651.01</v>
      </c>
      <c r="S299" s="59">
        <v>293442</v>
      </c>
      <c r="T299" s="94">
        <f t="shared" si="74"/>
        <v>15872093.01</v>
      </c>
      <c r="U299" s="94">
        <f t="shared" si="75"/>
        <v>45208160.87</v>
      </c>
      <c r="V299" s="2">
        <f t="shared" si="81"/>
        <v>1.5898721738936166</v>
      </c>
      <c r="W299" s="2">
        <f t="shared" si="82"/>
        <v>0.029947090422156566</v>
      </c>
      <c r="X299" s="2">
        <f t="shared" si="76"/>
        <v>1.6198192643157732</v>
      </c>
      <c r="Y299" s="6">
        <f t="shared" si="77"/>
        <v>2.371049469373148</v>
      </c>
      <c r="Z299" s="6">
        <f t="shared" si="78"/>
        <v>0.6228296509775206</v>
      </c>
      <c r="AB299" s="6">
        <f t="shared" si="79"/>
        <v>4.613698384666442</v>
      </c>
      <c r="AC299" s="8">
        <v>119817.97307996833</v>
      </c>
      <c r="AD299" s="22">
        <f t="shared" si="83"/>
        <v>5528.039888530571</v>
      </c>
      <c r="AE299" s="23">
        <v>600.74</v>
      </c>
      <c r="AF299" s="22">
        <f t="shared" si="84"/>
        <v>4927.2998885305715</v>
      </c>
      <c r="AG299" s="25"/>
      <c r="AH299" s="1">
        <f t="shared" si="85"/>
        <v>2377166780.688986</v>
      </c>
      <c r="AI299" s="2">
        <f t="shared" si="86"/>
        <v>0.25673038213293403</v>
      </c>
      <c r="AJ299" s="2">
        <f t="shared" si="87"/>
        <v>0.9773465912756117</v>
      </c>
      <c r="AK299" s="2">
        <f t="shared" si="88"/>
        <v>0.6676895007509618</v>
      </c>
      <c r="AL299" s="2">
        <f t="shared" si="89"/>
        <v>1.9020000000000001</v>
      </c>
      <c r="AN299" s="102"/>
    </row>
    <row r="300" spans="1:40" ht="12.75">
      <c r="A300" s="49" t="s">
        <v>513</v>
      </c>
      <c r="B300" s="62" t="s">
        <v>514</v>
      </c>
      <c r="C300" s="53" t="s">
        <v>512</v>
      </c>
      <c r="E300" s="74"/>
      <c r="F300" s="56">
        <v>620326738</v>
      </c>
      <c r="G300" s="67">
        <v>35.38</v>
      </c>
      <c r="H300" s="5">
        <f t="shared" si="80"/>
        <v>0.3538</v>
      </c>
      <c r="I300" s="59">
        <v>3925885.47</v>
      </c>
      <c r="J300" s="59">
        <v>0</v>
      </c>
      <c r="K300" s="59">
        <v>0</v>
      </c>
      <c r="L300" s="59">
        <v>442611.57</v>
      </c>
      <c r="M300" s="91">
        <f t="shared" si="72"/>
        <v>4368497.04</v>
      </c>
      <c r="N300" s="59">
        <v>13946256</v>
      </c>
      <c r="O300" s="59">
        <v>0</v>
      </c>
      <c r="P300" s="59">
        <v>0</v>
      </c>
      <c r="Q300" s="94">
        <f t="shared" si="73"/>
        <v>13946256</v>
      </c>
      <c r="R300" s="59">
        <v>5264726.6</v>
      </c>
      <c r="S300" s="59">
        <v>185813</v>
      </c>
      <c r="T300" s="94">
        <f t="shared" si="74"/>
        <v>5450539.6</v>
      </c>
      <c r="U300" s="94">
        <f t="shared" si="75"/>
        <v>23765292.64</v>
      </c>
      <c r="V300" s="2">
        <f t="shared" si="81"/>
        <v>0.8487021882974195</v>
      </c>
      <c r="W300" s="2">
        <f t="shared" si="82"/>
        <v>0.02995405302036167</v>
      </c>
      <c r="X300" s="2">
        <f t="shared" si="76"/>
        <v>0.8786562413177811</v>
      </c>
      <c r="Y300" s="6">
        <f t="shared" si="77"/>
        <v>2.248211328914215</v>
      </c>
      <c r="Z300" s="6">
        <f t="shared" si="78"/>
        <v>0.7042251723800433</v>
      </c>
      <c r="AB300" s="6">
        <f t="shared" si="79"/>
        <v>3.83109274261204</v>
      </c>
      <c r="AC300" s="8">
        <v>219060.1868770764</v>
      </c>
      <c r="AD300" s="22">
        <f t="shared" si="83"/>
        <v>8392.398921400045</v>
      </c>
      <c r="AE300" s="23">
        <v>532.65</v>
      </c>
      <c r="AF300" s="22">
        <f t="shared" si="84"/>
        <v>7859.748921400045</v>
      </c>
      <c r="AG300" s="25"/>
      <c r="AH300" s="1">
        <f t="shared" si="85"/>
        <v>1753325997.7388356</v>
      </c>
      <c r="AI300" s="2">
        <f t="shared" si="86"/>
        <v>0.24915486598805933</v>
      </c>
      <c r="AJ300" s="2">
        <f t="shared" si="87"/>
        <v>0.7954171681698492</v>
      </c>
      <c r="AK300" s="2">
        <f t="shared" si="88"/>
        <v>0.31086857817823094</v>
      </c>
      <c r="AL300" s="2">
        <f t="shared" si="89"/>
        <v>1.355</v>
      </c>
      <c r="AN300" s="102"/>
    </row>
    <row r="301" spans="1:40" ht="12.75">
      <c r="A301" s="49" t="s">
        <v>515</v>
      </c>
      <c r="B301" s="62" t="s">
        <v>516</v>
      </c>
      <c r="C301" s="53" t="s">
        <v>512</v>
      </c>
      <c r="E301" s="74"/>
      <c r="F301" s="56">
        <v>143947024</v>
      </c>
      <c r="G301" s="67">
        <v>22.36</v>
      </c>
      <c r="H301" s="5">
        <f t="shared" si="80"/>
        <v>0.2236</v>
      </c>
      <c r="I301" s="59">
        <v>1541936.16</v>
      </c>
      <c r="J301" s="59">
        <v>0</v>
      </c>
      <c r="K301" s="59">
        <v>0</v>
      </c>
      <c r="L301" s="59">
        <v>173934.66</v>
      </c>
      <c r="M301" s="91">
        <f t="shared" si="72"/>
        <v>1715870.8199999998</v>
      </c>
      <c r="N301" s="59">
        <v>8264658</v>
      </c>
      <c r="O301" s="59">
        <v>0</v>
      </c>
      <c r="P301" s="59">
        <v>0</v>
      </c>
      <c r="Q301" s="94">
        <f t="shared" si="73"/>
        <v>8264658</v>
      </c>
      <c r="R301" s="59">
        <v>3409659</v>
      </c>
      <c r="S301" s="59">
        <v>0</v>
      </c>
      <c r="T301" s="94">
        <f t="shared" si="74"/>
        <v>3409659</v>
      </c>
      <c r="U301" s="94">
        <f t="shared" si="75"/>
        <v>13390187.82</v>
      </c>
      <c r="V301" s="2">
        <f t="shared" si="81"/>
        <v>2.3686901647928478</v>
      </c>
      <c r="W301" s="2">
        <f t="shared" si="82"/>
        <v>0</v>
      </c>
      <c r="X301" s="2">
        <f t="shared" si="76"/>
        <v>2.3686901647928478</v>
      </c>
      <c r="Y301" s="6">
        <f t="shared" si="77"/>
        <v>5.74145805195667</v>
      </c>
      <c r="Z301" s="6">
        <f t="shared" si="78"/>
        <v>1.1920154875865998</v>
      </c>
      <c r="AB301" s="6">
        <f t="shared" si="79"/>
        <v>9.302163704336118</v>
      </c>
      <c r="AC301" s="8">
        <v>64248.62194487779</v>
      </c>
      <c r="AD301" s="22">
        <f t="shared" si="83"/>
        <v>5976.511991092552</v>
      </c>
      <c r="AE301" s="23">
        <v>512.27</v>
      </c>
      <c r="AF301" s="22">
        <f t="shared" si="84"/>
        <v>5464.241991092553</v>
      </c>
      <c r="AG301" s="25"/>
      <c r="AH301" s="1">
        <f t="shared" si="85"/>
        <v>643770232.5581396</v>
      </c>
      <c r="AI301" s="2">
        <f t="shared" si="86"/>
        <v>0.2665346630243637</v>
      </c>
      <c r="AJ301" s="2">
        <f t="shared" si="87"/>
        <v>1.2837900204175114</v>
      </c>
      <c r="AK301" s="2">
        <f t="shared" si="88"/>
        <v>0.5296391208476807</v>
      </c>
      <c r="AL301" s="2">
        <f t="shared" si="89"/>
        <v>2.0810000000000004</v>
      </c>
      <c r="AN301" s="102"/>
    </row>
    <row r="302" spans="1:40" ht="12.75">
      <c r="A302" s="49" t="s">
        <v>517</v>
      </c>
      <c r="B302" s="62" t="s">
        <v>1120</v>
      </c>
      <c r="C302" s="53" t="s">
        <v>512</v>
      </c>
      <c r="E302" s="74"/>
      <c r="F302" s="56">
        <v>2026473596</v>
      </c>
      <c r="G302" s="67">
        <v>26.23</v>
      </c>
      <c r="H302" s="5">
        <f t="shared" si="80"/>
        <v>0.2623</v>
      </c>
      <c r="I302" s="59">
        <v>19024924.69</v>
      </c>
      <c r="J302" s="59">
        <v>0</v>
      </c>
      <c r="K302" s="59">
        <v>0</v>
      </c>
      <c r="L302" s="59">
        <v>2145267.97</v>
      </c>
      <c r="M302" s="91">
        <f t="shared" si="72"/>
        <v>21170192.66</v>
      </c>
      <c r="N302" s="59">
        <v>102008646</v>
      </c>
      <c r="O302" s="59">
        <v>0</v>
      </c>
      <c r="P302" s="59">
        <v>0</v>
      </c>
      <c r="Q302" s="94">
        <f t="shared" si="73"/>
        <v>102008646</v>
      </c>
      <c r="R302" s="59">
        <v>25299856</v>
      </c>
      <c r="S302" s="59">
        <v>404472</v>
      </c>
      <c r="T302" s="94">
        <f t="shared" si="74"/>
        <v>25704328</v>
      </c>
      <c r="U302" s="94">
        <f t="shared" si="75"/>
        <v>148883166.66</v>
      </c>
      <c r="V302" s="2">
        <f t="shared" si="81"/>
        <v>1.2484670932766497</v>
      </c>
      <c r="W302" s="2">
        <f t="shared" si="82"/>
        <v>0.019959401435003944</v>
      </c>
      <c r="X302" s="2">
        <f t="shared" si="76"/>
        <v>1.2684264947116537</v>
      </c>
      <c r="Y302" s="6">
        <f t="shared" si="77"/>
        <v>5.033800894388757</v>
      </c>
      <c r="Z302" s="6">
        <f t="shared" si="78"/>
        <v>1.044681396381737</v>
      </c>
      <c r="AB302" s="6">
        <f t="shared" si="79"/>
        <v>7.346908785482148</v>
      </c>
      <c r="AC302" s="8">
        <v>98520.56459517742</v>
      </c>
      <c r="AD302" s="22">
        <f t="shared" si="83"/>
        <v>7238.216015749704</v>
      </c>
      <c r="AE302" s="23">
        <v>490.62</v>
      </c>
      <c r="AF302" s="22">
        <f t="shared" si="84"/>
        <v>6747.596015749704</v>
      </c>
      <c r="AG302" s="25"/>
      <c r="AH302" s="1">
        <f t="shared" si="85"/>
        <v>7725785726.267633</v>
      </c>
      <c r="AI302" s="2">
        <f t="shared" si="86"/>
        <v>0.2740199302709296</v>
      </c>
      <c r="AJ302" s="2">
        <f t="shared" si="87"/>
        <v>1.3203659745981706</v>
      </c>
      <c r="AK302" s="2">
        <f t="shared" si="88"/>
        <v>0.33270826956286675</v>
      </c>
      <c r="AL302" s="2">
        <f t="shared" si="89"/>
        <v>1.927</v>
      </c>
      <c r="AN302" s="102"/>
    </row>
    <row r="303" spans="1:40" ht="12.75">
      <c r="A303" s="49" t="s">
        <v>518</v>
      </c>
      <c r="B303" s="62" t="s">
        <v>519</v>
      </c>
      <c r="C303" s="53" t="s">
        <v>512</v>
      </c>
      <c r="E303" s="74"/>
      <c r="F303" s="56">
        <v>7303126357</v>
      </c>
      <c r="G303" s="67">
        <v>52.93</v>
      </c>
      <c r="H303" s="5">
        <f t="shared" si="80"/>
        <v>0.5293</v>
      </c>
      <c r="I303" s="59">
        <v>33518492.81</v>
      </c>
      <c r="J303" s="59">
        <v>0</v>
      </c>
      <c r="K303" s="59">
        <v>0</v>
      </c>
      <c r="L303" s="59">
        <v>3781120.55</v>
      </c>
      <c r="M303" s="91">
        <f t="shared" si="72"/>
        <v>37299613.36</v>
      </c>
      <c r="N303" s="59">
        <v>158446245</v>
      </c>
      <c r="O303" s="59">
        <v>0</v>
      </c>
      <c r="P303" s="59">
        <v>0</v>
      </c>
      <c r="Q303" s="94">
        <f t="shared" si="73"/>
        <v>158446245</v>
      </c>
      <c r="R303" s="59">
        <v>65326830.03</v>
      </c>
      <c r="S303" s="59">
        <v>730312.23</v>
      </c>
      <c r="T303" s="94">
        <f t="shared" si="74"/>
        <v>66057142.26</v>
      </c>
      <c r="U303" s="94">
        <f t="shared" si="75"/>
        <v>261803000.62</v>
      </c>
      <c r="V303" s="2">
        <f t="shared" si="81"/>
        <v>0.894504994664164</v>
      </c>
      <c r="W303" s="2">
        <f t="shared" si="82"/>
        <v>0.009999994444844848</v>
      </c>
      <c r="X303" s="2">
        <f t="shared" si="76"/>
        <v>0.9045049891090088</v>
      </c>
      <c r="Y303" s="6">
        <f t="shared" si="77"/>
        <v>2.169567350400973</v>
      </c>
      <c r="Z303" s="6">
        <f t="shared" si="78"/>
        <v>0.5107348762252834</v>
      </c>
      <c r="AB303" s="6">
        <f t="shared" si="79"/>
        <v>3.5848072157352653</v>
      </c>
      <c r="AC303" s="8">
        <v>174242.9169059142</v>
      </c>
      <c r="AD303" s="22">
        <f t="shared" si="83"/>
        <v>6246.272658150814</v>
      </c>
      <c r="AE303" s="23">
        <v>513.55</v>
      </c>
      <c r="AF303" s="22">
        <f t="shared" si="84"/>
        <v>5732.722658150814</v>
      </c>
      <c r="AG303" s="25"/>
      <c r="AH303" s="1">
        <f t="shared" si="85"/>
        <v>13797707079.161156</v>
      </c>
      <c r="AI303" s="2">
        <f t="shared" si="86"/>
        <v>0.27033196998604253</v>
      </c>
      <c r="AJ303" s="2">
        <f t="shared" si="87"/>
        <v>1.148351998567235</v>
      </c>
      <c r="AK303" s="2">
        <f t="shared" si="88"/>
        <v>0.4787544907353984</v>
      </c>
      <c r="AL303" s="2">
        <f t="shared" si="89"/>
        <v>1.8969999999999998</v>
      </c>
      <c r="AN303" s="102"/>
    </row>
    <row r="304" spans="1:40" ht="12.75">
      <c r="A304" s="49" t="s">
        <v>520</v>
      </c>
      <c r="B304" s="62" t="s">
        <v>521</v>
      </c>
      <c r="C304" s="53" t="s">
        <v>512</v>
      </c>
      <c r="E304" s="74"/>
      <c r="F304" s="56">
        <v>64908964</v>
      </c>
      <c r="G304" s="67">
        <v>26.39</v>
      </c>
      <c r="H304" s="5">
        <f t="shared" si="80"/>
        <v>0.2639</v>
      </c>
      <c r="I304" s="59">
        <v>590965.31</v>
      </c>
      <c r="J304" s="59">
        <v>0</v>
      </c>
      <c r="K304" s="59">
        <v>0</v>
      </c>
      <c r="L304" s="59">
        <v>66628.44</v>
      </c>
      <c r="M304" s="91">
        <f t="shared" si="72"/>
        <v>657593.75</v>
      </c>
      <c r="N304" s="59">
        <v>2987666</v>
      </c>
      <c r="O304" s="59">
        <v>0</v>
      </c>
      <c r="P304" s="59">
        <v>0</v>
      </c>
      <c r="Q304" s="94">
        <f t="shared" si="73"/>
        <v>2987666</v>
      </c>
      <c r="R304" s="59">
        <v>925133.93</v>
      </c>
      <c r="S304" s="59">
        <v>0</v>
      </c>
      <c r="T304" s="94">
        <f t="shared" si="74"/>
        <v>925133.93</v>
      </c>
      <c r="U304" s="94">
        <f t="shared" si="75"/>
        <v>4570393.68</v>
      </c>
      <c r="V304" s="2">
        <f t="shared" si="81"/>
        <v>1.4252791494253398</v>
      </c>
      <c r="W304" s="2">
        <f t="shared" si="82"/>
        <v>0</v>
      </c>
      <c r="X304" s="2">
        <f t="shared" si="76"/>
        <v>1.4252791494253398</v>
      </c>
      <c r="Y304" s="6">
        <f t="shared" si="77"/>
        <v>4.602855778132586</v>
      </c>
      <c r="Z304" s="6">
        <f t="shared" si="78"/>
        <v>1.0131015956440161</v>
      </c>
      <c r="AB304" s="6">
        <f t="shared" si="79"/>
        <v>7.041236523201941</v>
      </c>
      <c r="AC304" s="8">
        <v>71704.05092592593</v>
      </c>
      <c r="AD304" s="22">
        <f t="shared" si="83"/>
        <v>5048.851822411616</v>
      </c>
      <c r="AE304" s="23">
        <v>433.97</v>
      </c>
      <c r="AF304" s="22">
        <f t="shared" si="84"/>
        <v>4614.881822411616</v>
      </c>
      <c r="AG304" s="25"/>
      <c r="AH304" s="1">
        <f t="shared" si="85"/>
        <v>245960454.71769607</v>
      </c>
      <c r="AI304" s="2">
        <f t="shared" si="86"/>
        <v>0.2673575110904559</v>
      </c>
      <c r="AJ304" s="2">
        <f t="shared" si="87"/>
        <v>1.2146936398491894</v>
      </c>
      <c r="AK304" s="2">
        <f t="shared" si="88"/>
        <v>0.3761311675333472</v>
      </c>
      <c r="AL304" s="2">
        <f t="shared" si="89"/>
        <v>1.858</v>
      </c>
      <c r="AN304" s="102"/>
    </row>
    <row r="305" spans="1:40" ht="12.75">
      <c r="A305" s="49" t="s">
        <v>522</v>
      </c>
      <c r="B305" s="62" t="s">
        <v>1121</v>
      </c>
      <c r="C305" s="53" t="s">
        <v>512</v>
      </c>
      <c r="E305" s="74"/>
      <c r="F305" s="56">
        <v>535097860</v>
      </c>
      <c r="G305" s="67">
        <v>37.28</v>
      </c>
      <c r="H305" s="5">
        <f t="shared" si="80"/>
        <v>0.3728</v>
      </c>
      <c r="I305" s="59">
        <v>3427002.34</v>
      </c>
      <c r="J305" s="59">
        <v>0</v>
      </c>
      <c r="K305" s="59">
        <v>0</v>
      </c>
      <c r="L305" s="59">
        <v>386366.57</v>
      </c>
      <c r="M305" s="91">
        <f t="shared" si="72"/>
        <v>3813368.9099999997</v>
      </c>
      <c r="N305" s="59">
        <v>19238628.41</v>
      </c>
      <c r="O305" s="59">
        <v>0</v>
      </c>
      <c r="P305" s="59">
        <v>0</v>
      </c>
      <c r="Q305" s="94">
        <f t="shared" si="73"/>
        <v>19238628.41</v>
      </c>
      <c r="R305" s="59">
        <v>7539927.72</v>
      </c>
      <c r="S305" s="59">
        <v>0</v>
      </c>
      <c r="T305" s="94">
        <f t="shared" si="74"/>
        <v>7539927.72</v>
      </c>
      <c r="U305" s="94">
        <f t="shared" si="75"/>
        <v>30591925.04</v>
      </c>
      <c r="V305" s="2">
        <f t="shared" si="81"/>
        <v>1.4090745419912536</v>
      </c>
      <c r="W305" s="2">
        <f t="shared" si="82"/>
        <v>0</v>
      </c>
      <c r="X305" s="2">
        <f t="shared" si="76"/>
        <v>1.4090745419912536</v>
      </c>
      <c r="Y305" s="6">
        <f t="shared" si="77"/>
        <v>3.595347664070269</v>
      </c>
      <c r="Z305" s="6">
        <f t="shared" si="78"/>
        <v>0.7126488807112777</v>
      </c>
      <c r="AB305" s="6">
        <f t="shared" si="79"/>
        <v>5.7170710867728</v>
      </c>
      <c r="AC305" s="8">
        <v>137745.5985915493</v>
      </c>
      <c r="AD305" s="22">
        <f t="shared" si="83"/>
        <v>7875.013790379586</v>
      </c>
      <c r="AE305" s="23">
        <v>570.66</v>
      </c>
      <c r="AF305" s="22">
        <f t="shared" si="84"/>
        <v>7304.353790379586</v>
      </c>
      <c r="AG305" s="25"/>
      <c r="AH305" s="1">
        <f t="shared" si="85"/>
        <v>1435348336.909871</v>
      </c>
      <c r="AI305" s="2">
        <f t="shared" si="86"/>
        <v>0.26567550272916435</v>
      </c>
      <c r="AJ305" s="2">
        <f t="shared" si="87"/>
        <v>1.3403456091653965</v>
      </c>
      <c r="AK305" s="2">
        <f t="shared" si="88"/>
        <v>0.5253029892543395</v>
      </c>
      <c r="AL305" s="2">
        <f t="shared" si="89"/>
        <v>2.1310000000000002</v>
      </c>
      <c r="AN305" s="102"/>
    </row>
    <row r="306" spans="1:40" ht="12.75">
      <c r="A306" s="49" t="s">
        <v>523</v>
      </c>
      <c r="B306" s="62" t="s">
        <v>524</v>
      </c>
      <c r="C306" s="53" t="s">
        <v>512</v>
      </c>
      <c r="E306" s="74"/>
      <c r="F306" s="56">
        <v>239974165</v>
      </c>
      <c r="G306" s="67">
        <v>46.52</v>
      </c>
      <c r="H306" s="5">
        <f t="shared" si="80"/>
        <v>0.46520000000000006</v>
      </c>
      <c r="I306" s="59">
        <v>1192842.76</v>
      </c>
      <c r="J306" s="59">
        <v>0</v>
      </c>
      <c r="K306" s="59">
        <v>0</v>
      </c>
      <c r="L306" s="59">
        <v>134487.97</v>
      </c>
      <c r="M306" s="91">
        <f t="shared" si="72"/>
        <v>1327330.73</v>
      </c>
      <c r="N306" s="59">
        <v>6546721</v>
      </c>
      <c r="O306" s="59">
        <v>0</v>
      </c>
      <c r="P306" s="59">
        <v>0</v>
      </c>
      <c r="Q306" s="94">
        <f t="shared" si="73"/>
        <v>6546721</v>
      </c>
      <c r="R306" s="59">
        <v>2646830.22</v>
      </c>
      <c r="S306" s="59">
        <v>0</v>
      </c>
      <c r="T306" s="94">
        <f t="shared" si="74"/>
        <v>2646830.22</v>
      </c>
      <c r="U306" s="94">
        <f t="shared" si="75"/>
        <v>10520881.950000001</v>
      </c>
      <c r="V306" s="2">
        <f t="shared" si="81"/>
        <v>1.102964654549376</v>
      </c>
      <c r="W306" s="2">
        <f t="shared" si="82"/>
        <v>0</v>
      </c>
      <c r="X306" s="2">
        <f t="shared" si="76"/>
        <v>1.102964654549376</v>
      </c>
      <c r="Y306" s="6">
        <f t="shared" si="77"/>
        <v>2.728094084627818</v>
      </c>
      <c r="Z306" s="6">
        <f t="shared" si="78"/>
        <v>0.5531140112520029</v>
      </c>
      <c r="AB306" s="6">
        <f t="shared" si="79"/>
        <v>4.384172750429198</v>
      </c>
      <c r="AC306" s="8">
        <v>123807.28434504793</v>
      </c>
      <c r="AD306" s="22">
        <f t="shared" si="83"/>
        <v>5427.925223301986</v>
      </c>
      <c r="AE306" s="23">
        <v>460.43</v>
      </c>
      <c r="AF306" s="22">
        <f t="shared" si="84"/>
        <v>4967.495223301986</v>
      </c>
      <c r="AG306" s="25"/>
      <c r="AH306" s="1">
        <f t="shared" si="85"/>
        <v>515851601.4617368</v>
      </c>
      <c r="AI306" s="2">
        <f t="shared" si="86"/>
        <v>0.25730863803443177</v>
      </c>
      <c r="AJ306" s="2">
        <f t="shared" si="87"/>
        <v>1.2691093681688612</v>
      </c>
      <c r="AK306" s="2">
        <f t="shared" si="88"/>
        <v>0.51309915729637</v>
      </c>
      <c r="AL306" s="2">
        <f t="shared" si="89"/>
        <v>2.0389999999999997</v>
      </c>
      <c r="AN306" s="102"/>
    </row>
    <row r="307" spans="1:40" ht="12.75">
      <c r="A307" s="49" t="s">
        <v>534</v>
      </c>
      <c r="B307" s="62" t="s">
        <v>535</v>
      </c>
      <c r="C307" s="53" t="s">
        <v>512</v>
      </c>
      <c r="E307" s="74"/>
      <c r="F307" s="56">
        <v>3309359004</v>
      </c>
      <c r="G307" s="67">
        <v>45.47</v>
      </c>
      <c r="H307" s="5">
        <f t="shared" si="80"/>
        <v>0.4547</v>
      </c>
      <c r="I307" s="59">
        <v>17268066.19</v>
      </c>
      <c r="J307" s="59">
        <v>0</v>
      </c>
      <c r="K307" s="59">
        <v>0</v>
      </c>
      <c r="L307" s="59">
        <v>1945901.33</v>
      </c>
      <c r="M307" s="91">
        <f t="shared" si="72"/>
        <v>19213967.520000003</v>
      </c>
      <c r="N307" s="59">
        <v>81200967.5</v>
      </c>
      <c r="O307" s="59">
        <v>0</v>
      </c>
      <c r="P307" s="59">
        <v>0</v>
      </c>
      <c r="Q307" s="94">
        <f t="shared" si="73"/>
        <v>81200967.5</v>
      </c>
      <c r="R307" s="59">
        <v>25159554.66</v>
      </c>
      <c r="S307" s="59">
        <v>653098.58</v>
      </c>
      <c r="T307" s="94">
        <f t="shared" si="74"/>
        <v>25812653.24</v>
      </c>
      <c r="U307" s="94">
        <f t="shared" si="75"/>
        <v>126227588.26</v>
      </c>
      <c r="V307" s="2">
        <f t="shared" si="81"/>
        <v>0.7602546181780162</v>
      </c>
      <c r="W307" s="2">
        <f t="shared" si="82"/>
        <v>0.019734896673664116</v>
      </c>
      <c r="X307" s="2">
        <f t="shared" si="76"/>
        <v>0.7799895148516802</v>
      </c>
      <c r="Y307" s="6">
        <f t="shared" si="77"/>
        <v>2.4536766002676935</v>
      </c>
      <c r="Z307" s="6">
        <f t="shared" si="78"/>
        <v>0.580594837150524</v>
      </c>
      <c r="AB307" s="6">
        <f t="shared" si="79"/>
        <v>3.8142609522698976</v>
      </c>
      <c r="AC307" s="8">
        <v>149631.1497095531</v>
      </c>
      <c r="AD307" s="22">
        <f t="shared" si="83"/>
        <v>5707.322515803997</v>
      </c>
      <c r="AE307" s="23">
        <v>479.23</v>
      </c>
      <c r="AF307" s="22">
        <f t="shared" si="84"/>
        <v>5228.092515803997</v>
      </c>
      <c r="AG307" s="25"/>
      <c r="AH307" s="1">
        <f t="shared" si="85"/>
        <v>7278115249.615131</v>
      </c>
      <c r="AI307" s="2">
        <f t="shared" si="86"/>
        <v>0.26399647245234326</v>
      </c>
      <c r="AJ307" s="2">
        <f t="shared" si="87"/>
        <v>1.11568675014172</v>
      </c>
      <c r="AK307" s="2">
        <f t="shared" si="88"/>
        <v>0.35466123240305897</v>
      </c>
      <c r="AL307" s="2">
        <f t="shared" si="89"/>
        <v>1.735</v>
      </c>
      <c r="AN307" s="102"/>
    </row>
    <row r="308" spans="1:40" ht="12.75">
      <c r="A308" s="49" t="s">
        <v>525</v>
      </c>
      <c r="B308" s="62" t="s">
        <v>526</v>
      </c>
      <c r="C308" s="53" t="s">
        <v>512</v>
      </c>
      <c r="E308" s="74"/>
      <c r="F308" s="56">
        <v>966354159</v>
      </c>
      <c r="G308" s="67">
        <v>43.65</v>
      </c>
      <c r="H308" s="5">
        <f t="shared" si="80"/>
        <v>0.4365</v>
      </c>
      <c r="I308" s="59">
        <v>5206343.73</v>
      </c>
      <c r="J308" s="59">
        <v>0</v>
      </c>
      <c r="K308" s="59">
        <v>0</v>
      </c>
      <c r="L308" s="59">
        <v>587082.35</v>
      </c>
      <c r="M308" s="91">
        <f t="shared" si="72"/>
        <v>5793426.08</v>
      </c>
      <c r="N308" s="59">
        <v>26676144</v>
      </c>
      <c r="O308" s="59">
        <v>0</v>
      </c>
      <c r="P308" s="59">
        <v>0</v>
      </c>
      <c r="Q308" s="94">
        <f t="shared" si="73"/>
        <v>26676144</v>
      </c>
      <c r="R308" s="59">
        <v>7392292.54</v>
      </c>
      <c r="S308" s="59">
        <v>0</v>
      </c>
      <c r="T308" s="94">
        <f t="shared" si="74"/>
        <v>7392292.54</v>
      </c>
      <c r="U308" s="94">
        <f t="shared" si="75"/>
        <v>39861862.62</v>
      </c>
      <c r="V308" s="2">
        <f t="shared" si="81"/>
        <v>0.7649672194353333</v>
      </c>
      <c r="W308" s="2">
        <f t="shared" si="82"/>
        <v>0</v>
      </c>
      <c r="X308" s="2">
        <f t="shared" si="76"/>
        <v>0.7649672194353333</v>
      </c>
      <c r="Y308" s="6">
        <f t="shared" si="77"/>
        <v>2.7604935262662846</v>
      </c>
      <c r="Z308" s="6">
        <f t="shared" si="78"/>
        <v>0.5995137523902352</v>
      </c>
      <c r="AB308" s="6">
        <f t="shared" si="79"/>
        <v>4.124974498091853</v>
      </c>
      <c r="AC308" s="8">
        <v>170887.876802097</v>
      </c>
      <c r="AD308" s="22">
        <f t="shared" si="83"/>
        <v>7049.081338417124</v>
      </c>
      <c r="AE308" s="23">
        <v>519.51</v>
      </c>
      <c r="AF308" s="22">
        <f t="shared" si="84"/>
        <v>6529.571338417124</v>
      </c>
      <c r="AG308" s="25"/>
      <c r="AH308" s="1">
        <f t="shared" si="85"/>
        <v>2213869780.0687284</v>
      </c>
      <c r="AI308" s="2">
        <f t="shared" si="86"/>
        <v>0.2616877529183377</v>
      </c>
      <c r="AJ308" s="2">
        <f t="shared" si="87"/>
        <v>1.2049554242152334</v>
      </c>
      <c r="AK308" s="2">
        <f t="shared" si="88"/>
        <v>0.333908191283523</v>
      </c>
      <c r="AL308" s="2">
        <f t="shared" si="89"/>
        <v>1.8010000000000002</v>
      </c>
      <c r="AN308" s="102"/>
    </row>
    <row r="309" spans="1:40" ht="12.75">
      <c r="A309" s="49" t="s">
        <v>527</v>
      </c>
      <c r="B309" s="62" t="s">
        <v>528</v>
      </c>
      <c r="C309" s="53" t="s">
        <v>512</v>
      </c>
      <c r="E309" s="74"/>
      <c r="F309" s="56">
        <v>498172629</v>
      </c>
      <c r="G309" s="67">
        <v>31.4</v>
      </c>
      <c r="H309" s="5">
        <f t="shared" si="80"/>
        <v>0.314</v>
      </c>
      <c r="I309" s="59">
        <v>3783193.83</v>
      </c>
      <c r="J309" s="59">
        <v>0</v>
      </c>
      <c r="K309" s="59">
        <v>0</v>
      </c>
      <c r="L309" s="59">
        <v>426678.19</v>
      </c>
      <c r="M309" s="91">
        <f t="shared" si="72"/>
        <v>4209872.0200000005</v>
      </c>
      <c r="N309" s="59">
        <v>18779127</v>
      </c>
      <c r="O309" s="59">
        <v>0</v>
      </c>
      <c r="P309" s="59">
        <v>0</v>
      </c>
      <c r="Q309" s="94">
        <f t="shared" si="73"/>
        <v>18779127</v>
      </c>
      <c r="R309" s="59">
        <v>8519616.12</v>
      </c>
      <c r="S309" s="59">
        <v>0</v>
      </c>
      <c r="T309" s="94">
        <f t="shared" si="74"/>
        <v>8519616.12</v>
      </c>
      <c r="U309" s="94">
        <f t="shared" si="75"/>
        <v>31508615.14</v>
      </c>
      <c r="V309" s="2">
        <f t="shared" si="81"/>
        <v>1.7101734667963862</v>
      </c>
      <c r="W309" s="2">
        <f t="shared" si="82"/>
        <v>0</v>
      </c>
      <c r="X309" s="2">
        <f t="shared" si="76"/>
        <v>1.7101734667963862</v>
      </c>
      <c r="Y309" s="6">
        <f t="shared" si="77"/>
        <v>3.7696023239365886</v>
      </c>
      <c r="Z309" s="6">
        <f t="shared" si="78"/>
        <v>0.8450628908397937</v>
      </c>
      <c r="AB309" s="6">
        <f t="shared" si="79"/>
        <v>6.324838681572769</v>
      </c>
      <c r="AC309" s="8">
        <v>92493.62568895279</v>
      </c>
      <c r="AD309" s="22">
        <f t="shared" si="83"/>
        <v>5850.072615564013</v>
      </c>
      <c r="AE309" s="23">
        <v>554.47</v>
      </c>
      <c r="AF309" s="22">
        <f t="shared" si="84"/>
        <v>5295.602615564013</v>
      </c>
      <c r="AG309" s="25"/>
      <c r="AH309" s="1">
        <f t="shared" si="85"/>
        <v>1586537035.0318472</v>
      </c>
      <c r="AI309" s="2">
        <f t="shared" si="86"/>
        <v>0.2653497477236952</v>
      </c>
      <c r="AJ309" s="2">
        <f t="shared" si="87"/>
        <v>1.1836551297160887</v>
      </c>
      <c r="AK309" s="2">
        <f t="shared" si="88"/>
        <v>0.5369944685740652</v>
      </c>
      <c r="AL309" s="2">
        <f t="shared" si="89"/>
        <v>1.9859999999999998</v>
      </c>
      <c r="AN309" s="102"/>
    </row>
    <row r="310" spans="1:40" ht="12.75">
      <c r="A310" s="49" t="s">
        <v>529</v>
      </c>
      <c r="B310" s="62" t="s">
        <v>530</v>
      </c>
      <c r="C310" s="53" t="s">
        <v>512</v>
      </c>
      <c r="E310" s="74"/>
      <c r="F310" s="56">
        <v>466896266</v>
      </c>
      <c r="G310" s="67">
        <v>48.73</v>
      </c>
      <c r="H310" s="5">
        <f t="shared" si="80"/>
        <v>0.48729999999999996</v>
      </c>
      <c r="I310" s="59">
        <v>2279182.61</v>
      </c>
      <c r="J310" s="59">
        <v>0</v>
      </c>
      <c r="K310" s="59">
        <v>0</v>
      </c>
      <c r="L310" s="59">
        <v>256959.25</v>
      </c>
      <c r="M310" s="91">
        <f t="shared" si="72"/>
        <v>2536141.86</v>
      </c>
      <c r="N310" s="59">
        <v>11360396</v>
      </c>
      <c r="O310" s="59">
        <v>0</v>
      </c>
      <c r="P310" s="59">
        <v>0</v>
      </c>
      <c r="Q310" s="94">
        <f t="shared" si="73"/>
        <v>11360396</v>
      </c>
      <c r="R310" s="59">
        <v>3661993.57</v>
      </c>
      <c r="S310" s="59">
        <v>0</v>
      </c>
      <c r="T310" s="94">
        <f t="shared" si="74"/>
        <v>3661993.57</v>
      </c>
      <c r="U310" s="94">
        <f t="shared" si="75"/>
        <v>17558531.43</v>
      </c>
      <c r="V310" s="2">
        <f t="shared" si="81"/>
        <v>0.7843270200837287</v>
      </c>
      <c r="W310" s="2">
        <f t="shared" si="82"/>
        <v>0</v>
      </c>
      <c r="X310" s="2">
        <f t="shared" si="76"/>
        <v>0.7843270200837287</v>
      </c>
      <c r="Y310" s="6">
        <f t="shared" si="77"/>
        <v>2.433173453565379</v>
      </c>
      <c r="Z310" s="6">
        <f t="shared" si="78"/>
        <v>0.543191720449527</v>
      </c>
      <c r="AB310" s="6">
        <f t="shared" si="79"/>
        <v>3.760692194098635</v>
      </c>
      <c r="AC310" s="8">
        <v>165851.320754717</v>
      </c>
      <c r="AD310" s="22">
        <f t="shared" si="83"/>
        <v>6237.157673432132</v>
      </c>
      <c r="AE310" s="23">
        <v>551.11</v>
      </c>
      <c r="AF310" s="22">
        <f t="shared" si="84"/>
        <v>5686.047673432132</v>
      </c>
      <c r="AG310" s="25"/>
      <c r="AH310" s="1">
        <f t="shared" si="85"/>
        <v>958129008.824133</v>
      </c>
      <c r="AI310" s="2">
        <f t="shared" si="86"/>
        <v>0.26469732537505447</v>
      </c>
      <c r="AJ310" s="2">
        <f t="shared" si="87"/>
        <v>1.1856854239224093</v>
      </c>
      <c r="AK310" s="2">
        <f t="shared" si="88"/>
        <v>0.382202556886801</v>
      </c>
      <c r="AL310" s="2">
        <f t="shared" si="89"/>
        <v>1.8330000000000002</v>
      </c>
      <c r="AN310" s="102"/>
    </row>
    <row r="311" spans="1:40" ht="12.75">
      <c r="A311" s="49" t="s">
        <v>531</v>
      </c>
      <c r="B311" s="62" t="s">
        <v>398</v>
      </c>
      <c r="C311" s="53" t="s">
        <v>512</v>
      </c>
      <c r="E311" s="74"/>
      <c r="F311" s="56">
        <v>3375247659</v>
      </c>
      <c r="G311" s="67">
        <v>48.47</v>
      </c>
      <c r="H311" s="5">
        <f t="shared" si="80"/>
        <v>0.48469999999999996</v>
      </c>
      <c r="I311" s="59">
        <v>15950670.2</v>
      </c>
      <c r="J311" s="59">
        <v>0</v>
      </c>
      <c r="K311" s="59">
        <v>0</v>
      </c>
      <c r="L311" s="59">
        <v>1798781.29</v>
      </c>
      <c r="M311" s="91">
        <f t="shared" si="72"/>
        <v>17749451.49</v>
      </c>
      <c r="N311" s="59">
        <v>63315801.5</v>
      </c>
      <c r="O311" s="59">
        <v>0</v>
      </c>
      <c r="P311" s="59">
        <v>0</v>
      </c>
      <c r="Q311" s="94">
        <f t="shared" si="73"/>
        <v>63315801.5</v>
      </c>
      <c r="R311" s="59">
        <v>18761447.4</v>
      </c>
      <c r="S311" s="59">
        <v>843800</v>
      </c>
      <c r="T311" s="94">
        <f t="shared" si="74"/>
        <v>19605247.4</v>
      </c>
      <c r="U311" s="94">
        <f t="shared" si="75"/>
        <v>100670500.38999999</v>
      </c>
      <c r="V311" s="2">
        <f t="shared" si="81"/>
        <v>0.5558539489679563</v>
      </c>
      <c r="W311" s="2">
        <f t="shared" si="82"/>
        <v>0.02499964699627394</v>
      </c>
      <c r="X311" s="2">
        <f t="shared" si="76"/>
        <v>0.5808535959642303</v>
      </c>
      <c r="Y311" s="6">
        <f t="shared" si="77"/>
        <v>1.875886094792785</v>
      </c>
      <c r="Z311" s="6">
        <f t="shared" si="78"/>
        <v>0.5258710851238309</v>
      </c>
      <c r="AB311" s="6">
        <f t="shared" si="79"/>
        <v>2.982610775880846</v>
      </c>
      <c r="AC311" s="8">
        <v>168100.70142180094</v>
      </c>
      <c r="AD311" s="22">
        <f t="shared" si="83"/>
        <v>5013.789634937921</v>
      </c>
      <c r="AE311" s="23">
        <v>803.56</v>
      </c>
      <c r="AF311" s="22">
        <f t="shared" si="84"/>
        <v>4210.229634937921</v>
      </c>
      <c r="AG311" s="25"/>
      <c r="AH311" s="1">
        <f t="shared" si="85"/>
        <v>6963580893.336084</v>
      </c>
      <c r="AI311" s="2">
        <f t="shared" si="86"/>
        <v>0.25488971495952084</v>
      </c>
      <c r="AJ311" s="2">
        <f t="shared" si="87"/>
        <v>0.9092419901460629</v>
      </c>
      <c r="AK311" s="2">
        <f t="shared" si="88"/>
        <v>0.2815397379638624</v>
      </c>
      <c r="AL311" s="2">
        <f t="shared" si="89"/>
        <v>1.4460000000000002</v>
      </c>
      <c r="AN311" s="102"/>
    </row>
    <row r="312" spans="1:40" ht="12.75">
      <c r="A312" s="49" t="s">
        <v>532</v>
      </c>
      <c r="B312" s="63" t="s">
        <v>533</v>
      </c>
      <c r="C312" s="53" t="s">
        <v>512</v>
      </c>
      <c r="E312" s="74"/>
      <c r="F312" s="56">
        <v>1311495737</v>
      </c>
      <c r="G312" s="67">
        <v>40.85</v>
      </c>
      <c r="H312" s="5">
        <f t="shared" si="80"/>
        <v>0.40850000000000003</v>
      </c>
      <c r="I312" s="59">
        <v>7590450.43</v>
      </c>
      <c r="J312" s="59">
        <v>0</v>
      </c>
      <c r="K312" s="59">
        <v>0</v>
      </c>
      <c r="L312" s="59">
        <v>856287.35</v>
      </c>
      <c r="M312" s="91">
        <f t="shared" si="72"/>
        <v>8446737.78</v>
      </c>
      <c r="N312" s="59">
        <v>25426172</v>
      </c>
      <c r="O312" s="59">
        <v>0</v>
      </c>
      <c r="P312" s="59">
        <v>545617.95</v>
      </c>
      <c r="Q312" s="94">
        <f t="shared" si="73"/>
        <v>25971789.95</v>
      </c>
      <c r="R312" s="59">
        <v>20651565.41</v>
      </c>
      <c r="S312" s="59">
        <v>0</v>
      </c>
      <c r="T312" s="94">
        <f t="shared" si="74"/>
        <v>20651565.41</v>
      </c>
      <c r="U312" s="94">
        <f t="shared" si="75"/>
        <v>55070093.14</v>
      </c>
      <c r="V312" s="2">
        <f t="shared" si="81"/>
        <v>1.5746574561683078</v>
      </c>
      <c r="W312" s="2">
        <f t="shared" si="82"/>
        <v>0</v>
      </c>
      <c r="X312" s="2">
        <f t="shared" si="76"/>
        <v>1.5746574561683078</v>
      </c>
      <c r="Y312" s="6">
        <f t="shared" si="77"/>
        <v>1.980318289818429</v>
      </c>
      <c r="Z312" s="6">
        <f t="shared" si="78"/>
        <v>0.6440537732376936</v>
      </c>
      <c r="AB312" s="6">
        <f t="shared" si="79"/>
        <v>4.199029519224431</v>
      </c>
      <c r="AC312" s="8">
        <v>113448.27650805545</v>
      </c>
      <c r="AD312" s="22">
        <f t="shared" si="83"/>
        <v>4763.726619624605</v>
      </c>
      <c r="AE312" s="23">
        <v>636.49</v>
      </c>
      <c r="AF312" s="22">
        <f t="shared" si="84"/>
        <v>4127.236619624605</v>
      </c>
      <c r="AG312" s="25"/>
      <c r="AH312" s="1">
        <f t="shared" si="85"/>
        <v>3210515880.0489593</v>
      </c>
      <c r="AI312" s="2">
        <f t="shared" si="86"/>
        <v>0.26309596636759786</v>
      </c>
      <c r="AJ312" s="2">
        <f t="shared" si="87"/>
        <v>0.8089600213908282</v>
      </c>
      <c r="AK312" s="2">
        <f t="shared" si="88"/>
        <v>0.6432475708447538</v>
      </c>
      <c r="AL312" s="2">
        <f t="shared" si="89"/>
        <v>1.715</v>
      </c>
      <c r="AN312" s="102"/>
    </row>
    <row r="313" spans="1:40" ht="12.75">
      <c r="A313" s="49" t="s">
        <v>990</v>
      </c>
      <c r="B313" s="62" t="s">
        <v>1122</v>
      </c>
      <c r="C313" s="53" t="s">
        <v>512</v>
      </c>
      <c r="E313" s="74"/>
      <c r="F313" s="56">
        <v>2476869889</v>
      </c>
      <c r="G313" s="67">
        <v>54.2</v>
      </c>
      <c r="H313" s="5">
        <f t="shared" si="80"/>
        <v>0.542</v>
      </c>
      <c r="I313" s="59">
        <v>11346656.97</v>
      </c>
      <c r="J313" s="59">
        <v>0</v>
      </c>
      <c r="K313" s="59">
        <v>0</v>
      </c>
      <c r="L313" s="59">
        <v>1270951.79</v>
      </c>
      <c r="M313" s="91">
        <f t="shared" si="72"/>
        <v>12617608.760000002</v>
      </c>
      <c r="N313" s="59">
        <v>65928326</v>
      </c>
      <c r="O313" s="59">
        <v>0</v>
      </c>
      <c r="P313" s="59">
        <v>0</v>
      </c>
      <c r="Q313" s="94">
        <f t="shared" si="73"/>
        <v>65928326</v>
      </c>
      <c r="R313" s="59">
        <v>21386886.05</v>
      </c>
      <c r="S313" s="59">
        <v>738607.78</v>
      </c>
      <c r="T313" s="94">
        <f t="shared" si="74"/>
        <v>22125493.830000002</v>
      </c>
      <c r="U313" s="94">
        <f t="shared" si="75"/>
        <v>100671428.59</v>
      </c>
      <c r="V313" s="2">
        <f t="shared" si="81"/>
        <v>0.8634642515935563</v>
      </c>
      <c r="W313" s="2">
        <f t="shared" si="82"/>
        <v>0.029820209098597512</v>
      </c>
      <c r="X313" s="2">
        <f t="shared" si="76"/>
        <v>0.893284460692154</v>
      </c>
      <c r="Y313" s="6">
        <f t="shared" si="77"/>
        <v>2.6617597594768125</v>
      </c>
      <c r="Z313" s="6">
        <f t="shared" si="78"/>
        <v>0.509417503762952</v>
      </c>
      <c r="AB313" s="6">
        <f t="shared" si="79"/>
        <v>4.064461723931919</v>
      </c>
      <c r="AC313" s="8">
        <v>156614.0647857889</v>
      </c>
      <c r="AD313" s="22">
        <f t="shared" si="83"/>
        <v>6365.518717512329</v>
      </c>
      <c r="AE313" s="23">
        <v>467.49</v>
      </c>
      <c r="AF313" s="22">
        <f t="shared" si="84"/>
        <v>5898.028717512329</v>
      </c>
      <c r="AG313" s="25"/>
      <c r="AH313" s="1">
        <f t="shared" si="85"/>
        <v>4569870643.911439</v>
      </c>
      <c r="AI313" s="2">
        <f t="shared" si="86"/>
        <v>0.27610428703952006</v>
      </c>
      <c r="AJ313" s="2">
        <f t="shared" si="87"/>
        <v>1.4426737896364326</v>
      </c>
      <c r="AK313" s="2">
        <f t="shared" si="88"/>
        <v>0.48416017769514746</v>
      </c>
      <c r="AL313" s="2">
        <f t="shared" si="89"/>
        <v>2.2030000000000003</v>
      </c>
      <c r="AN313" s="102"/>
    </row>
    <row r="314" spans="1:40" ht="12.75">
      <c r="A314" s="49" t="s">
        <v>536</v>
      </c>
      <c r="B314" s="62" t="s">
        <v>537</v>
      </c>
      <c r="C314" s="53" t="s">
        <v>512</v>
      </c>
      <c r="E314" s="74" t="s">
        <v>1200</v>
      </c>
      <c r="F314" s="56">
        <v>3582163357</v>
      </c>
      <c r="G314" s="67">
        <v>106.6</v>
      </c>
      <c r="H314" s="5">
        <f t="shared" si="80"/>
        <v>1.0659999999999998</v>
      </c>
      <c r="I314" s="59">
        <v>7520618.02</v>
      </c>
      <c r="J314" s="59">
        <v>0</v>
      </c>
      <c r="K314" s="59">
        <v>0</v>
      </c>
      <c r="L314" s="59">
        <v>850295.52</v>
      </c>
      <c r="M314" s="91">
        <f t="shared" si="72"/>
        <v>8370913.539999999</v>
      </c>
      <c r="N314" s="59">
        <v>17588656</v>
      </c>
      <c r="O314" s="59">
        <v>0</v>
      </c>
      <c r="P314" s="59">
        <v>0</v>
      </c>
      <c r="Q314" s="94">
        <f t="shared" si="73"/>
        <v>17588656</v>
      </c>
      <c r="R314" s="59">
        <v>31870102.57</v>
      </c>
      <c r="S314" s="59">
        <v>0</v>
      </c>
      <c r="T314" s="94">
        <f t="shared" si="74"/>
        <v>31870102.57</v>
      </c>
      <c r="U314" s="94">
        <f t="shared" si="75"/>
        <v>57829672.11</v>
      </c>
      <c r="V314" s="2">
        <f t="shared" si="81"/>
        <v>0.8896886990851992</v>
      </c>
      <c r="W314" s="2">
        <f t="shared" si="82"/>
        <v>0</v>
      </c>
      <c r="X314" s="2">
        <f t="shared" si="76"/>
        <v>0.8896886990851992</v>
      </c>
      <c r="Y314" s="6">
        <f t="shared" si="77"/>
        <v>0.4910065300520018</v>
      </c>
      <c r="Z314" s="6">
        <f t="shared" si="78"/>
        <v>0.23368318822317738</v>
      </c>
      <c r="AB314" s="6">
        <f t="shared" si="79"/>
        <v>1.6143784173603781</v>
      </c>
      <c r="AC314" s="8">
        <v>279393.96444811905</v>
      </c>
      <c r="AD314" s="22">
        <f t="shared" si="83"/>
        <v>4510.475861457961</v>
      </c>
      <c r="AE314" s="23">
        <v>598.78</v>
      </c>
      <c r="AF314" s="22">
        <f t="shared" si="84"/>
        <v>3911.6958614579617</v>
      </c>
      <c r="AG314" s="25"/>
      <c r="AH314" s="1">
        <f t="shared" si="85"/>
        <v>3360378383.677299</v>
      </c>
      <c r="AI314" s="2">
        <f t="shared" si="86"/>
        <v>0.249106278645907</v>
      </c>
      <c r="AJ314" s="2">
        <f t="shared" si="87"/>
        <v>0.5234129610354338</v>
      </c>
      <c r="AK314" s="2">
        <f t="shared" si="88"/>
        <v>0.9484081532248221</v>
      </c>
      <c r="AL314" s="2">
        <f t="shared" si="89"/>
        <v>1.72</v>
      </c>
      <c r="AN314" s="102"/>
    </row>
    <row r="315" spans="1:40" ht="12.75">
      <c r="A315" s="49" t="s">
        <v>538</v>
      </c>
      <c r="B315" s="62" t="s">
        <v>1123</v>
      </c>
      <c r="C315" s="53" t="s">
        <v>512</v>
      </c>
      <c r="E315" s="74"/>
      <c r="F315" s="56">
        <v>2256084710</v>
      </c>
      <c r="G315" s="67">
        <v>34.23</v>
      </c>
      <c r="H315" s="5">
        <f t="shared" si="80"/>
        <v>0.3423</v>
      </c>
      <c r="I315" s="59">
        <v>15339646.53</v>
      </c>
      <c r="J315" s="59">
        <v>0</v>
      </c>
      <c r="K315" s="59">
        <v>0</v>
      </c>
      <c r="L315" s="59">
        <v>1731525.65</v>
      </c>
      <c r="M315" s="91">
        <f t="shared" si="72"/>
        <v>17071172.18</v>
      </c>
      <c r="N315" s="59">
        <v>71966496</v>
      </c>
      <c r="O315" s="59">
        <v>0</v>
      </c>
      <c r="P315" s="59">
        <v>0</v>
      </c>
      <c r="Q315" s="94">
        <f t="shared" si="73"/>
        <v>71966496</v>
      </c>
      <c r="R315" s="59">
        <v>24078732.45</v>
      </c>
      <c r="S315" s="59">
        <v>0</v>
      </c>
      <c r="T315" s="94">
        <f t="shared" si="74"/>
        <v>24078732.45</v>
      </c>
      <c r="U315" s="94">
        <f t="shared" si="75"/>
        <v>113116400.63000001</v>
      </c>
      <c r="V315" s="2">
        <f t="shared" si="81"/>
        <v>1.0672796257725623</v>
      </c>
      <c r="W315" s="2">
        <f t="shared" si="82"/>
        <v>0</v>
      </c>
      <c r="X315" s="2">
        <f t="shared" si="76"/>
        <v>1.0672796257725623</v>
      </c>
      <c r="Y315" s="6">
        <f t="shared" si="77"/>
        <v>3.189884479116035</v>
      </c>
      <c r="Z315" s="6">
        <f t="shared" si="78"/>
        <v>0.7566724823909649</v>
      </c>
      <c r="AB315" s="6">
        <f t="shared" si="79"/>
        <v>5.013836587279562</v>
      </c>
      <c r="AC315" s="8">
        <v>110436.36647660704</v>
      </c>
      <c r="AD315" s="22">
        <f t="shared" si="83"/>
        <v>5537.098948066266</v>
      </c>
      <c r="AE315" s="23">
        <v>480.53</v>
      </c>
      <c r="AF315" s="22">
        <f t="shared" si="84"/>
        <v>5056.568948066266</v>
      </c>
      <c r="AG315" s="25"/>
      <c r="AH315" s="1">
        <f t="shared" si="85"/>
        <v>6590957376.57026</v>
      </c>
      <c r="AI315" s="2">
        <f t="shared" si="86"/>
        <v>0.2590089907224273</v>
      </c>
      <c r="AJ315" s="2">
        <f t="shared" si="87"/>
        <v>1.0918974572014186</v>
      </c>
      <c r="AK315" s="2">
        <f t="shared" si="88"/>
        <v>0.3653298159019481</v>
      </c>
      <c r="AL315" s="2">
        <f t="shared" si="89"/>
        <v>1.716</v>
      </c>
      <c r="AN315" s="102"/>
    </row>
    <row r="316" spans="1:40" ht="12.75">
      <c r="A316" s="49" t="s">
        <v>539</v>
      </c>
      <c r="B316" s="62" t="s">
        <v>540</v>
      </c>
      <c r="C316" s="53" t="s">
        <v>512</v>
      </c>
      <c r="E316" s="74"/>
      <c r="F316" s="56">
        <v>3656350056</v>
      </c>
      <c r="G316" s="67">
        <v>81.54</v>
      </c>
      <c r="H316" s="5">
        <f t="shared" si="80"/>
        <v>0.8154</v>
      </c>
      <c r="I316" s="59">
        <v>9933951.68</v>
      </c>
      <c r="J316" s="59">
        <v>0</v>
      </c>
      <c r="K316" s="59">
        <v>0</v>
      </c>
      <c r="L316" s="59">
        <v>1119745.19</v>
      </c>
      <c r="M316" s="91">
        <f t="shared" si="72"/>
        <v>11053696.87</v>
      </c>
      <c r="N316" s="59">
        <v>0</v>
      </c>
      <c r="O316" s="59">
        <v>53098772.24</v>
      </c>
      <c r="P316" s="59">
        <v>0</v>
      </c>
      <c r="Q316" s="94">
        <f t="shared" si="73"/>
        <v>53098772.24</v>
      </c>
      <c r="R316" s="59">
        <v>8569257.96</v>
      </c>
      <c r="S316" s="59">
        <v>364944.65</v>
      </c>
      <c r="T316" s="94">
        <f t="shared" si="74"/>
        <v>8934202.610000001</v>
      </c>
      <c r="U316" s="94">
        <f t="shared" si="75"/>
        <v>73086671.72</v>
      </c>
      <c r="V316" s="2">
        <f t="shared" si="81"/>
        <v>0.23436645366977416</v>
      </c>
      <c r="W316" s="2">
        <f t="shared" si="82"/>
        <v>0.009981118996008953</v>
      </c>
      <c r="X316" s="2">
        <f t="shared" si="76"/>
        <v>0.2443475726657831</v>
      </c>
      <c r="Y316" s="6">
        <f t="shared" si="77"/>
        <v>1.4522343710735777</v>
      </c>
      <c r="Z316" s="6">
        <f t="shared" si="78"/>
        <v>0.30231506012016257</v>
      </c>
      <c r="AB316" s="6">
        <f t="shared" si="79"/>
        <v>1.9988970038595233</v>
      </c>
      <c r="AC316" s="8">
        <v>397711.31816398585</v>
      </c>
      <c r="AD316" s="22">
        <f t="shared" si="83"/>
        <v>7949.8396227901285</v>
      </c>
      <c r="AE316" s="23">
        <v>359.15</v>
      </c>
      <c r="AF316" s="22">
        <f t="shared" si="84"/>
        <v>7590.689622790129</v>
      </c>
      <c r="AG316" s="25"/>
      <c r="AH316" s="1">
        <f t="shared" si="85"/>
        <v>4484118292.862399</v>
      </c>
      <c r="AI316" s="2">
        <f t="shared" si="86"/>
        <v>0.24650770002198058</v>
      </c>
      <c r="AJ316" s="2">
        <f t="shared" si="87"/>
        <v>1.1841519061733952</v>
      </c>
      <c r="AK316" s="2">
        <f t="shared" si="88"/>
        <v>0.19924101075167955</v>
      </c>
      <c r="AL316" s="2">
        <f t="shared" si="89"/>
        <v>1.6300000000000001</v>
      </c>
      <c r="AN316" s="102"/>
    </row>
    <row r="317" spans="1:40" ht="12.75">
      <c r="A317" s="49" t="s">
        <v>541</v>
      </c>
      <c r="B317" s="62" t="s">
        <v>542</v>
      </c>
      <c r="C317" s="53" t="s">
        <v>512</v>
      </c>
      <c r="E317" s="74"/>
      <c r="F317" s="56">
        <v>2251145339</v>
      </c>
      <c r="G317" s="67">
        <v>45.86</v>
      </c>
      <c r="H317" s="5">
        <f t="shared" si="80"/>
        <v>0.4586</v>
      </c>
      <c r="I317" s="59">
        <v>11578064.32</v>
      </c>
      <c r="J317" s="59">
        <v>0</v>
      </c>
      <c r="K317" s="59">
        <v>0</v>
      </c>
      <c r="L317" s="59">
        <v>1305659.28</v>
      </c>
      <c r="M317" s="91">
        <f t="shared" si="72"/>
        <v>12883723.6</v>
      </c>
      <c r="N317" s="59">
        <v>49442554</v>
      </c>
      <c r="O317" s="59">
        <v>0</v>
      </c>
      <c r="P317" s="59">
        <v>0</v>
      </c>
      <c r="Q317" s="94">
        <f t="shared" si="73"/>
        <v>49442554</v>
      </c>
      <c r="R317" s="59">
        <v>18091648.14</v>
      </c>
      <c r="S317" s="59">
        <v>450229.07</v>
      </c>
      <c r="T317" s="94">
        <f t="shared" si="74"/>
        <v>18541877.21</v>
      </c>
      <c r="U317" s="94">
        <f t="shared" si="75"/>
        <v>80868154.81</v>
      </c>
      <c r="V317" s="2">
        <f t="shared" si="81"/>
        <v>0.8036641538229886</v>
      </c>
      <c r="W317" s="2">
        <f t="shared" si="82"/>
        <v>0.02000000009772803</v>
      </c>
      <c r="X317" s="2">
        <f t="shared" si="76"/>
        <v>0.8236641539207168</v>
      </c>
      <c r="Y317" s="6">
        <f t="shared" si="77"/>
        <v>2.1963288261949043</v>
      </c>
      <c r="Z317" s="6">
        <f t="shared" si="78"/>
        <v>0.572318604969468</v>
      </c>
      <c r="AB317" s="6">
        <f t="shared" si="79"/>
        <v>3.592311585085089</v>
      </c>
      <c r="AC317" s="8">
        <v>142430.10036265498</v>
      </c>
      <c r="AD317" s="22">
        <f t="shared" si="83"/>
        <v>5116.532995975974</v>
      </c>
      <c r="AE317" s="23">
        <v>529.43</v>
      </c>
      <c r="AF317" s="22">
        <f t="shared" si="84"/>
        <v>4587.1029959759735</v>
      </c>
      <c r="AG317" s="25"/>
      <c r="AH317" s="1">
        <f t="shared" si="85"/>
        <v>4908733839.947667</v>
      </c>
      <c r="AI317" s="2">
        <f t="shared" si="86"/>
        <v>0.262465312238998</v>
      </c>
      <c r="AJ317" s="2">
        <f t="shared" si="87"/>
        <v>1.0072363996929832</v>
      </c>
      <c r="AK317" s="2">
        <f t="shared" si="88"/>
        <v>0.3777323809880407</v>
      </c>
      <c r="AL317" s="2">
        <f t="shared" si="89"/>
        <v>1.6469999999999998</v>
      </c>
      <c r="AN317" s="102"/>
    </row>
    <row r="318" spans="1:40" ht="12.75">
      <c r="A318" s="49" t="s">
        <v>543</v>
      </c>
      <c r="B318" s="62" t="s">
        <v>544</v>
      </c>
      <c r="C318" s="53" t="s">
        <v>512</v>
      </c>
      <c r="E318" s="74"/>
      <c r="F318" s="56">
        <v>840664219</v>
      </c>
      <c r="G318" s="67">
        <v>88.16</v>
      </c>
      <c r="H318" s="5">
        <f t="shared" si="80"/>
        <v>0.8815999999999999</v>
      </c>
      <c r="I318" s="59">
        <v>2325838.27</v>
      </c>
      <c r="J318" s="59">
        <v>0</v>
      </c>
      <c r="K318" s="59">
        <v>0</v>
      </c>
      <c r="L318" s="59">
        <v>262227.22</v>
      </c>
      <c r="M318" s="91">
        <f t="shared" si="72"/>
        <v>2588065.49</v>
      </c>
      <c r="N318" s="59">
        <v>7427689.5</v>
      </c>
      <c r="O318" s="59">
        <v>0</v>
      </c>
      <c r="P318" s="59">
        <v>0</v>
      </c>
      <c r="Q318" s="94">
        <f t="shared" si="73"/>
        <v>7427689.5</v>
      </c>
      <c r="R318" s="59">
        <v>3914750</v>
      </c>
      <c r="S318" s="59">
        <v>0</v>
      </c>
      <c r="T318" s="94">
        <f t="shared" si="74"/>
        <v>3914750</v>
      </c>
      <c r="U318" s="94">
        <f t="shared" si="75"/>
        <v>13930504.99</v>
      </c>
      <c r="V318" s="2">
        <f t="shared" si="81"/>
        <v>0.4656734414909124</v>
      </c>
      <c r="W318" s="2">
        <f t="shared" si="82"/>
        <v>0</v>
      </c>
      <c r="X318" s="2">
        <f t="shared" si="76"/>
        <v>0.4656734414909124</v>
      </c>
      <c r="Y318" s="6">
        <f t="shared" si="77"/>
        <v>0.883550094333205</v>
      </c>
      <c r="Z318" s="6">
        <f t="shared" si="78"/>
        <v>0.30785959857772893</v>
      </c>
      <c r="AB318" s="6">
        <f t="shared" si="79"/>
        <v>1.6570831344018462</v>
      </c>
      <c r="AC318" s="8">
        <v>271693.8144329897</v>
      </c>
      <c r="AD318" s="22">
        <f t="shared" si="83"/>
        <v>4502.192376182122</v>
      </c>
      <c r="AE318" s="23">
        <v>553.72</v>
      </c>
      <c r="AF318" s="22">
        <f t="shared" si="84"/>
        <v>3948.4723761821215</v>
      </c>
      <c r="AG318" s="25"/>
      <c r="AH318" s="1">
        <f t="shared" si="85"/>
        <v>953566491.6061707</v>
      </c>
      <c r="AI318" s="2">
        <f t="shared" si="86"/>
        <v>0.27140902210612583</v>
      </c>
      <c r="AJ318" s="2">
        <f t="shared" si="87"/>
        <v>0.7789377631641533</v>
      </c>
      <c r="AK318" s="2">
        <f t="shared" si="88"/>
        <v>0.41053770601838824</v>
      </c>
      <c r="AL318" s="2">
        <f t="shared" si="89"/>
        <v>1.461</v>
      </c>
      <c r="AN318" s="102"/>
    </row>
    <row r="319" spans="1:40" ht="12.75">
      <c r="A319" s="49" t="s">
        <v>545</v>
      </c>
      <c r="B319" s="62" t="s">
        <v>1124</v>
      </c>
      <c r="C319" s="53" t="s">
        <v>512</v>
      </c>
      <c r="E319" s="74"/>
      <c r="F319" s="56">
        <v>3853973484</v>
      </c>
      <c r="G319" s="67">
        <v>48.53</v>
      </c>
      <c r="H319" s="5">
        <f t="shared" si="80"/>
        <v>0.4853</v>
      </c>
      <c r="I319" s="59">
        <v>17660268</v>
      </c>
      <c r="J319" s="59">
        <v>0</v>
      </c>
      <c r="K319" s="59">
        <v>0</v>
      </c>
      <c r="L319" s="59">
        <v>1994865.35</v>
      </c>
      <c r="M319" s="91">
        <f t="shared" si="72"/>
        <v>19655133.35</v>
      </c>
      <c r="N319" s="59">
        <v>94023830.5</v>
      </c>
      <c r="O319" s="59">
        <v>0</v>
      </c>
      <c r="P319" s="59">
        <v>0</v>
      </c>
      <c r="Q319" s="94">
        <f t="shared" si="73"/>
        <v>94023830.5</v>
      </c>
      <c r="R319" s="59">
        <v>22095932.53</v>
      </c>
      <c r="S319" s="59">
        <v>1541000</v>
      </c>
      <c r="T319" s="94">
        <f t="shared" si="74"/>
        <v>23636932.53</v>
      </c>
      <c r="U319" s="94">
        <f t="shared" si="75"/>
        <v>137315896.38</v>
      </c>
      <c r="V319" s="2">
        <f t="shared" si="81"/>
        <v>0.5733286080387574</v>
      </c>
      <c r="W319" s="2">
        <f t="shared" si="82"/>
        <v>0.03998470685897433</v>
      </c>
      <c r="X319" s="2">
        <f t="shared" si="76"/>
        <v>0.6133133148977318</v>
      </c>
      <c r="Y319" s="6">
        <f t="shared" si="77"/>
        <v>2.439659507008689</v>
      </c>
      <c r="Z319" s="6">
        <f t="shared" si="78"/>
        <v>0.5099965900543804</v>
      </c>
      <c r="AB319" s="6">
        <f t="shared" si="79"/>
        <v>3.562969411960801</v>
      </c>
      <c r="AC319" s="8">
        <v>192578.17111660837</v>
      </c>
      <c r="AD319" s="22">
        <f t="shared" si="83"/>
        <v>6861.501330998286</v>
      </c>
      <c r="AE319" s="23">
        <v>409.87</v>
      </c>
      <c r="AF319" s="22">
        <f t="shared" si="84"/>
        <v>6451.631330998286</v>
      </c>
      <c r="AG319" s="25"/>
      <c r="AH319" s="1">
        <f t="shared" si="85"/>
        <v>7941424858.850196</v>
      </c>
      <c r="AI319" s="2">
        <f t="shared" si="86"/>
        <v>0.24750134515339078</v>
      </c>
      <c r="AJ319" s="2">
        <f t="shared" si="87"/>
        <v>1.1839667587513167</v>
      </c>
      <c r="AK319" s="2">
        <f t="shared" si="88"/>
        <v>0.2976409517198692</v>
      </c>
      <c r="AL319" s="2">
        <f t="shared" si="89"/>
        <v>1.73</v>
      </c>
      <c r="AN319" s="102"/>
    </row>
    <row r="320" spans="1:40" ht="12.75">
      <c r="A320" s="49" t="s">
        <v>546</v>
      </c>
      <c r="B320" s="62" t="s">
        <v>1125</v>
      </c>
      <c r="C320" s="53" t="s">
        <v>512</v>
      </c>
      <c r="E320" s="74"/>
      <c r="F320" s="56">
        <v>1418770363</v>
      </c>
      <c r="G320" s="67">
        <v>40.71</v>
      </c>
      <c r="H320" s="5">
        <f t="shared" si="80"/>
        <v>0.4071</v>
      </c>
      <c r="I320" s="59">
        <v>8537724.3</v>
      </c>
      <c r="J320" s="59">
        <v>0</v>
      </c>
      <c r="K320" s="59">
        <v>0</v>
      </c>
      <c r="L320" s="59">
        <v>962857.99</v>
      </c>
      <c r="M320" s="91">
        <f t="shared" si="72"/>
        <v>9500582.290000001</v>
      </c>
      <c r="N320" s="59">
        <v>38759709</v>
      </c>
      <c r="O320" s="59">
        <v>0</v>
      </c>
      <c r="P320" s="59">
        <v>0</v>
      </c>
      <c r="Q320" s="94">
        <f t="shared" si="73"/>
        <v>38759709</v>
      </c>
      <c r="R320" s="59">
        <v>12783121</v>
      </c>
      <c r="S320" s="59">
        <v>0</v>
      </c>
      <c r="T320" s="94">
        <f t="shared" si="74"/>
        <v>12783121</v>
      </c>
      <c r="U320" s="94">
        <f t="shared" si="75"/>
        <v>61043412.29</v>
      </c>
      <c r="V320" s="2">
        <f t="shared" si="81"/>
        <v>0.9010000020701024</v>
      </c>
      <c r="W320" s="2">
        <f t="shared" si="82"/>
        <v>0</v>
      </c>
      <c r="X320" s="2">
        <f t="shared" si="76"/>
        <v>0.9010000020701024</v>
      </c>
      <c r="Y320" s="6">
        <f t="shared" si="77"/>
        <v>2.7319226571692914</v>
      </c>
      <c r="Z320" s="6">
        <f t="shared" si="78"/>
        <v>0.6696349555759645</v>
      </c>
      <c r="AB320" s="6">
        <f t="shared" si="79"/>
        <v>4.302557614815358</v>
      </c>
      <c r="AC320" s="8">
        <v>119389.225164635</v>
      </c>
      <c r="AD320" s="22">
        <f t="shared" si="83"/>
        <v>5136.790198590057</v>
      </c>
      <c r="AE320" s="23">
        <v>525.98</v>
      </c>
      <c r="AF320" s="22">
        <f t="shared" si="84"/>
        <v>4610.810198590058</v>
      </c>
      <c r="AG320" s="25"/>
      <c r="AH320" s="1">
        <f t="shared" si="85"/>
        <v>3485065986.244166</v>
      </c>
      <c r="AI320" s="2">
        <f t="shared" si="86"/>
        <v>0.2726083904149752</v>
      </c>
      <c r="AJ320" s="2">
        <f t="shared" si="87"/>
        <v>1.1121657137336185</v>
      </c>
      <c r="AK320" s="2">
        <f t="shared" si="88"/>
        <v>0.3667971008427387</v>
      </c>
      <c r="AL320" s="2">
        <f t="shared" si="89"/>
        <v>1.7520000000000002</v>
      </c>
      <c r="AN320" s="102"/>
    </row>
    <row r="321" spans="1:40" ht="12.75">
      <c r="A321" s="49" t="s">
        <v>547</v>
      </c>
      <c r="B321" s="62" t="s">
        <v>548</v>
      </c>
      <c r="C321" s="53" t="s">
        <v>512</v>
      </c>
      <c r="E321" s="74"/>
      <c r="F321" s="56">
        <v>425861296</v>
      </c>
      <c r="G321" s="67">
        <v>26.72</v>
      </c>
      <c r="H321" s="5">
        <f t="shared" si="80"/>
        <v>0.2672</v>
      </c>
      <c r="I321" s="59">
        <v>3691611.24</v>
      </c>
      <c r="J321" s="59">
        <v>0</v>
      </c>
      <c r="K321" s="59">
        <v>0</v>
      </c>
      <c r="L321" s="59">
        <v>416199.06</v>
      </c>
      <c r="M321" s="91">
        <f t="shared" si="72"/>
        <v>4107810.3000000003</v>
      </c>
      <c r="N321" s="59">
        <v>12835051</v>
      </c>
      <c r="O321" s="59">
        <v>0</v>
      </c>
      <c r="P321" s="59">
        <v>0</v>
      </c>
      <c r="Q321" s="94">
        <f t="shared" si="73"/>
        <v>12835051</v>
      </c>
      <c r="R321" s="59">
        <v>6592251.76</v>
      </c>
      <c r="S321" s="59">
        <v>0</v>
      </c>
      <c r="T321" s="94">
        <f t="shared" si="74"/>
        <v>6592251.76</v>
      </c>
      <c r="U321" s="94">
        <f t="shared" si="75"/>
        <v>23535113.060000002</v>
      </c>
      <c r="V321" s="2">
        <f t="shared" si="81"/>
        <v>1.547980955752316</v>
      </c>
      <c r="W321" s="2">
        <f t="shared" si="82"/>
        <v>0</v>
      </c>
      <c r="X321" s="2">
        <f t="shared" si="76"/>
        <v>1.547980955752316</v>
      </c>
      <c r="Y321" s="6">
        <f t="shared" si="77"/>
        <v>3.0139040858035617</v>
      </c>
      <c r="Z321" s="6">
        <f t="shared" si="78"/>
        <v>0.96458878479532</v>
      </c>
      <c r="AB321" s="6">
        <f t="shared" si="79"/>
        <v>5.526473826351198</v>
      </c>
      <c r="AC321" s="8">
        <v>83189.37570942112</v>
      </c>
      <c r="AD321" s="22">
        <f t="shared" si="83"/>
        <v>4597.43907488612</v>
      </c>
      <c r="AE321" s="23">
        <v>583.1</v>
      </c>
      <c r="AF321" s="22">
        <f t="shared" si="84"/>
        <v>4014.3390748861198</v>
      </c>
      <c r="AG321" s="25"/>
      <c r="AH321" s="1">
        <f t="shared" si="85"/>
        <v>1593792275.449102</v>
      </c>
      <c r="AI321" s="2">
        <f t="shared" si="86"/>
        <v>0.25773812329730944</v>
      </c>
      <c r="AJ321" s="2">
        <f t="shared" si="87"/>
        <v>0.8053151717267117</v>
      </c>
      <c r="AK321" s="2">
        <f t="shared" si="88"/>
        <v>0.41362051137701883</v>
      </c>
      <c r="AL321" s="2">
        <f t="shared" si="89"/>
        <v>1.477</v>
      </c>
      <c r="AN321" s="102"/>
    </row>
    <row r="322" spans="1:40" ht="12.75">
      <c r="A322" s="49" t="s">
        <v>549</v>
      </c>
      <c r="B322" s="62" t="s">
        <v>550</v>
      </c>
      <c r="C322" s="53" t="s">
        <v>512</v>
      </c>
      <c r="E322" s="74"/>
      <c r="F322" s="56">
        <v>739666679</v>
      </c>
      <c r="G322" s="67">
        <v>86.22</v>
      </c>
      <c r="H322" s="5">
        <f t="shared" si="80"/>
        <v>0.8622</v>
      </c>
      <c r="I322" s="59">
        <v>2029924.99</v>
      </c>
      <c r="J322" s="59">
        <v>0</v>
      </c>
      <c r="K322" s="59">
        <v>0</v>
      </c>
      <c r="L322" s="59">
        <v>228861.96</v>
      </c>
      <c r="M322" s="91">
        <f aca="true" t="shared" si="90" ref="M322:M385">SUM(I322:L322)</f>
        <v>2258786.95</v>
      </c>
      <c r="N322" s="59">
        <v>10283581</v>
      </c>
      <c r="O322" s="59">
        <v>0</v>
      </c>
      <c r="P322" s="59">
        <v>0</v>
      </c>
      <c r="Q322" s="94">
        <f aca="true" t="shared" si="91" ref="Q322:Q385">SUM(N322:P322)</f>
        <v>10283581</v>
      </c>
      <c r="R322" s="59">
        <v>4367461.55</v>
      </c>
      <c r="S322" s="59">
        <v>0</v>
      </c>
      <c r="T322" s="94">
        <f aca="true" t="shared" si="92" ref="T322:T385">R322+S322</f>
        <v>4367461.55</v>
      </c>
      <c r="U322" s="94">
        <f aca="true" t="shared" si="93" ref="U322:U385">M322+Q322+T322</f>
        <v>16909829.5</v>
      </c>
      <c r="V322" s="2">
        <f t="shared" si="81"/>
        <v>0.5904634714523891</v>
      </c>
      <c r="W322" s="2">
        <f t="shared" si="82"/>
        <v>0</v>
      </c>
      <c r="X322" s="2">
        <f aca="true" t="shared" si="94" ref="X322:X385">(T322/$F322)*100</f>
        <v>0.5904634714523891</v>
      </c>
      <c r="Y322" s="6">
        <f aca="true" t="shared" si="95" ref="Y322:Y385">(Q322/F322)*100</f>
        <v>1.3902993459030752</v>
      </c>
      <c r="Z322" s="6">
        <f aca="true" t="shared" si="96" ref="Z322:Z385">(M322/F322)*100</f>
        <v>0.3053790327629454</v>
      </c>
      <c r="AB322" s="6">
        <f aca="true" t="shared" si="97" ref="AB322:AB385">((U322/F322)*100)-AA322</f>
        <v>2.28614185011841</v>
      </c>
      <c r="AC322" s="8">
        <v>251314.4108280255</v>
      </c>
      <c r="AD322" s="22">
        <f t="shared" si="83"/>
        <v>5745.403921318004</v>
      </c>
      <c r="AE322" s="23">
        <v>510.26</v>
      </c>
      <c r="AF322" s="22">
        <f t="shared" si="84"/>
        <v>5235.143921318004</v>
      </c>
      <c r="AG322" s="25"/>
      <c r="AH322" s="1">
        <f t="shared" si="85"/>
        <v>857882949.4316864</v>
      </c>
      <c r="AI322" s="2">
        <f t="shared" si="86"/>
        <v>0.2632978020482115</v>
      </c>
      <c r="AJ322" s="2">
        <f t="shared" si="87"/>
        <v>1.1987160960376315</v>
      </c>
      <c r="AK322" s="2">
        <f t="shared" si="88"/>
        <v>0.5090976050862499</v>
      </c>
      <c r="AL322" s="2">
        <f t="shared" si="89"/>
        <v>1.971</v>
      </c>
      <c r="AN322" s="102"/>
    </row>
    <row r="323" spans="1:40" ht="12.75">
      <c r="A323" s="49" t="s">
        <v>551</v>
      </c>
      <c r="B323" s="62" t="s">
        <v>1126</v>
      </c>
      <c r="C323" s="53" t="s">
        <v>512</v>
      </c>
      <c r="E323" s="74"/>
      <c r="F323" s="56">
        <v>3220313618</v>
      </c>
      <c r="G323" s="67">
        <v>26.51</v>
      </c>
      <c r="H323" s="5">
        <f aca="true" t="shared" si="98" ref="H323:H386">G323/100</f>
        <v>0.2651</v>
      </c>
      <c r="I323" s="59">
        <v>28479170.39</v>
      </c>
      <c r="J323" s="59">
        <v>0</v>
      </c>
      <c r="K323" s="59">
        <v>0</v>
      </c>
      <c r="L323" s="59">
        <v>3211945.67</v>
      </c>
      <c r="M323" s="91">
        <f t="shared" si="90"/>
        <v>31691116.060000002</v>
      </c>
      <c r="N323" s="59">
        <v>140372803</v>
      </c>
      <c r="O323" s="59">
        <v>0</v>
      </c>
      <c r="P323" s="59">
        <v>0</v>
      </c>
      <c r="Q323" s="94">
        <f t="shared" si="91"/>
        <v>140372803</v>
      </c>
      <c r="R323" s="59">
        <v>44416931</v>
      </c>
      <c r="S323" s="59">
        <v>0</v>
      </c>
      <c r="T323" s="94">
        <f t="shared" si="92"/>
        <v>44416931</v>
      </c>
      <c r="U323" s="94">
        <f t="shared" si="93"/>
        <v>216480850.06</v>
      </c>
      <c r="V323" s="2">
        <f aca="true" t="shared" si="99" ref="V323:V386">(R323/F323)*100</f>
        <v>1.3792734580796968</v>
      </c>
      <c r="W323" s="2">
        <f aca="true" t="shared" si="100" ref="W323:W386">(S323/$F323)*100</f>
        <v>0</v>
      </c>
      <c r="X323" s="2">
        <f t="shared" si="94"/>
        <v>1.3792734580796968</v>
      </c>
      <c r="Y323" s="6">
        <f t="shared" si="95"/>
        <v>4.358979268832195</v>
      </c>
      <c r="Z323" s="6">
        <f t="shared" si="96"/>
        <v>0.9841003026184143</v>
      </c>
      <c r="AB323" s="6">
        <f t="shared" si="97"/>
        <v>6.722353029530306</v>
      </c>
      <c r="AC323" s="8">
        <v>74464.89599515023</v>
      </c>
      <c r="AD323" s="22">
        <f aca="true" t="shared" si="101" ref="AD323:AD386">AC323/100*AB323</f>
        <v>5005.793191866574</v>
      </c>
      <c r="AE323" s="23">
        <v>564.54</v>
      </c>
      <c r="AF323" s="22">
        <f aca="true" t="shared" si="102" ref="AF323:AF386">AD323-AE323</f>
        <v>4441.253191866574</v>
      </c>
      <c r="AG323" s="25"/>
      <c r="AH323" s="1">
        <f aca="true" t="shared" si="103" ref="AH323:AH386">F323/H323</f>
        <v>12147542881.931347</v>
      </c>
      <c r="AI323" s="2">
        <f aca="true" t="shared" si="104" ref="AI323:AI386">(M323/AH323)*100</f>
        <v>0.2608849902241416</v>
      </c>
      <c r="AJ323" s="2">
        <f aca="true" t="shared" si="105" ref="AJ323:AJ386">(Q323/AH323)*100</f>
        <v>1.1555654041674148</v>
      </c>
      <c r="AK323" s="2">
        <f aca="true" t="shared" si="106" ref="AK323:AK386">(T323/AH323)*100</f>
        <v>0.3656453937369276</v>
      </c>
      <c r="AL323" s="2">
        <f aca="true" t="shared" si="107" ref="AL323:AL386">ROUND(AI323,3)+ROUND(AJ323,3)+ROUND(AK323,3)</f>
        <v>1.783</v>
      </c>
      <c r="AN323" s="102"/>
    </row>
    <row r="324" spans="1:40" ht="12.75">
      <c r="A324" s="49" t="s">
        <v>552</v>
      </c>
      <c r="B324" s="62" t="s">
        <v>553</v>
      </c>
      <c r="C324" s="53" t="s">
        <v>554</v>
      </c>
      <c r="E324" s="74"/>
      <c r="F324" s="56">
        <v>210750245</v>
      </c>
      <c r="G324" s="67">
        <v>41.27</v>
      </c>
      <c r="H324" s="5">
        <f t="shared" si="98"/>
        <v>0.4127</v>
      </c>
      <c r="I324" s="59">
        <v>1107049.66</v>
      </c>
      <c r="J324" s="59">
        <v>63364.8</v>
      </c>
      <c r="K324" s="59">
        <v>0</v>
      </c>
      <c r="L324" s="59">
        <v>63604.6</v>
      </c>
      <c r="M324" s="91">
        <f t="shared" si="90"/>
        <v>1234019.06</v>
      </c>
      <c r="N324" s="59">
        <v>288200</v>
      </c>
      <c r="O324" s="59">
        <v>0</v>
      </c>
      <c r="P324" s="59">
        <v>0</v>
      </c>
      <c r="Q324" s="94">
        <f t="shared" si="91"/>
        <v>288200</v>
      </c>
      <c r="R324" s="59">
        <v>1588763.86</v>
      </c>
      <c r="S324" s="59">
        <v>0</v>
      </c>
      <c r="T324" s="94">
        <f t="shared" si="92"/>
        <v>1588763.86</v>
      </c>
      <c r="U324" s="94">
        <f t="shared" si="93"/>
        <v>3110982.92</v>
      </c>
      <c r="V324" s="2">
        <f t="shared" si="99"/>
        <v>0.7538609789042001</v>
      </c>
      <c r="W324" s="2">
        <f t="shared" si="100"/>
        <v>0</v>
      </c>
      <c r="X324" s="2">
        <f t="shared" si="94"/>
        <v>0.7538609789042001</v>
      </c>
      <c r="Y324" s="6">
        <f t="shared" si="95"/>
        <v>0.13674954446672175</v>
      </c>
      <c r="Z324" s="6">
        <f t="shared" si="96"/>
        <v>0.5855362398273843</v>
      </c>
      <c r="AB324" s="6">
        <f t="shared" si="97"/>
        <v>1.476146763198306</v>
      </c>
      <c r="AC324" s="8">
        <v>628280.2721088436</v>
      </c>
      <c r="AD324" s="22">
        <f t="shared" si="101"/>
        <v>9274.338900548204</v>
      </c>
      <c r="AE324" s="23">
        <v>656.11</v>
      </c>
      <c r="AF324" s="22">
        <f t="shared" si="102"/>
        <v>8618.228900548203</v>
      </c>
      <c r="AG324" s="25"/>
      <c r="AH324" s="1">
        <f t="shared" si="103"/>
        <v>510662091.1073419</v>
      </c>
      <c r="AI324" s="2">
        <f t="shared" si="104"/>
        <v>0.24165080617676152</v>
      </c>
      <c r="AJ324" s="2">
        <f t="shared" si="105"/>
        <v>0.056436537001416064</v>
      </c>
      <c r="AK324" s="2">
        <f t="shared" si="106"/>
        <v>0.3111184259937634</v>
      </c>
      <c r="AL324" s="2">
        <f t="shared" si="107"/>
        <v>0.609</v>
      </c>
      <c r="AN324" s="102"/>
    </row>
    <row r="325" spans="1:40" ht="12.75">
      <c r="A325" s="49" t="s">
        <v>555</v>
      </c>
      <c r="B325" s="62" t="s">
        <v>556</v>
      </c>
      <c r="C325" s="53" t="s">
        <v>554</v>
      </c>
      <c r="E325" s="74"/>
      <c r="F325" s="56">
        <v>101916382</v>
      </c>
      <c r="G325" s="67">
        <v>50.66</v>
      </c>
      <c r="H325" s="5">
        <f t="shared" si="98"/>
        <v>0.5065999999999999</v>
      </c>
      <c r="I325" s="59">
        <v>463074.84</v>
      </c>
      <c r="J325" s="59">
        <v>26505.26</v>
      </c>
      <c r="K325" s="59">
        <v>8590.65</v>
      </c>
      <c r="L325" s="59">
        <v>26605.57</v>
      </c>
      <c r="M325" s="91">
        <f t="shared" si="90"/>
        <v>524776.3200000001</v>
      </c>
      <c r="N325" s="59">
        <v>0</v>
      </c>
      <c r="O325" s="59">
        <v>2638615.63</v>
      </c>
      <c r="P325" s="59">
        <v>0</v>
      </c>
      <c r="Q325" s="94">
        <f t="shared" si="91"/>
        <v>2638615.63</v>
      </c>
      <c r="R325" s="59">
        <v>1063414.53</v>
      </c>
      <c r="S325" s="59">
        <v>0</v>
      </c>
      <c r="T325" s="94">
        <f t="shared" si="92"/>
        <v>1063414.53</v>
      </c>
      <c r="U325" s="94">
        <f t="shared" si="93"/>
        <v>4226806.48</v>
      </c>
      <c r="V325" s="2">
        <f t="shared" si="99"/>
        <v>1.0434186429420151</v>
      </c>
      <c r="W325" s="2">
        <f t="shared" si="100"/>
        <v>0</v>
      </c>
      <c r="X325" s="2">
        <f t="shared" si="94"/>
        <v>1.0434186429420151</v>
      </c>
      <c r="Y325" s="6">
        <f t="shared" si="95"/>
        <v>2.5890004906178867</v>
      </c>
      <c r="Z325" s="6">
        <f t="shared" si="96"/>
        <v>0.5149087023124507</v>
      </c>
      <c r="AB325" s="6">
        <f t="shared" si="97"/>
        <v>4.147327835872353</v>
      </c>
      <c r="AC325" s="8">
        <v>152591.23711340205</v>
      </c>
      <c r="AD325" s="22">
        <f t="shared" si="101"/>
        <v>6328.458851906109</v>
      </c>
      <c r="AE325" s="23">
        <v>505.23</v>
      </c>
      <c r="AF325" s="22">
        <f t="shared" si="102"/>
        <v>5823.228851906109</v>
      </c>
      <c r="AG325" s="25"/>
      <c r="AH325" s="1">
        <f t="shared" si="103"/>
        <v>201177224.6348204</v>
      </c>
      <c r="AI325" s="2">
        <f t="shared" si="104"/>
        <v>0.26085274859148744</v>
      </c>
      <c r="AJ325" s="2">
        <f t="shared" si="105"/>
        <v>1.3115876485470213</v>
      </c>
      <c r="AK325" s="2">
        <f t="shared" si="106"/>
        <v>0.5285958845144247</v>
      </c>
      <c r="AL325" s="2">
        <f t="shared" si="107"/>
        <v>2.102</v>
      </c>
      <c r="AN325" s="102"/>
    </row>
    <row r="326" spans="1:40" ht="12.75">
      <c r="A326" s="49" t="s">
        <v>557</v>
      </c>
      <c r="B326" s="62" t="s">
        <v>558</v>
      </c>
      <c r="C326" s="53" t="s">
        <v>554</v>
      </c>
      <c r="E326" s="74"/>
      <c r="F326" s="56">
        <v>429983947</v>
      </c>
      <c r="G326" s="67">
        <v>34.22</v>
      </c>
      <c r="H326" s="5">
        <f t="shared" si="98"/>
        <v>0.3422</v>
      </c>
      <c r="I326" s="59">
        <v>2884258.2</v>
      </c>
      <c r="J326" s="59">
        <v>0</v>
      </c>
      <c r="K326" s="59">
        <v>53507.32</v>
      </c>
      <c r="L326" s="59">
        <v>165710.96</v>
      </c>
      <c r="M326" s="91">
        <f t="shared" si="90"/>
        <v>3103476.48</v>
      </c>
      <c r="N326" s="59">
        <v>5351799.5</v>
      </c>
      <c r="O326" s="59">
        <v>0</v>
      </c>
      <c r="P326" s="59">
        <v>0</v>
      </c>
      <c r="Q326" s="94">
        <f t="shared" si="91"/>
        <v>5351799.5</v>
      </c>
      <c r="R326" s="59">
        <v>10132700.72</v>
      </c>
      <c r="S326" s="59">
        <v>0</v>
      </c>
      <c r="T326" s="94">
        <f t="shared" si="92"/>
        <v>10132700.72</v>
      </c>
      <c r="U326" s="94">
        <f t="shared" si="93"/>
        <v>18587976.700000003</v>
      </c>
      <c r="V326" s="2">
        <f t="shared" si="99"/>
        <v>2.356530003200329</v>
      </c>
      <c r="W326" s="2">
        <f t="shared" si="100"/>
        <v>0</v>
      </c>
      <c r="X326" s="2">
        <f t="shared" si="94"/>
        <v>2.356530003200329</v>
      </c>
      <c r="Y326" s="6">
        <f t="shared" si="95"/>
        <v>1.244651000889575</v>
      </c>
      <c r="Z326" s="6">
        <f t="shared" si="96"/>
        <v>0.721765661637596</v>
      </c>
      <c r="AB326" s="6">
        <f t="shared" si="97"/>
        <v>4.322946665727501</v>
      </c>
      <c r="AC326" s="8">
        <v>90618.19184123485</v>
      </c>
      <c r="AD326" s="22">
        <f t="shared" si="101"/>
        <v>3917.3761027432115</v>
      </c>
      <c r="AE326" s="23">
        <v>600.17</v>
      </c>
      <c r="AF326" s="22">
        <f t="shared" si="102"/>
        <v>3317.2061027432114</v>
      </c>
      <c r="AG326" s="25"/>
      <c r="AH326" s="1">
        <f t="shared" si="103"/>
        <v>1256528191.1163063</v>
      </c>
      <c r="AI326" s="2">
        <f t="shared" si="104"/>
        <v>0.24698820941238533</v>
      </c>
      <c r="AJ326" s="2">
        <f t="shared" si="105"/>
        <v>0.4259195725044126</v>
      </c>
      <c r="AK326" s="2">
        <f t="shared" si="106"/>
        <v>0.8064045670951526</v>
      </c>
      <c r="AL326" s="2">
        <f t="shared" si="107"/>
        <v>1.479</v>
      </c>
      <c r="AN326" s="102"/>
    </row>
    <row r="327" spans="1:40" ht="12.75">
      <c r="A327" s="49" t="s">
        <v>559</v>
      </c>
      <c r="B327" s="62" t="s">
        <v>1127</v>
      </c>
      <c r="C327" s="53" t="s">
        <v>554</v>
      </c>
      <c r="E327" s="74"/>
      <c r="F327" s="56">
        <v>620600913</v>
      </c>
      <c r="G327" s="67">
        <v>76.41</v>
      </c>
      <c r="H327" s="5">
        <f t="shared" si="98"/>
        <v>0.7641</v>
      </c>
      <c r="I327" s="59">
        <v>1991592.93</v>
      </c>
      <c r="J327" s="59">
        <v>113998.91</v>
      </c>
      <c r="K327" s="59">
        <v>36942.97</v>
      </c>
      <c r="L327" s="59">
        <v>114417.64</v>
      </c>
      <c r="M327" s="91">
        <f t="shared" si="90"/>
        <v>2256952.45</v>
      </c>
      <c r="N327" s="59">
        <v>3931695</v>
      </c>
      <c r="O327" s="59">
        <v>3616289.03</v>
      </c>
      <c r="P327" s="59">
        <v>0</v>
      </c>
      <c r="Q327" s="94">
        <f t="shared" si="91"/>
        <v>7547984.029999999</v>
      </c>
      <c r="R327" s="59">
        <v>3518892.59</v>
      </c>
      <c r="S327" s="59">
        <v>62060</v>
      </c>
      <c r="T327" s="94">
        <f t="shared" si="92"/>
        <v>3580952.59</v>
      </c>
      <c r="U327" s="94">
        <f t="shared" si="93"/>
        <v>13385889.07</v>
      </c>
      <c r="V327" s="2">
        <f t="shared" si="99"/>
        <v>0.5670137629977995</v>
      </c>
      <c r="W327" s="2">
        <f t="shared" si="100"/>
        <v>0.009999985288452194</v>
      </c>
      <c r="X327" s="2">
        <f t="shared" si="94"/>
        <v>0.5770137482862517</v>
      </c>
      <c r="Y327" s="6">
        <f t="shared" si="95"/>
        <v>1.2162379835235593</v>
      </c>
      <c r="Z327" s="6">
        <f t="shared" si="96"/>
        <v>0.36367211241920944</v>
      </c>
      <c r="AB327" s="6">
        <f t="shared" si="97"/>
        <v>2.1569238442290204</v>
      </c>
      <c r="AC327" s="8">
        <v>349544.1447368421</v>
      </c>
      <c r="AD327" s="22">
        <f t="shared" si="101"/>
        <v>7539.401003935345</v>
      </c>
      <c r="AE327" s="23">
        <v>524.05</v>
      </c>
      <c r="AF327" s="22">
        <f t="shared" si="102"/>
        <v>7015.351003935345</v>
      </c>
      <c r="AG327" s="25"/>
      <c r="AH327" s="1">
        <f t="shared" si="103"/>
        <v>812198551.2367492</v>
      </c>
      <c r="AI327" s="2">
        <f t="shared" si="104"/>
        <v>0.2778818610995179</v>
      </c>
      <c r="AJ327" s="2">
        <f t="shared" si="105"/>
        <v>0.9293274432103517</v>
      </c>
      <c r="AK327" s="2">
        <f t="shared" si="106"/>
        <v>0.4408962050655249</v>
      </c>
      <c r="AL327" s="2">
        <f t="shared" si="107"/>
        <v>1.6480000000000001</v>
      </c>
      <c r="AN327" s="102"/>
    </row>
    <row r="328" spans="1:40" ht="12.75">
      <c r="A328" s="49" t="s">
        <v>560</v>
      </c>
      <c r="B328" s="62" t="s">
        <v>1128</v>
      </c>
      <c r="C328" s="53" t="s">
        <v>554</v>
      </c>
      <c r="E328" s="74"/>
      <c r="F328" s="56">
        <v>307821643</v>
      </c>
      <c r="G328" s="67">
        <v>34</v>
      </c>
      <c r="H328" s="5">
        <f t="shared" si="98"/>
        <v>0.34</v>
      </c>
      <c r="I328" s="59">
        <v>1966713.13</v>
      </c>
      <c r="J328" s="59">
        <v>0</v>
      </c>
      <c r="K328" s="59">
        <v>36484.81</v>
      </c>
      <c r="L328" s="59">
        <v>112993.39</v>
      </c>
      <c r="M328" s="91">
        <f t="shared" si="90"/>
        <v>2116191.33</v>
      </c>
      <c r="N328" s="59">
        <v>2938308</v>
      </c>
      <c r="O328" s="59">
        <v>0</v>
      </c>
      <c r="P328" s="59">
        <v>0</v>
      </c>
      <c r="Q328" s="94">
        <f t="shared" si="91"/>
        <v>2938308</v>
      </c>
      <c r="R328" s="59">
        <v>2719000</v>
      </c>
      <c r="S328" s="59">
        <v>0</v>
      </c>
      <c r="T328" s="94">
        <f t="shared" si="92"/>
        <v>2719000</v>
      </c>
      <c r="U328" s="94">
        <f t="shared" si="93"/>
        <v>7773499.33</v>
      </c>
      <c r="V328" s="2">
        <f t="shared" si="99"/>
        <v>0.8833037123383816</v>
      </c>
      <c r="W328" s="2">
        <f t="shared" si="100"/>
        <v>0</v>
      </c>
      <c r="X328" s="2">
        <f t="shared" si="94"/>
        <v>0.8833037123383816</v>
      </c>
      <c r="Y328" s="6">
        <f t="shared" si="95"/>
        <v>0.9545488651686522</v>
      </c>
      <c r="Z328" s="6">
        <f t="shared" si="96"/>
        <v>0.6874732099328051</v>
      </c>
      <c r="AB328" s="6">
        <f t="shared" si="97"/>
        <v>2.525325787439839</v>
      </c>
      <c r="AC328" s="8">
        <v>297253.44644750794</v>
      </c>
      <c r="AD328" s="22">
        <f t="shared" si="101"/>
        <v>7506.61793719259</v>
      </c>
      <c r="AE328" s="23">
        <v>735.36</v>
      </c>
      <c r="AF328" s="22">
        <f t="shared" si="102"/>
        <v>6771.25793719259</v>
      </c>
      <c r="AG328" s="25"/>
      <c r="AH328" s="1">
        <f t="shared" si="103"/>
        <v>905357773.5294117</v>
      </c>
      <c r="AI328" s="2">
        <f t="shared" si="104"/>
        <v>0.23374089137715376</v>
      </c>
      <c r="AJ328" s="2">
        <f t="shared" si="105"/>
        <v>0.32454661415734176</v>
      </c>
      <c r="AK328" s="2">
        <f t="shared" si="106"/>
        <v>0.3003232621950498</v>
      </c>
      <c r="AL328" s="2">
        <f t="shared" si="107"/>
        <v>0.859</v>
      </c>
      <c r="AN328" s="102"/>
    </row>
    <row r="329" spans="1:40" ht="12.75">
      <c r="A329" s="49" t="s">
        <v>561</v>
      </c>
      <c r="B329" s="62" t="s">
        <v>562</v>
      </c>
      <c r="C329" s="53" t="s">
        <v>554</v>
      </c>
      <c r="E329" s="74"/>
      <c r="F329" s="56">
        <v>999586099</v>
      </c>
      <c r="G329" s="67">
        <v>61.62</v>
      </c>
      <c r="H329" s="5">
        <f t="shared" si="98"/>
        <v>0.6162</v>
      </c>
      <c r="I329" s="59">
        <v>3696831.44</v>
      </c>
      <c r="J329" s="59">
        <v>0</v>
      </c>
      <c r="K329" s="59">
        <v>68581.61</v>
      </c>
      <c r="L329" s="59">
        <v>212373.23</v>
      </c>
      <c r="M329" s="91">
        <f t="shared" si="90"/>
        <v>3977786.28</v>
      </c>
      <c r="N329" s="59">
        <v>6806009</v>
      </c>
      <c r="O329" s="59">
        <v>0</v>
      </c>
      <c r="P329" s="59">
        <v>0</v>
      </c>
      <c r="Q329" s="94">
        <f t="shared" si="91"/>
        <v>6806009</v>
      </c>
      <c r="R329" s="59">
        <v>5864465.92</v>
      </c>
      <c r="S329" s="59">
        <v>0</v>
      </c>
      <c r="T329" s="94">
        <f t="shared" si="92"/>
        <v>5864465.92</v>
      </c>
      <c r="U329" s="94">
        <f t="shared" si="93"/>
        <v>16648261.2</v>
      </c>
      <c r="V329" s="2">
        <f t="shared" si="99"/>
        <v>0.5866894233390094</v>
      </c>
      <c r="W329" s="2">
        <f t="shared" si="100"/>
        <v>0</v>
      </c>
      <c r="X329" s="2">
        <f t="shared" si="94"/>
        <v>0.5866894233390094</v>
      </c>
      <c r="Y329" s="6">
        <f t="shared" si="95"/>
        <v>0.6808827180378786</v>
      </c>
      <c r="Z329" s="6">
        <f t="shared" si="96"/>
        <v>0.3979433371451877</v>
      </c>
      <c r="AB329" s="6">
        <f t="shared" si="97"/>
        <v>1.6655154785220758</v>
      </c>
      <c r="AC329" s="8">
        <v>334795.7336523126</v>
      </c>
      <c r="AD329" s="22">
        <f t="shared" si="101"/>
        <v>5576.074765410808</v>
      </c>
      <c r="AE329" s="23">
        <v>585.08</v>
      </c>
      <c r="AF329" s="22">
        <f t="shared" si="102"/>
        <v>4990.994765410808</v>
      </c>
      <c r="AG329" s="25"/>
      <c r="AH329" s="1">
        <f t="shared" si="103"/>
        <v>1622178024.991886</v>
      </c>
      <c r="AI329" s="2">
        <f t="shared" si="104"/>
        <v>0.24521268434886465</v>
      </c>
      <c r="AJ329" s="2">
        <f t="shared" si="105"/>
        <v>0.41955993085494075</v>
      </c>
      <c r="AK329" s="2">
        <f t="shared" si="106"/>
        <v>0.3615180226614976</v>
      </c>
      <c r="AL329" s="2">
        <f t="shared" si="107"/>
        <v>1.0270000000000001</v>
      </c>
      <c r="AN329" s="102"/>
    </row>
    <row r="330" spans="1:40" ht="12.75">
      <c r="A330" s="49" t="s">
        <v>563</v>
      </c>
      <c r="B330" s="62" t="s">
        <v>1129</v>
      </c>
      <c r="C330" s="53" t="s">
        <v>554</v>
      </c>
      <c r="E330" s="74" t="s">
        <v>1201</v>
      </c>
      <c r="F330" s="56">
        <v>1115364925</v>
      </c>
      <c r="G330" s="67">
        <v>106.45</v>
      </c>
      <c r="H330" s="5">
        <f t="shared" si="98"/>
        <v>1.0645</v>
      </c>
      <c r="I330" s="59">
        <v>2366620.51</v>
      </c>
      <c r="J330" s="59">
        <v>0</v>
      </c>
      <c r="K330" s="59">
        <v>43929.98</v>
      </c>
      <c r="L330" s="59">
        <v>135967.78</v>
      </c>
      <c r="M330" s="91">
        <f t="shared" si="90"/>
        <v>2546518.2699999996</v>
      </c>
      <c r="N330" s="59">
        <v>5071597</v>
      </c>
      <c r="O330" s="59">
        <v>0</v>
      </c>
      <c r="P330" s="59">
        <v>0</v>
      </c>
      <c r="Q330" s="94">
        <f t="shared" si="91"/>
        <v>5071597</v>
      </c>
      <c r="R330" s="59">
        <v>4560176.57</v>
      </c>
      <c r="S330" s="59">
        <v>0</v>
      </c>
      <c r="T330" s="94">
        <f t="shared" si="92"/>
        <v>4560176.57</v>
      </c>
      <c r="U330" s="94">
        <f t="shared" si="93"/>
        <v>12178291.84</v>
      </c>
      <c r="V330" s="2">
        <f t="shared" si="99"/>
        <v>0.40885063424421386</v>
      </c>
      <c r="W330" s="2">
        <f t="shared" si="100"/>
        <v>0</v>
      </c>
      <c r="X330" s="2">
        <f t="shared" si="94"/>
        <v>0.40885063424421386</v>
      </c>
      <c r="Y330" s="6">
        <f t="shared" si="95"/>
        <v>0.4547029305229407</v>
      </c>
      <c r="Z330" s="6">
        <f t="shared" si="96"/>
        <v>0.22831256505578204</v>
      </c>
      <c r="AB330" s="6">
        <f t="shared" si="97"/>
        <v>1.0918661298229366</v>
      </c>
      <c r="AC330" s="8">
        <v>530720.3602620087</v>
      </c>
      <c r="AD330" s="22">
        <f t="shared" si="101"/>
        <v>5794.7558577751415</v>
      </c>
      <c r="AE330" s="23">
        <v>607.36</v>
      </c>
      <c r="AF330" s="22">
        <f t="shared" si="102"/>
        <v>5187.395857775142</v>
      </c>
      <c r="AG330" s="25"/>
      <c r="AH330" s="1">
        <f t="shared" si="103"/>
        <v>1047782926.2564584</v>
      </c>
      <c r="AI330" s="2">
        <f t="shared" si="104"/>
        <v>0.24303872550188</v>
      </c>
      <c r="AJ330" s="2">
        <f t="shared" si="105"/>
        <v>0.4840312695416705</v>
      </c>
      <c r="AK330" s="2">
        <f t="shared" si="106"/>
        <v>0.4352215001529657</v>
      </c>
      <c r="AL330" s="2">
        <f t="shared" si="107"/>
        <v>1.162</v>
      </c>
      <c r="AN330" s="102"/>
    </row>
    <row r="331" spans="1:40" ht="12.75">
      <c r="A331" s="49" t="s">
        <v>564</v>
      </c>
      <c r="B331" s="62" t="s">
        <v>565</v>
      </c>
      <c r="C331" s="53" t="s">
        <v>554</v>
      </c>
      <c r="E331" s="74"/>
      <c r="F331" s="56">
        <v>612033359</v>
      </c>
      <c r="G331" s="67">
        <v>41.18</v>
      </c>
      <c r="H331" s="5">
        <f t="shared" si="98"/>
        <v>0.4118</v>
      </c>
      <c r="I331" s="59">
        <v>3440105.48</v>
      </c>
      <c r="J331" s="59">
        <v>196911.68</v>
      </c>
      <c r="K331" s="59">
        <v>0</v>
      </c>
      <c r="L331" s="59">
        <v>197635.88</v>
      </c>
      <c r="M331" s="91">
        <f t="shared" si="90"/>
        <v>3834653.04</v>
      </c>
      <c r="N331" s="59">
        <v>9607865</v>
      </c>
      <c r="O331" s="59">
        <v>0</v>
      </c>
      <c r="P331" s="59">
        <v>0</v>
      </c>
      <c r="Q331" s="94">
        <f t="shared" si="91"/>
        <v>9607865</v>
      </c>
      <c r="R331" s="59">
        <v>4264000</v>
      </c>
      <c r="S331" s="59">
        <v>0</v>
      </c>
      <c r="T331" s="94">
        <f t="shared" si="92"/>
        <v>4264000</v>
      </c>
      <c r="U331" s="94">
        <f t="shared" si="93"/>
        <v>17706518.04</v>
      </c>
      <c r="V331" s="2">
        <f t="shared" si="99"/>
        <v>0.6966940506260869</v>
      </c>
      <c r="W331" s="2">
        <f t="shared" si="100"/>
        <v>0</v>
      </c>
      <c r="X331" s="2">
        <f t="shared" si="94"/>
        <v>0.6966940506260869</v>
      </c>
      <c r="Y331" s="6">
        <f t="shared" si="95"/>
        <v>1.5698270133017376</v>
      </c>
      <c r="Z331" s="6">
        <f t="shared" si="96"/>
        <v>0.6265431423975698</v>
      </c>
      <c r="AB331" s="6">
        <f t="shared" si="97"/>
        <v>2.893064206325394</v>
      </c>
      <c r="AC331" s="8">
        <v>283911.8018967334</v>
      </c>
      <c r="AD331" s="22">
        <f t="shared" si="101"/>
        <v>8213.750718207855</v>
      </c>
      <c r="AE331" s="23">
        <v>585.98</v>
      </c>
      <c r="AF331" s="22">
        <f t="shared" si="102"/>
        <v>7627.770718207856</v>
      </c>
      <c r="AG331" s="25"/>
      <c r="AH331" s="1">
        <f t="shared" si="103"/>
        <v>1486239337.0568237</v>
      </c>
      <c r="AI331" s="2">
        <f t="shared" si="104"/>
        <v>0.25801046603931926</v>
      </c>
      <c r="AJ331" s="2">
        <f t="shared" si="105"/>
        <v>0.6464547640776555</v>
      </c>
      <c r="AK331" s="2">
        <f t="shared" si="106"/>
        <v>0.2868986100478226</v>
      </c>
      <c r="AL331" s="2">
        <f t="shared" si="107"/>
        <v>1.191</v>
      </c>
      <c r="AN331" s="102"/>
    </row>
    <row r="332" spans="1:40" ht="12.75">
      <c r="A332" s="49" t="s">
        <v>566</v>
      </c>
      <c r="B332" s="62" t="s">
        <v>567</v>
      </c>
      <c r="C332" s="53" t="s">
        <v>554</v>
      </c>
      <c r="E332" s="74"/>
      <c r="F332" s="56">
        <v>1392875455</v>
      </c>
      <c r="G332" s="67">
        <v>42.66</v>
      </c>
      <c r="H332" s="5">
        <f t="shared" si="98"/>
        <v>0.4266</v>
      </c>
      <c r="I332" s="59">
        <v>7957095.15</v>
      </c>
      <c r="J332" s="59">
        <v>455456.2</v>
      </c>
      <c r="K332" s="59">
        <v>0</v>
      </c>
      <c r="L332" s="59">
        <v>457157.26</v>
      </c>
      <c r="M332" s="91">
        <f t="shared" si="90"/>
        <v>8869708.61</v>
      </c>
      <c r="N332" s="59">
        <v>18766300</v>
      </c>
      <c r="O332" s="59">
        <v>10656050.13</v>
      </c>
      <c r="P332" s="59">
        <v>0</v>
      </c>
      <c r="Q332" s="94">
        <f t="shared" si="91"/>
        <v>29422350.130000003</v>
      </c>
      <c r="R332" s="59">
        <v>4107781.92</v>
      </c>
      <c r="S332" s="59">
        <v>348219</v>
      </c>
      <c r="T332" s="94">
        <f t="shared" si="92"/>
        <v>4456000.92</v>
      </c>
      <c r="U332" s="94">
        <f t="shared" si="93"/>
        <v>42748059.660000004</v>
      </c>
      <c r="V332" s="2">
        <f t="shared" si="99"/>
        <v>0.29491379902304327</v>
      </c>
      <c r="W332" s="2">
        <f t="shared" si="100"/>
        <v>0.02500000978192268</v>
      </c>
      <c r="X332" s="2">
        <f t="shared" si="94"/>
        <v>0.319913808804966</v>
      </c>
      <c r="Y332" s="6">
        <f t="shared" si="95"/>
        <v>2.112346084094073</v>
      </c>
      <c r="Z332" s="6">
        <f t="shared" si="96"/>
        <v>0.6367912205043487</v>
      </c>
      <c r="AB332" s="6">
        <f t="shared" si="97"/>
        <v>3.069051113403388</v>
      </c>
      <c r="AC332" s="8">
        <v>398717.2072907013</v>
      </c>
      <c r="AD332" s="22">
        <f t="shared" si="101"/>
        <v>12236.834889686163</v>
      </c>
      <c r="AE332" s="23">
        <v>534.65</v>
      </c>
      <c r="AF332" s="22">
        <f t="shared" si="102"/>
        <v>11702.184889686163</v>
      </c>
      <c r="AG332" s="25"/>
      <c r="AH332" s="1">
        <f t="shared" si="103"/>
        <v>3265062013.5958743</v>
      </c>
      <c r="AI332" s="2">
        <f t="shared" si="104"/>
        <v>0.27165513466715513</v>
      </c>
      <c r="AJ332" s="2">
        <f t="shared" si="105"/>
        <v>0.9011268394745315</v>
      </c>
      <c r="AK332" s="2">
        <f t="shared" si="106"/>
        <v>0.1364752308361985</v>
      </c>
      <c r="AL332" s="2">
        <f t="shared" si="107"/>
        <v>1.3090000000000002</v>
      </c>
      <c r="AN332" s="102"/>
    </row>
    <row r="333" spans="1:40" ht="12.75">
      <c r="A333" s="49" t="s">
        <v>568</v>
      </c>
      <c r="B333" s="62" t="s">
        <v>569</v>
      </c>
      <c r="C333" s="53" t="s">
        <v>554</v>
      </c>
      <c r="E333" s="74"/>
      <c r="F333" s="56">
        <v>1102153568</v>
      </c>
      <c r="G333" s="67">
        <v>48.99</v>
      </c>
      <c r="H333" s="5">
        <f t="shared" si="98"/>
        <v>0.4899</v>
      </c>
      <c r="I333" s="59">
        <v>5032962.64</v>
      </c>
      <c r="J333" s="59">
        <v>288091.12</v>
      </c>
      <c r="K333" s="59">
        <v>0</v>
      </c>
      <c r="L333" s="59">
        <v>289139.02</v>
      </c>
      <c r="M333" s="91">
        <f t="shared" si="90"/>
        <v>5610192.779999999</v>
      </c>
      <c r="N333" s="59">
        <v>1657388</v>
      </c>
      <c r="O333" s="59">
        <v>0</v>
      </c>
      <c r="P333" s="59">
        <v>0</v>
      </c>
      <c r="Q333" s="94">
        <f t="shared" si="91"/>
        <v>1657388</v>
      </c>
      <c r="R333" s="59">
        <v>3734246.89</v>
      </c>
      <c r="S333" s="59">
        <v>0</v>
      </c>
      <c r="T333" s="94">
        <f t="shared" si="92"/>
        <v>3734246.89</v>
      </c>
      <c r="U333" s="94">
        <f t="shared" si="93"/>
        <v>11001827.67</v>
      </c>
      <c r="V333" s="2">
        <f t="shared" si="99"/>
        <v>0.33881366430417437</v>
      </c>
      <c r="W333" s="2">
        <f t="shared" si="100"/>
        <v>0</v>
      </c>
      <c r="X333" s="2">
        <f t="shared" si="94"/>
        <v>0.33881366430417437</v>
      </c>
      <c r="Y333" s="6">
        <f t="shared" si="95"/>
        <v>0.1503772294642701</v>
      </c>
      <c r="Z333" s="6">
        <f t="shared" si="96"/>
        <v>0.5090209697529191</v>
      </c>
      <c r="AB333" s="6">
        <f t="shared" si="97"/>
        <v>0.9982118635213637</v>
      </c>
      <c r="AC333" s="8">
        <v>1218692.8904428903</v>
      </c>
      <c r="AD333" s="22">
        <f t="shared" si="101"/>
        <v>12165.137012292347</v>
      </c>
      <c r="AE333" s="23">
        <v>874.23</v>
      </c>
      <c r="AF333" s="22">
        <f t="shared" si="102"/>
        <v>11290.907012292348</v>
      </c>
      <c r="AG333" s="25"/>
      <c r="AH333" s="1">
        <f t="shared" si="103"/>
        <v>2249752129.0059195</v>
      </c>
      <c r="AI333" s="2">
        <f t="shared" si="104"/>
        <v>0.24936937308195511</v>
      </c>
      <c r="AJ333" s="2">
        <f t="shared" si="105"/>
        <v>0.07366980471454591</v>
      </c>
      <c r="AK333" s="2">
        <f t="shared" si="106"/>
        <v>0.16598481414261504</v>
      </c>
      <c r="AL333" s="2">
        <f t="shared" si="107"/>
        <v>0.489</v>
      </c>
      <c r="AN333" s="102"/>
    </row>
    <row r="334" spans="1:40" ht="12.75">
      <c r="A334" s="49" t="s">
        <v>570</v>
      </c>
      <c r="B334" s="62" t="s">
        <v>571</v>
      </c>
      <c r="C334" s="53" t="s">
        <v>554</v>
      </c>
      <c r="E334" s="74" t="s">
        <v>1200</v>
      </c>
      <c r="F334" s="56">
        <v>2634312382</v>
      </c>
      <c r="G334" s="67">
        <v>111.25</v>
      </c>
      <c r="H334" s="5">
        <f t="shared" si="98"/>
        <v>1.1125</v>
      </c>
      <c r="I334" s="59">
        <v>5589296.47</v>
      </c>
      <c r="J334" s="59">
        <v>320110.41</v>
      </c>
      <c r="K334" s="59">
        <v>0</v>
      </c>
      <c r="L334" s="59">
        <v>320846.91</v>
      </c>
      <c r="M334" s="91">
        <f t="shared" si="90"/>
        <v>6230253.79</v>
      </c>
      <c r="N334" s="59">
        <v>12689970</v>
      </c>
      <c r="O334" s="59">
        <v>8116150.6</v>
      </c>
      <c r="P334" s="59">
        <v>0</v>
      </c>
      <c r="Q334" s="94">
        <f t="shared" si="91"/>
        <v>20806120.6</v>
      </c>
      <c r="R334" s="59">
        <v>10904904</v>
      </c>
      <c r="S334" s="59">
        <v>0</v>
      </c>
      <c r="T334" s="94">
        <f t="shared" si="92"/>
        <v>10904904</v>
      </c>
      <c r="U334" s="94">
        <f t="shared" si="93"/>
        <v>37941278.39</v>
      </c>
      <c r="V334" s="2">
        <f t="shared" si="99"/>
        <v>0.41395637337895635</v>
      </c>
      <c r="W334" s="2">
        <f t="shared" si="100"/>
        <v>0</v>
      </c>
      <c r="X334" s="2">
        <f t="shared" si="94"/>
        <v>0.41395637337895635</v>
      </c>
      <c r="Y334" s="6">
        <f t="shared" si="95"/>
        <v>0.789812200791607</v>
      </c>
      <c r="Z334" s="6">
        <f t="shared" si="96"/>
        <v>0.23650398610926773</v>
      </c>
      <c r="AB334" s="6">
        <f t="shared" si="97"/>
        <v>1.440272560279831</v>
      </c>
      <c r="AC334" s="8">
        <v>401018.28034682083</v>
      </c>
      <c r="AD334" s="22">
        <f t="shared" si="101"/>
        <v>5775.756253541307</v>
      </c>
      <c r="AE334" s="23">
        <v>536.51</v>
      </c>
      <c r="AF334" s="22">
        <f t="shared" si="102"/>
        <v>5239.246253541307</v>
      </c>
      <c r="AG334" s="25"/>
      <c r="AH334" s="1">
        <f t="shared" si="103"/>
        <v>2367921242.247191</v>
      </c>
      <c r="AI334" s="2">
        <f t="shared" si="104"/>
        <v>0.26311068454656034</v>
      </c>
      <c r="AJ334" s="2">
        <f t="shared" si="105"/>
        <v>0.8786660733806626</v>
      </c>
      <c r="AK334" s="2">
        <f t="shared" si="106"/>
        <v>0.460526465384089</v>
      </c>
      <c r="AL334" s="2">
        <f t="shared" si="107"/>
        <v>1.603</v>
      </c>
      <c r="AN334" s="102"/>
    </row>
    <row r="335" spans="1:40" ht="12.75">
      <c r="A335" s="49" t="s">
        <v>572</v>
      </c>
      <c r="B335" s="62" t="s">
        <v>1130</v>
      </c>
      <c r="C335" s="53" t="s">
        <v>554</v>
      </c>
      <c r="E335" s="74"/>
      <c r="F335" s="56">
        <v>97273374</v>
      </c>
      <c r="G335" s="67">
        <v>44.22</v>
      </c>
      <c r="H335" s="5">
        <f t="shared" si="98"/>
        <v>0.4422</v>
      </c>
      <c r="I335" s="59">
        <v>517966.25</v>
      </c>
      <c r="J335" s="59">
        <v>29647.11</v>
      </c>
      <c r="K335" s="59">
        <v>9608.96</v>
      </c>
      <c r="L335" s="59">
        <v>29759.31</v>
      </c>
      <c r="M335" s="91">
        <f t="shared" si="90"/>
        <v>586981.63</v>
      </c>
      <c r="N335" s="59">
        <v>1740309.83</v>
      </c>
      <c r="O335" s="59">
        <v>664027.91</v>
      </c>
      <c r="P335" s="59">
        <v>0</v>
      </c>
      <c r="Q335" s="94">
        <f t="shared" si="91"/>
        <v>2404337.74</v>
      </c>
      <c r="R335" s="59">
        <v>763967.52</v>
      </c>
      <c r="S335" s="59">
        <v>0</v>
      </c>
      <c r="T335" s="94">
        <f t="shared" si="92"/>
        <v>763967.52</v>
      </c>
      <c r="U335" s="94">
        <f t="shared" si="93"/>
        <v>3755286.89</v>
      </c>
      <c r="V335" s="2">
        <f t="shared" si="99"/>
        <v>0.7853819484045038</v>
      </c>
      <c r="W335" s="2">
        <f t="shared" si="100"/>
        <v>0</v>
      </c>
      <c r="X335" s="2">
        <f t="shared" si="94"/>
        <v>0.7853819484045038</v>
      </c>
      <c r="Y335" s="6">
        <f t="shared" si="95"/>
        <v>2.4717326449476302</v>
      </c>
      <c r="Z335" s="6">
        <f t="shared" si="96"/>
        <v>0.6034350468813799</v>
      </c>
      <c r="AB335" s="6">
        <f t="shared" si="97"/>
        <v>3.8605496402335135</v>
      </c>
      <c r="AC335" s="8">
        <v>133338.05309734514</v>
      </c>
      <c r="AD335" s="22">
        <f t="shared" si="101"/>
        <v>5147.581729143929</v>
      </c>
      <c r="AE335" s="23">
        <v>386.72</v>
      </c>
      <c r="AF335" s="22">
        <f t="shared" si="102"/>
        <v>4760.861729143929</v>
      </c>
      <c r="AG335" s="25"/>
      <c r="AH335" s="1">
        <f t="shared" si="103"/>
        <v>219975970.14925373</v>
      </c>
      <c r="AI335" s="2">
        <f t="shared" si="104"/>
        <v>0.26683897773094617</v>
      </c>
      <c r="AJ335" s="2">
        <f t="shared" si="105"/>
        <v>1.093000175595842</v>
      </c>
      <c r="AK335" s="2">
        <f t="shared" si="106"/>
        <v>0.34729589758447155</v>
      </c>
      <c r="AL335" s="2">
        <f t="shared" si="107"/>
        <v>1.7069999999999999</v>
      </c>
      <c r="AN335" s="102"/>
    </row>
    <row r="336" spans="1:40" ht="12.75">
      <c r="A336" s="49" t="s">
        <v>573</v>
      </c>
      <c r="B336" s="62" t="s">
        <v>574</v>
      </c>
      <c r="C336" s="53" t="s">
        <v>554</v>
      </c>
      <c r="E336" s="74"/>
      <c r="F336" s="56">
        <v>1114125905</v>
      </c>
      <c r="G336" s="67">
        <v>74.44</v>
      </c>
      <c r="H336" s="5">
        <f t="shared" si="98"/>
        <v>0.7444</v>
      </c>
      <c r="I336" s="59">
        <v>3530905.49</v>
      </c>
      <c r="J336" s="59">
        <v>202101.57</v>
      </c>
      <c r="K336" s="59">
        <v>0</v>
      </c>
      <c r="L336" s="59">
        <v>202862.78</v>
      </c>
      <c r="M336" s="91">
        <f t="shared" si="90"/>
        <v>3935869.84</v>
      </c>
      <c r="N336" s="59">
        <v>10602216</v>
      </c>
      <c r="O336" s="59">
        <v>3621488.03</v>
      </c>
      <c r="P336" s="59">
        <v>0</v>
      </c>
      <c r="Q336" s="94">
        <f t="shared" si="91"/>
        <v>14223704.03</v>
      </c>
      <c r="R336" s="59">
        <v>5256220.11</v>
      </c>
      <c r="S336" s="59">
        <v>0</v>
      </c>
      <c r="T336" s="94">
        <f t="shared" si="92"/>
        <v>5256220.11</v>
      </c>
      <c r="U336" s="94">
        <f t="shared" si="93"/>
        <v>23415793.979999997</v>
      </c>
      <c r="V336" s="2">
        <f t="shared" si="99"/>
        <v>0.471779723136408</v>
      </c>
      <c r="W336" s="2">
        <f t="shared" si="100"/>
        <v>0</v>
      </c>
      <c r="X336" s="2">
        <f t="shared" si="94"/>
        <v>0.471779723136408</v>
      </c>
      <c r="Y336" s="6">
        <f t="shared" si="95"/>
        <v>1.2766693572213457</v>
      </c>
      <c r="Z336" s="6">
        <f t="shared" si="96"/>
        <v>0.35326975365499647</v>
      </c>
      <c r="AB336" s="6">
        <f t="shared" si="97"/>
        <v>2.10171883401275</v>
      </c>
      <c r="AC336" s="8">
        <v>529314.1444114738</v>
      </c>
      <c r="AD336" s="22">
        <f t="shared" si="101"/>
        <v>11124.69506418939</v>
      </c>
      <c r="AE336" s="23">
        <v>501</v>
      </c>
      <c r="AF336" s="22">
        <f t="shared" si="102"/>
        <v>10623.69506418939</v>
      </c>
      <c r="AG336" s="25"/>
      <c r="AH336" s="1">
        <f t="shared" si="103"/>
        <v>1496676390.3815155</v>
      </c>
      <c r="AI336" s="2">
        <f t="shared" si="104"/>
        <v>0.26297400462077936</v>
      </c>
      <c r="AJ336" s="2">
        <f t="shared" si="105"/>
        <v>0.9503526695155695</v>
      </c>
      <c r="AK336" s="2">
        <f t="shared" si="106"/>
        <v>0.3511928259027421</v>
      </c>
      <c r="AL336" s="2">
        <f t="shared" si="107"/>
        <v>1.564</v>
      </c>
      <c r="AN336" s="102"/>
    </row>
    <row r="337" spans="1:40" ht="12.75">
      <c r="A337" s="49" t="s">
        <v>575</v>
      </c>
      <c r="B337" s="62" t="s">
        <v>1131</v>
      </c>
      <c r="C337" s="53" t="s">
        <v>554</v>
      </c>
      <c r="E337" s="74"/>
      <c r="F337" s="56">
        <v>150720699</v>
      </c>
      <c r="G337" s="67">
        <v>100.19</v>
      </c>
      <c r="H337" s="5">
        <f t="shared" si="98"/>
        <v>1.0019</v>
      </c>
      <c r="I337" s="59">
        <v>403293.46</v>
      </c>
      <c r="J337" s="59">
        <v>23083.29</v>
      </c>
      <c r="K337" s="59">
        <v>7481.83</v>
      </c>
      <c r="L337" s="59">
        <v>23170.96</v>
      </c>
      <c r="M337" s="91">
        <f t="shared" si="90"/>
        <v>457029.54000000004</v>
      </c>
      <c r="N337" s="59">
        <v>1376070</v>
      </c>
      <c r="O337" s="59">
        <v>631596.43</v>
      </c>
      <c r="P337" s="59">
        <v>0</v>
      </c>
      <c r="Q337" s="94">
        <f t="shared" si="91"/>
        <v>2007666.4300000002</v>
      </c>
      <c r="R337" s="59">
        <v>187235.58</v>
      </c>
      <c r="S337" s="59">
        <v>0</v>
      </c>
      <c r="T337" s="94">
        <f t="shared" si="92"/>
        <v>187235.58</v>
      </c>
      <c r="U337" s="94">
        <f t="shared" si="93"/>
        <v>2651931.5500000003</v>
      </c>
      <c r="V337" s="2">
        <f t="shared" si="99"/>
        <v>0.12422685221224988</v>
      </c>
      <c r="W337" s="2">
        <f t="shared" si="100"/>
        <v>0</v>
      </c>
      <c r="X337" s="2">
        <f t="shared" si="94"/>
        <v>0.12422685221224988</v>
      </c>
      <c r="Y337" s="6">
        <f t="shared" si="95"/>
        <v>1.3320442668594576</v>
      </c>
      <c r="Z337" s="6">
        <f t="shared" si="96"/>
        <v>0.3032294456118466</v>
      </c>
      <c r="AB337" s="6">
        <f t="shared" si="97"/>
        <v>1.7595005646835544</v>
      </c>
      <c r="AC337" s="8">
        <v>314745.4285714286</v>
      </c>
      <c r="AD337" s="22">
        <f t="shared" si="101"/>
        <v>5537.9475930299595</v>
      </c>
      <c r="AE337" s="23">
        <v>496.18</v>
      </c>
      <c r="AF337" s="22">
        <f t="shared" si="102"/>
        <v>5041.767593029959</v>
      </c>
      <c r="AG337" s="25"/>
      <c r="AH337" s="1">
        <f t="shared" si="103"/>
        <v>150434872.7417906</v>
      </c>
      <c r="AI337" s="2">
        <f t="shared" si="104"/>
        <v>0.3038055815585091</v>
      </c>
      <c r="AJ337" s="2">
        <f t="shared" si="105"/>
        <v>1.334575150966491</v>
      </c>
      <c r="AK337" s="2">
        <f t="shared" si="106"/>
        <v>0.12446288323145316</v>
      </c>
      <c r="AL337" s="2">
        <f t="shared" si="107"/>
        <v>1.763</v>
      </c>
      <c r="AN337" s="102"/>
    </row>
    <row r="338" spans="1:40" ht="12.75">
      <c r="A338" s="49" t="s">
        <v>576</v>
      </c>
      <c r="B338" s="62" t="s">
        <v>577</v>
      </c>
      <c r="C338" s="53" t="s">
        <v>554</v>
      </c>
      <c r="E338" s="74"/>
      <c r="F338" s="56">
        <v>1085367253</v>
      </c>
      <c r="G338" s="67">
        <v>92.47</v>
      </c>
      <c r="H338" s="5">
        <f t="shared" si="98"/>
        <v>0.9247</v>
      </c>
      <c r="I338" s="59">
        <v>2878825.35</v>
      </c>
      <c r="J338" s="59">
        <v>0</v>
      </c>
      <c r="K338" s="59">
        <v>0</v>
      </c>
      <c r="L338" s="59">
        <v>165393.39</v>
      </c>
      <c r="M338" s="91">
        <f t="shared" si="90"/>
        <v>3044218.74</v>
      </c>
      <c r="N338" s="59">
        <v>7241777</v>
      </c>
      <c r="O338" s="59">
        <v>4033783.7</v>
      </c>
      <c r="P338" s="59">
        <v>0</v>
      </c>
      <c r="Q338" s="94">
        <f t="shared" si="91"/>
        <v>11275560.7</v>
      </c>
      <c r="R338" s="59">
        <v>6833501.1</v>
      </c>
      <c r="S338" s="59">
        <v>0</v>
      </c>
      <c r="T338" s="94">
        <f t="shared" si="92"/>
        <v>6833501.1</v>
      </c>
      <c r="U338" s="94">
        <f t="shared" si="93"/>
        <v>21153280.54</v>
      </c>
      <c r="V338" s="2">
        <f t="shared" si="99"/>
        <v>0.6296026604001476</v>
      </c>
      <c r="W338" s="2">
        <f t="shared" si="100"/>
        <v>0</v>
      </c>
      <c r="X338" s="2">
        <f t="shared" si="94"/>
        <v>0.6296026604001476</v>
      </c>
      <c r="Y338" s="6">
        <f t="shared" si="95"/>
        <v>1.0388705453231506</v>
      </c>
      <c r="Z338" s="6">
        <f t="shared" si="96"/>
        <v>0.2804782189241157</v>
      </c>
      <c r="AB338" s="6">
        <f t="shared" si="97"/>
        <v>1.9489514246474136</v>
      </c>
      <c r="AC338" s="8">
        <v>257713.59454855195</v>
      </c>
      <c r="AD338" s="22">
        <f t="shared" si="101"/>
        <v>5022.712772464062</v>
      </c>
      <c r="AE338" s="23">
        <v>536.85</v>
      </c>
      <c r="AF338" s="22">
        <f t="shared" si="102"/>
        <v>4485.862772464062</v>
      </c>
      <c r="AG338" s="25"/>
      <c r="AH338" s="1">
        <f t="shared" si="103"/>
        <v>1173750679.1391804</v>
      </c>
      <c r="AI338" s="2">
        <f t="shared" si="104"/>
        <v>0.2593582090391297</v>
      </c>
      <c r="AJ338" s="2">
        <f t="shared" si="105"/>
        <v>0.9606435932603172</v>
      </c>
      <c r="AK338" s="2">
        <f t="shared" si="106"/>
        <v>0.5821935800720163</v>
      </c>
      <c r="AL338" s="2">
        <f t="shared" si="107"/>
        <v>1.802</v>
      </c>
      <c r="AN338" s="102"/>
    </row>
    <row r="339" spans="1:40" ht="12.75">
      <c r="A339" s="49" t="s">
        <v>578</v>
      </c>
      <c r="B339" s="62" t="s">
        <v>579</v>
      </c>
      <c r="C339" s="53" t="s">
        <v>554</v>
      </c>
      <c r="E339" s="74"/>
      <c r="F339" s="56">
        <v>3025000416</v>
      </c>
      <c r="G339" s="67">
        <v>49.75</v>
      </c>
      <c r="H339" s="5">
        <f t="shared" si="98"/>
        <v>0.4975</v>
      </c>
      <c r="I339" s="59">
        <v>14633208.63</v>
      </c>
      <c r="J339" s="59">
        <v>837570.37</v>
      </c>
      <c r="K339" s="59">
        <v>0</v>
      </c>
      <c r="L339" s="59">
        <v>840736.36</v>
      </c>
      <c r="M339" s="91">
        <f t="shared" si="90"/>
        <v>16311515.36</v>
      </c>
      <c r="N339" s="59">
        <v>52101130</v>
      </c>
      <c r="O339" s="59">
        <v>20029517.98</v>
      </c>
      <c r="P339" s="59">
        <v>0</v>
      </c>
      <c r="Q339" s="94">
        <f t="shared" si="91"/>
        <v>72130647.98</v>
      </c>
      <c r="R339" s="59">
        <v>11749339</v>
      </c>
      <c r="S339" s="59">
        <v>906985</v>
      </c>
      <c r="T339" s="94">
        <f t="shared" si="92"/>
        <v>12656324</v>
      </c>
      <c r="U339" s="94">
        <f t="shared" si="93"/>
        <v>101098487.34</v>
      </c>
      <c r="V339" s="2">
        <f t="shared" si="99"/>
        <v>0.3884078474123423</v>
      </c>
      <c r="W339" s="2">
        <f t="shared" si="100"/>
        <v>0.029982971083333566</v>
      </c>
      <c r="X339" s="2">
        <f t="shared" si="94"/>
        <v>0.41839081849567583</v>
      </c>
      <c r="Y339" s="6">
        <f t="shared" si="95"/>
        <v>2.384483902827999</v>
      </c>
      <c r="Z339" s="6">
        <f t="shared" si="96"/>
        <v>0.5392235741100804</v>
      </c>
      <c r="AB339" s="6">
        <f t="shared" si="97"/>
        <v>3.3420982954337557</v>
      </c>
      <c r="AC339" s="8">
        <v>194301.12349451735</v>
      </c>
      <c r="AD339" s="22">
        <f t="shared" si="101"/>
        <v>6493.7345363189015</v>
      </c>
      <c r="AE339" s="23">
        <v>476.51</v>
      </c>
      <c r="AF339" s="22">
        <f t="shared" si="102"/>
        <v>6017.224536318901</v>
      </c>
      <c r="AG339" s="25"/>
      <c r="AH339" s="1">
        <f t="shared" si="103"/>
        <v>6080402846.231155</v>
      </c>
      <c r="AI339" s="2">
        <f t="shared" si="104"/>
        <v>0.268263728119765</v>
      </c>
      <c r="AJ339" s="2">
        <f t="shared" si="105"/>
        <v>1.1862807416569296</v>
      </c>
      <c r="AK339" s="2">
        <f t="shared" si="106"/>
        <v>0.2081494322015988</v>
      </c>
      <c r="AL339" s="2">
        <f t="shared" si="107"/>
        <v>1.662</v>
      </c>
      <c r="AN339" s="102"/>
    </row>
    <row r="340" spans="1:40" ht="13.5" customHeight="1">
      <c r="A340" s="49" t="s">
        <v>580</v>
      </c>
      <c r="B340" s="62" t="s">
        <v>581</v>
      </c>
      <c r="C340" s="53" t="s">
        <v>554</v>
      </c>
      <c r="E340" s="74"/>
      <c r="F340" s="56">
        <v>534172472</v>
      </c>
      <c r="G340" s="67">
        <v>72.55</v>
      </c>
      <c r="H340" s="5">
        <f t="shared" si="98"/>
        <v>0.7254999999999999</v>
      </c>
      <c r="I340" s="59">
        <v>1701228.47</v>
      </c>
      <c r="J340" s="59">
        <v>97377.64</v>
      </c>
      <c r="K340" s="59">
        <v>0</v>
      </c>
      <c r="L340" s="59">
        <v>97739.23</v>
      </c>
      <c r="M340" s="91">
        <f t="shared" si="90"/>
        <v>1896345.3399999999</v>
      </c>
      <c r="N340" s="59">
        <v>3042159</v>
      </c>
      <c r="O340" s="59">
        <v>3658960.97</v>
      </c>
      <c r="P340" s="59">
        <v>0</v>
      </c>
      <c r="Q340" s="94">
        <f t="shared" si="91"/>
        <v>6701119.970000001</v>
      </c>
      <c r="R340" s="59">
        <v>4844397.13</v>
      </c>
      <c r="S340" s="59">
        <v>0</v>
      </c>
      <c r="T340" s="94">
        <f t="shared" si="92"/>
        <v>4844397.13</v>
      </c>
      <c r="U340" s="94">
        <f t="shared" si="93"/>
        <v>13441862.440000001</v>
      </c>
      <c r="V340" s="2">
        <f t="shared" si="99"/>
        <v>0.9068975628530704</v>
      </c>
      <c r="W340" s="2">
        <f t="shared" si="100"/>
        <v>0</v>
      </c>
      <c r="X340" s="2">
        <f t="shared" si="94"/>
        <v>0.9068975628530704</v>
      </c>
      <c r="Y340" s="6">
        <f t="shared" si="95"/>
        <v>1.2544862045979788</v>
      </c>
      <c r="Z340" s="6">
        <f t="shared" si="96"/>
        <v>0.35500618983600485</v>
      </c>
      <c r="AB340" s="6">
        <f t="shared" si="97"/>
        <v>2.5163899572870543</v>
      </c>
      <c r="AC340" s="8">
        <v>211071.2438698172</v>
      </c>
      <c r="AD340" s="22">
        <f t="shared" si="101"/>
        <v>5311.375583460948</v>
      </c>
      <c r="AE340" s="23">
        <v>525.96</v>
      </c>
      <c r="AF340" s="22">
        <f t="shared" si="102"/>
        <v>4785.415583460948</v>
      </c>
      <c r="AG340" s="25"/>
      <c r="AH340" s="1">
        <f t="shared" si="103"/>
        <v>736281835.9751896</v>
      </c>
      <c r="AI340" s="2">
        <f t="shared" si="104"/>
        <v>0.2575569907260215</v>
      </c>
      <c r="AJ340" s="2">
        <f t="shared" si="105"/>
        <v>0.9101297414358336</v>
      </c>
      <c r="AK340" s="2">
        <f t="shared" si="106"/>
        <v>0.6579541818499025</v>
      </c>
      <c r="AL340" s="2">
        <f t="shared" si="107"/>
        <v>1.826</v>
      </c>
      <c r="AN340" s="102"/>
    </row>
    <row r="341" spans="1:40" ht="12.75">
      <c r="A341" s="49" t="s">
        <v>582</v>
      </c>
      <c r="B341" s="62" t="s">
        <v>583</v>
      </c>
      <c r="C341" s="53" t="s">
        <v>554</v>
      </c>
      <c r="E341" s="74"/>
      <c r="F341" s="56">
        <v>2031231019</v>
      </c>
      <c r="G341" s="67">
        <v>45.47</v>
      </c>
      <c r="H341" s="5">
        <f t="shared" si="98"/>
        <v>0.4547</v>
      </c>
      <c r="I341" s="59">
        <v>10318338.55</v>
      </c>
      <c r="J341" s="59">
        <v>591985.82</v>
      </c>
      <c r="K341" s="59">
        <v>0</v>
      </c>
      <c r="L341" s="59">
        <v>591296.53</v>
      </c>
      <c r="M341" s="91">
        <f t="shared" si="90"/>
        <v>11501620.9</v>
      </c>
      <c r="N341" s="59">
        <v>45850807</v>
      </c>
      <c r="O341" s="59">
        <v>0</v>
      </c>
      <c r="P341" s="59">
        <v>0</v>
      </c>
      <c r="Q341" s="94">
        <f t="shared" si="91"/>
        <v>45850807</v>
      </c>
      <c r="R341" s="59">
        <v>9157633</v>
      </c>
      <c r="S341" s="59">
        <v>507807</v>
      </c>
      <c r="T341" s="94">
        <f t="shared" si="92"/>
        <v>9665440</v>
      </c>
      <c r="U341" s="94">
        <f t="shared" si="93"/>
        <v>67017867.9</v>
      </c>
      <c r="V341" s="2">
        <f t="shared" si="99"/>
        <v>0.45084152980828424</v>
      </c>
      <c r="W341" s="2">
        <f t="shared" si="100"/>
        <v>0.024999962842729706</v>
      </c>
      <c r="X341" s="2">
        <f t="shared" si="94"/>
        <v>0.47584149265101394</v>
      </c>
      <c r="Y341" s="6">
        <f t="shared" si="95"/>
        <v>2.2572915917054535</v>
      </c>
      <c r="Z341" s="6">
        <f t="shared" si="96"/>
        <v>0.5662389355230697</v>
      </c>
      <c r="AB341" s="6">
        <f t="shared" si="97"/>
        <v>3.2993720198795367</v>
      </c>
      <c r="AC341" s="8">
        <v>313674.6458104647</v>
      </c>
      <c r="AD341" s="22">
        <f t="shared" si="101"/>
        <v>10349.293497326711</v>
      </c>
      <c r="AE341" s="23">
        <v>501.85</v>
      </c>
      <c r="AF341" s="22">
        <f t="shared" si="102"/>
        <v>9847.44349732671</v>
      </c>
      <c r="AG341" s="25"/>
      <c r="AH341" s="1">
        <f t="shared" si="103"/>
        <v>4467189397.404882</v>
      </c>
      <c r="AI341" s="2">
        <f t="shared" si="104"/>
        <v>0.25746884398233977</v>
      </c>
      <c r="AJ341" s="2">
        <f t="shared" si="105"/>
        <v>1.0263904867484697</v>
      </c>
      <c r="AK341" s="2">
        <f t="shared" si="106"/>
        <v>0.21636512670841604</v>
      </c>
      <c r="AL341" s="2">
        <f t="shared" si="107"/>
        <v>1.4989999999999999</v>
      </c>
      <c r="AN341" s="102"/>
    </row>
    <row r="342" spans="1:40" ht="12.75">
      <c r="A342" s="49" t="s">
        <v>584</v>
      </c>
      <c r="B342" s="62" t="s">
        <v>585</v>
      </c>
      <c r="C342" s="53" t="s">
        <v>554</v>
      </c>
      <c r="E342" s="74"/>
      <c r="F342" s="56">
        <v>2944077733</v>
      </c>
      <c r="G342" s="67">
        <v>44.85</v>
      </c>
      <c r="H342" s="5">
        <f t="shared" si="98"/>
        <v>0.4485</v>
      </c>
      <c r="I342" s="59">
        <v>15602905.16</v>
      </c>
      <c r="J342" s="59">
        <v>893255.27</v>
      </c>
      <c r="K342" s="59">
        <v>289522.41</v>
      </c>
      <c r="L342" s="59">
        <v>896293.84</v>
      </c>
      <c r="M342" s="91">
        <f t="shared" si="90"/>
        <v>17681976.68</v>
      </c>
      <c r="N342" s="59">
        <v>62488505</v>
      </c>
      <c r="O342" s="59">
        <v>23145371.27</v>
      </c>
      <c r="P342" s="59">
        <v>0</v>
      </c>
      <c r="Q342" s="94">
        <f t="shared" si="91"/>
        <v>85633876.27</v>
      </c>
      <c r="R342" s="59">
        <v>15681540</v>
      </c>
      <c r="S342" s="59">
        <v>588815.55</v>
      </c>
      <c r="T342" s="94">
        <f t="shared" si="92"/>
        <v>16270355.55</v>
      </c>
      <c r="U342" s="94">
        <f t="shared" si="93"/>
        <v>119586208.49999999</v>
      </c>
      <c r="V342" s="2">
        <f t="shared" si="99"/>
        <v>0.5326469414929677</v>
      </c>
      <c r="W342" s="2">
        <f t="shared" si="100"/>
        <v>0.020000000115486083</v>
      </c>
      <c r="X342" s="2">
        <f t="shared" si="94"/>
        <v>0.5526469416084538</v>
      </c>
      <c r="Y342" s="6">
        <f t="shared" si="95"/>
        <v>2.9086825836877455</v>
      </c>
      <c r="Z342" s="6">
        <f t="shared" si="96"/>
        <v>0.6005947628964999</v>
      </c>
      <c r="AB342" s="6">
        <f t="shared" si="97"/>
        <v>4.0619242881926985</v>
      </c>
      <c r="AC342" s="8">
        <v>153471.67130402522</v>
      </c>
      <c r="AD342" s="22">
        <f t="shared" si="101"/>
        <v>6233.9030921934645</v>
      </c>
      <c r="AE342" s="23">
        <v>452.7</v>
      </c>
      <c r="AF342" s="22">
        <f t="shared" si="102"/>
        <v>5781.203092193465</v>
      </c>
      <c r="AG342" s="25"/>
      <c r="AH342" s="1">
        <f t="shared" si="103"/>
        <v>6564275881.828317</v>
      </c>
      <c r="AI342" s="2">
        <f t="shared" si="104"/>
        <v>0.2693667511590802</v>
      </c>
      <c r="AJ342" s="2">
        <f t="shared" si="105"/>
        <v>1.3045441387839536</v>
      </c>
      <c r="AK342" s="2">
        <f t="shared" si="106"/>
        <v>0.24786215331139153</v>
      </c>
      <c r="AL342" s="2">
        <f t="shared" si="107"/>
        <v>1.8219999999999998</v>
      </c>
      <c r="AN342" s="102"/>
    </row>
    <row r="343" spans="1:40" ht="12.75">
      <c r="A343" s="49" t="s">
        <v>586</v>
      </c>
      <c r="B343" s="62" t="s">
        <v>587</v>
      </c>
      <c r="C343" s="53" t="s">
        <v>554</v>
      </c>
      <c r="E343" s="74"/>
      <c r="F343" s="56">
        <v>197370473</v>
      </c>
      <c r="G343" s="67">
        <v>69.95</v>
      </c>
      <c r="H343" s="5">
        <f t="shared" si="98"/>
        <v>0.6995</v>
      </c>
      <c r="I343" s="59">
        <v>666085.64</v>
      </c>
      <c r="J343" s="59">
        <v>38125.1</v>
      </c>
      <c r="K343" s="59">
        <v>0</v>
      </c>
      <c r="L343" s="59">
        <v>38269.39</v>
      </c>
      <c r="M343" s="91">
        <f t="shared" si="90"/>
        <v>742480.13</v>
      </c>
      <c r="N343" s="59">
        <v>286791</v>
      </c>
      <c r="O343" s="59">
        <v>0</v>
      </c>
      <c r="P343" s="59">
        <v>0</v>
      </c>
      <c r="Q343" s="94">
        <f t="shared" si="91"/>
        <v>286791</v>
      </c>
      <c r="R343" s="59">
        <v>1519750.89</v>
      </c>
      <c r="S343" s="59">
        <v>0</v>
      </c>
      <c r="T343" s="94">
        <f t="shared" si="92"/>
        <v>1519750.89</v>
      </c>
      <c r="U343" s="94">
        <f t="shared" si="93"/>
        <v>2549022.02</v>
      </c>
      <c r="V343" s="2">
        <f t="shared" si="99"/>
        <v>0.7699991122785625</v>
      </c>
      <c r="W343" s="2">
        <f t="shared" si="100"/>
        <v>0</v>
      </c>
      <c r="X343" s="2">
        <f t="shared" si="94"/>
        <v>0.7699991122785625</v>
      </c>
      <c r="Y343" s="6">
        <f t="shared" si="95"/>
        <v>0.14530592932206227</v>
      </c>
      <c r="Z343" s="6">
        <f t="shared" si="96"/>
        <v>0.3761860215028212</v>
      </c>
      <c r="AB343" s="6">
        <f t="shared" si="97"/>
        <v>1.291491063103446</v>
      </c>
      <c r="AC343" s="8">
        <v>495688.60759493674</v>
      </c>
      <c r="AD343" s="22">
        <f t="shared" si="101"/>
        <v>6401.774067910517</v>
      </c>
      <c r="AE343" s="23">
        <v>674.53</v>
      </c>
      <c r="AF343" s="22">
        <f t="shared" si="102"/>
        <v>5727.2440679105175</v>
      </c>
      <c r="AG343" s="25"/>
      <c r="AH343" s="1">
        <f t="shared" si="103"/>
        <v>282159360.97212297</v>
      </c>
      <c r="AI343" s="2">
        <f t="shared" si="104"/>
        <v>0.26314212204122345</v>
      </c>
      <c r="AJ343" s="2">
        <f t="shared" si="105"/>
        <v>0.10164149756078254</v>
      </c>
      <c r="AK343" s="2">
        <f t="shared" si="106"/>
        <v>0.5386143790388545</v>
      </c>
      <c r="AL343" s="2">
        <f t="shared" si="107"/>
        <v>0.904</v>
      </c>
      <c r="AN343" s="102"/>
    </row>
    <row r="344" spans="1:40" ht="12.75">
      <c r="A344" s="49" t="s">
        <v>588</v>
      </c>
      <c r="B344" s="62" t="s">
        <v>589</v>
      </c>
      <c r="C344" s="53" t="s">
        <v>554</v>
      </c>
      <c r="E344" s="74"/>
      <c r="F344" s="56">
        <v>277260283</v>
      </c>
      <c r="G344" s="67">
        <v>38.43</v>
      </c>
      <c r="H344" s="5">
        <f t="shared" si="98"/>
        <v>0.3843</v>
      </c>
      <c r="I344" s="59">
        <v>1627536.93</v>
      </c>
      <c r="J344" s="59">
        <v>93156.76</v>
      </c>
      <c r="K344" s="59">
        <v>0</v>
      </c>
      <c r="L344" s="59">
        <v>93507.87</v>
      </c>
      <c r="M344" s="91">
        <f t="shared" si="90"/>
        <v>1814201.56</v>
      </c>
      <c r="N344" s="59">
        <v>4319925</v>
      </c>
      <c r="O344" s="59">
        <v>0</v>
      </c>
      <c r="P344" s="59">
        <v>0</v>
      </c>
      <c r="Q344" s="94">
        <f t="shared" si="91"/>
        <v>4319925</v>
      </c>
      <c r="R344" s="59">
        <v>7025024.19</v>
      </c>
      <c r="S344" s="59">
        <v>0</v>
      </c>
      <c r="T344" s="94">
        <f t="shared" si="92"/>
        <v>7025024.19</v>
      </c>
      <c r="U344" s="94">
        <f t="shared" si="93"/>
        <v>13159150.75</v>
      </c>
      <c r="V344" s="2">
        <f t="shared" si="99"/>
        <v>2.533728997888962</v>
      </c>
      <c r="W344" s="2">
        <f t="shared" si="100"/>
        <v>0</v>
      </c>
      <c r="X344" s="2">
        <f t="shared" si="94"/>
        <v>2.533728997888962</v>
      </c>
      <c r="Y344" s="6">
        <f t="shared" si="95"/>
        <v>1.558075665673327</v>
      </c>
      <c r="Z344" s="6">
        <f t="shared" si="96"/>
        <v>0.6543315690116353</v>
      </c>
      <c r="AB344" s="6">
        <f t="shared" si="97"/>
        <v>4.7461362325739245</v>
      </c>
      <c r="AC344" s="8">
        <v>78368.94387246761</v>
      </c>
      <c r="AD344" s="22">
        <f t="shared" si="101"/>
        <v>3719.496840216708</v>
      </c>
      <c r="AE344" s="23">
        <v>535.11</v>
      </c>
      <c r="AF344" s="22">
        <f t="shared" si="102"/>
        <v>3184.3868402167077</v>
      </c>
      <c r="AG344" s="25"/>
      <c r="AH344" s="1">
        <f t="shared" si="103"/>
        <v>721468339.8386678</v>
      </c>
      <c r="AI344" s="2">
        <f t="shared" si="104"/>
        <v>0.2514596219711714</v>
      </c>
      <c r="AJ344" s="2">
        <f t="shared" si="105"/>
        <v>0.5987684783182595</v>
      </c>
      <c r="AK344" s="2">
        <f t="shared" si="106"/>
        <v>0.9737120538887281</v>
      </c>
      <c r="AL344" s="2">
        <f t="shared" si="107"/>
        <v>1.8239999999999998</v>
      </c>
      <c r="AN344" s="102"/>
    </row>
    <row r="345" spans="1:40" ht="12.75">
      <c r="A345" s="49" t="s">
        <v>590</v>
      </c>
      <c r="B345" s="62" t="s">
        <v>591</v>
      </c>
      <c r="C345" s="53" t="s">
        <v>554</v>
      </c>
      <c r="E345" s="74"/>
      <c r="F345" s="56">
        <v>329933774</v>
      </c>
      <c r="G345" s="67">
        <v>46.25</v>
      </c>
      <c r="H345" s="5">
        <f t="shared" si="98"/>
        <v>0.4625</v>
      </c>
      <c r="I345" s="59">
        <v>1728285.93</v>
      </c>
      <c r="J345" s="59">
        <v>0</v>
      </c>
      <c r="K345" s="59">
        <v>0</v>
      </c>
      <c r="L345" s="59">
        <v>99265.02</v>
      </c>
      <c r="M345" s="91">
        <f t="shared" si="90"/>
        <v>1827550.95</v>
      </c>
      <c r="N345" s="59">
        <v>8160888</v>
      </c>
      <c r="O345" s="59">
        <v>0</v>
      </c>
      <c r="P345" s="59">
        <v>0</v>
      </c>
      <c r="Q345" s="94">
        <f t="shared" si="91"/>
        <v>8160888</v>
      </c>
      <c r="R345" s="59">
        <v>4436239.16</v>
      </c>
      <c r="S345" s="59">
        <v>82483</v>
      </c>
      <c r="T345" s="94">
        <f t="shared" si="92"/>
        <v>4518722.16</v>
      </c>
      <c r="U345" s="94">
        <f t="shared" si="93"/>
        <v>14507161.11</v>
      </c>
      <c r="V345" s="2">
        <f t="shared" si="99"/>
        <v>1.344584734753466</v>
      </c>
      <c r="W345" s="2">
        <f t="shared" si="100"/>
        <v>0.024999865579084363</v>
      </c>
      <c r="X345" s="2">
        <f t="shared" si="94"/>
        <v>1.3695846003325505</v>
      </c>
      <c r="Y345" s="6">
        <f t="shared" si="95"/>
        <v>2.473492756155361</v>
      </c>
      <c r="Z345" s="6">
        <f t="shared" si="96"/>
        <v>0.5539144804253959</v>
      </c>
      <c r="AB345" s="6">
        <f t="shared" si="97"/>
        <v>4.396991836913307</v>
      </c>
      <c r="AC345" s="8">
        <v>121688.82565959648</v>
      </c>
      <c r="AD345" s="22">
        <f t="shared" si="101"/>
        <v>5350.647730688123</v>
      </c>
      <c r="AE345" s="23">
        <v>502.09</v>
      </c>
      <c r="AF345" s="22">
        <f t="shared" si="102"/>
        <v>4848.557730688123</v>
      </c>
      <c r="AG345" s="25"/>
      <c r="AH345" s="1">
        <f t="shared" si="103"/>
        <v>713370322.1621622</v>
      </c>
      <c r="AI345" s="2">
        <f t="shared" si="104"/>
        <v>0.25618544719674563</v>
      </c>
      <c r="AJ345" s="2">
        <f t="shared" si="105"/>
        <v>1.1439903997218546</v>
      </c>
      <c r="AK345" s="2">
        <f t="shared" si="106"/>
        <v>0.6334328776538046</v>
      </c>
      <c r="AL345" s="2">
        <f t="shared" si="107"/>
        <v>2.033</v>
      </c>
      <c r="AN345" s="102"/>
    </row>
    <row r="346" spans="1:40" ht="12.75">
      <c r="A346" s="49" t="s">
        <v>592</v>
      </c>
      <c r="B346" s="62" t="s">
        <v>1132</v>
      </c>
      <c r="C346" s="53" t="s">
        <v>554</v>
      </c>
      <c r="E346" s="74"/>
      <c r="F346" s="56">
        <v>1236135003</v>
      </c>
      <c r="G346" s="67">
        <v>77.88</v>
      </c>
      <c r="H346" s="5">
        <f t="shared" si="98"/>
        <v>0.7787999999999999</v>
      </c>
      <c r="I346" s="59">
        <v>3877054.96</v>
      </c>
      <c r="J346" s="59">
        <v>221914.33</v>
      </c>
      <c r="K346" s="59">
        <v>0</v>
      </c>
      <c r="L346" s="59">
        <v>222749.66</v>
      </c>
      <c r="M346" s="91">
        <f t="shared" si="90"/>
        <v>4321718.95</v>
      </c>
      <c r="N346" s="59">
        <v>10483466</v>
      </c>
      <c r="O346" s="59">
        <v>5243386.23</v>
      </c>
      <c r="P346" s="59">
        <v>0</v>
      </c>
      <c r="Q346" s="94">
        <f t="shared" si="91"/>
        <v>15726852.23</v>
      </c>
      <c r="R346" s="59">
        <v>5602015</v>
      </c>
      <c r="S346" s="59">
        <v>123613.5</v>
      </c>
      <c r="T346" s="94">
        <f t="shared" si="92"/>
        <v>5725628.5</v>
      </c>
      <c r="U346" s="94">
        <f t="shared" si="93"/>
        <v>25774199.68</v>
      </c>
      <c r="V346" s="2">
        <f t="shared" si="99"/>
        <v>0.45318795976202936</v>
      </c>
      <c r="W346" s="2">
        <f t="shared" si="100"/>
        <v>0.009999999975730806</v>
      </c>
      <c r="X346" s="2">
        <f t="shared" si="94"/>
        <v>0.46318795973776017</v>
      </c>
      <c r="Y346" s="6">
        <f t="shared" si="95"/>
        <v>1.272260084200528</v>
      </c>
      <c r="Z346" s="6">
        <f t="shared" si="96"/>
        <v>0.34961544972932057</v>
      </c>
      <c r="AB346" s="6">
        <f t="shared" si="97"/>
        <v>2.085063493667609</v>
      </c>
      <c r="AC346" s="8">
        <v>499359.69365426694</v>
      </c>
      <c r="AD346" s="22">
        <f t="shared" si="101"/>
        <v>10411.966674475527</v>
      </c>
      <c r="AE346" s="23">
        <v>541.98</v>
      </c>
      <c r="AF346" s="22">
        <f t="shared" si="102"/>
        <v>9869.986674475527</v>
      </c>
      <c r="AG346" s="25"/>
      <c r="AH346" s="1">
        <f t="shared" si="103"/>
        <v>1587230358.2434516</v>
      </c>
      <c r="AI346" s="2">
        <f t="shared" si="104"/>
        <v>0.27228051224919486</v>
      </c>
      <c r="AJ346" s="2">
        <f t="shared" si="105"/>
        <v>0.9908361535753711</v>
      </c>
      <c r="AK346" s="2">
        <f t="shared" si="106"/>
        <v>0.3607307830437676</v>
      </c>
      <c r="AL346" s="2">
        <f t="shared" si="107"/>
        <v>1.6239999999999999</v>
      </c>
      <c r="AN346" s="102"/>
    </row>
    <row r="347" spans="1:40" ht="12.75">
      <c r="A347" s="49" t="s">
        <v>593</v>
      </c>
      <c r="B347" s="62" t="s">
        <v>594</v>
      </c>
      <c r="C347" s="53" t="s">
        <v>554</v>
      </c>
      <c r="E347" s="74"/>
      <c r="F347" s="56">
        <v>72938747</v>
      </c>
      <c r="G347" s="67">
        <v>40.63</v>
      </c>
      <c r="H347" s="5">
        <f t="shared" si="98"/>
        <v>0.40630000000000005</v>
      </c>
      <c r="I347" s="59">
        <v>372095.39</v>
      </c>
      <c r="J347" s="59">
        <v>21300.24</v>
      </c>
      <c r="K347" s="59">
        <v>0</v>
      </c>
      <c r="L347" s="59">
        <v>21375.16</v>
      </c>
      <c r="M347" s="91">
        <f t="shared" si="90"/>
        <v>414770.79</v>
      </c>
      <c r="N347" s="59">
        <v>0</v>
      </c>
      <c r="O347" s="59">
        <v>299999.98</v>
      </c>
      <c r="P347" s="59">
        <v>0</v>
      </c>
      <c r="Q347" s="94">
        <f t="shared" si="91"/>
        <v>299999.98</v>
      </c>
      <c r="R347" s="59">
        <v>434122.74</v>
      </c>
      <c r="S347" s="59">
        <v>0</v>
      </c>
      <c r="T347" s="94">
        <f t="shared" si="92"/>
        <v>434122.74</v>
      </c>
      <c r="U347" s="94">
        <f t="shared" si="93"/>
        <v>1148893.51</v>
      </c>
      <c r="V347" s="2">
        <f t="shared" si="99"/>
        <v>0.5951880966641777</v>
      </c>
      <c r="W347" s="2">
        <f t="shared" si="100"/>
        <v>0</v>
      </c>
      <c r="X347" s="2">
        <f t="shared" si="94"/>
        <v>0.5951880966641777</v>
      </c>
      <c r="Y347" s="6">
        <f t="shared" si="95"/>
        <v>0.41130399456958033</v>
      </c>
      <c r="Z347" s="6">
        <f t="shared" si="96"/>
        <v>0.5686563137696895</v>
      </c>
      <c r="AB347" s="6">
        <f t="shared" si="97"/>
        <v>1.5751484050034477</v>
      </c>
      <c r="AC347" s="8">
        <v>502477.037037037</v>
      </c>
      <c r="AD347" s="22">
        <f t="shared" si="101"/>
        <v>7914.759034397472</v>
      </c>
      <c r="AE347" s="23">
        <v>535.09</v>
      </c>
      <c r="AF347" s="22">
        <f t="shared" si="102"/>
        <v>7379.6690343974715</v>
      </c>
      <c r="AG347" s="25"/>
      <c r="AH347" s="1">
        <f t="shared" si="103"/>
        <v>179519436.37706125</v>
      </c>
      <c r="AI347" s="2">
        <f t="shared" si="104"/>
        <v>0.2310450602846249</v>
      </c>
      <c r="AJ347" s="2">
        <f t="shared" si="105"/>
        <v>0.16711281299362055</v>
      </c>
      <c r="AK347" s="2">
        <f t="shared" si="106"/>
        <v>0.24182492367465547</v>
      </c>
      <c r="AL347" s="2">
        <f t="shared" si="107"/>
        <v>0.64</v>
      </c>
      <c r="AN347" s="102"/>
    </row>
    <row r="348" spans="1:40" ht="12.75">
      <c r="A348" s="49" t="s">
        <v>595</v>
      </c>
      <c r="B348" s="62" t="s">
        <v>596</v>
      </c>
      <c r="C348" s="53" t="s">
        <v>554</v>
      </c>
      <c r="E348" s="74"/>
      <c r="F348" s="56">
        <v>2496134417</v>
      </c>
      <c r="G348" s="67">
        <v>55.28</v>
      </c>
      <c r="H348" s="5">
        <f t="shared" si="98"/>
        <v>0.5528</v>
      </c>
      <c r="I348" s="59">
        <v>9939788.78</v>
      </c>
      <c r="J348" s="59">
        <v>0</v>
      </c>
      <c r="K348" s="59">
        <v>0</v>
      </c>
      <c r="L348" s="59">
        <v>571092.98</v>
      </c>
      <c r="M348" s="91">
        <f t="shared" si="90"/>
        <v>10510881.76</v>
      </c>
      <c r="N348" s="59">
        <v>27152191.77</v>
      </c>
      <c r="O348" s="59">
        <v>0</v>
      </c>
      <c r="P348" s="59">
        <v>0</v>
      </c>
      <c r="Q348" s="94">
        <f t="shared" si="91"/>
        <v>27152191.77</v>
      </c>
      <c r="R348" s="59">
        <v>23282711.24</v>
      </c>
      <c r="S348" s="59">
        <v>0</v>
      </c>
      <c r="T348" s="94">
        <f t="shared" si="92"/>
        <v>23282711.24</v>
      </c>
      <c r="U348" s="94">
        <f t="shared" si="93"/>
        <v>60945784.769999996</v>
      </c>
      <c r="V348" s="2">
        <f t="shared" si="99"/>
        <v>0.9327506996991981</v>
      </c>
      <c r="W348" s="2">
        <f t="shared" si="100"/>
        <v>0</v>
      </c>
      <c r="X348" s="2">
        <f t="shared" si="94"/>
        <v>0.9327506996991981</v>
      </c>
      <c r="Y348" s="6">
        <f t="shared" si="95"/>
        <v>1.087769616294666</v>
      </c>
      <c r="Z348" s="6">
        <f t="shared" si="96"/>
        <v>0.4210863681224583</v>
      </c>
      <c r="AB348" s="6">
        <f t="shared" si="97"/>
        <v>2.4416066841163224</v>
      </c>
      <c r="AC348" s="8">
        <v>248915.38946307034</v>
      </c>
      <c r="AD348" s="22">
        <f t="shared" si="101"/>
        <v>6077.5347869245015</v>
      </c>
      <c r="AE348" s="23">
        <v>597.23</v>
      </c>
      <c r="AF348" s="22">
        <f t="shared" si="102"/>
        <v>5480.304786924502</v>
      </c>
      <c r="AG348" s="25"/>
      <c r="AH348" s="1">
        <f t="shared" si="103"/>
        <v>4515438525.68741</v>
      </c>
      <c r="AI348" s="2">
        <f t="shared" si="104"/>
        <v>0.23277654429809497</v>
      </c>
      <c r="AJ348" s="2">
        <f t="shared" si="105"/>
        <v>0.6013190438876913</v>
      </c>
      <c r="AK348" s="2">
        <f t="shared" si="106"/>
        <v>0.5156245867937166</v>
      </c>
      <c r="AL348" s="2">
        <f t="shared" si="107"/>
        <v>1.35</v>
      </c>
      <c r="AN348" s="102"/>
    </row>
    <row r="349" spans="1:40" ht="12.75">
      <c r="A349" s="49" t="s">
        <v>597</v>
      </c>
      <c r="B349" s="62" t="s">
        <v>598</v>
      </c>
      <c r="C349" s="53" t="s">
        <v>554</v>
      </c>
      <c r="E349" s="74"/>
      <c r="F349" s="56">
        <v>2516898921</v>
      </c>
      <c r="G349" s="67">
        <v>43.09</v>
      </c>
      <c r="H349" s="5">
        <f t="shared" si="98"/>
        <v>0.43090000000000006</v>
      </c>
      <c r="I349" s="59">
        <v>13840838.57</v>
      </c>
      <c r="J349" s="59">
        <v>792234.76</v>
      </c>
      <c r="K349" s="59">
        <v>0</v>
      </c>
      <c r="L349" s="59">
        <v>795191.23</v>
      </c>
      <c r="M349" s="91">
        <f t="shared" si="90"/>
        <v>15428264.56</v>
      </c>
      <c r="N349" s="59">
        <v>42149495.59</v>
      </c>
      <c r="O349" s="59">
        <v>20756333.86</v>
      </c>
      <c r="P349" s="59">
        <v>0</v>
      </c>
      <c r="Q349" s="94">
        <f t="shared" si="91"/>
        <v>62905829.45</v>
      </c>
      <c r="R349" s="59">
        <v>11923397.19</v>
      </c>
      <c r="S349" s="59">
        <v>508468</v>
      </c>
      <c r="T349" s="94">
        <f t="shared" si="92"/>
        <v>12431865.19</v>
      </c>
      <c r="U349" s="94">
        <f t="shared" si="93"/>
        <v>90765959.2</v>
      </c>
      <c r="V349" s="2">
        <f t="shared" si="99"/>
        <v>0.4737336525720573</v>
      </c>
      <c r="W349" s="2">
        <f t="shared" si="100"/>
        <v>0.020202162103433948</v>
      </c>
      <c r="X349" s="2">
        <f t="shared" si="94"/>
        <v>0.49393581467549125</v>
      </c>
      <c r="Y349" s="6">
        <f t="shared" si="95"/>
        <v>2.4993387269206115</v>
      </c>
      <c r="Z349" s="6">
        <f t="shared" si="96"/>
        <v>0.6129870544769486</v>
      </c>
      <c r="AB349" s="6">
        <f t="shared" si="97"/>
        <v>3.606261596073051</v>
      </c>
      <c r="AC349" s="8">
        <v>178471.20812345087</v>
      </c>
      <c r="AD349" s="22">
        <f t="shared" si="101"/>
        <v>6436.138638603616</v>
      </c>
      <c r="AE349" s="23">
        <v>491.05</v>
      </c>
      <c r="AF349" s="22">
        <f t="shared" si="102"/>
        <v>5945.088638603615</v>
      </c>
      <c r="AG349" s="25"/>
      <c r="AH349" s="1">
        <f t="shared" si="103"/>
        <v>5841027897.423995</v>
      </c>
      <c r="AI349" s="2">
        <f t="shared" si="104"/>
        <v>0.2641361217741172</v>
      </c>
      <c r="AJ349" s="2">
        <f t="shared" si="105"/>
        <v>1.0769650574300915</v>
      </c>
      <c r="AK349" s="2">
        <f t="shared" si="106"/>
        <v>0.21283694254366925</v>
      </c>
      <c r="AL349" s="2">
        <f t="shared" si="107"/>
        <v>1.554</v>
      </c>
      <c r="AN349" s="102"/>
    </row>
    <row r="350" spans="1:40" ht="12.75">
      <c r="A350" s="49" t="s">
        <v>599</v>
      </c>
      <c r="B350" s="62" t="s">
        <v>600</v>
      </c>
      <c r="C350" s="53" t="s">
        <v>554</v>
      </c>
      <c r="E350" s="74"/>
      <c r="F350" s="56">
        <v>1542953118</v>
      </c>
      <c r="G350" s="67">
        <v>77.71</v>
      </c>
      <c r="H350" s="5">
        <f t="shared" si="98"/>
        <v>0.7770999999999999</v>
      </c>
      <c r="I350" s="59">
        <v>4671342.99</v>
      </c>
      <c r="J350" s="59">
        <v>267390.96</v>
      </c>
      <c r="K350" s="59">
        <v>86657.08</v>
      </c>
      <c r="L350" s="59">
        <v>268367.72</v>
      </c>
      <c r="M350" s="91">
        <f t="shared" si="90"/>
        <v>5293758.75</v>
      </c>
      <c r="N350" s="59">
        <v>11893068</v>
      </c>
      <c r="O350" s="59">
        <v>0</v>
      </c>
      <c r="P350" s="59">
        <v>0</v>
      </c>
      <c r="Q350" s="94">
        <f t="shared" si="91"/>
        <v>11893068</v>
      </c>
      <c r="R350" s="59">
        <v>4784406.72</v>
      </c>
      <c r="S350" s="59">
        <v>77147.66</v>
      </c>
      <c r="T350" s="94">
        <f t="shared" si="92"/>
        <v>4861554.38</v>
      </c>
      <c r="U350" s="94">
        <f t="shared" si="93"/>
        <v>22048381.13</v>
      </c>
      <c r="V350" s="2">
        <f t="shared" si="99"/>
        <v>0.31008114661329583</v>
      </c>
      <c r="W350" s="2">
        <f t="shared" si="100"/>
        <v>0.005000000265724211</v>
      </c>
      <c r="X350" s="2">
        <f t="shared" si="94"/>
        <v>0.31508114687902006</v>
      </c>
      <c r="Y350" s="6">
        <f t="shared" si="95"/>
        <v>0.7707990515885526</v>
      </c>
      <c r="Z350" s="6">
        <f t="shared" si="96"/>
        <v>0.3430926505960112</v>
      </c>
      <c r="AB350" s="6">
        <f t="shared" si="97"/>
        <v>1.4289728490635838</v>
      </c>
      <c r="AC350" s="8">
        <v>484163.9448568399</v>
      </c>
      <c r="AD350" s="22">
        <f t="shared" si="101"/>
        <v>6918.571316959424</v>
      </c>
      <c r="AE350" s="23">
        <v>611.06</v>
      </c>
      <c r="AF350" s="22">
        <f t="shared" si="102"/>
        <v>6307.511316959424</v>
      </c>
      <c r="AG350" s="25"/>
      <c r="AH350" s="1">
        <f t="shared" si="103"/>
        <v>1985527111.0539186</v>
      </c>
      <c r="AI350" s="2">
        <f t="shared" si="104"/>
        <v>0.26661729877816026</v>
      </c>
      <c r="AJ350" s="2">
        <f t="shared" si="105"/>
        <v>0.5989879429894641</v>
      </c>
      <c r="AK350" s="2">
        <f t="shared" si="106"/>
        <v>0.2448495592396865</v>
      </c>
      <c r="AL350" s="2">
        <f t="shared" si="107"/>
        <v>1.111</v>
      </c>
      <c r="AN350" s="102"/>
    </row>
    <row r="351" spans="1:40" ht="12.75">
      <c r="A351" s="49" t="s">
        <v>601</v>
      </c>
      <c r="B351" s="62" t="s">
        <v>602</v>
      </c>
      <c r="C351" s="53" t="s">
        <v>554</v>
      </c>
      <c r="E351" s="74"/>
      <c r="F351" s="56">
        <v>3081216620</v>
      </c>
      <c r="G351" s="67">
        <v>42.7</v>
      </c>
      <c r="H351" s="5">
        <f t="shared" si="98"/>
        <v>0.42700000000000005</v>
      </c>
      <c r="I351" s="59">
        <v>17309976.75</v>
      </c>
      <c r="J351" s="59">
        <v>990783.16</v>
      </c>
      <c r="K351" s="59">
        <v>321122.54</v>
      </c>
      <c r="L351" s="59">
        <v>994526.3</v>
      </c>
      <c r="M351" s="91">
        <f t="shared" si="90"/>
        <v>19616408.75</v>
      </c>
      <c r="N351" s="59">
        <v>62020980</v>
      </c>
      <c r="O351" s="59">
        <v>25704868.72</v>
      </c>
      <c r="P351" s="59">
        <v>0</v>
      </c>
      <c r="Q351" s="94">
        <f t="shared" si="91"/>
        <v>87725848.72</v>
      </c>
      <c r="R351" s="59">
        <v>16407722.93</v>
      </c>
      <c r="S351" s="59">
        <v>616243.33</v>
      </c>
      <c r="T351" s="94">
        <f t="shared" si="92"/>
        <v>17023966.259999998</v>
      </c>
      <c r="U351" s="94">
        <f t="shared" si="93"/>
        <v>124366223.72999999</v>
      </c>
      <c r="V351" s="2">
        <f t="shared" si="99"/>
        <v>0.5325079328567298</v>
      </c>
      <c r="W351" s="2">
        <f t="shared" si="100"/>
        <v>0.020000000194728276</v>
      </c>
      <c r="X351" s="2">
        <f t="shared" si="94"/>
        <v>0.5525079330514581</v>
      </c>
      <c r="Y351" s="6">
        <f t="shared" si="95"/>
        <v>2.847117211772017</v>
      </c>
      <c r="Z351" s="6">
        <f t="shared" si="96"/>
        <v>0.6366449091138551</v>
      </c>
      <c r="AB351" s="6">
        <f t="shared" si="97"/>
        <v>4.03627005393733</v>
      </c>
      <c r="AC351" s="8">
        <v>220429.69687401326</v>
      </c>
      <c r="AD351" s="22">
        <f t="shared" si="101"/>
        <v>8897.137844910629</v>
      </c>
      <c r="AE351" s="23">
        <v>453.42</v>
      </c>
      <c r="AF351" s="22">
        <f t="shared" si="102"/>
        <v>8443.717844910629</v>
      </c>
      <c r="AG351" s="25"/>
      <c r="AH351" s="1">
        <f t="shared" si="103"/>
        <v>7215963981.264636</v>
      </c>
      <c r="AI351" s="2">
        <f t="shared" si="104"/>
        <v>0.2718473761916162</v>
      </c>
      <c r="AJ351" s="2">
        <f t="shared" si="105"/>
        <v>1.2157190494266517</v>
      </c>
      <c r="AK351" s="2">
        <f t="shared" si="106"/>
        <v>0.23592088741297262</v>
      </c>
      <c r="AL351" s="2">
        <f t="shared" si="107"/>
        <v>1.724</v>
      </c>
      <c r="AN351" s="102"/>
    </row>
    <row r="352" spans="1:40" ht="12.75">
      <c r="A352" s="49" t="s">
        <v>603</v>
      </c>
      <c r="B352" s="62" t="s">
        <v>604</v>
      </c>
      <c r="C352" s="53" t="s">
        <v>554</v>
      </c>
      <c r="E352" s="74"/>
      <c r="F352" s="56">
        <v>430169670</v>
      </c>
      <c r="G352" s="67">
        <v>42.73</v>
      </c>
      <c r="H352" s="5">
        <f t="shared" si="98"/>
        <v>0.42729999999999996</v>
      </c>
      <c r="I352" s="59">
        <v>2324222.79</v>
      </c>
      <c r="J352" s="59">
        <v>0</v>
      </c>
      <c r="K352" s="59">
        <v>43173.29</v>
      </c>
      <c r="L352" s="59">
        <v>133544.41</v>
      </c>
      <c r="M352" s="91">
        <f t="shared" si="90"/>
        <v>2500940.49</v>
      </c>
      <c r="N352" s="59">
        <v>0</v>
      </c>
      <c r="O352" s="59">
        <v>13845548.45</v>
      </c>
      <c r="P352" s="59">
        <v>0</v>
      </c>
      <c r="Q352" s="94">
        <f t="shared" si="91"/>
        <v>13845548.45</v>
      </c>
      <c r="R352" s="59">
        <v>5213769.25</v>
      </c>
      <c r="S352" s="59">
        <v>0</v>
      </c>
      <c r="T352" s="94">
        <f t="shared" si="92"/>
        <v>5213769.25</v>
      </c>
      <c r="U352" s="94">
        <f t="shared" si="93"/>
        <v>21560258.189999998</v>
      </c>
      <c r="V352" s="2">
        <f t="shared" si="99"/>
        <v>1.2120262337416767</v>
      </c>
      <c r="W352" s="2">
        <f t="shared" si="100"/>
        <v>0</v>
      </c>
      <c r="X352" s="2">
        <f t="shared" si="94"/>
        <v>1.2120262337416767</v>
      </c>
      <c r="Y352" s="6">
        <f t="shared" si="95"/>
        <v>3.2186249788368384</v>
      </c>
      <c r="Z352" s="6">
        <f t="shared" si="96"/>
        <v>0.5813846638699562</v>
      </c>
      <c r="AB352" s="6">
        <f t="shared" si="97"/>
        <v>5.012035876448471</v>
      </c>
      <c r="AC352" s="8">
        <v>143873.2080975185</v>
      </c>
      <c r="AD352" s="22">
        <f t="shared" si="101"/>
        <v>7210.9768064449945</v>
      </c>
      <c r="AE352" s="23">
        <v>470.18</v>
      </c>
      <c r="AF352" s="22">
        <f t="shared" si="102"/>
        <v>6740.796806444994</v>
      </c>
      <c r="AG352" s="25"/>
      <c r="AH352" s="1">
        <f t="shared" si="103"/>
        <v>1006715820.2667916</v>
      </c>
      <c r="AI352" s="2">
        <f t="shared" si="104"/>
        <v>0.2484256668716323</v>
      </c>
      <c r="AJ352" s="2">
        <f t="shared" si="105"/>
        <v>1.3753184534569811</v>
      </c>
      <c r="AK352" s="2">
        <f t="shared" si="106"/>
        <v>0.5178988096778185</v>
      </c>
      <c r="AL352" s="2">
        <f t="shared" si="107"/>
        <v>2.141</v>
      </c>
      <c r="AN352" s="102"/>
    </row>
    <row r="353" spans="1:40" ht="12.75">
      <c r="A353" s="49" t="s">
        <v>605</v>
      </c>
      <c r="B353" s="62" t="s">
        <v>606</v>
      </c>
      <c r="C353" s="53" t="s">
        <v>554</v>
      </c>
      <c r="E353" s="74"/>
      <c r="F353" s="56">
        <v>847373781</v>
      </c>
      <c r="G353" s="67">
        <v>40.32</v>
      </c>
      <c r="H353" s="5">
        <f t="shared" si="98"/>
        <v>0.4032</v>
      </c>
      <c r="I353" s="59">
        <v>4994722.18</v>
      </c>
      <c r="J353" s="59">
        <v>0</v>
      </c>
      <c r="K353" s="59">
        <v>0</v>
      </c>
      <c r="L353" s="59">
        <v>286945.5</v>
      </c>
      <c r="M353" s="91">
        <f t="shared" si="90"/>
        <v>5281667.68</v>
      </c>
      <c r="N353" s="59">
        <v>0</v>
      </c>
      <c r="O353" s="59">
        <v>30123129.05</v>
      </c>
      <c r="P353" s="59">
        <v>0</v>
      </c>
      <c r="Q353" s="94">
        <f t="shared" si="91"/>
        <v>30123129.05</v>
      </c>
      <c r="R353" s="59">
        <v>6994187</v>
      </c>
      <c r="S353" s="59">
        <v>0</v>
      </c>
      <c r="T353" s="94">
        <f t="shared" si="92"/>
        <v>6994187</v>
      </c>
      <c r="U353" s="94">
        <f t="shared" si="93"/>
        <v>42398983.730000004</v>
      </c>
      <c r="V353" s="2">
        <f t="shared" si="99"/>
        <v>0.8253957293493366</v>
      </c>
      <c r="W353" s="2">
        <f t="shared" si="100"/>
        <v>0</v>
      </c>
      <c r="X353" s="2">
        <f t="shared" si="94"/>
        <v>0.8253957293493366</v>
      </c>
      <c r="Y353" s="6">
        <f t="shared" si="95"/>
        <v>3.55488094220371</v>
      </c>
      <c r="Z353" s="6">
        <f t="shared" si="96"/>
        <v>0.6232984544042671</v>
      </c>
      <c r="AB353" s="6">
        <f t="shared" si="97"/>
        <v>5.003575125957314</v>
      </c>
      <c r="AC353" s="8">
        <v>116467.76436031332</v>
      </c>
      <c r="AD353" s="22">
        <f t="shared" si="101"/>
        <v>5827.552087291215</v>
      </c>
      <c r="AE353" s="23">
        <v>485.83</v>
      </c>
      <c r="AF353" s="22">
        <f t="shared" si="102"/>
        <v>5341.722087291215</v>
      </c>
      <c r="AG353" s="25"/>
      <c r="AH353" s="1">
        <f t="shared" si="103"/>
        <v>2101621480.6547618</v>
      </c>
      <c r="AI353" s="2">
        <f t="shared" si="104"/>
        <v>0.25131393681580055</v>
      </c>
      <c r="AJ353" s="2">
        <f t="shared" si="105"/>
        <v>1.433327995896536</v>
      </c>
      <c r="AK353" s="2">
        <f t="shared" si="106"/>
        <v>0.3327995580736525</v>
      </c>
      <c r="AL353" s="2">
        <f t="shared" si="107"/>
        <v>2.0170000000000003</v>
      </c>
      <c r="AN353" s="102"/>
    </row>
    <row r="354" spans="1:40" ht="12.75">
      <c r="A354" s="49" t="s">
        <v>607</v>
      </c>
      <c r="B354" s="62" t="s">
        <v>1133</v>
      </c>
      <c r="C354" s="53" t="s">
        <v>554</v>
      </c>
      <c r="E354" s="74"/>
      <c r="F354" s="56">
        <v>4918439523</v>
      </c>
      <c r="G354" s="67">
        <v>42.59</v>
      </c>
      <c r="H354" s="5">
        <f t="shared" si="98"/>
        <v>0.42590000000000006</v>
      </c>
      <c r="I354" s="59">
        <v>27540260.92</v>
      </c>
      <c r="J354" s="59">
        <v>0</v>
      </c>
      <c r="K354" s="59">
        <v>0</v>
      </c>
      <c r="L354" s="59">
        <v>1582067.18</v>
      </c>
      <c r="M354" s="91">
        <f t="shared" si="90"/>
        <v>29122328.1</v>
      </c>
      <c r="N354" s="59">
        <v>111131975</v>
      </c>
      <c r="O354" s="59">
        <v>0</v>
      </c>
      <c r="P354" s="59">
        <v>0</v>
      </c>
      <c r="Q354" s="94">
        <f t="shared" si="91"/>
        <v>111131975</v>
      </c>
      <c r="R354" s="59">
        <v>33756902.39</v>
      </c>
      <c r="S354" s="59">
        <v>983687.9</v>
      </c>
      <c r="T354" s="94">
        <f t="shared" si="92"/>
        <v>34740590.29</v>
      </c>
      <c r="U354" s="94">
        <f t="shared" si="93"/>
        <v>174994893.39</v>
      </c>
      <c r="V354" s="2">
        <f t="shared" si="99"/>
        <v>0.6863335867431789</v>
      </c>
      <c r="W354" s="2">
        <f t="shared" si="100"/>
        <v>0.0199999999064744</v>
      </c>
      <c r="X354" s="2">
        <f t="shared" si="94"/>
        <v>0.7063335866496533</v>
      </c>
      <c r="Y354" s="6">
        <f t="shared" si="95"/>
        <v>2.2594966244947363</v>
      </c>
      <c r="Z354" s="6">
        <f t="shared" si="96"/>
        <v>0.5921050358313007</v>
      </c>
      <c r="AB354" s="6">
        <f t="shared" si="97"/>
        <v>3.5579352469756893</v>
      </c>
      <c r="AC354" s="8">
        <v>190577.3014819529</v>
      </c>
      <c r="AD354" s="22">
        <f t="shared" si="101"/>
        <v>6780.616982161525</v>
      </c>
      <c r="AE354" s="23">
        <v>516.12</v>
      </c>
      <c r="AF354" s="22">
        <f t="shared" si="102"/>
        <v>6264.496982161525</v>
      </c>
      <c r="AG354" s="25"/>
      <c r="AH354" s="1">
        <f t="shared" si="103"/>
        <v>11548343561.868982</v>
      </c>
      <c r="AI354" s="2">
        <f t="shared" si="104"/>
        <v>0.25217753476055094</v>
      </c>
      <c r="AJ354" s="2">
        <f t="shared" si="105"/>
        <v>0.9623196123723082</v>
      </c>
      <c r="AK354" s="2">
        <f t="shared" si="106"/>
        <v>0.30082747455408737</v>
      </c>
      <c r="AL354" s="2">
        <f t="shared" si="107"/>
        <v>1.515</v>
      </c>
      <c r="AN354" s="102"/>
    </row>
    <row r="355" spans="1:40" ht="12.75">
      <c r="A355" s="49" t="s">
        <v>608</v>
      </c>
      <c r="B355" s="62" t="s">
        <v>609</v>
      </c>
      <c r="C355" s="53" t="s">
        <v>554</v>
      </c>
      <c r="E355" s="74"/>
      <c r="F355" s="56">
        <v>1358411758</v>
      </c>
      <c r="G355" s="67">
        <v>67.28</v>
      </c>
      <c r="H355" s="5">
        <f t="shared" si="98"/>
        <v>0.6728000000000001</v>
      </c>
      <c r="I355" s="59">
        <v>4918415.81</v>
      </c>
      <c r="J355" s="59">
        <v>281518.91</v>
      </c>
      <c r="K355" s="59">
        <v>91242.95</v>
      </c>
      <c r="L355" s="59">
        <v>282582.5</v>
      </c>
      <c r="M355" s="91">
        <f t="shared" si="90"/>
        <v>5573760.17</v>
      </c>
      <c r="N355" s="59">
        <v>24185519</v>
      </c>
      <c r="O355" s="59">
        <v>0</v>
      </c>
      <c r="P355" s="59">
        <v>0</v>
      </c>
      <c r="Q355" s="94">
        <f t="shared" si="91"/>
        <v>24185519</v>
      </c>
      <c r="R355" s="59">
        <v>1222977.91</v>
      </c>
      <c r="S355" s="59">
        <v>679205.88</v>
      </c>
      <c r="T355" s="94">
        <f t="shared" si="92"/>
        <v>1902183.79</v>
      </c>
      <c r="U355" s="94">
        <f t="shared" si="93"/>
        <v>31661462.96</v>
      </c>
      <c r="V355" s="2">
        <f t="shared" si="99"/>
        <v>0.09002998559145274</v>
      </c>
      <c r="W355" s="2">
        <f t="shared" si="100"/>
        <v>0.05000000007361538</v>
      </c>
      <c r="X355" s="2">
        <f t="shared" si="94"/>
        <v>0.14002998566506814</v>
      </c>
      <c r="Y355" s="6">
        <f t="shared" si="95"/>
        <v>1.780426211534603</v>
      </c>
      <c r="Z355" s="6">
        <f t="shared" si="96"/>
        <v>0.4103144821277379</v>
      </c>
      <c r="AB355" s="6">
        <f t="shared" si="97"/>
        <v>2.330770679327409</v>
      </c>
      <c r="AC355" s="8">
        <v>393217.99123904883</v>
      </c>
      <c r="AD355" s="22">
        <f t="shared" si="101"/>
        <v>9165.00964563997</v>
      </c>
      <c r="AE355" s="23">
        <v>382.04</v>
      </c>
      <c r="AF355" s="22">
        <f t="shared" si="102"/>
        <v>8782.969645639969</v>
      </c>
      <c r="AG355" s="25"/>
      <c r="AH355" s="1">
        <f t="shared" si="103"/>
        <v>2019042446.492271</v>
      </c>
      <c r="AI355" s="2">
        <f t="shared" si="104"/>
        <v>0.27605958357554206</v>
      </c>
      <c r="AJ355" s="2">
        <f t="shared" si="105"/>
        <v>1.197870755120481</v>
      </c>
      <c r="AK355" s="2">
        <f t="shared" si="106"/>
        <v>0.09421217435545784</v>
      </c>
      <c r="AL355" s="2">
        <f t="shared" si="107"/>
        <v>1.568</v>
      </c>
      <c r="AN355" s="102"/>
    </row>
    <row r="356" spans="1:40" ht="12.75">
      <c r="A356" s="49" t="s">
        <v>610</v>
      </c>
      <c r="B356" s="62" t="s">
        <v>1134</v>
      </c>
      <c r="C356" s="53" t="s">
        <v>554</v>
      </c>
      <c r="E356" s="74"/>
      <c r="F356" s="56">
        <v>1231173592</v>
      </c>
      <c r="G356" s="67">
        <v>88.79</v>
      </c>
      <c r="H356" s="5">
        <f t="shared" si="98"/>
        <v>0.8879</v>
      </c>
      <c r="I356" s="59">
        <v>3219765.34</v>
      </c>
      <c r="J356" s="59">
        <v>184292.74</v>
      </c>
      <c r="K356" s="59">
        <v>0</v>
      </c>
      <c r="L356" s="59">
        <v>184982.69</v>
      </c>
      <c r="M356" s="91">
        <f t="shared" si="90"/>
        <v>3589040.77</v>
      </c>
      <c r="N356" s="59">
        <v>3765252</v>
      </c>
      <c r="O356" s="59">
        <v>2893285.73</v>
      </c>
      <c r="P356" s="59">
        <v>0</v>
      </c>
      <c r="Q356" s="94">
        <f t="shared" si="91"/>
        <v>6658537.73</v>
      </c>
      <c r="R356" s="59">
        <v>3371505</v>
      </c>
      <c r="S356" s="59">
        <v>0</v>
      </c>
      <c r="T356" s="94">
        <f t="shared" si="92"/>
        <v>3371505</v>
      </c>
      <c r="U356" s="94">
        <f t="shared" si="93"/>
        <v>13619083.5</v>
      </c>
      <c r="V356" s="2">
        <f t="shared" si="99"/>
        <v>0.27384481131723304</v>
      </c>
      <c r="W356" s="2">
        <f t="shared" si="100"/>
        <v>0</v>
      </c>
      <c r="X356" s="2">
        <f t="shared" si="94"/>
        <v>0.27384481131723304</v>
      </c>
      <c r="Y356" s="6">
        <f t="shared" si="95"/>
        <v>0.5408285048726094</v>
      </c>
      <c r="Z356" s="6">
        <f t="shared" si="96"/>
        <v>0.29151378760242286</v>
      </c>
      <c r="AB356" s="6">
        <f t="shared" si="97"/>
        <v>1.1061871037922653</v>
      </c>
      <c r="AC356" s="8">
        <v>594443.1362725451</v>
      </c>
      <c r="AD356" s="22">
        <f t="shared" si="101"/>
        <v>6575.653312825175</v>
      </c>
      <c r="AE356" s="23">
        <v>631.13</v>
      </c>
      <c r="AF356" s="22">
        <f t="shared" si="102"/>
        <v>5944.523312825175</v>
      </c>
      <c r="AG356" s="25"/>
      <c r="AH356" s="1">
        <f t="shared" si="103"/>
        <v>1386612897.848857</v>
      </c>
      <c r="AI356" s="2">
        <f t="shared" si="104"/>
        <v>0.25883509201219124</v>
      </c>
      <c r="AJ356" s="2">
        <f t="shared" si="105"/>
        <v>0.4802016294763899</v>
      </c>
      <c r="AK356" s="2">
        <f t="shared" si="106"/>
        <v>0.24314680796857116</v>
      </c>
      <c r="AL356" s="2">
        <f t="shared" si="107"/>
        <v>0.982</v>
      </c>
      <c r="AN356" s="102"/>
    </row>
    <row r="357" spans="1:40" ht="12.75">
      <c r="A357" s="49" t="s">
        <v>611</v>
      </c>
      <c r="B357" s="62" t="s">
        <v>612</v>
      </c>
      <c r="C357" s="53" t="s">
        <v>554</v>
      </c>
      <c r="E357" s="74"/>
      <c r="F357" s="56">
        <v>2930589679</v>
      </c>
      <c r="G357" s="67">
        <v>76.04</v>
      </c>
      <c r="H357" s="5">
        <f t="shared" si="98"/>
        <v>0.7604000000000001</v>
      </c>
      <c r="I357" s="59">
        <v>9247892.94</v>
      </c>
      <c r="J357" s="59">
        <v>0</v>
      </c>
      <c r="K357" s="59">
        <v>171585.4</v>
      </c>
      <c r="L357" s="59">
        <v>531099.8</v>
      </c>
      <c r="M357" s="91">
        <f t="shared" si="90"/>
        <v>9950578.14</v>
      </c>
      <c r="N357" s="59">
        <v>29607795</v>
      </c>
      <c r="O357" s="59">
        <v>0</v>
      </c>
      <c r="P357" s="59">
        <v>0</v>
      </c>
      <c r="Q357" s="94">
        <f t="shared" si="91"/>
        <v>29607795</v>
      </c>
      <c r="R357" s="59">
        <v>19420437.04</v>
      </c>
      <c r="S357" s="59">
        <v>0</v>
      </c>
      <c r="T357" s="94">
        <f t="shared" si="92"/>
        <v>19420437.04</v>
      </c>
      <c r="U357" s="94">
        <f t="shared" si="93"/>
        <v>58978810.18</v>
      </c>
      <c r="V357" s="2">
        <f t="shared" si="99"/>
        <v>0.6626801827346502</v>
      </c>
      <c r="W357" s="2">
        <f t="shared" si="100"/>
        <v>0</v>
      </c>
      <c r="X357" s="2">
        <f t="shared" si="94"/>
        <v>0.6626801827346502</v>
      </c>
      <c r="Y357" s="6">
        <f t="shared" si="95"/>
        <v>1.0103016199150412</v>
      </c>
      <c r="Z357" s="6">
        <f t="shared" si="96"/>
        <v>0.3395418407190808</v>
      </c>
      <c r="AB357" s="6">
        <f t="shared" si="97"/>
        <v>2.012523643368772</v>
      </c>
      <c r="AC357" s="8">
        <v>239603.9217736875</v>
      </c>
      <c r="AD357" s="22">
        <f t="shared" si="101"/>
        <v>4822.085576134277</v>
      </c>
      <c r="AE357" s="23">
        <v>568.34</v>
      </c>
      <c r="AF357" s="22">
        <f t="shared" si="102"/>
        <v>4253.745576134277</v>
      </c>
      <c r="AG357" s="25"/>
      <c r="AH357" s="1">
        <f t="shared" si="103"/>
        <v>3854010624.671225</v>
      </c>
      <c r="AI357" s="2">
        <f t="shared" si="104"/>
        <v>0.2581876156827891</v>
      </c>
      <c r="AJ357" s="2">
        <f t="shared" si="105"/>
        <v>0.7682333517833974</v>
      </c>
      <c r="AK357" s="2">
        <f t="shared" si="106"/>
        <v>0.5039020109514282</v>
      </c>
      <c r="AL357" s="2">
        <f t="shared" si="107"/>
        <v>1.53</v>
      </c>
      <c r="AN357" s="102"/>
    </row>
    <row r="358" spans="1:40" ht="12.75">
      <c r="A358" s="49" t="s">
        <v>613</v>
      </c>
      <c r="B358" s="62" t="s">
        <v>1135</v>
      </c>
      <c r="C358" s="53" t="s">
        <v>554</v>
      </c>
      <c r="E358" s="74"/>
      <c r="F358" s="56">
        <v>430614766</v>
      </c>
      <c r="G358" s="67">
        <v>77.86</v>
      </c>
      <c r="H358" s="5">
        <f t="shared" si="98"/>
        <v>0.7786</v>
      </c>
      <c r="I358" s="59">
        <v>1299291.74</v>
      </c>
      <c r="J358" s="59">
        <v>74373.58</v>
      </c>
      <c r="K358" s="59">
        <v>24102.06</v>
      </c>
      <c r="L358" s="59">
        <v>74647.49</v>
      </c>
      <c r="M358" s="91">
        <f t="shared" si="90"/>
        <v>1472414.87</v>
      </c>
      <c r="N358" s="59">
        <v>4656498</v>
      </c>
      <c r="O358" s="59">
        <v>0</v>
      </c>
      <c r="P358" s="59">
        <v>0</v>
      </c>
      <c r="Q358" s="94">
        <f t="shared" si="91"/>
        <v>4656498</v>
      </c>
      <c r="R358" s="59">
        <v>3209595.58</v>
      </c>
      <c r="S358" s="59">
        <v>0</v>
      </c>
      <c r="T358" s="94">
        <f t="shared" si="92"/>
        <v>3209595.58</v>
      </c>
      <c r="U358" s="94">
        <f t="shared" si="93"/>
        <v>9338508.45</v>
      </c>
      <c r="V358" s="2">
        <f t="shared" si="99"/>
        <v>0.7453519557199764</v>
      </c>
      <c r="W358" s="2">
        <f t="shared" si="100"/>
        <v>0</v>
      </c>
      <c r="X358" s="2">
        <f t="shared" si="94"/>
        <v>0.7453519557199764</v>
      </c>
      <c r="Y358" s="6">
        <f t="shared" si="95"/>
        <v>1.0813605030905977</v>
      </c>
      <c r="Z358" s="6">
        <f t="shared" si="96"/>
        <v>0.34193320486367157</v>
      </c>
      <c r="AB358" s="6">
        <f t="shared" si="97"/>
        <v>2.1686456636742455</v>
      </c>
      <c r="AC358" s="8">
        <v>209005.25960890087</v>
      </c>
      <c r="AD358" s="22">
        <f t="shared" si="101"/>
        <v>4532.583499359528</v>
      </c>
      <c r="AE358" s="23">
        <v>549.58</v>
      </c>
      <c r="AF358" s="22">
        <f t="shared" si="102"/>
        <v>3983.003499359528</v>
      </c>
      <c r="AG358" s="25"/>
      <c r="AH358" s="1">
        <f t="shared" si="103"/>
        <v>553062889.8022091</v>
      </c>
      <c r="AI358" s="2">
        <f t="shared" si="104"/>
        <v>0.26622919330685474</v>
      </c>
      <c r="AJ358" s="2">
        <f t="shared" si="105"/>
        <v>0.8419472877063393</v>
      </c>
      <c r="AK358" s="2">
        <f t="shared" si="106"/>
        <v>0.5803310327235736</v>
      </c>
      <c r="AL358" s="2">
        <f t="shared" si="107"/>
        <v>1.6880000000000002</v>
      </c>
      <c r="AN358" s="102"/>
    </row>
    <row r="359" spans="1:40" ht="12.75">
      <c r="A359" s="49" t="s">
        <v>614</v>
      </c>
      <c r="B359" s="62" t="s">
        <v>1136</v>
      </c>
      <c r="C359" s="53" t="s">
        <v>554</v>
      </c>
      <c r="E359" s="74"/>
      <c r="F359" s="56">
        <v>1260895153</v>
      </c>
      <c r="G359" s="67">
        <v>43.01</v>
      </c>
      <c r="H359" s="5">
        <f t="shared" si="98"/>
        <v>0.4301</v>
      </c>
      <c r="I359" s="59">
        <v>6749155.63</v>
      </c>
      <c r="J359" s="59">
        <v>386336.18</v>
      </c>
      <c r="K359" s="59">
        <v>0</v>
      </c>
      <c r="L359" s="59">
        <v>387725.38</v>
      </c>
      <c r="M359" s="91">
        <f t="shared" si="90"/>
        <v>7523217.1899999995</v>
      </c>
      <c r="N359" s="59">
        <v>17792345.09</v>
      </c>
      <c r="O359" s="59">
        <v>10043313.36</v>
      </c>
      <c r="P359" s="59">
        <v>0</v>
      </c>
      <c r="Q359" s="94">
        <f t="shared" si="91"/>
        <v>27835658.45</v>
      </c>
      <c r="R359" s="59">
        <v>9516865.45</v>
      </c>
      <c r="S359" s="59">
        <v>378268.55</v>
      </c>
      <c r="T359" s="94">
        <f t="shared" si="92"/>
        <v>9895134</v>
      </c>
      <c r="U359" s="94">
        <f t="shared" si="93"/>
        <v>45254009.64</v>
      </c>
      <c r="V359" s="2">
        <f t="shared" si="99"/>
        <v>0.754770563385614</v>
      </c>
      <c r="W359" s="2">
        <f t="shared" si="100"/>
        <v>0.030000000325165813</v>
      </c>
      <c r="X359" s="2">
        <f t="shared" si="94"/>
        <v>0.7847705637107799</v>
      </c>
      <c r="Y359" s="6">
        <f t="shared" si="95"/>
        <v>2.207610869450301</v>
      </c>
      <c r="Z359" s="6">
        <f t="shared" si="96"/>
        <v>0.5966568411418105</v>
      </c>
      <c r="AB359" s="6">
        <f t="shared" si="97"/>
        <v>3.5890382743028915</v>
      </c>
      <c r="AC359" s="8">
        <v>152335.34223706176</v>
      </c>
      <c r="AD359" s="22">
        <f t="shared" si="101"/>
        <v>5467.373738178445</v>
      </c>
      <c r="AE359" s="23">
        <v>558.73</v>
      </c>
      <c r="AF359" s="22">
        <f t="shared" si="102"/>
        <v>4908.643738178445</v>
      </c>
      <c r="AG359" s="25"/>
      <c r="AH359" s="1">
        <f t="shared" si="103"/>
        <v>2931632534.29435</v>
      </c>
      <c r="AI359" s="2">
        <f t="shared" si="104"/>
        <v>0.2566221073750927</v>
      </c>
      <c r="AJ359" s="2">
        <f t="shared" si="105"/>
        <v>0.9494934349505744</v>
      </c>
      <c r="AK359" s="2">
        <f t="shared" si="106"/>
        <v>0.33752981945200644</v>
      </c>
      <c r="AL359" s="2">
        <f t="shared" si="107"/>
        <v>1.544</v>
      </c>
      <c r="AN359" s="102"/>
    </row>
    <row r="360" spans="1:40" ht="12.75">
      <c r="A360" s="49" t="s">
        <v>615</v>
      </c>
      <c r="B360" s="62" t="s">
        <v>616</v>
      </c>
      <c r="C360" s="53" t="s">
        <v>554</v>
      </c>
      <c r="E360" s="74"/>
      <c r="F360" s="56">
        <v>4545819425</v>
      </c>
      <c r="G360" s="67">
        <v>83.55</v>
      </c>
      <c r="H360" s="5">
        <f t="shared" si="98"/>
        <v>0.8355</v>
      </c>
      <c r="I360" s="59">
        <v>12747444.21</v>
      </c>
      <c r="J360" s="59">
        <v>729651.28</v>
      </c>
      <c r="K360" s="59">
        <v>0</v>
      </c>
      <c r="L360" s="59">
        <v>732363.11</v>
      </c>
      <c r="M360" s="91">
        <f t="shared" si="90"/>
        <v>14209458.6</v>
      </c>
      <c r="N360" s="59">
        <v>0</v>
      </c>
      <c r="O360" s="59">
        <v>48398721.01</v>
      </c>
      <c r="P360" s="59">
        <v>0</v>
      </c>
      <c r="Q360" s="94">
        <f t="shared" si="91"/>
        <v>48398721.01</v>
      </c>
      <c r="R360" s="59">
        <v>13467750.09</v>
      </c>
      <c r="S360" s="59">
        <v>0</v>
      </c>
      <c r="T360" s="94">
        <f t="shared" si="92"/>
        <v>13467750.09</v>
      </c>
      <c r="U360" s="94">
        <f t="shared" si="93"/>
        <v>76075929.7</v>
      </c>
      <c r="V360" s="2">
        <f t="shared" si="99"/>
        <v>0.2962667196134831</v>
      </c>
      <c r="W360" s="2">
        <f t="shared" si="100"/>
        <v>0</v>
      </c>
      <c r="X360" s="2">
        <f t="shared" si="94"/>
        <v>0.2962667196134831</v>
      </c>
      <c r="Y360" s="6">
        <f t="shared" si="95"/>
        <v>1.0646863961165813</v>
      </c>
      <c r="Z360" s="6">
        <f t="shared" si="96"/>
        <v>0.3125829970687848</v>
      </c>
      <c r="AB360" s="6">
        <f t="shared" si="97"/>
        <v>1.6735361127988493</v>
      </c>
      <c r="AC360" s="8">
        <v>445123.0172629472</v>
      </c>
      <c r="AD360" s="22">
        <f t="shared" si="101"/>
        <v>7449.294440275277</v>
      </c>
      <c r="AE360" s="23">
        <v>532.18</v>
      </c>
      <c r="AF360" s="22">
        <f t="shared" si="102"/>
        <v>6917.114440275277</v>
      </c>
      <c r="AG360" s="25"/>
      <c r="AH360" s="1">
        <f t="shared" si="103"/>
        <v>5440837133.453022</v>
      </c>
      <c r="AI360" s="2">
        <f t="shared" si="104"/>
        <v>0.26116309405096966</v>
      </c>
      <c r="AJ360" s="2">
        <f t="shared" si="105"/>
        <v>0.8895454839554037</v>
      </c>
      <c r="AK360" s="2">
        <f t="shared" si="106"/>
        <v>0.24753084423706512</v>
      </c>
      <c r="AL360" s="2">
        <f t="shared" si="107"/>
        <v>1.399</v>
      </c>
      <c r="AN360" s="102"/>
    </row>
    <row r="361" spans="1:40" ht="12.75">
      <c r="A361" s="49" t="s">
        <v>617</v>
      </c>
      <c r="B361" s="62" t="s">
        <v>618</v>
      </c>
      <c r="C361" s="53" t="s">
        <v>554</v>
      </c>
      <c r="E361" s="74" t="s">
        <v>1200</v>
      </c>
      <c r="F361" s="56">
        <v>1331987553</v>
      </c>
      <c r="G361" s="67">
        <v>108.17</v>
      </c>
      <c r="H361" s="5">
        <f t="shared" si="98"/>
        <v>1.0817</v>
      </c>
      <c r="I361" s="59">
        <v>2932586.96</v>
      </c>
      <c r="J361" s="59">
        <v>167854.11</v>
      </c>
      <c r="K361" s="59">
        <v>54403.38</v>
      </c>
      <c r="L361" s="59">
        <v>168489.28</v>
      </c>
      <c r="M361" s="91">
        <f t="shared" si="90"/>
        <v>3323333.7299999995</v>
      </c>
      <c r="N361" s="59">
        <v>6758157</v>
      </c>
      <c r="O361" s="59">
        <v>3250746.79</v>
      </c>
      <c r="P361" s="59">
        <v>0</v>
      </c>
      <c r="Q361" s="94">
        <f t="shared" si="91"/>
        <v>10008903.79</v>
      </c>
      <c r="R361" s="59">
        <v>3794553.81</v>
      </c>
      <c r="S361" s="59">
        <v>266397</v>
      </c>
      <c r="T361" s="94">
        <f t="shared" si="92"/>
        <v>4060950.81</v>
      </c>
      <c r="U361" s="94">
        <f t="shared" si="93"/>
        <v>17393188.33</v>
      </c>
      <c r="V361" s="2">
        <f t="shared" si="99"/>
        <v>0.28487907424161946</v>
      </c>
      <c r="W361" s="2">
        <f t="shared" si="100"/>
        <v>0.019999961666308456</v>
      </c>
      <c r="X361" s="2">
        <f t="shared" si="94"/>
        <v>0.30487903590792786</v>
      </c>
      <c r="Y361" s="6">
        <f t="shared" si="95"/>
        <v>0.751426225226896</v>
      </c>
      <c r="Z361" s="6">
        <f t="shared" si="96"/>
        <v>0.24950186077301878</v>
      </c>
      <c r="AB361" s="6">
        <f t="shared" si="97"/>
        <v>1.3058071219078424</v>
      </c>
      <c r="AC361" s="8">
        <v>579581.4365199797</v>
      </c>
      <c r="AD361" s="22">
        <f t="shared" si="101"/>
        <v>7568.215675333676</v>
      </c>
      <c r="AE361" s="23">
        <v>547.68</v>
      </c>
      <c r="AF361" s="22">
        <f t="shared" si="102"/>
        <v>7020.5356753336755</v>
      </c>
      <c r="AG361" s="25"/>
      <c r="AH361" s="1">
        <f t="shared" si="103"/>
        <v>1231383519.460109</v>
      </c>
      <c r="AI361" s="2">
        <f t="shared" si="104"/>
        <v>0.2698861627981744</v>
      </c>
      <c r="AJ361" s="2">
        <f t="shared" si="105"/>
        <v>0.8128177478279333</v>
      </c>
      <c r="AK361" s="2">
        <f t="shared" si="106"/>
        <v>0.32978765314160563</v>
      </c>
      <c r="AL361" s="2">
        <f t="shared" si="107"/>
        <v>1.413</v>
      </c>
      <c r="AN361" s="102"/>
    </row>
    <row r="362" spans="1:40" ht="12.75">
      <c r="A362" s="49" t="s">
        <v>619</v>
      </c>
      <c r="B362" s="62" t="s">
        <v>620</v>
      </c>
      <c r="C362" s="53" t="s">
        <v>554</v>
      </c>
      <c r="E362" s="74"/>
      <c r="F362" s="56">
        <v>1065492409</v>
      </c>
      <c r="G362" s="67">
        <v>43.46</v>
      </c>
      <c r="H362" s="5">
        <f t="shared" si="98"/>
        <v>0.4346</v>
      </c>
      <c r="I362" s="59">
        <v>5747280.19</v>
      </c>
      <c r="J362" s="59">
        <v>328960.18</v>
      </c>
      <c r="K362" s="59">
        <v>0</v>
      </c>
      <c r="L362" s="59">
        <v>330205.11</v>
      </c>
      <c r="M362" s="91">
        <f t="shared" si="90"/>
        <v>6406445.48</v>
      </c>
      <c r="N362" s="59">
        <v>29606028.5</v>
      </c>
      <c r="O362" s="59">
        <v>0</v>
      </c>
      <c r="P362" s="59">
        <v>0</v>
      </c>
      <c r="Q362" s="94">
        <f t="shared" si="91"/>
        <v>29606028.5</v>
      </c>
      <c r="R362" s="59">
        <v>10579270.69</v>
      </c>
      <c r="S362" s="59">
        <v>0</v>
      </c>
      <c r="T362" s="94">
        <f t="shared" si="92"/>
        <v>10579270.69</v>
      </c>
      <c r="U362" s="94">
        <f t="shared" si="93"/>
        <v>46591744.67</v>
      </c>
      <c r="V362" s="2">
        <f t="shared" si="99"/>
        <v>0.9928996772420928</v>
      </c>
      <c r="W362" s="2">
        <f t="shared" si="100"/>
        <v>0</v>
      </c>
      <c r="X362" s="2">
        <f t="shared" si="94"/>
        <v>0.9928996772420928</v>
      </c>
      <c r="Y362" s="6">
        <f t="shared" si="95"/>
        <v>2.7786240661992365</v>
      </c>
      <c r="Z362" s="6">
        <f t="shared" si="96"/>
        <v>0.6012661775800602</v>
      </c>
      <c r="AB362" s="6">
        <f t="shared" si="97"/>
        <v>4.37278992102139</v>
      </c>
      <c r="AC362" s="8">
        <v>135184.1749758765</v>
      </c>
      <c r="AD362" s="22">
        <f t="shared" si="101"/>
        <v>5911.319978161047</v>
      </c>
      <c r="AE362" s="23">
        <v>492.69</v>
      </c>
      <c r="AF362" s="22">
        <f t="shared" si="102"/>
        <v>5418.629978161048</v>
      </c>
      <c r="AG362" s="25"/>
      <c r="AH362" s="1">
        <f t="shared" si="103"/>
        <v>2451662238.840313</v>
      </c>
      <c r="AI362" s="2">
        <f t="shared" si="104"/>
        <v>0.2613102807762941</v>
      </c>
      <c r="AJ362" s="2">
        <f t="shared" si="105"/>
        <v>1.2075900191701883</v>
      </c>
      <c r="AK362" s="2">
        <f t="shared" si="106"/>
        <v>0.4315141997294135</v>
      </c>
      <c r="AL362" s="2">
        <f t="shared" si="107"/>
        <v>1.9009999999999998</v>
      </c>
      <c r="AN362" s="102"/>
    </row>
    <row r="363" spans="1:40" ht="12.75">
      <c r="A363" s="49" t="s">
        <v>621</v>
      </c>
      <c r="B363" s="62" t="s">
        <v>622</v>
      </c>
      <c r="C363" s="53" t="s">
        <v>554</v>
      </c>
      <c r="E363" s="74"/>
      <c r="F363" s="56">
        <v>973173643</v>
      </c>
      <c r="G363" s="67">
        <v>45.25</v>
      </c>
      <c r="H363" s="5">
        <f t="shared" si="98"/>
        <v>0.4525</v>
      </c>
      <c r="I363" s="59">
        <v>5135238.35</v>
      </c>
      <c r="J363" s="59">
        <v>0</v>
      </c>
      <c r="K363" s="59">
        <v>0</v>
      </c>
      <c r="L363" s="59">
        <v>294950.03</v>
      </c>
      <c r="M363" s="91">
        <f t="shared" si="90"/>
        <v>5430188.38</v>
      </c>
      <c r="N363" s="59">
        <v>11680888</v>
      </c>
      <c r="O363" s="59">
        <v>8112800.1</v>
      </c>
      <c r="P363" s="59">
        <v>0</v>
      </c>
      <c r="Q363" s="94">
        <f t="shared" si="91"/>
        <v>19793688.1</v>
      </c>
      <c r="R363" s="59">
        <v>8131004.48</v>
      </c>
      <c r="S363" s="59">
        <v>0</v>
      </c>
      <c r="T363" s="94">
        <f t="shared" si="92"/>
        <v>8131004.48</v>
      </c>
      <c r="U363" s="94">
        <f t="shared" si="93"/>
        <v>33354880.96</v>
      </c>
      <c r="V363" s="2">
        <f t="shared" si="99"/>
        <v>0.8355142515917892</v>
      </c>
      <c r="W363" s="2">
        <f t="shared" si="100"/>
        <v>0</v>
      </c>
      <c r="X363" s="2">
        <f t="shared" si="94"/>
        <v>0.8355142515917892</v>
      </c>
      <c r="Y363" s="6">
        <f t="shared" si="95"/>
        <v>2.033931790320795</v>
      </c>
      <c r="Z363" s="6">
        <f t="shared" si="96"/>
        <v>0.5579876129053775</v>
      </c>
      <c r="AB363" s="6">
        <f t="shared" si="97"/>
        <v>3.4274336548179614</v>
      </c>
      <c r="AC363" s="8">
        <v>179211.93097292472</v>
      </c>
      <c r="AD363" s="22">
        <f t="shared" si="101"/>
        <v>6142.370035615156</v>
      </c>
      <c r="AE363" s="23">
        <v>590.61</v>
      </c>
      <c r="AF363" s="22">
        <f t="shared" si="102"/>
        <v>5551.760035615156</v>
      </c>
      <c r="AG363" s="25"/>
      <c r="AH363" s="1">
        <f t="shared" si="103"/>
        <v>2150659984.5303864</v>
      </c>
      <c r="AI363" s="2">
        <f t="shared" si="104"/>
        <v>0.2524893948396833</v>
      </c>
      <c r="AJ363" s="2">
        <f t="shared" si="105"/>
        <v>0.9203541351201598</v>
      </c>
      <c r="AK363" s="2">
        <f t="shared" si="106"/>
        <v>0.37807019884528464</v>
      </c>
      <c r="AL363" s="2">
        <f t="shared" si="107"/>
        <v>1.5500000000000003</v>
      </c>
      <c r="AN363" s="102"/>
    </row>
    <row r="364" spans="1:40" ht="12.75">
      <c r="A364" s="49" t="s">
        <v>623</v>
      </c>
      <c r="B364" s="62" t="s">
        <v>624</v>
      </c>
      <c r="C364" s="53" t="s">
        <v>554</v>
      </c>
      <c r="E364" s="74"/>
      <c r="F364" s="56">
        <v>36354966</v>
      </c>
      <c r="G364" s="67">
        <v>40.74</v>
      </c>
      <c r="H364" s="5">
        <f t="shared" si="98"/>
        <v>0.40740000000000004</v>
      </c>
      <c r="I364" s="59">
        <v>205201.52</v>
      </c>
      <c r="J364" s="59">
        <v>11745.23</v>
      </c>
      <c r="K364" s="59">
        <v>3806.76</v>
      </c>
      <c r="L364" s="59">
        <v>11789.68</v>
      </c>
      <c r="M364" s="91">
        <f t="shared" si="90"/>
        <v>232543.19</v>
      </c>
      <c r="N364" s="59">
        <v>1226735</v>
      </c>
      <c r="O364" s="59">
        <v>0</v>
      </c>
      <c r="P364" s="59">
        <v>0</v>
      </c>
      <c r="Q364" s="94">
        <f t="shared" si="91"/>
        <v>1226735</v>
      </c>
      <c r="R364" s="59">
        <v>278400</v>
      </c>
      <c r="S364" s="59">
        <v>0</v>
      </c>
      <c r="T364" s="94">
        <f t="shared" si="92"/>
        <v>278400</v>
      </c>
      <c r="U364" s="94">
        <f t="shared" si="93"/>
        <v>1737678.19</v>
      </c>
      <c r="V364" s="2">
        <f t="shared" si="99"/>
        <v>0.7657825893716969</v>
      </c>
      <c r="W364" s="2">
        <f t="shared" si="100"/>
        <v>0</v>
      </c>
      <c r="X364" s="2">
        <f t="shared" si="94"/>
        <v>0.7657825893716969</v>
      </c>
      <c r="Y364" s="6">
        <f t="shared" si="95"/>
        <v>3.3743258073738813</v>
      </c>
      <c r="Z364" s="6">
        <f t="shared" si="96"/>
        <v>0.6396462865623365</v>
      </c>
      <c r="AB364" s="6">
        <f t="shared" si="97"/>
        <v>4.779754683307915</v>
      </c>
      <c r="AC364" s="8">
        <v>106713.92405063291</v>
      </c>
      <c r="AD364" s="22">
        <f t="shared" si="101"/>
        <v>5100.663782551777</v>
      </c>
      <c r="AE364" s="23">
        <v>496.26</v>
      </c>
      <c r="AF364" s="22">
        <f t="shared" si="102"/>
        <v>4604.403782551777</v>
      </c>
      <c r="AG364" s="25"/>
      <c r="AH364" s="1">
        <f t="shared" si="103"/>
        <v>89236539.02798232</v>
      </c>
      <c r="AI364" s="2">
        <f t="shared" si="104"/>
        <v>0.2605918971454959</v>
      </c>
      <c r="AJ364" s="2">
        <f t="shared" si="105"/>
        <v>1.3747003339241193</v>
      </c>
      <c r="AK364" s="2">
        <f t="shared" si="106"/>
        <v>0.3119798269100293</v>
      </c>
      <c r="AL364" s="2">
        <f t="shared" si="107"/>
        <v>1.9480000000000002</v>
      </c>
      <c r="AN364" s="102"/>
    </row>
    <row r="365" spans="1:40" ht="12.75">
      <c r="A365" s="49" t="s">
        <v>625</v>
      </c>
      <c r="B365" s="62" t="s">
        <v>626</v>
      </c>
      <c r="C365" s="53" t="s">
        <v>554</v>
      </c>
      <c r="E365" s="74"/>
      <c r="F365" s="56">
        <v>2825428038</v>
      </c>
      <c r="G365" s="67">
        <v>81.15</v>
      </c>
      <c r="H365" s="5">
        <f t="shared" si="98"/>
        <v>0.8115000000000001</v>
      </c>
      <c r="I365" s="59">
        <v>8308081.84</v>
      </c>
      <c r="J365" s="59">
        <v>475619.55</v>
      </c>
      <c r="K365" s="59">
        <v>0</v>
      </c>
      <c r="L365" s="59">
        <v>477246.68</v>
      </c>
      <c r="M365" s="91">
        <f t="shared" si="90"/>
        <v>9260948.07</v>
      </c>
      <c r="N365" s="59">
        <v>11342141</v>
      </c>
      <c r="O365" s="59">
        <v>9816099.06</v>
      </c>
      <c r="P365" s="59">
        <v>0</v>
      </c>
      <c r="Q365" s="94">
        <f t="shared" si="91"/>
        <v>21158240.060000002</v>
      </c>
      <c r="R365" s="59">
        <v>7933378.12</v>
      </c>
      <c r="S365" s="59">
        <v>0</v>
      </c>
      <c r="T365" s="94">
        <f t="shared" si="92"/>
        <v>7933378.12</v>
      </c>
      <c r="U365" s="94">
        <f t="shared" si="93"/>
        <v>38352566.25</v>
      </c>
      <c r="V365" s="2">
        <f t="shared" si="99"/>
        <v>0.2807850001239352</v>
      </c>
      <c r="W365" s="2">
        <f t="shared" si="100"/>
        <v>0</v>
      </c>
      <c r="X365" s="2">
        <f t="shared" si="94"/>
        <v>0.2807850001239352</v>
      </c>
      <c r="Y365" s="6">
        <f t="shared" si="95"/>
        <v>0.7488507856309452</v>
      </c>
      <c r="Z365" s="6">
        <f t="shared" si="96"/>
        <v>0.32777150737682315</v>
      </c>
      <c r="AB365" s="6">
        <f t="shared" si="97"/>
        <v>1.3574072931317036</v>
      </c>
      <c r="AC365" s="8">
        <v>1106145.491972005</v>
      </c>
      <c r="AD365" s="22">
        <f t="shared" si="101"/>
        <v>15014.89958067556</v>
      </c>
      <c r="AE365" s="23">
        <v>547.24</v>
      </c>
      <c r="AF365" s="22">
        <f t="shared" si="102"/>
        <v>14467.65958067556</v>
      </c>
      <c r="AG365" s="25"/>
      <c r="AH365" s="1">
        <f t="shared" si="103"/>
        <v>3481735105.360443</v>
      </c>
      <c r="AI365" s="2">
        <f t="shared" si="104"/>
        <v>0.26598657823629207</v>
      </c>
      <c r="AJ365" s="2">
        <f t="shared" si="105"/>
        <v>0.6076924125395121</v>
      </c>
      <c r="AK365" s="2">
        <f t="shared" si="106"/>
        <v>0.22785702760057344</v>
      </c>
      <c r="AL365" s="2">
        <f t="shared" si="107"/>
        <v>1.102</v>
      </c>
      <c r="AN365" s="102"/>
    </row>
    <row r="366" spans="1:40" ht="12.75">
      <c r="A366" s="49" t="s">
        <v>627</v>
      </c>
      <c r="B366" s="62" t="s">
        <v>628</v>
      </c>
      <c r="C366" s="53" t="s">
        <v>554</v>
      </c>
      <c r="E366" s="74"/>
      <c r="F366" s="56">
        <v>513399347</v>
      </c>
      <c r="G366" s="67">
        <v>58.11</v>
      </c>
      <c r="H366" s="5">
        <f t="shared" si="98"/>
        <v>0.5811</v>
      </c>
      <c r="I366" s="59">
        <v>1719076.62</v>
      </c>
      <c r="J366" s="59">
        <v>98402.31</v>
      </c>
      <c r="K366" s="59">
        <v>0</v>
      </c>
      <c r="L366" s="59">
        <v>98761.02</v>
      </c>
      <c r="M366" s="91">
        <f t="shared" si="90"/>
        <v>1916239.9500000002</v>
      </c>
      <c r="N366" s="59">
        <v>821132</v>
      </c>
      <c r="O366" s="59">
        <v>1532951.33</v>
      </c>
      <c r="P366" s="59">
        <v>0</v>
      </c>
      <c r="Q366" s="94">
        <f t="shared" si="91"/>
        <v>2354083.33</v>
      </c>
      <c r="R366" s="59">
        <v>3037981.77</v>
      </c>
      <c r="S366" s="59">
        <v>0</v>
      </c>
      <c r="T366" s="94">
        <f t="shared" si="92"/>
        <v>3037981.77</v>
      </c>
      <c r="U366" s="94">
        <f t="shared" si="93"/>
        <v>7308305.050000001</v>
      </c>
      <c r="V366" s="2">
        <f t="shared" si="99"/>
        <v>0.591738534096733</v>
      </c>
      <c r="W366" s="2">
        <f t="shared" si="100"/>
        <v>0</v>
      </c>
      <c r="X366" s="2">
        <f t="shared" si="94"/>
        <v>0.591738534096733</v>
      </c>
      <c r="Y366" s="6">
        <f t="shared" si="95"/>
        <v>0.45852869579127065</v>
      </c>
      <c r="Z366" s="6">
        <f t="shared" si="96"/>
        <v>0.3732454981092916</v>
      </c>
      <c r="AB366" s="6">
        <f t="shared" si="97"/>
        <v>1.4235127279972954</v>
      </c>
      <c r="AC366" s="8">
        <v>382874.2028985507</v>
      </c>
      <c r="AD366" s="22">
        <f t="shared" si="101"/>
        <v>5450.26301047906</v>
      </c>
      <c r="AE366" s="23">
        <v>516.78</v>
      </c>
      <c r="AF366" s="22">
        <f t="shared" si="102"/>
        <v>4933.48301047906</v>
      </c>
      <c r="AG366" s="25"/>
      <c r="AH366" s="1">
        <f t="shared" si="103"/>
        <v>883495692.6518673</v>
      </c>
      <c r="AI366" s="2">
        <f t="shared" si="104"/>
        <v>0.21689295895130928</v>
      </c>
      <c r="AJ366" s="2">
        <f t="shared" si="105"/>
        <v>0.26645102512430735</v>
      </c>
      <c r="AK366" s="2">
        <f t="shared" si="106"/>
        <v>0.34385926216361157</v>
      </c>
      <c r="AL366" s="2">
        <f t="shared" si="107"/>
        <v>0.827</v>
      </c>
      <c r="AN366" s="102"/>
    </row>
    <row r="367" spans="1:40" ht="12.75">
      <c r="A367" s="49" t="s">
        <v>629</v>
      </c>
      <c r="B367" s="62" t="s">
        <v>630</v>
      </c>
      <c r="C367" s="53" t="s">
        <v>554</v>
      </c>
      <c r="E367" s="74"/>
      <c r="F367" s="56">
        <v>1916315146</v>
      </c>
      <c r="G367" s="67">
        <v>101.75</v>
      </c>
      <c r="H367" s="5">
        <f t="shared" si="98"/>
        <v>1.0175</v>
      </c>
      <c r="I367" s="59">
        <v>4532353.65</v>
      </c>
      <c r="J367" s="59">
        <v>259427.36</v>
      </c>
      <c r="K367" s="59">
        <v>0</v>
      </c>
      <c r="L367" s="59">
        <v>260395.26</v>
      </c>
      <c r="M367" s="91">
        <f t="shared" si="90"/>
        <v>5052176.2700000005</v>
      </c>
      <c r="N367" s="59">
        <v>3621783</v>
      </c>
      <c r="O367" s="59">
        <v>0</v>
      </c>
      <c r="P367" s="59">
        <v>0</v>
      </c>
      <c r="Q367" s="94">
        <f t="shared" si="91"/>
        <v>3621783</v>
      </c>
      <c r="R367" s="59">
        <v>4135900</v>
      </c>
      <c r="S367" s="59">
        <v>0</v>
      </c>
      <c r="T367" s="94">
        <f t="shared" si="92"/>
        <v>4135900</v>
      </c>
      <c r="U367" s="94">
        <f t="shared" si="93"/>
        <v>12809859.27</v>
      </c>
      <c r="V367" s="2">
        <f t="shared" si="99"/>
        <v>0.21582566983478824</v>
      </c>
      <c r="W367" s="2">
        <f t="shared" si="100"/>
        <v>0</v>
      </c>
      <c r="X367" s="2">
        <f t="shared" si="94"/>
        <v>0.21582566983478824</v>
      </c>
      <c r="Y367" s="6">
        <f t="shared" si="95"/>
        <v>0.18899725379512292</v>
      </c>
      <c r="Z367" s="6">
        <f t="shared" si="96"/>
        <v>0.2636401575464039</v>
      </c>
      <c r="AB367" s="6">
        <f t="shared" si="97"/>
        <v>0.668463081176315</v>
      </c>
      <c r="AC367" s="8">
        <v>1505947.3988439306</v>
      </c>
      <c r="AD367" s="22">
        <f t="shared" si="101"/>
        <v>10066.702383206708</v>
      </c>
      <c r="AE367" s="23">
        <v>743.24</v>
      </c>
      <c r="AF367" s="22">
        <f t="shared" si="102"/>
        <v>9323.462383206708</v>
      </c>
      <c r="AG367" s="25"/>
      <c r="AH367" s="1">
        <f t="shared" si="103"/>
        <v>1883356408.8452086</v>
      </c>
      <c r="AI367" s="2">
        <f t="shared" si="104"/>
        <v>0.26825386030346604</v>
      </c>
      <c r="AJ367" s="2">
        <f t="shared" si="105"/>
        <v>0.19230470573653757</v>
      </c>
      <c r="AK367" s="2">
        <f t="shared" si="106"/>
        <v>0.21960261905689704</v>
      </c>
      <c r="AL367" s="2">
        <f t="shared" si="107"/>
        <v>0.68</v>
      </c>
      <c r="AN367" s="102"/>
    </row>
    <row r="368" spans="1:40" ht="12.75">
      <c r="A368" s="49" t="s">
        <v>631</v>
      </c>
      <c r="B368" s="62" t="s">
        <v>1137</v>
      </c>
      <c r="C368" s="53" t="s">
        <v>554</v>
      </c>
      <c r="E368" s="74"/>
      <c r="F368" s="56">
        <v>796254400</v>
      </c>
      <c r="G368" s="67">
        <v>73.03</v>
      </c>
      <c r="H368" s="5">
        <f t="shared" si="98"/>
        <v>0.7303000000000001</v>
      </c>
      <c r="I368" s="59">
        <v>2584806.66</v>
      </c>
      <c r="J368" s="59">
        <v>147991.96</v>
      </c>
      <c r="K368" s="59">
        <v>0</v>
      </c>
      <c r="L368" s="59">
        <v>148449.03</v>
      </c>
      <c r="M368" s="91">
        <f t="shared" si="90"/>
        <v>2881247.65</v>
      </c>
      <c r="N368" s="59">
        <v>6309919</v>
      </c>
      <c r="O368" s="59">
        <v>3366828.67</v>
      </c>
      <c r="P368" s="59">
        <v>0</v>
      </c>
      <c r="Q368" s="94">
        <f t="shared" si="91"/>
        <v>9676747.67</v>
      </c>
      <c r="R368" s="59">
        <v>5405764.34</v>
      </c>
      <c r="S368" s="59">
        <v>79625.44</v>
      </c>
      <c r="T368" s="94">
        <f t="shared" si="92"/>
        <v>5485389.78</v>
      </c>
      <c r="U368" s="94">
        <f t="shared" si="93"/>
        <v>18043385.1</v>
      </c>
      <c r="V368" s="2">
        <f t="shared" si="99"/>
        <v>0.6788991483123986</v>
      </c>
      <c r="W368" s="2">
        <f t="shared" si="100"/>
        <v>0.01</v>
      </c>
      <c r="X368" s="2">
        <f t="shared" si="94"/>
        <v>0.6888991483123986</v>
      </c>
      <c r="Y368" s="6">
        <f t="shared" si="95"/>
        <v>1.2152834157023182</v>
      </c>
      <c r="Z368" s="6">
        <f t="shared" si="96"/>
        <v>0.3618501385989201</v>
      </c>
      <c r="AB368" s="6">
        <f t="shared" si="97"/>
        <v>2.266032702613637</v>
      </c>
      <c r="AC368" s="8">
        <v>389143.2117920869</v>
      </c>
      <c r="AD368" s="22">
        <f t="shared" si="101"/>
        <v>8818.112439209737</v>
      </c>
      <c r="AE368" s="23">
        <v>542.32</v>
      </c>
      <c r="AF368" s="22">
        <f t="shared" si="102"/>
        <v>8275.792439209737</v>
      </c>
      <c r="AG368" s="25"/>
      <c r="AH368" s="1">
        <f t="shared" si="103"/>
        <v>1090311378.8853896</v>
      </c>
      <c r="AI368" s="2">
        <f t="shared" si="104"/>
        <v>0.26425915621879137</v>
      </c>
      <c r="AJ368" s="2">
        <f t="shared" si="105"/>
        <v>0.8875214784874029</v>
      </c>
      <c r="AK368" s="2">
        <f t="shared" si="106"/>
        <v>0.5031030480125448</v>
      </c>
      <c r="AL368" s="2">
        <f t="shared" si="107"/>
        <v>1.6550000000000002</v>
      </c>
      <c r="AN368" s="102"/>
    </row>
    <row r="369" spans="1:40" ht="12.75">
      <c r="A369" s="49" t="s">
        <v>632</v>
      </c>
      <c r="B369" s="62" t="s">
        <v>1138</v>
      </c>
      <c r="C369" s="53" t="s">
        <v>554</v>
      </c>
      <c r="E369" s="74"/>
      <c r="F369" s="56">
        <v>27285461</v>
      </c>
      <c r="G369" s="67">
        <v>36.21</v>
      </c>
      <c r="H369" s="5">
        <f t="shared" si="98"/>
        <v>0.36210000000000003</v>
      </c>
      <c r="I369" s="59">
        <v>167745.67</v>
      </c>
      <c r="J369" s="59">
        <v>9601.35</v>
      </c>
      <c r="K369" s="59">
        <v>0</v>
      </c>
      <c r="L369" s="59">
        <v>9637.69</v>
      </c>
      <c r="M369" s="91">
        <f t="shared" si="90"/>
        <v>186984.71000000002</v>
      </c>
      <c r="N369" s="59">
        <v>525709.08</v>
      </c>
      <c r="O369" s="59">
        <v>154842.04</v>
      </c>
      <c r="P369" s="59">
        <v>0</v>
      </c>
      <c r="Q369" s="94">
        <f t="shared" si="91"/>
        <v>680551.12</v>
      </c>
      <c r="R369" s="59">
        <v>522579.39</v>
      </c>
      <c r="S369" s="59">
        <v>0</v>
      </c>
      <c r="T369" s="94">
        <f t="shared" si="92"/>
        <v>522579.39</v>
      </c>
      <c r="U369" s="94">
        <f t="shared" si="93"/>
        <v>1390115.2200000002</v>
      </c>
      <c r="V369" s="2">
        <f t="shared" si="99"/>
        <v>1.9152302026342893</v>
      </c>
      <c r="W369" s="2">
        <f t="shared" si="100"/>
        <v>0</v>
      </c>
      <c r="X369" s="2">
        <f t="shared" si="94"/>
        <v>1.9152302026342893</v>
      </c>
      <c r="Y369" s="6">
        <f t="shared" si="95"/>
        <v>2.4941895612465554</v>
      </c>
      <c r="Z369" s="6">
        <f t="shared" si="96"/>
        <v>0.6852906388497523</v>
      </c>
      <c r="AA369" s="81"/>
      <c r="AB369" s="6">
        <f t="shared" si="97"/>
        <v>5.094710402730597</v>
      </c>
      <c r="AC369" s="8">
        <v>74621.31147540984</v>
      </c>
      <c r="AD369" s="22">
        <f t="shared" si="101"/>
        <v>3801.739718391706</v>
      </c>
      <c r="AE369" s="23">
        <v>541.24</v>
      </c>
      <c r="AF369" s="22">
        <f t="shared" si="102"/>
        <v>3260.4997183917058</v>
      </c>
      <c r="AG369" s="25"/>
      <c r="AH369" s="1">
        <f t="shared" si="103"/>
        <v>75353385.80502623</v>
      </c>
      <c r="AI369" s="2">
        <f t="shared" si="104"/>
        <v>0.24814374032749534</v>
      </c>
      <c r="AJ369" s="2">
        <f t="shared" si="105"/>
        <v>0.9031460401273778</v>
      </c>
      <c r="AK369" s="2">
        <f t="shared" si="106"/>
        <v>0.6935048563738763</v>
      </c>
      <c r="AL369" s="2">
        <f t="shared" si="107"/>
        <v>1.845</v>
      </c>
      <c r="AN369" s="102"/>
    </row>
    <row r="370" spans="1:40" ht="12.75">
      <c r="A370" s="49" t="s">
        <v>633</v>
      </c>
      <c r="B370" s="62" t="s">
        <v>1175</v>
      </c>
      <c r="C370" s="53" t="s">
        <v>554</v>
      </c>
      <c r="E370" s="74" t="s">
        <v>1200</v>
      </c>
      <c r="F370" s="56">
        <v>369811296</v>
      </c>
      <c r="G370" s="67">
        <v>105.45</v>
      </c>
      <c r="H370" s="5">
        <f t="shared" si="98"/>
        <v>1.0545</v>
      </c>
      <c r="I370" s="59">
        <v>794214.06</v>
      </c>
      <c r="J370" s="59">
        <v>45461.61</v>
      </c>
      <c r="K370" s="59">
        <v>14733.46</v>
      </c>
      <c r="L370" s="59">
        <v>45629.03</v>
      </c>
      <c r="M370" s="91">
        <f t="shared" si="90"/>
        <v>900038.16</v>
      </c>
      <c r="N370" s="59">
        <v>2447693</v>
      </c>
      <c r="O370" s="59">
        <v>0</v>
      </c>
      <c r="P370" s="59">
        <v>0</v>
      </c>
      <c r="Q370" s="94">
        <f t="shared" si="91"/>
        <v>2447693</v>
      </c>
      <c r="R370" s="59">
        <v>1102144</v>
      </c>
      <c r="S370" s="59">
        <v>0</v>
      </c>
      <c r="T370" s="94">
        <f t="shared" si="92"/>
        <v>1102144</v>
      </c>
      <c r="U370" s="94">
        <f t="shared" si="93"/>
        <v>4449875.16</v>
      </c>
      <c r="V370" s="2">
        <f t="shared" si="99"/>
        <v>0.29802875464355744</v>
      </c>
      <c r="W370" s="2">
        <f t="shared" si="100"/>
        <v>0</v>
      </c>
      <c r="X370" s="2">
        <f t="shared" si="94"/>
        <v>0.29802875464355744</v>
      </c>
      <c r="Y370" s="6">
        <f t="shared" si="95"/>
        <v>0.6618762126725302</v>
      </c>
      <c r="Z370" s="6">
        <f t="shared" si="96"/>
        <v>0.24337768200568974</v>
      </c>
      <c r="AB370" s="6">
        <f t="shared" si="97"/>
        <v>1.2032826493217774</v>
      </c>
      <c r="AC370" s="8">
        <v>383323.22654462245</v>
      </c>
      <c r="AD370" s="22">
        <f t="shared" si="101"/>
        <v>4612.461875831852</v>
      </c>
      <c r="AE370" s="23">
        <v>584.91</v>
      </c>
      <c r="AF370" s="22">
        <f t="shared" si="102"/>
        <v>4027.551875831852</v>
      </c>
      <c r="AG370" s="25"/>
      <c r="AH370" s="1">
        <f t="shared" si="103"/>
        <v>350698241.8207681</v>
      </c>
      <c r="AI370" s="2">
        <f t="shared" si="104"/>
        <v>0.25664176567499986</v>
      </c>
      <c r="AJ370" s="2">
        <f t="shared" si="105"/>
        <v>0.6979484662631831</v>
      </c>
      <c r="AK370" s="2">
        <f t="shared" si="106"/>
        <v>0.31427132177163136</v>
      </c>
      <c r="AL370" s="2">
        <f t="shared" si="107"/>
        <v>1.269</v>
      </c>
      <c r="AN370" s="102"/>
    </row>
    <row r="371" spans="1:40" ht="12.75">
      <c r="A371" s="49" t="s">
        <v>634</v>
      </c>
      <c r="B371" s="62" t="s">
        <v>635</v>
      </c>
      <c r="C371" s="53" t="s">
        <v>554</v>
      </c>
      <c r="E371" s="74"/>
      <c r="F371" s="56">
        <v>3317919188</v>
      </c>
      <c r="G371" s="67">
        <v>101.02</v>
      </c>
      <c r="H371" s="5">
        <f t="shared" si="98"/>
        <v>1.0102</v>
      </c>
      <c r="I371" s="59">
        <v>8258818.39</v>
      </c>
      <c r="J371" s="59">
        <v>0</v>
      </c>
      <c r="K371" s="59">
        <v>0</v>
      </c>
      <c r="L371" s="59">
        <v>474423.98</v>
      </c>
      <c r="M371" s="91">
        <f t="shared" si="90"/>
        <v>8733242.37</v>
      </c>
      <c r="N371" s="59">
        <v>5967066.5</v>
      </c>
      <c r="O371" s="59">
        <v>0</v>
      </c>
      <c r="P371" s="59">
        <v>0</v>
      </c>
      <c r="Q371" s="94">
        <f t="shared" si="91"/>
        <v>5967066.5</v>
      </c>
      <c r="R371" s="59">
        <v>5930000</v>
      </c>
      <c r="S371" s="59">
        <v>0</v>
      </c>
      <c r="T371" s="94">
        <f t="shared" si="92"/>
        <v>5930000</v>
      </c>
      <c r="U371" s="94">
        <f t="shared" si="93"/>
        <v>20630308.869999997</v>
      </c>
      <c r="V371" s="2">
        <f t="shared" si="99"/>
        <v>0.1787264747570458</v>
      </c>
      <c r="W371" s="2">
        <f t="shared" si="100"/>
        <v>0</v>
      </c>
      <c r="X371" s="2">
        <f t="shared" si="94"/>
        <v>0.1787264747570458</v>
      </c>
      <c r="Y371" s="6">
        <f t="shared" si="95"/>
        <v>0.17984363578176454</v>
      </c>
      <c r="Z371" s="6">
        <f t="shared" si="96"/>
        <v>0.2632144387839744</v>
      </c>
      <c r="AA371" s="82"/>
      <c r="AB371" s="6">
        <f t="shared" si="97"/>
        <v>0.6217845493227847</v>
      </c>
      <c r="AC371" s="8">
        <v>1651055.2547770701</v>
      </c>
      <c r="AD371" s="22">
        <f t="shared" si="101"/>
        <v>10266.006474985761</v>
      </c>
      <c r="AE371" s="23">
        <v>796.01</v>
      </c>
      <c r="AF371" s="22">
        <f t="shared" si="102"/>
        <v>9469.99647498576</v>
      </c>
      <c r="AG371" s="25"/>
      <c r="AH371" s="1">
        <f t="shared" si="103"/>
        <v>3284418123.143932</v>
      </c>
      <c r="AI371" s="2">
        <f t="shared" si="104"/>
        <v>0.2658992260595709</v>
      </c>
      <c r="AJ371" s="2">
        <f t="shared" si="105"/>
        <v>0.18167804086673855</v>
      </c>
      <c r="AK371" s="2">
        <f t="shared" si="106"/>
        <v>0.1805494847995677</v>
      </c>
      <c r="AL371" s="2">
        <f t="shared" si="107"/>
        <v>0.629</v>
      </c>
      <c r="AN371" s="102"/>
    </row>
    <row r="372" spans="1:40" ht="12.75">
      <c r="A372" s="49" t="s">
        <v>636</v>
      </c>
      <c r="B372" s="62" t="s">
        <v>1139</v>
      </c>
      <c r="C372" s="53" t="s">
        <v>554</v>
      </c>
      <c r="E372" s="74"/>
      <c r="F372" s="56">
        <v>720581606</v>
      </c>
      <c r="G372" s="67">
        <v>62.32</v>
      </c>
      <c r="H372" s="5">
        <f t="shared" si="98"/>
        <v>0.6232</v>
      </c>
      <c r="I372" s="59">
        <v>2821757.21</v>
      </c>
      <c r="J372" s="59">
        <v>161510.48</v>
      </c>
      <c r="K372" s="59">
        <v>0</v>
      </c>
      <c r="L372" s="59">
        <v>162121.61</v>
      </c>
      <c r="M372" s="91">
        <f t="shared" si="90"/>
        <v>3145389.3</v>
      </c>
      <c r="N372" s="59">
        <v>6403032</v>
      </c>
      <c r="O372" s="59">
        <v>0</v>
      </c>
      <c r="P372" s="59">
        <v>0</v>
      </c>
      <c r="Q372" s="94">
        <f t="shared" si="91"/>
        <v>6403032</v>
      </c>
      <c r="R372" s="59">
        <v>2905848.07</v>
      </c>
      <c r="S372" s="59">
        <v>72000</v>
      </c>
      <c r="T372" s="94">
        <f t="shared" si="92"/>
        <v>2977848.07</v>
      </c>
      <c r="U372" s="94">
        <f t="shared" si="93"/>
        <v>12526269.370000001</v>
      </c>
      <c r="V372" s="2">
        <f t="shared" si="99"/>
        <v>0.4032642584551346</v>
      </c>
      <c r="W372" s="2">
        <f t="shared" si="100"/>
        <v>0.009991928658806203</v>
      </c>
      <c r="X372" s="2">
        <f t="shared" si="94"/>
        <v>0.4132561871139408</v>
      </c>
      <c r="Y372" s="6">
        <f t="shared" si="95"/>
        <v>0.8885922075562944</v>
      </c>
      <c r="Z372" s="6">
        <f t="shared" si="96"/>
        <v>0.4365070206912831</v>
      </c>
      <c r="AA372" s="83"/>
      <c r="AB372" s="6">
        <f t="shared" si="97"/>
        <v>1.7383554153615186</v>
      </c>
      <c r="AC372" s="8">
        <v>282695.37517697026</v>
      </c>
      <c r="AD372" s="22">
        <f t="shared" si="101"/>
        <v>4914.250363365425</v>
      </c>
      <c r="AE372" s="23">
        <v>734.75</v>
      </c>
      <c r="AF372" s="22">
        <f t="shared" si="102"/>
        <v>4179.500363365425</v>
      </c>
      <c r="AG372" s="25"/>
      <c r="AH372" s="1">
        <f t="shared" si="103"/>
        <v>1156260600.1283698</v>
      </c>
      <c r="AI372" s="2">
        <f t="shared" si="104"/>
        <v>0.2720311752948076</v>
      </c>
      <c r="AJ372" s="2">
        <f t="shared" si="105"/>
        <v>0.5537706637490827</v>
      </c>
      <c r="AK372" s="2">
        <f t="shared" si="106"/>
        <v>0.2575412558094079</v>
      </c>
      <c r="AL372" s="2">
        <f t="shared" si="107"/>
        <v>1.084</v>
      </c>
      <c r="AN372" s="102"/>
    </row>
    <row r="373" spans="1:40" ht="12.75">
      <c r="A373" s="49" t="s">
        <v>637</v>
      </c>
      <c r="B373" s="62" t="s">
        <v>1140</v>
      </c>
      <c r="C373" s="53" t="s">
        <v>554</v>
      </c>
      <c r="E373" s="74"/>
      <c r="F373" s="56">
        <v>445058942</v>
      </c>
      <c r="G373" s="67">
        <v>69.38</v>
      </c>
      <c r="H373" s="5">
        <f t="shared" si="98"/>
        <v>0.6938</v>
      </c>
      <c r="I373" s="59">
        <v>1495815.09</v>
      </c>
      <c r="J373" s="59">
        <v>85617.23</v>
      </c>
      <c r="K373" s="59">
        <v>27749.69</v>
      </c>
      <c r="L373" s="59">
        <v>85939.31</v>
      </c>
      <c r="M373" s="91">
        <f t="shared" si="90"/>
        <v>1695121.32</v>
      </c>
      <c r="N373" s="59">
        <v>5850786</v>
      </c>
      <c r="O373" s="59">
        <v>0</v>
      </c>
      <c r="P373" s="59">
        <v>0</v>
      </c>
      <c r="Q373" s="94">
        <f t="shared" si="91"/>
        <v>5850786</v>
      </c>
      <c r="R373" s="59">
        <v>4144879.91</v>
      </c>
      <c r="S373" s="59">
        <v>0</v>
      </c>
      <c r="T373" s="94">
        <f t="shared" si="92"/>
        <v>4144879.91</v>
      </c>
      <c r="U373" s="94">
        <f t="shared" si="93"/>
        <v>11690787.23</v>
      </c>
      <c r="V373" s="2">
        <f t="shared" si="99"/>
        <v>0.9313103319245296</v>
      </c>
      <c r="W373" s="2">
        <f t="shared" si="100"/>
        <v>0</v>
      </c>
      <c r="X373" s="2">
        <f t="shared" si="94"/>
        <v>0.9313103319245296</v>
      </c>
      <c r="Y373" s="6">
        <f t="shared" si="95"/>
        <v>1.3146092456221226</v>
      </c>
      <c r="Z373" s="6">
        <f t="shared" si="96"/>
        <v>0.3808756908427648</v>
      </c>
      <c r="AA373" s="83"/>
      <c r="AB373" s="6">
        <f t="shared" si="97"/>
        <v>2.626795268389417</v>
      </c>
      <c r="AC373" s="8">
        <v>177251.56908665106</v>
      </c>
      <c r="AD373" s="22">
        <f t="shared" si="101"/>
        <v>4656.035829914148</v>
      </c>
      <c r="AE373" s="23">
        <v>497.93</v>
      </c>
      <c r="AF373" s="22">
        <f t="shared" si="102"/>
        <v>4158.105829914148</v>
      </c>
      <c r="AG373" s="25"/>
      <c r="AH373" s="1">
        <f t="shared" si="103"/>
        <v>641480170.0778322</v>
      </c>
      <c r="AI373" s="2">
        <f t="shared" si="104"/>
        <v>0.2642515543067102</v>
      </c>
      <c r="AJ373" s="2">
        <f t="shared" si="105"/>
        <v>0.9120758946126286</v>
      </c>
      <c r="AK373" s="2">
        <f t="shared" si="106"/>
        <v>0.6461431082892387</v>
      </c>
      <c r="AL373" s="2">
        <f t="shared" si="107"/>
        <v>1.822</v>
      </c>
      <c r="AN373" s="102"/>
    </row>
    <row r="374" spans="1:40" ht="12.75">
      <c r="A374" s="49" t="s">
        <v>638</v>
      </c>
      <c r="B374" s="62" t="s">
        <v>1141</v>
      </c>
      <c r="C374" s="53" t="s">
        <v>554</v>
      </c>
      <c r="E374" s="74" t="s">
        <v>1200</v>
      </c>
      <c r="F374" s="56">
        <v>1280840868</v>
      </c>
      <c r="G374" s="67">
        <v>106.73</v>
      </c>
      <c r="H374" s="5">
        <f t="shared" si="98"/>
        <v>1.0673000000000001</v>
      </c>
      <c r="I374" s="59">
        <v>2884600.61</v>
      </c>
      <c r="J374" s="59">
        <v>165110.67</v>
      </c>
      <c r="K374" s="59">
        <v>0</v>
      </c>
      <c r="L374" s="59">
        <v>165728.38</v>
      </c>
      <c r="M374" s="91">
        <f t="shared" si="90"/>
        <v>3215439.6599999997</v>
      </c>
      <c r="N374" s="59">
        <v>0</v>
      </c>
      <c r="O374" s="59">
        <v>15269600.37</v>
      </c>
      <c r="P374" s="59">
        <v>0</v>
      </c>
      <c r="Q374" s="94">
        <f t="shared" si="91"/>
        <v>15269600.37</v>
      </c>
      <c r="R374" s="59">
        <v>1437103.45</v>
      </c>
      <c r="S374" s="59">
        <v>512336</v>
      </c>
      <c r="T374" s="94">
        <f t="shared" si="92"/>
        <v>1949439.45</v>
      </c>
      <c r="U374" s="94">
        <f t="shared" si="93"/>
        <v>20434479.479999997</v>
      </c>
      <c r="V374" s="2">
        <f t="shared" si="99"/>
        <v>0.11219999969582482</v>
      </c>
      <c r="W374" s="2">
        <f t="shared" si="100"/>
        <v>0.039999972892807475</v>
      </c>
      <c r="X374" s="2">
        <f t="shared" si="94"/>
        <v>0.15219997258863227</v>
      </c>
      <c r="Y374" s="6">
        <f t="shared" si="95"/>
        <v>1.1921543691717993</v>
      </c>
      <c r="Z374" s="6">
        <f t="shared" si="96"/>
        <v>0.2510413073421701</v>
      </c>
      <c r="AA374" s="83"/>
      <c r="AB374" s="6">
        <f t="shared" si="97"/>
        <v>1.5953956491026018</v>
      </c>
      <c r="AC374" s="8">
        <v>508136.37164244824</v>
      </c>
      <c r="AD374" s="22">
        <f t="shared" si="101"/>
        <v>8106.785564691447</v>
      </c>
      <c r="AE374" s="23">
        <v>492.36</v>
      </c>
      <c r="AF374" s="22">
        <f t="shared" si="102"/>
        <v>7614.425564691447</v>
      </c>
      <c r="AG374" s="25"/>
      <c r="AH374" s="1">
        <f t="shared" si="103"/>
        <v>1200075768.7622972</v>
      </c>
      <c r="AI374" s="2">
        <f t="shared" si="104"/>
        <v>0.26793638732629826</v>
      </c>
      <c r="AJ374" s="2">
        <f t="shared" si="105"/>
        <v>1.2723863582170618</v>
      </c>
      <c r="AK374" s="2">
        <f t="shared" si="106"/>
        <v>0.16244303074384728</v>
      </c>
      <c r="AL374" s="2">
        <f t="shared" si="107"/>
        <v>1.702</v>
      </c>
      <c r="AN374" s="102"/>
    </row>
    <row r="375" spans="1:40" ht="12.75">
      <c r="A375" s="49" t="s">
        <v>639</v>
      </c>
      <c r="B375" s="62" t="s">
        <v>640</v>
      </c>
      <c r="C375" s="53" t="s">
        <v>554</v>
      </c>
      <c r="E375" s="74"/>
      <c r="F375" s="56">
        <v>3781443459</v>
      </c>
      <c r="G375" s="67">
        <v>62.14</v>
      </c>
      <c r="H375" s="5">
        <f t="shared" si="98"/>
        <v>0.6214</v>
      </c>
      <c r="I375" s="59">
        <v>14553726.79</v>
      </c>
      <c r="J375" s="59">
        <v>833075.86</v>
      </c>
      <c r="K375" s="59">
        <v>269996.85</v>
      </c>
      <c r="L375" s="59">
        <v>836104.36</v>
      </c>
      <c r="M375" s="91">
        <f t="shared" si="90"/>
        <v>16492903.859999998</v>
      </c>
      <c r="N375" s="59">
        <v>48890781</v>
      </c>
      <c r="O375" s="59">
        <v>0</v>
      </c>
      <c r="P375" s="59">
        <v>0</v>
      </c>
      <c r="Q375" s="94">
        <f t="shared" si="91"/>
        <v>48890781</v>
      </c>
      <c r="R375" s="59">
        <v>17569503.66</v>
      </c>
      <c r="S375" s="59">
        <v>0</v>
      </c>
      <c r="T375" s="94">
        <f t="shared" si="92"/>
        <v>17569503.66</v>
      </c>
      <c r="U375" s="94">
        <f t="shared" si="93"/>
        <v>82953188.52</v>
      </c>
      <c r="V375" s="2">
        <f t="shared" si="99"/>
        <v>0.46462425924110584</v>
      </c>
      <c r="W375" s="2">
        <f t="shared" si="100"/>
        <v>0</v>
      </c>
      <c r="X375" s="2">
        <f t="shared" si="94"/>
        <v>0.46462425924110584</v>
      </c>
      <c r="Y375" s="6">
        <f t="shared" si="95"/>
        <v>1.2929131832881917</v>
      </c>
      <c r="Z375" s="6">
        <f t="shared" si="96"/>
        <v>0.4361536550479465</v>
      </c>
      <c r="AB375" s="6">
        <f t="shared" si="97"/>
        <v>2.193691097577244</v>
      </c>
      <c r="AC375" s="8">
        <v>313023.9599215857</v>
      </c>
      <c r="AD375" s="22">
        <f t="shared" si="101"/>
        <v>6866.778742083585</v>
      </c>
      <c r="AE375" s="23">
        <v>536.81</v>
      </c>
      <c r="AF375" s="22">
        <f t="shared" si="102"/>
        <v>6329.968742083585</v>
      </c>
      <c r="AG375" s="25"/>
      <c r="AH375" s="1">
        <f t="shared" si="103"/>
        <v>6085361214.998391</v>
      </c>
      <c r="AI375" s="2">
        <f t="shared" si="104"/>
        <v>0.27102588124679394</v>
      </c>
      <c r="AJ375" s="2">
        <f t="shared" si="105"/>
        <v>0.8034162520952822</v>
      </c>
      <c r="AK375" s="2">
        <f t="shared" si="106"/>
        <v>0.2887175146924231</v>
      </c>
      <c r="AL375" s="2">
        <f t="shared" si="107"/>
        <v>1.363</v>
      </c>
      <c r="AN375" s="102"/>
    </row>
    <row r="376" spans="1:40" ht="12.75">
      <c r="A376" s="49" t="s">
        <v>641</v>
      </c>
      <c r="B376" s="62" t="s">
        <v>1142</v>
      </c>
      <c r="C376" s="53" t="s">
        <v>554</v>
      </c>
      <c r="E376" s="74" t="s">
        <v>1201</v>
      </c>
      <c r="F376" s="56">
        <v>1358173366</v>
      </c>
      <c r="G376" s="67">
        <v>95.39</v>
      </c>
      <c r="H376" s="5">
        <f t="shared" si="98"/>
        <v>0.9539</v>
      </c>
      <c r="I376" s="59">
        <v>3242247.08</v>
      </c>
      <c r="J376" s="59">
        <v>185690.65</v>
      </c>
      <c r="K376" s="59">
        <v>0</v>
      </c>
      <c r="L376" s="59">
        <v>186121.52</v>
      </c>
      <c r="M376" s="91">
        <f t="shared" si="90"/>
        <v>3614059.25</v>
      </c>
      <c r="N376" s="59">
        <v>8954399.5</v>
      </c>
      <c r="O376" s="59">
        <v>4252912.05</v>
      </c>
      <c r="P376" s="59">
        <v>0</v>
      </c>
      <c r="Q376" s="94">
        <f t="shared" si="91"/>
        <v>13207311.55</v>
      </c>
      <c r="R376" s="59">
        <v>4820351</v>
      </c>
      <c r="S376" s="59">
        <v>0</v>
      </c>
      <c r="T376" s="94">
        <f t="shared" si="92"/>
        <v>4820351</v>
      </c>
      <c r="U376" s="94">
        <f t="shared" si="93"/>
        <v>21641721.8</v>
      </c>
      <c r="V376" s="2">
        <f t="shared" si="99"/>
        <v>0.35491426357421296</v>
      </c>
      <c r="W376" s="2">
        <f t="shared" si="100"/>
        <v>0</v>
      </c>
      <c r="X376" s="2">
        <f t="shared" si="94"/>
        <v>0.35491426357421296</v>
      </c>
      <c r="Y376" s="6">
        <f t="shared" si="95"/>
        <v>0.9724319354676553</v>
      </c>
      <c r="Z376" s="6">
        <f t="shared" si="96"/>
        <v>0.26609704920395266</v>
      </c>
      <c r="AA376" s="83"/>
      <c r="AB376" s="6">
        <f t="shared" si="97"/>
        <v>1.5934432482458207</v>
      </c>
      <c r="AC376" s="8">
        <v>473622.496691663</v>
      </c>
      <c r="AD376" s="22">
        <f t="shared" si="101"/>
        <v>7546.90569570659</v>
      </c>
      <c r="AE376" s="23">
        <v>590.41</v>
      </c>
      <c r="AF376" s="22">
        <f t="shared" si="102"/>
        <v>6956.495695706591</v>
      </c>
      <c r="AG376" s="25"/>
      <c r="AH376" s="1">
        <f t="shared" si="103"/>
        <v>1423811055.6662123</v>
      </c>
      <c r="AI376" s="2">
        <f t="shared" si="104"/>
        <v>0.2538299752356505</v>
      </c>
      <c r="AJ376" s="2">
        <f t="shared" si="105"/>
        <v>0.9276028232425965</v>
      </c>
      <c r="AK376" s="2">
        <f t="shared" si="106"/>
        <v>0.3385527160234417</v>
      </c>
      <c r="AL376" s="2">
        <f t="shared" si="107"/>
        <v>1.521</v>
      </c>
      <c r="AN376" s="102"/>
    </row>
    <row r="377" spans="1:40" ht="12.75">
      <c r="A377" s="49" t="s">
        <v>642</v>
      </c>
      <c r="B377" s="62" t="s">
        <v>643</v>
      </c>
      <c r="C377" s="53" t="s">
        <v>644</v>
      </c>
      <c r="E377" s="74"/>
      <c r="F377" s="56">
        <v>567834108</v>
      </c>
      <c r="G377" s="67">
        <v>46.22</v>
      </c>
      <c r="H377" s="5">
        <f t="shared" si="98"/>
        <v>0.4622</v>
      </c>
      <c r="I377" s="59">
        <v>2316140.59</v>
      </c>
      <c r="J377" s="59">
        <v>0</v>
      </c>
      <c r="K377" s="59">
        <v>0</v>
      </c>
      <c r="L377" s="59">
        <v>553977.72</v>
      </c>
      <c r="M377" s="91">
        <f t="shared" si="90"/>
        <v>2870118.3099999996</v>
      </c>
      <c r="N377" s="59">
        <v>12650171.5</v>
      </c>
      <c r="O377" s="59">
        <v>0</v>
      </c>
      <c r="P377" s="59">
        <v>0</v>
      </c>
      <c r="Q377" s="94">
        <f t="shared" si="91"/>
        <v>12650171.5</v>
      </c>
      <c r="R377" s="59">
        <v>5526558.2</v>
      </c>
      <c r="S377" s="59">
        <v>0</v>
      </c>
      <c r="T377" s="94">
        <f t="shared" si="92"/>
        <v>5526558.2</v>
      </c>
      <c r="U377" s="94">
        <f t="shared" si="93"/>
        <v>21046848.009999998</v>
      </c>
      <c r="V377" s="2">
        <f t="shared" si="99"/>
        <v>0.9732698550753489</v>
      </c>
      <c r="W377" s="2">
        <f t="shared" si="100"/>
        <v>0</v>
      </c>
      <c r="X377" s="2">
        <f t="shared" si="94"/>
        <v>0.9732698550753489</v>
      </c>
      <c r="Y377" s="6">
        <f t="shared" si="95"/>
        <v>2.227793526626266</v>
      </c>
      <c r="Z377" s="6">
        <f t="shared" si="96"/>
        <v>0.5054501428434799</v>
      </c>
      <c r="AA377" s="83"/>
      <c r="AB377" s="6">
        <f t="shared" si="97"/>
        <v>3.706513524545094</v>
      </c>
      <c r="AC377" s="8">
        <v>184751.33757961783</v>
      </c>
      <c r="AD377" s="22">
        <f t="shared" si="101"/>
        <v>6847.833314166498</v>
      </c>
      <c r="AE377" s="23">
        <v>549.32</v>
      </c>
      <c r="AF377" s="22">
        <f t="shared" si="102"/>
        <v>6298.513314166498</v>
      </c>
      <c r="AG377" s="25"/>
      <c r="AH377" s="1">
        <f t="shared" si="103"/>
        <v>1228546317.6114237</v>
      </c>
      <c r="AI377" s="2">
        <f t="shared" si="104"/>
        <v>0.23361905602225638</v>
      </c>
      <c r="AJ377" s="2">
        <f t="shared" si="105"/>
        <v>1.02968616800666</v>
      </c>
      <c r="AK377" s="2">
        <f t="shared" si="106"/>
        <v>0.44984532701582625</v>
      </c>
      <c r="AL377" s="2">
        <f t="shared" si="107"/>
        <v>1.714</v>
      </c>
      <c r="AN377" s="102"/>
    </row>
    <row r="378" spans="1:40" ht="12.75">
      <c r="A378" s="49" t="s">
        <v>645</v>
      </c>
      <c r="B378" s="62" t="s">
        <v>646</v>
      </c>
      <c r="C378" s="53" t="s">
        <v>644</v>
      </c>
      <c r="E378" s="74"/>
      <c r="F378" s="56">
        <v>523058273</v>
      </c>
      <c r="G378" s="67">
        <v>50.16</v>
      </c>
      <c r="H378" s="5">
        <f t="shared" si="98"/>
        <v>0.5015999999999999</v>
      </c>
      <c r="I378" s="59">
        <v>1895772.53</v>
      </c>
      <c r="J378" s="59">
        <v>0</v>
      </c>
      <c r="K378" s="59">
        <v>0</v>
      </c>
      <c r="L378" s="59">
        <v>453378.36</v>
      </c>
      <c r="M378" s="91">
        <f t="shared" si="90"/>
        <v>2349150.89</v>
      </c>
      <c r="N378" s="59">
        <v>9905790</v>
      </c>
      <c r="O378" s="59">
        <v>0</v>
      </c>
      <c r="P378" s="59">
        <v>0</v>
      </c>
      <c r="Q378" s="94">
        <f t="shared" si="91"/>
        <v>9905790</v>
      </c>
      <c r="R378" s="59">
        <v>2529368.52</v>
      </c>
      <c r="S378" s="59">
        <v>209035</v>
      </c>
      <c r="T378" s="94">
        <f t="shared" si="92"/>
        <v>2738403.52</v>
      </c>
      <c r="U378" s="94">
        <f t="shared" si="93"/>
        <v>14993344.41</v>
      </c>
      <c r="V378" s="2">
        <f t="shared" si="99"/>
        <v>0.4835729880521362</v>
      </c>
      <c r="W378" s="2">
        <f t="shared" si="100"/>
        <v>0.03996399842814454</v>
      </c>
      <c r="X378" s="2">
        <f t="shared" si="94"/>
        <v>0.5235369864802808</v>
      </c>
      <c r="Y378" s="6">
        <f t="shared" si="95"/>
        <v>1.8938214939580928</v>
      </c>
      <c r="Z378" s="6">
        <f t="shared" si="96"/>
        <v>0.4491183891474364</v>
      </c>
      <c r="AA378" s="83"/>
      <c r="AB378" s="6">
        <f t="shared" si="97"/>
        <v>2.86647686958581</v>
      </c>
      <c r="AC378" s="8">
        <v>324383.2424441524</v>
      </c>
      <c r="AD378" s="22">
        <f t="shared" si="101"/>
        <v>9298.37061347409</v>
      </c>
      <c r="AE378" s="23">
        <v>522.44</v>
      </c>
      <c r="AF378" s="22">
        <f t="shared" si="102"/>
        <v>8775.93061347409</v>
      </c>
      <c r="AG378" s="25"/>
      <c r="AH378" s="1">
        <f t="shared" si="103"/>
        <v>1042779651.1164275</v>
      </c>
      <c r="AI378" s="2">
        <f t="shared" si="104"/>
        <v>0.22527778399635406</v>
      </c>
      <c r="AJ378" s="2">
        <f t="shared" si="105"/>
        <v>0.9499408613693793</v>
      </c>
      <c r="AK378" s="2">
        <f t="shared" si="106"/>
        <v>0.2626061524185088</v>
      </c>
      <c r="AL378" s="2">
        <f t="shared" si="107"/>
        <v>1.4380000000000002</v>
      </c>
      <c r="AN378" s="102"/>
    </row>
    <row r="379" spans="1:40" ht="12.75">
      <c r="A379" s="49" t="s">
        <v>647</v>
      </c>
      <c r="B379" s="62" t="s">
        <v>648</v>
      </c>
      <c r="C379" s="53" t="s">
        <v>644</v>
      </c>
      <c r="E379" s="74"/>
      <c r="F379" s="56">
        <v>718871438</v>
      </c>
      <c r="G379" s="67">
        <v>69.69</v>
      </c>
      <c r="H379" s="5">
        <f t="shared" si="98"/>
        <v>0.6969</v>
      </c>
      <c r="I379" s="59">
        <v>1840598.52</v>
      </c>
      <c r="J379" s="59">
        <v>0</v>
      </c>
      <c r="K379" s="59">
        <v>0</v>
      </c>
      <c r="L379" s="59">
        <v>440332.24</v>
      </c>
      <c r="M379" s="91">
        <f t="shared" si="90"/>
        <v>2280930.76</v>
      </c>
      <c r="N379" s="59">
        <v>10785603</v>
      </c>
      <c r="O379" s="59">
        <v>0</v>
      </c>
      <c r="P379" s="59">
        <v>0</v>
      </c>
      <c r="Q379" s="94">
        <f t="shared" si="91"/>
        <v>10785603</v>
      </c>
      <c r="R379" s="59">
        <v>4837005</v>
      </c>
      <c r="S379" s="59">
        <v>0</v>
      </c>
      <c r="T379" s="94">
        <f t="shared" si="92"/>
        <v>4837005</v>
      </c>
      <c r="U379" s="94">
        <f t="shared" si="93"/>
        <v>17903538.759999998</v>
      </c>
      <c r="V379" s="2">
        <f t="shared" si="99"/>
        <v>0.6728609239862442</v>
      </c>
      <c r="W379" s="2">
        <f t="shared" si="100"/>
        <v>0</v>
      </c>
      <c r="X379" s="2">
        <f t="shared" si="94"/>
        <v>0.6728609239862442</v>
      </c>
      <c r="Y379" s="6">
        <f t="shared" si="95"/>
        <v>1.5003521394600186</v>
      </c>
      <c r="Z379" s="6">
        <f t="shared" si="96"/>
        <v>0.31729327935824875</v>
      </c>
      <c r="AA379" s="83"/>
      <c r="AB379" s="6">
        <f t="shared" si="97"/>
        <v>2.4905063428045113</v>
      </c>
      <c r="AC379" s="8">
        <v>252520.71835304424</v>
      </c>
      <c r="AD379" s="22">
        <f t="shared" si="101"/>
        <v>6289.044507478082</v>
      </c>
      <c r="AE379" s="23">
        <v>496.58</v>
      </c>
      <c r="AF379" s="22">
        <f t="shared" si="102"/>
        <v>5792.464507478082</v>
      </c>
      <c r="AG379" s="25"/>
      <c r="AH379" s="1">
        <f t="shared" si="103"/>
        <v>1031527389.8694217</v>
      </c>
      <c r="AI379" s="2">
        <f t="shared" si="104"/>
        <v>0.22112168638476357</v>
      </c>
      <c r="AJ379" s="2">
        <f t="shared" si="105"/>
        <v>1.0455954059896868</v>
      </c>
      <c r="AK379" s="2">
        <f t="shared" si="106"/>
        <v>0.4689167779260135</v>
      </c>
      <c r="AL379" s="2">
        <f t="shared" si="107"/>
        <v>1.7360000000000002</v>
      </c>
      <c r="AN379" s="102"/>
    </row>
    <row r="380" spans="1:40" ht="12.75">
      <c r="A380" s="49" t="s">
        <v>649</v>
      </c>
      <c r="B380" s="62" t="s">
        <v>650</v>
      </c>
      <c r="C380" s="53" t="s">
        <v>644</v>
      </c>
      <c r="E380" s="74"/>
      <c r="F380" s="56">
        <v>2034879945</v>
      </c>
      <c r="G380" s="67">
        <v>92.06</v>
      </c>
      <c r="H380" s="5">
        <f t="shared" si="98"/>
        <v>0.9206</v>
      </c>
      <c r="I380" s="59">
        <v>4115999.4</v>
      </c>
      <c r="J380" s="59">
        <v>0</v>
      </c>
      <c r="K380" s="59">
        <v>0</v>
      </c>
      <c r="L380" s="59">
        <v>984525.37</v>
      </c>
      <c r="M380" s="91">
        <f t="shared" si="90"/>
        <v>5100524.77</v>
      </c>
      <c r="N380" s="59">
        <v>0</v>
      </c>
      <c r="O380" s="59">
        <v>18838154.39</v>
      </c>
      <c r="P380" s="59">
        <v>0</v>
      </c>
      <c r="Q380" s="94">
        <f t="shared" si="91"/>
        <v>18838154.39</v>
      </c>
      <c r="R380" s="59">
        <v>6230752.46</v>
      </c>
      <c r="S380" s="59">
        <v>203487.99</v>
      </c>
      <c r="T380" s="94">
        <f t="shared" si="92"/>
        <v>6434240.45</v>
      </c>
      <c r="U380" s="94">
        <f t="shared" si="93"/>
        <v>30372919.61</v>
      </c>
      <c r="V380" s="2">
        <f t="shared" si="99"/>
        <v>0.30619754621445244</v>
      </c>
      <c r="W380" s="2">
        <f t="shared" si="100"/>
        <v>0.009999999778856732</v>
      </c>
      <c r="X380" s="2">
        <f t="shared" si="94"/>
        <v>0.3161975459933092</v>
      </c>
      <c r="Y380" s="6">
        <f t="shared" si="95"/>
        <v>0.9257624478676554</v>
      </c>
      <c r="Z380" s="6">
        <f t="shared" si="96"/>
        <v>0.25065482524080795</v>
      </c>
      <c r="AA380" s="83"/>
      <c r="AB380" s="6">
        <f t="shared" si="97"/>
        <v>1.4926148191017725</v>
      </c>
      <c r="AC380" s="8">
        <v>648608.5161770175</v>
      </c>
      <c r="AD380" s="22">
        <f t="shared" si="101"/>
        <v>9681.22683041428</v>
      </c>
      <c r="AE380" s="23">
        <v>518.54</v>
      </c>
      <c r="AF380" s="22">
        <f t="shared" si="102"/>
        <v>9162.68683041428</v>
      </c>
      <c r="AG380" s="25"/>
      <c r="AH380" s="1">
        <f t="shared" si="103"/>
        <v>2210384472.083424</v>
      </c>
      <c r="AI380" s="2">
        <f t="shared" si="104"/>
        <v>0.2307528321166878</v>
      </c>
      <c r="AJ380" s="2">
        <f t="shared" si="105"/>
        <v>0.8522569095069635</v>
      </c>
      <c r="AK380" s="2">
        <f t="shared" si="106"/>
        <v>0.29109146084144044</v>
      </c>
      <c r="AL380" s="2">
        <f t="shared" si="107"/>
        <v>1.3739999999999999</v>
      </c>
      <c r="AN380" s="102"/>
    </row>
    <row r="381" spans="1:40" ht="12.75">
      <c r="A381" s="49" t="s">
        <v>651</v>
      </c>
      <c r="B381" s="62" t="s">
        <v>652</v>
      </c>
      <c r="C381" s="53" t="s">
        <v>644</v>
      </c>
      <c r="E381" s="74"/>
      <c r="F381" s="56">
        <v>2757484757</v>
      </c>
      <c r="G381" s="67">
        <v>90.52</v>
      </c>
      <c r="H381" s="5">
        <f t="shared" si="98"/>
        <v>0.9052</v>
      </c>
      <c r="I381" s="59">
        <v>5495963.65</v>
      </c>
      <c r="J381" s="59">
        <v>0</v>
      </c>
      <c r="K381" s="59">
        <v>0</v>
      </c>
      <c r="L381" s="59">
        <v>1314472.98</v>
      </c>
      <c r="M381" s="91">
        <f t="shared" si="90"/>
        <v>6810436.630000001</v>
      </c>
      <c r="N381" s="59">
        <v>0</v>
      </c>
      <c r="O381" s="59">
        <v>24752897.99</v>
      </c>
      <c r="P381" s="59">
        <v>0</v>
      </c>
      <c r="Q381" s="94">
        <f t="shared" si="91"/>
        <v>24752897.99</v>
      </c>
      <c r="R381" s="59">
        <v>7352628.89</v>
      </c>
      <c r="S381" s="59">
        <v>551489.95</v>
      </c>
      <c r="T381" s="94">
        <f t="shared" si="92"/>
        <v>7904118.84</v>
      </c>
      <c r="U381" s="94">
        <f t="shared" si="93"/>
        <v>39467453.45999999</v>
      </c>
      <c r="V381" s="2">
        <f t="shared" si="99"/>
        <v>0.2666425941733682</v>
      </c>
      <c r="W381" s="2">
        <f t="shared" si="100"/>
        <v>0.01999974609469799</v>
      </c>
      <c r="X381" s="2">
        <f t="shared" si="94"/>
        <v>0.28664234026806623</v>
      </c>
      <c r="Y381" s="6">
        <f t="shared" si="95"/>
        <v>0.8976621875121392</v>
      </c>
      <c r="Z381" s="6">
        <f t="shared" si="96"/>
        <v>0.24698002818370612</v>
      </c>
      <c r="AA381" s="83"/>
      <c r="AB381" s="6">
        <f t="shared" si="97"/>
        <v>1.4312845559639114</v>
      </c>
      <c r="AC381" s="8">
        <v>688726.5362358777</v>
      </c>
      <c r="AD381" s="22">
        <f t="shared" si="101"/>
        <v>9857.636545969308</v>
      </c>
      <c r="AE381" s="23">
        <v>562.63</v>
      </c>
      <c r="AF381" s="22">
        <f t="shared" si="102"/>
        <v>9295.006545969309</v>
      </c>
      <c r="AG381" s="25"/>
      <c r="AH381" s="1">
        <f t="shared" si="103"/>
        <v>3046271273.751657</v>
      </c>
      <c r="AI381" s="2">
        <f t="shared" si="104"/>
        <v>0.22356632151189082</v>
      </c>
      <c r="AJ381" s="2">
        <f t="shared" si="105"/>
        <v>0.8125638121359885</v>
      </c>
      <c r="AK381" s="2">
        <f t="shared" si="106"/>
        <v>0.2594686464106536</v>
      </c>
      <c r="AL381" s="2">
        <f t="shared" si="107"/>
        <v>1.2959999999999998</v>
      </c>
      <c r="AN381" s="102"/>
    </row>
    <row r="382" spans="1:40" ht="12.75">
      <c r="A382" s="49" t="s">
        <v>653</v>
      </c>
      <c r="B382" s="62" t="s">
        <v>654</v>
      </c>
      <c r="C382" s="53" t="s">
        <v>644</v>
      </c>
      <c r="D382" s="49"/>
      <c r="E382" s="74" t="s">
        <v>1201</v>
      </c>
      <c r="F382" s="56">
        <v>421042892</v>
      </c>
      <c r="G382" s="67">
        <v>101.23</v>
      </c>
      <c r="H382" s="5">
        <f t="shared" si="98"/>
        <v>1.0123</v>
      </c>
      <c r="I382" s="59">
        <v>780501.34</v>
      </c>
      <c r="J382" s="59">
        <v>0</v>
      </c>
      <c r="K382" s="59">
        <v>0</v>
      </c>
      <c r="L382" s="59">
        <v>186659.14</v>
      </c>
      <c r="M382" s="91">
        <f t="shared" si="90"/>
        <v>967160.48</v>
      </c>
      <c r="N382" s="59">
        <v>2879529.86</v>
      </c>
      <c r="O382" s="59">
        <v>1237103.36</v>
      </c>
      <c r="P382" s="59">
        <v>0</v>
      </c>
      <c r="Q382" s="94">
        <f t="shared" si="91"/>
        <v>4116633.2199999997</v>
      </c>
      <c r="R382" s="59">
        <v>2444439.39</v>
      </c>
      <c r="S382" s="59">
        <v>84000</v>
      </c>
      <c r="T382" s="94">
        <f t="shared" si="92"/>
        <v>2528439.39</v>
      </c>
      <c r="U382" s="94">
        <f t="shared" si="93"/>
        <v>7612233.09</v>
      </c>
      <c r="V382" s="2">
        <f t="shared" si="99"/>
        <v>0.5805677845287078</v>
      </c>
      <c r="W382" s="2">
        <f t="shared" si="100"/>
        <v>0.01995046148409982</v>
      </c>
      <c r="X382" s="2">
        <f t="shared" si="94"/>
        <v>0.6005182460128077</v>
      </c>
      <c r="Y382" s="6">
        <f t="shared" si="95"/>
        <v>0.9777230059497121</v>
      </c>
      <c r="Z382" s="6">
        <f t="shared" si="96"/>
        <v>0.2297059274426606</v>
      </c>
      <c r="AA382" s="83"/>
      <c r="AB382" s="6">
        <f t="shared" si="97"/>
        <v>1.8079471794051802</v>
      </c>
      <c r="AC382" s="8">
        <v>518119.78723404254</v>
      </c>
      <c r="AD382" s="22">
        <f t="shared" si="101"/>
        <v>9367.332079237993</v>
      </c>
      <c r="AE382" s="23">
        <v>536.07</v>
      </c>
      <c r="AF382" s="22">
        <f t="shared" si="102"/>
        <v>8831.262079237993</v>
      </c>
      <c r="AG382" s="25"/>
      <c r="AH382" s="1">
        <f t="shared" si="103"/>
        <v>415926990.0227206</v>
      </c>
      <c r="AI382" s="2">
        <f t="shared" si="104"/>
        <v>0.23253131035020536</v>
      </c>
      <c r="AJ382" s="2">
        <f t="shared" si="105"/>
        <v>0.9897489989228934</v>
      </c>
      <c r="AK382" s="2">
        <f t="shared" si="106"/>
        <v>0.6079046204387651</v>
      </c>
      <c r="AL382" s="2">
        <f t="shared" si="107"/>
        <v>1.831</v>
      </c>
      <c r="AN382" s="102"/>
    </row>
    <row r="383" spans="1:40" ht="12.75">
      <c r="A383" s="49" t="s">
        <v>655</v>
      </c>
      <c r="B383" s="62" t="s">
        <v>656</v>
      </c>
      <c r="C383" s="53" t="s">
        <v>644</v>
      </c>
      <c r="E383" s="74" t="s">
        <v>1200</v>
      </c>
      <c r="F383" s="56">
        <v>2272821237</v>
      </c>
      <c r="G383" s="67">
        <v>106.18</v>
      </c>
      <c r="H383" s="5">
        <f t="shared" si="98"/>
        <v>1.0618</v>
      </c>
      <c r="I383" s="59">
        <v>3840686.3</v>
      </c>
      <c r="J383" s="59">
        <v>0</v>
      </c>
      <c r="K383" s="59">
        <v>0</v>
      </c>
      <c r="L383" s="59">
        <v>918499.27</v>
      </c>
      <c r="M383" s="91">
        <f t="shared" si="90"/>
        <v>4759185.57</v>
      </c>
      <c r="N383" s="59">
        <v>14848871.14</v>
      </c>
      <c r="O383" s="59">
        <v>7873453.01</v>
      </c>
      <c r="P383" s="59">
        <v>0</v>
      </c>
      <c r="Q383" s="94">
        <f t="shared" si="91"/>
        <v>22722324.15</v>
      </c>
      <c r="R383" s="59">
        <v>6127959.47</v>
      </c>
      <c r="S383" s="59">
        <v>454564</v>
      </c>
      <c r="T383" s="94">
        <f t="shared" si="92"/>
        <v>6582523.47</v>
      </c>
      <c r="U383" s="94">
        <f t="shared" si="93"/>
        <v>34064033.19</v>
      </c>
      <c r="V383" s="2">
        <f t="shared" si="99"/>
        <v>0.26961906947369835</v>
      </c>
      <c r="W383" s="2">
        <f t="shared" si="100"/>
        <v>0.01999998911485004</v>
      </c>
      <c r="X383" s="2">
        <f t="shared" si="94"/>
        <v>0.28961905858854836</v>
      </c>
      <c r="Y383" s="6">
        <f t="shared" si="95"/>
        <v>0.9997409290311026</v>
      </c>
      <c r="Z383" s="6">
        <f t="shared" si="96"/>
        <v>0.2093955077734959</v>
      </c>
      <c r="AB383" s="6">
        <f t="shared" si="97"/>
        <v>1.4987554953931468</v>
      </c>
      <c r="AC383" s="8">
        <v>835673.5124760077</v>
      </c>
      <c r="AD383" s="22">
        <f t="shared" si="101"/>
        <v>12524.702691779099</v>
      </c>
      <c r="AE383" s="23">
        <v>526.49</v>
      </c>
      <c r="AF383" s="22">
        <f t="shared" si="102"/>
        <v>11998.2126917791</v>
      </c>
      <c r="AG383" s="25"/>
      <c r="AH383" s="1">
        <f t="shared" si="103"/>
        <v>2140536105.6696174</v>
      </c>
      <c r="AI383" s="2">
        <f t="shared" si="104"/>
        <v>0.22233615015389796</v>
      </c>
      <c r="AJ383" s="2">
        <f t="shared" si="105"/>
        <v>1.061524918445225</v>
      </c>
      <c r="AK383" s="2">
        <f t="shared" si="106"/>
        <v>0.3075175164093207</v>
      </c>
      <c r="AL383" s="2">
        <f t="shared" si="107"/>
        <v>1.592</v>
      </c>
      <c r="AN383" s="102"/>
    </row>
    <row r="384" spans="1:40" ht="12.75">
      <c r="A384" s="49" t="s">
        <v>657</v>
      </c>
      <c r="B384" s="62" t="s">
        <v>658</v>
      </c>
      <c r="C384" s="53" t="s">
        <v>644</v>
      </c>
      <c r="E384" s="74"/>
      <c r="F384" s="56">
        <v>2215042905</v>
      </c>
      <c r="G384" s="67">
        <v>67.78</v>
      </c>
      <c r="H384" s="5">
        <f t="shared" si="98"/>
        <v>0.6778</v>
      </c>
      <c r="I384" s="59">
        <v>6022780.06</v>
      </c>
      <c r="J384" s="59">
        <v>0</v>
      </c>
      <c r="K384" s="59">
        <v>0</v>
      </c>
      <c r="L384" s="59">
        <v>1440448.95</v>
      </c>
      <c r="M384" s="91">
        <f t="shared" si="90"/>
        <v>7463229.01</v>
      </c>
      <c r="N384" s="59">
        <v>21389641.5</v>
      </c>
      <c r="O384" s="59">
        <v>12858521.33</v>
      </c>
      <c r="P384" s="59">
        <v>0</v>
      </c>
      <c r="Q384" s="94">
        <f t="shared" si="91"/>
        <v>34248162.83</v>
      </c>
      <c r="R384" s="59">
        <v>8996450</v>
      </c>
      <c r="S384" s="59">
        <v>663129</v>
      </c>
      <c r="T384" s="94">
        <f t="shared" si="92"/>
        <v>9659579</v>
      </c>
      <c r="U384" s="94">
        <f t="shared" si="93"/>
        <v>51370970.839999996</v>
      </c>
      <c r="V384" s="2">
        <f t="shared" si="99"/>
        <v>0.40615240362578897</v>
      </c>
      <c r="W384" s="2">
        <f t="shared" si="100"/>
        <v>0.02993752394155092</v>
      </c>
      <c r="X384" s="2">
        <f t="shared" si="94"/>
        <v>0.4360899275673399</v>
      </c>
      <c r="Y384" s="6">
        <f t="shared" si="95"/>
        <v>1.5461625033398618</v>
      </c>
      <c r="Z384" s="6">
        <f t="shared" si="96"/>
        <v>0.3369338351484437</v>
      </c>
      <c r="AB384" s="6">
        <f t="shared" si="97"/>
        <v>2.3191862660556453</v>
      </c>
      <c r="AC384" s="8">
        <v>303012.18178711773</v>
      </c>
      <c r="AD384" s="22">
        <f t="shared" si="101"/>
        <v>7027.4169044824</v>
      </c>
      <c r="AE384" s="23">
        <v>514.7</v>
      </c>
      <c r="AF384" s="22">
        <f t="shared" si="102"/>
        <v>6512.7169044824</v>
      </c>
      <c r="AG384" s="25"/>
      <c r="AH384" s="1">
        <f t="shared" si="103"/>
        <v>3267988942.1658306</v>
      </c>
      <c r="AI384" s="2">
        <f t="shared" si="104"/>
        <v>0.2283737534636152</v>
      </c>
      <c r="AJ384" s="2">
        <f t="shared" si="105"/>
        <v>1.0479889447637585</v>
      </c>
      <c r="AK384" s="2">
        <f t="shared" si="106"/>
        <v>0.29558175290514294</v>
      </c>
      <c r="AL384" s="2">
        <f t="shared" si="107"/>
        <v>1.572</v>
      </c>
      <c r="AN384" s="102"/>
    </row>
    <row r="385" spans="1:40" ht="12.75">
      <c r="A385" s="49" t="s">
        <v>659</v>
      </c>
      <c r="B385" s="62" t="s">
        <v>660</v>
      </c>
      <c r="C385" s="53" t="s">
        <v>644</v>
      </c>
      <c r="E385" s="74"/>
      <c r="F385" s="56">
        <v>684283990</v>
      </c>
      <c r="G385" s="67">
        <v>43.52</v>
      </c>
      <c r="H385" s="5">
        <f t="shared" si="98"/>
        <v>0.43520000000000003</v>
      </c>
      <c r="I385" s="59">
        <v>2696466.02</v>
      </c>
      <c r="J385" s="59">
        <v>0</v>
      </c>
      <c r="K385" s="59">
        <v>0</v>
      </c>
      <c r="L385" s="59">
        <v>645256.59</v>
      </c>
      <c r="M385" s="91">
        <f t="shared" si="90"/>
        <v>3341722.61</v>
      </c>
      <c r="N385" s="59">
        <v>12891366</v>
      </c>
      <c r="O385" s="59">
        <v>0</v>
      </c>
      <c r="P385" s="59">
        <v>0</v>
      </c>
      <c r="Q385" s="94">
        <f t="shared" si="91"/>
        <v>12891366</v>
      </c>
      <c r="R385" s="59">
        <v>9575087</v>
      </c>
      <c r="S385" s="59">
        <v>0</v>
      </c>
      <c r="T385" s="94">
        <f t="shared" si="92"/>
        <v>9575087</v>
      </c>
      <c r="U385" s="94">
        <f t="shared" si="93"/>
        <v>25808175.61</v>
      </c>
      <c r="V385" s="2">
        <f t="shared" si="99"/>
        <v>1.3992855510180795</v>
      </c>
      <c r="W385" s="2">
        <f t="shared" si="100"/>
        <v>0</v>
      </c>
      <c r="X385" s="2">
        <f t="shared" si="94"/>
        <v>1.3992855510180795</v>
      </c>
      <c r="Y385" s="6">
        <f t="shared" si="95"/>
        <v>1.8839204465385784</v>
      </c>
      <c r="Z385" s="6">
        <f t="shared" si="96"/>
        <v>0.4883531777500742</v>
      </c>
      <c r="AB385" s="6">
        <f t="shared" si="97"/>
        <v>3.7715591753067317</v>
      </c>
      <c r="AC385" s="8">
        <v>132830.7799056342</v>
      </c>
      <c r="AD385" s="22">
        <f t="shared" si="101"/>
        <v>5009.791467162437</v>
      </c>
      <c r="AE385" s="23">
        <v>557.03</v>
      </c>
      <c r="AF385" s="22">
        <f t="shared" si="102"/>
        <v>4452.761467162437</v>
      </c>
      <c r="AG385" s="25"/>
      <c r="AH385" s="1">
        <f t="shared" si="103"/>
        <v>1572343727.0220587</v>
      </c>
      <c r="AI385" s="2">
        <f t="shared" si="104"/>
        <v>0.21253130295683229</v>
      </c>
      <c r="AJ385" s="2">
        <f t="shared" si="105"/>
        <v>0.8198821783335893</v>
      </c>
      <c r="AK385" s="2">
        <f t="shared" si="106"/>
        <v>0.6089690718030683</v>
      </c>
      <c r="AL385" s="2">
        <f t="shared" si="107"/>
        <v>1.642</v>
      </c>
      <c r="AN385" s="102"/>
    </row>
    <row r="386" spans="1:40" ht="12.75">
      <c r="A386" s="49" t="s">
        <v>661</v>
      </c>
      <c r="B386" s="62" t="s">
        <v>662</v>
      </c>
      <c r="C386" s="53" t="s">
        <v>644</v>
      </c>
      <c r="E386" s="74"/>
      <c r="F386" s="56">
        <v>2441630722</v>
      </c>
      <c r="G386" s="67">
        <v>71.28</v>
      </c>
      <c r="H386" s="5">
        <f t="shared" si="98"/>
        <v>0.7128</v>
      </c>
      <c r="I386" s="59">
        <v>6458423.51</v>
      </c>
      <c r="J386" s="59">
        <v>0</v>
      </c>
      <c r="K386" s="59">
        <v>0</v>
      </c>
      <c r="L386" s="59">
        <v>1546676.48</v>
      </c>
      <c r="M386" s="91">
        <f aca="true" t="shared" si="108" ref="M386:M449">SUM(I386:L386)</f>
        <v>8005099.99</v>
      </c>
      <c r="N386" s="59">
        <v>14487863.5</v>
      </c>
      <c r="O386" s="59">
        <v>8615660.68</v>
      </c>
      <c r="P386" s="59">
        <v>0</v>
      </c>
      <c r="Q386" s="94">
        <f aca="true" t="shared" si="109" ref="Q386:Q449">SUM(N386:P386)</f>
        <v>23103524.18</v>
      </c>
      <c r="R386" s="59">
        <v>11918501.04</v>
      </c>
      <c r="S386" s="59">
        <v>243943</v>
      </c>
      <c r="T386" s="94">
        <f aca="true" t="shared" si="110" ref="T386:T449">R386+S386</f>
        <v>12162444.04</v>
      </c>
      <c r="U386" s="94">
        <f aca="true" t="shared" si="111" ref="U386:U449">M386+Q386+T386</f>
        <v>43271068.21</v>
      </c>
      <c r="V386" s="2">
        <f t="shared" si="99"/>
        <v>0.48813692146850374</v>
      </c>
      <c r="W386" s="2">
        <f t="shared" si="100"/>
        <v>0.00999098667140706</v>
      </c>
      <c r="X386" s="2">
        <f aca="true" t="shared" si="112" ref="X386:X449">(T386/$F386)*100</f>
        <v>0.4981279081399107</v>
      </c>
      <c r="Y386" s="6">
        <f aca="true" t="shared" si="113" ref="Y386:Y449">(Q386/F386)*100</f>
        <v>0.9462333501879978</v>
      </c>
      <c r="Z386" s="6">
        <f aca="true" t="shared" si="114" ref="Z386:Z449">(M386/F386)*100</f>
        <v>0.3278587510335234</v>
      </c>
      <c r="AB386" s="6">
        <f aca="true" t="shared" si="115" ref="AB386:AB449">((U386/F386)*100)-AA386</f>
        <v>1.7722200093614322</v>
      </c>
      <c r="AC386" s="8">
        <v>355688.4261624936</v>
      </c>
      <c r="AD386" s="22">
        <f t="shared" si="101"/>
        <v>6303.581459434475</v>
      </c>
      <c r="AE386" s="23">
        <v>587.95</v>
      </c>
      <c r="AF386" s="22">
        <f t="shared" si="102"/>
        <v>5715.631459434475</v>
      </c>
      <c r="AG386" s="25"/>
      <c r="AH386" s="1">
        <f t="shared" si="103"/>
        <v>3425407859.147026</v>
      </c>
      <c r="AI386" s="2">
        <f t="shared" si="104"/>
        <v>0.23369771773669545</v>
      </c>
      <c r="AJ386" s="2">
        <f t="shared" si="105"/>
        <v>0.6744751320140049</v>
      </c>
      <c r="AK386" s="2">
        <f t="shared" si="106"/>
        <v>0.3550655729221283</v>
      </c>
      <c r="AL386" s="2">
        <f t="shared" si="107"/>
        <v>1.263</v>
      </c>
      <c r="AN386" s="102"/>
    </row>
    <row r="387" spans="1:40" ht="12.75">
      <c r="A387" s="49" t="s">
        <v>663</v>
      </c>
      <c r="B387" s="62" t="s">
        <v>664</v>
      </c>
      <c r="C387" s="53" t="s">
        <v>644</v>
      </c>
      <c r="E387" s="74" t="s">
        <v>1200</v>
      </c>
      <c r="F387" s="56">
        <v>3301812936</v>
      </c>
      <c r="G387" s="67">
        <v>106.18</v>
      </c>
      <c r="H387" s="5">
        <f aca="true" t="shared" si="116" ref="H387:H450">G387/100</f>
        <v>1.0618</v>
      </c>
      <c r="I387" s="59">
        <v>5954598.27</v>
      </c>
      <c r="J387" s="59">
        <v>0</v>
      </c>
      <c r="K387" s="59">
        <v>0</v>
      </c>
      <c r="L387" s="59">
        <v>1425010.43</v>
      </c>
      <c r="M387" s="91">
        <f t="shared" si="108"/>
        <v>7379608.699999999</v>
      </c>
      <c r="N387" s="59">
        <v>13640866.5</v>
      </c>
      <c r="O387" s="59">
        <v>6458876.11</v>
      </c>
      <c r="P387" s="59">
        <v>0</v>
      </c>
      <c r="Q387" s="94">
        <f t="shared" si="109"/>
        <v>20099742.61</v>
      </c>
      <c r="R387" s="59">
        <v>10404310</v>
      </c>
      <c r="S387" s="59">
        <v>0</v>
      </c>
      <c r="T387" s="94">
        <f t="shared" si="110"/>
        <v>10404310</v>
      </c>
      <c r="U387" s="94">
        <f t="shared" si="111"/>
        <v>37883661.31</v>
      </c>
      <c r="V387" s="2">
        <f aca="true" t="shared" si="117" ref="V387:V450">(R387/F387)*100</f>
        <v>0.31510900834389366</v>
      </c>
      <c r="W387" s="2">
        <f aca="true" t="shared" si="118" ref="W387:W450">(S387/$F387)*100</f>
        <v>0</v>
      </c>
      <c r="X387" s="2">
        <f t="shared" si="112"/>
        <v>0.31510900834389366</v>
      </c>
      <c r="Y387" s="6">
        <f t="shared" si="113"/>
        <v>0.6087486783654663</v>
      </c>
      <c r="Z387" s="6">
        <f t="shared" si="114"/>
        <v>0.22350171990482504</v>
      </c>
      <c r="AB387" s="6">
        <f t="shared" si="115"/>
        <v>1.147359406614185</v>
      </c>
      <c r="AC387" s="8">
        <v>644944.3204202233</v>
      </c>
      <c r="AD387" s="22">
        <f aca="true" t="shared" si="119" ref="AD387:AD450">AC387/100*AB387</f>
        <v>7399.829327765362</v>
      </c>
      <c r="AE387" s="23">
        <v>594.57</v>
      </c>
      <c r="AF387" s="22">
        <f aca="true" t="shared" si="120" ref="AF387:AF450">AD387-AE387</f>
        <v>6805.259327765362</v>
      </c>
      <c r="AG387" s="25"/>
      <c r="AH387" s="1">
        <f aca="true" t="shared" si="121" ref="AH387:AH450">F387/H387</f>
        <v>3109637347.8997927</v>
      </c>
      <c r="AI387" s="2">
        <f aca="true" t="shared" si="122" ref="AI387:AI450">(M387/AH387)*100</f>
        <v>0.23731412619494321</v>
      </c>
      <c r="AJ387" s="2">
        <f aca="true" t="shared" si="123" ref="AJ387:AJ450">(Q387/AH387)*100</f>
        <v>0.6463693466884521</v>
      </c>
      <c r="AK387" s="2">
        <f aca="true" t="shared" si="124" ref="AK387:AK450">(T387/AH387)*100</f>
        <v>0.33458274505954627</v>
      </c>
      <c r="AL387" s="2">
        <f aca="true" t="shared" si="125" ref="AL387:AL450">ROUND(AI387,3)+ROUND(AJ387,3)+ROUND(AK387,3)</f>
        <v>1.218</v>
      </c>
      <c r="AN387" s="102"/>
    </row>
    <row r="388" spans="1:40" ht="12.75">
      <c r="A388" s="49" t="s">
        <v>665</v>
      </c>
      <c r="B388" s="62" t="s">
        <v>666</v>
      </c>
      <c r="C388" s="53" t="s">
        <v>644</v>
      </c>
      <c r="E388" s="74"/>
      <c r="F388" s="56">
        <v>2027074460</v>
      </c>
      <c r="G388" s="67">
        <v>52.19</v>
      </c>
      <c r="H388" s="5">
        <f t="shared" si="116"/>
        <v>0.5219</v>
      </c>
      <c r="I388" s="59">
        <v>7129256.48</v>
      </c>
      <c r="J388" s="59">
        <v>0</v>
      </c>
      <c r="K388" s="59">
        <v>0</v>
      </c>
      <c r="L388" s="59">
        <v>1708184.43</v>
      </c>
      <c r="M388" s="91">
        <f t="shared" si="108"/>
        <v>8837440.91</v>
      </c>
      <c r="N388" s="59">
        <v>18203143.75</v>
      </c>
      <c r="O388" s="59">
        <v>8398914.2</v>
      </c>
      <c r="P388" s="59">
        <v>0</v>
      </c>
      <c r="Q388" s="94">
        <f t="shared" si="109"/>
        <v>26602057.95</v>
      </c>
      <c r="R388" s="59">
        <v>11465103.49</v>
      </c>
      <c r="S388" s="59">
        <v>405414.89</v>
      </c>
      <c r="T388" s="94">
        <f t="shared" si="110"/>
        <v>11870518.38</v>
      </c>
      <c r="U388" s="94">
        <f t="shared" si="111"/>
        <v>47310017.24</v>
      </c>
      <c r="V388" s="2">
        <f t="shared" si="117"/>
        <v>0.5655985370167409</v>
      </c>
      <c r="W388" s="2">
        <f t="shared" si="118"/>
        <v>0.019999999901335642</v>
      </c>
      <c r="X388" s="2">
        <f t="shared" si="112"/>
        <v>0.5855985369180765</v>
      </c>
      <c r="Y388" s="6">
        <f t="shared" si="113"/>
        <v>1.3123374831529375</v>
      </c>
      <c r="Z388" s="6">
        <f t="shared" si="114"/>
        <v>0.43597021640734396</v>
      </c>
      <c r="AB388" s="6">
        <f t="shared" si="115"/>
        <v>2.333906236478358</v>
      </c>
      <c r="AC388" s="8">
        <v>236761.2929250264</v>
      </c>
      <c r="AD388" s="22">
        <f t="shared" si="119"/>
        <v>5525.786581143985</v>
      </c>
      <c r="AE388" s="23">
        <v>539.34</v>
      </c>
      <c r="AF388" s="22">
        <f t="shared" si="120"/>
        <v>4986.446581143985</v>
      </c>
      <c r="AG388" s="25"/>
      <c r="AH388" s="1">
        <f t="shared" si="121"/>
        <v>3884028472.887526</v>
      </c>
      <c r="AI388" s="2">
        <f t="shared" si="122"/>
        <v>0.22753285594299286</v>
      </c>
      <c r="AJ388" s="2">
        <f t="shared" si="123"/>
        <v>0.6849089324575182</v>
      </c>
      <c r="AK388" s="2">
        <f t="shared" si="124"/>
        <v>0.3056238764175442</v>
      </c>
      <c r="AL388" s="2">
        <f t="shared" si="125"/>
        <v>1.219</v>
      </c>
      <c r="AN388" s="102"/>
    </row>
    <row r="389" spans="1:40" ht="12.75">
      <c r="A389" s="49" t="s">
        <v>667</v>
      </c>
      <c r="B389" s="62" t="s">
        <v>668</v>
      </c>
      <c r="C389" s="53" t="s">
        <v>644</v>
      </c>
      <c r="E389" s="74"/>
      <c r="F389" s="56">
        <v>1950710849</v>
      </c>
      <c r="G389" s="67">
        <v>78.32</v>
      </c>
      <c r="H389" s="5">
        <f t="shared" si="116"/>
        <v>0.7831999999999999</v>
      </c>
      <c r="I389" s="59">
        <v>4493515.66</v>
      </c>
      <c r="J389" s="59">
        <v>0</v>
      </c>
      <c r="K389" s="59">
        <v>0</v>
      </c>
      <c r="L389" s="59">
        <v>1075038.29</v>
      </c>
      <c r="M389" s="91">
        <f t="shared" si="108"/>
        <v>5568553.95</v>
      </c>
      <c r="N389" s="59">
        <v>7274436</v>
      </c>
      <c r="O389" s="59">
        <v>0</v>
      </c>
      <c r="P389" s="59">
        <v>0</v>
      </c>
      <c r="Q389" s="94">
        <f t="shared" si="109"/>
        <v>7274436</v>
      </c>
      <c r="R389" s="59">
        <v>4510391.78</v>
      </c>
      <c r="S389" s="59">
        <v>877819.88</v>
      </c>
      <c r="T389" s="94">
        <f t="shared" si="110"/>
        <v>5388211.66</v>
      </c>
      <c r="U389" s="94">
        <f t="shared" si="111"/>
        <v>18231201.61</v>
      </c>
      <c r="V389" s="2">
        <f t="shared" si="117"/>
        <v>0.2312178548815771</v>
      </c>
      <c r="W389" s="2">
        <f t="shared" si="118"/>
        <v>0.0449999998949101</v>
      </c>
      <c r="X389" s="2">
        <f t="shared" si="112"/>
        <v>0.2762178547764872</v>
      </c>
      <c r="Y389" s="6">
        <f t="shared" si="113"/>
        <v>0.37291205940281313</v>
      </c>
      <c r="Z389" s="6">
        <f t="shared" si="114"/>
        <v>0.2854628072045956</v>
      </c>
      <c r="AB389" s="6">
        <f t="shared" si="115"/>
        <v>0.9345927213838959</v>
      </c>
      <c r="AC389" s="8">
        <v>1212066.0382293763</v>
      </c>
      <c r="AD389" s="22">
        <f t="shared" si="119"/>
        <v>11327.8809716579</v>
      </c>
      <c r="AE389" s="23">
        <v>647.3</v>
      </c>
      <c r="AF389" s="22">
        <f t="shared" si="120"/>
        <v>10680.5809716579</v>
      </c>
      <c r="AG389" s="25"/>
      <c r="AH389" s="1">
        <f t="shared" si="121"/>
        <v>2490693116.7007155</v>
      </c>
      <c r="AI389" s="2">
        <f t="shared" si="122"/>
        <v>0.22357447060263924</v>
      </c>
      <c r="AJ389" s="2">
        <f t="shared" si="123"/>
        <v>0.2920647249242832</v>
      </c>
      <c r="AK389" s="2">
        <f t="shared" si="124"/>
        <v>0.2163338238609447</v>
      </c>
      <c r="AL389" s="2">
        <f t="shared" si="125"/>
        <v>0.732</v>
      </c>
      <c r="AN389" s="102"/>
    </row>
    <row r="390" spans="1:40" ht="12.75">
      <c r="A390" s="49" t="s">
        <v>669</v>
      </c>
      <c r="B390" s="62" t="s">
        <v>670</v>
      </c>
      <c r="C390" s="53" t="s">
        <v>644</v>
      </c>
      <c r="E390" s="74" t="s">
        <v>1200</v>
      </c>
      <c r="F390" s="56">
        <v>3207747200</v>
      </c>
      <c r="G390" s="67">
        <v>106.15</v>
      </c>
      <c r="H390" s="5">
        <f t="shared" si="116"/>
        <v>1.0615</v>
      </c>
      <c r="I390" s="59">
        <v>5445625.92</v>
      </c>
      <c r="J390" s="59">
        <v>0</v>
      </c>
      <c r="K390" s="59">
        <v>0</v>
      </c>
      <c r="L390" s="59">
        <v>1302392.73</v>
      </c>
      <c r="M390" s="91">
        <f t="shared" si="108"/>
        <v>6748018.65</v>
      </c>
      <c r="N390" s="59">
        <v>32429435.5</v>
      </c>
      <c r="O390" s="59">
        <v>0</v>
      </c>
      <c r="P390" s="59">
        <v>0</v>
      </c>
      <c r="Q390" s="94">
        <f t="shared" si="109"/>
        <v>32429435.5</v>
      </c>
      <c r="R390" s="59">
        <v>11620160</v>
      </c>
      <c r="S390" s="59">
        <v>280000</v>
      </c>
      <c r="T390" s="94">
        <f t="shared" si="110"/>
        <v>11900160</v>
      </c>
      <c r="U390" s="94">
        <f t="shared" si="111"/>
        <v>51077614.15</v>
      </c>
      <c r="V390" s="2">
        <f t="shared" si="117"/>
        <v>0.3622529855220511</v>
      </c>
      <c r="W390" s="2">
        <f t="shared" si="118"/>
        <v>0.008728867411995559</v>
      </c>
      <c r="X390" s="2">
        <f t="shared" si="112"/>
        <v>0.3709818529340467</v>
      </c>
      <c r="Y390" s="6">
        <f t="shared" si="113"/>
        <v>1.0109722954477212</v>
      </c>
      <c r="Z390" s="6">
        <f t="shared" si="114"/>
        <v>0.21036628603401164</v>
      </c>
      <c r="AB390" s="6">
        <f t="shared" si="115"/>
        <v>1.5923204344157793</v>
      </c>
      <c r="AC390" s="8">
        <v>369104.72410702857</v>
      </c>
      <c r="AD390" s="22">
        <f t="shared" si="119"/>
        <v>5877.329946350201</v>
      </c>
      <c r="AE390" s="23">
        <v>448.06</v>
      </c>
      <c r="AF390" s="22">
        <f t="shared" si="120"/>
        <v>5429.2699463502</v>
      </c>
      <c r="AG390" s="25"/>
      <c r="AH390" s="1">
        <f t="shared" si="121"/>
        <v>3021900329.722091</v>
      </c>
      <c r="AI390" s="2">
        <f t="shared" si="122"/>
        <v>0.2233038126251034</v>
      </c>
      <c r="AJ390" s="2">
        <f t="shared" si="123"/>
        <v>1.073147091617756</v>
      </c>
      <c r="AK390" s="2">
        <f t="shared" si="124"/>
        <v>0.39379723688949053</v>
      </c>
      <c r="AL390" s="2">
        <f t="shared" si="125"/>
        <v>1.69</v>
      </c>
      <c r="AN390" s="102"/>
    </row>
    <row r="391" spans="1:40" ht="12.75">
      <c r="A391" s="49" t="s">
        <v>671</v>
      </c>
      <c r="B391" s="62" t="s">
        <v>672</v>
      </c>
      <c r="C391" s="53" t="s">
        <v>644</v>
      </c>
      <c r="D391" s="49"/>
      <c r="E391" s="74"/>
      <c r="F391" s="56">
        <v>1616634578</v>
      </c>
      <c r="G391" s="67">
        <v>68.13</v>
      </c>
      <c r="H391" s="5">
        <f t="shared" si="116"/>
        <v>0.6812999999999999</v>
      </c>
      <c r="I391" s="59">
        <v>4369044.96</v>
      </c>
      <c r="J391" s="59">
        <v>0</v>
      </c>
      <c r="K391" s="59">
        <v>0</v>
      </c>
      <c r="L391" s="59">
        <v>1045177.92</v>
      </c>
      <c r="M391" s="91">
        <f t="shared" si="108"/>
        <v>5414222.88</v>
      </c>
      <c r="N391" s="59">
        <v>27535690.5</v>
      </c>
      <c r="O391" s="59">
        <v>0</v>
      </c>
      <c r="P391" s="59">
        <v>0</v>
      </c>
      <c r="Q391" s="94">
        <f t="shared" si="109"/>
        <v>27535690.5</v>
      </c>
      <c r="R391" s="59">
        <v>7038610.43</v>
      </c>
      <c r="S391" s="59">
        <v>242495.19</v>
      </c>
      <c r="T391" s="94">
        <f t="shared" si="110"/>
        <v>7281105.62</v>
      </c>
      <c r="U391" s="94">
        <f t="shared" si="111"/>
        <v>40231019</v>
      </c>
      <c r="V391" s="2">
        <f t="shared" si="117"/>
        <v>0.43538660658290085</v>
      </c>
      <c r="W391" s="2">
        <f t="shared" si="118"/>
        <v>0.015000000204127764</v>
      </c>
      <c r="X391" s="2">
        <f t="shared" si="112"/>
        <v>0.45038660678702863</v>
      </c>
      <c r="Y391" s="6">
        <f t="shared" si="113"/>
        <v>1.7032723953031765</v>
      </c>
      <c r="Z391" s="6">
        <f t="shared" si="114"/>
        <v>0.33490703178563336</v>
      </c>
      <c r="AB391" s="6">
        <f t="shared" si="115"/>
        <v>2.4885660338758386</v>
      </c>
      <c r="AC391" s="8">
        <v>442553.3749628308</v>
      </c>
      <c r="AD391" s="22">
        <f t="shared" si="119"/>
        <v>11013.232971096188</v>
      </c>
      <c r="AE391" s="23">
        <v>493.06</v>
      </c>
      <c r="AF391" s="22">
        <f t="shared" si="120"/>
        <v>10520.172971096188</v>
      </c>
      <c r="AG391" s="25"/>
      <c r="AH391" s="1">
        <f t="shared" si="121"/>
        <v>2372867426.9778366</v>
      </c>
      <c r="AI391" s="2">
        <f t="shared" si="122"/>
        <v>0.22817216075555202</v>
      </c>
      <c r="AJ391" s="2">
        <f t="shared" si="123"/>
        <v>1.1604394829200542</v>
      </c>
      <c r="AK391" s="2">
        <f t="shared" si="124"/>
        <v>0.3068483952040026</v>
      </c>
      <c r="AL391" s="2">
        <f t="shared" si="125"/>
        <v>1.6949999999999998</v>
      </c>
      <c r="AN391" s="102"/>
    </row>
    <row r="392" spans="1:40" ht="12.75">
      <c r="A392" s="49" t="s">
        <v>673</v>
      </c>
      <c r="B392" s="62" t="s">
        <v>674</v>
      </c>
      <c r="C392" s="53" t="s">
        <v>644</v>
      </c>
      <c r="E392" s="74"/>
      <c r="F392" s="56">
        <v>738402340</v>
      </c>
      <c r="G392" s="67">
        <v>46.33</v>
      </c>
      <c r="H392" s="5">
        <f t="shared" si="116"/>
        <v>0.4633</v>
      </c>
      <c r="I392" s="59">
        <v>2830523.06</v>
      </c>
      <c r="J392" s="59">
        <v>0</v>
      </c>
      <c r="K392" s="59">
        <v>0</v>
      </c>
      <c r="L392" s="59">
        <v>677605.56</v>
      </c>
      <c r="M392" s="91">
        <f t="shared" si="108"/>
        <v>3508128.62</v>
      </c>
      <c r="N392" s="59">
        <v>14758461</v>
      </c>
      <c r="O392" s="59">
        <v>0</v>
      </c>
      <c r="P392" s="59">
        <v>0</v>
      </c>
      <c r="Q392" s="94">
        <f t="shared" si="109"/>
        <v>14758461</v>
      </c>
      <c r="R392" s="59">
        <v>8601220.01</v>
      </c>
      <c r="S392" s="59">
        <v>73840</v>
      </c>
      <c r="T392" s="94">
        <f t="shared" si="110"/>
        <v>8675060.01</v>
      </c>
      <c r="U392" s="94">
        <f t="shared" si="111"/>
        <v>26941649.630000003</v>
      </c>
      <c r="V392" s="2">
        <f t="shared" si="117"/>
        <v>1.1648419220881667</v>
      </c>
      <c r="W392" s="2">
        <f t="shared" si="118"/>
        <v>0.009999968309959582</v>
      </c>
      <c r="X392" s="2">
        <f t="shared" si="112"/>
        <v>1.1748418903981264</v>
      </c>
      <c r="Y392" s="6">
        <f t="shared" si="113"/>
        <v>1.9987018188485157</v>
      </c>
      <c r="Z392" s="6">
        <f t="shared" si="114"/>
        <v>0.4750971699250033</v>
      </c>
      <c r="AB392" s="6">
        <f t="shared" si="115"/>
        <v>3.6486408791716456</v>
      </c>
      <c r="AC392" s="8">
        <v>172136.56778486277</v>
      </c>
      <c r="AD392" s="22">
        <f t="shared" si="119"/>
        <v>6280.645180201513</v>
      </c>
      <c r="AE392" s="23">
        <v>490.27</v>
      </c>
      <c r="AF392" s="22">
        <f t="shared" si="120"/>
        <v>5790.375180201512</v>
      </c>
      <c r="AG392" s="25"/>
      <c r="AH392" s="1">
        <f t="shared" si="121"/>
        <v>1593788776.1709476</v>
      </c>
      <c r="AI392" s="2">
        <f t="shared" si="122"/>
        <v>0.22011251882625402</v>
      </c>
      <c r="AJ392" s="2">
        <f t="shared" si="123"/>
        <v>0.9259985526725172</v>
      </c>
      <c r="AK392" s="2">
        <f t="shared" si="124"/>
        <v>0.5443042478214519</v>
      </c>
      <c r="AL392" s="2">
        <f t="shared" si="125"/>
        <v>1.6900000000000002</v>
      </c>
      <c r="AN392" s="102"/>
    </row>
    <row r="393" spans="1:40" ht="12.75">
      <c r="A393" s="49" t="s">
        <v>675</v>
      </c>
      <c r="B393" s="62" t="s">
        <v>676</v>
      </c>
      <c r="C393" s="53" t="s">
        <v>644</v>
      </c>
      <c r="E393" s="74"/>
      <c r="F393" s="56">
        <v>2116844789</v>
      </c>
      <c r="G393" s="67">
        <v>60.39</v>
      </c>
      <c r="H393" s="5">
        <f t="shared" si="116"/>
        <v>0.6039</v>
      </c>
      <c r="I393" s="59">
        <v>6418545.26</v>
      </c>
      <c r="J393" s="59">
        <v>0</v>
      </c>
      <c r="K393" s="59">
        <v>0</v>
      </c>
      <c r="L393" s="59">
        <v>1536990.85</v>
      </c>
      <c r="M393" s="91">
        <f t="shared" si="108"/>
        <v>7955536.109999999</v>
      </c>
      <c r="N393" s="59">
        <v>28238283.08</v>
      </c>
      <c r="O393" s="59">
        <v>0</v>
      </c>
      <c r="P393" s="59">
        <v>0</v>
      </c>
      <c r="Q393" s="94">
        <f t="shared" si="109"/>
        <v>28238283.08</v>
      </c>
      <c r="R393" s="59">
        <v>9844175</v>
      </c>
      <c r="S393" s="59">
        <v>423368.96</v>
      </c>
      <c r="T393" s="94">
        <f t="shared" si="110"/>
        <v>10267543.96</v>
      </c>
      <c r="U393" s="94">
        <f t="shared" si="111"/>
        <v>46461363.15</v>
      </c>
      <c r="V393" s="2">
        <f t="shared" si="117"/>
        <v>0.4650399996803923</v>
      </c>
      <c r="W393" s="2">
        <f t="shared" si="118"/>
        <v>0.020000000103928262</v>
      </c>
      <c r="X393" s="2">
        <f t="shared" si="112"/>
        <v>0.48503999978432055</v>
      </c>
      <c r="Y393" s="6">
        <f t="shared" si="113"/>
        <v>1.3339798565647223</v>
      </c>
      <c r="Z393" s="6">
        <f t="shared" si="114"/>
        <v>0.37582047353401876</v>
      </c>
      <c r="AB393" s="6">
        <f t="shared" si="115"/>
        <v>2.1948403298830614</v>
      </c>
      <c r="AC393" s="8">
        <v>401166.284348865</v>
      </c>
      <c r="AD393" s="22">
        <f t="shared" si="119"/>
        <v>8804.959398782248</v>
      </c>
      <c r="AE393" s="23">
        <v>603.67</v>
      </c>
      <c r="AF393" s="22">
        <f t="shared" si="120"/>
        <v>8201.289398782248</v>
      </c>
      <c r="AG393" s="25"/>
      <c r="AH393" s="1">
        <f t="shared" si="121"/>
        <v>3505290261.6327205</v>
      </c>
      <c r="AI393" s="2">
        <f t="shared" si="122"/>
        <v>0.2269579839671939</v>
      </c>
      <c r="AJ393" s="2">
        <f t="shared" si="123"/>
        <v>0.8055904353794358</v>
      </c>
      <c r="AK393" s="2">
        <f t="shared" si="124"/>
        <v>0.2929156558697512</v>
      </c>
      <c r="AL393" s="2">
        <f t="shared" si="125"/>
        <v>1.326</v>
      </c>
      <c r="AN393" s="102"/>
    </row>
    <row r="394" spans="1:40" ht="12.75">
      <c r="A394" s="49" t="s">
        <v>677</v>
      </c>
      <c r="B394" s="62" t="s">
        <v>678</v>
      </c>
      <c r="C394" s="53" t="s">
        <v>644</v>
      </c>
      <c r="E394" s="74" t="s">
        <v>1200</v>
      </c>
      <c r="F394" s="56">
        <v>1601473771</v>
      </c>
      <c r="G394" s="67">
        <v>109.49</v>
      </c>
      <c r="H394" s="5">
        <f t="shared" si="116"/>
        <v>1.0949</v>
      </c>
      <c r="I394" s="59">
        <v>2606264.26</v>
      </c>
      <c r="J394" s="59">
        <v>0</v>
      </c>
      <c r="K394" s="59">
        <v>0</v>
      </c>
      <c r="L394" s="59">
        <v>623291.5</v>
      </c>
      <c r="M394" s="91">
        <f t="shared" si="108"/>
        <v>3229555.76</v>
      </c>
      <c r="N394" s="59">
        <v>8257585.5</v>
      </c>
      <c r="O394" s="59">
        <v>5139150.34</v>
      </c>
      <c r="P394" s="59">
        <v>0</v>
      </c>
      <c r="Q394" s="94">
        <f t="shared" si="109"/>
        <v>13396735.84</v>
      </c>
      <c r="R394" s="59">
        <v>3904572</v>
      </c>
      <c r="S394" s="59">
        <v>109594</v>
      </c>
      <c r="T394" s="94">
        <f t="shared" si="110"/>
        <v>4014166</v>
      </c>
      <c r="U394" s="94">
        <f t="shared" si="111"/>
        <v>20640457.6</v>
      </c>
      <c r="V394" s="2">
        <f t="shared" si="117"/>
        <v>0.2438111738515635</v>
      </c>
      <c r="W394" s="2">
        <f t="shared" si="118"/>
        <v>0.006843321569454539</v>
      </c>
      <c r="X394" s="2">
        <f t="shared" si="112"/>
        <v>0.25065449542101803</v>
      </c>
      <c r="Y394" s="6">
        <f t="shared" si="113"/>
        <v>0.8365254606470853</v>
      </c>
      <c r="Z394" s="6">
        <f t="shared" si="114"/>
        <v>0.20166148322138208</v>
      </c>
      <c r="AB394" s="6">
        <f t="shared" si="115"/>
        <v>1.2888414392894856</v>
      </c>
      <c r="AC394" s="8">
        <v>878882.6191913096</v>
      </c>
      <c r="AD394" s="22">
        <f t="shared" si="119"/>
        <v>11327.403398850403</v>
      </c>
      <c r="AE394" s="23">
        <v>597.4</v>
      </c>
      <c r="AF394" s="22">
        <f t="shared" si="120"/>
        <v>10730.003398850404</v>
      </c>
      <c r="AG394" s="25"/>
      <c r="AH394" s="1">
        <f t="shared" si="121"/>
        <v>1462666701.0685906</v>
      </c>
      <c r="AI394" s="2">
        <f t="shared" si="122"/>
        <v>0.22079915797909128</v>
      </c>
      <c r="AJ394" s="2">
        <f t="shared" si="123"/>
        <v>0.915911726862494</v>
      </c>
      <c r="AK394" s="2">
        <f t="shared" si="124"/>
        <v>0.27444160703647263</v>
      </c>
      <c r="AL394" s="2">
        <f t="shared" si="125"/>
        <v>1.411</v>
      </c>
      <c r="AN394" s="102"/>
    </row>
    <row r="395" spans="1:40" ht="12.75">
      <c r="A395" s="49" t="s">
        <v>679</v>
      </c>
      <c r="B395" s="62" t="s">
        <v>680</v>
      </c>
      <c r="C395" s="53" t="s">
        <v>644</v>
      </c>
      <c r="E395" s="74"/>
      <c r="F395" s="56">
        <v>2122526573</v>
      </c>
      <c r="G395" s="67">
        <v>99.72</v>
      </c>
      <c r="H395" s="5">
        <f t="shared" si="116"/>
        <v>0.9972</v>
      </c>
      <c r="I395" s="59">
        <v>3956247.95</v>
      </c>
      <c r="J395" s="59">
        <v>0</v>
      </c>
      <c r="K395" s="59">
        <v>0</v>
      </c>
      <c r="L395" s="59">
        <v>947253.17</v>
      </c>
      <c r="M395" s="91">
        <f t="shared" si="108"/>
        <v>4903501.12</v>
      </c>
      <c r="N395" s="59">
        <v>12903287</v>
      </c>
      <c r="O395" s="59">
        <v>7601077.63</v>
      </c>
      <c r="P395" s="59">
        <v>0</v>
      </c>
      <c r="Q395" s="94">
        <f t="shared" si="109"/>
        <v>20504364.63</v>
      </c>
      <c r="R395" s="59">
        <v>5569784.8</v>
      </c>
      <c r="S395" s="59">
        <v>424500</v>
      </c>
      <c r="T395" s="94">
        <f t="shared" si="110"/>
        <v>5994284.8</v>
      </c>
      <c r="U395" s="94">
        <f t="shared" si="111"/>
        <v>31402150.55</v>
      </c>
      <c r="V395" s="2">
        <f t="shared" si="117"/>
        <v>0.26241295967039935</v>
      </c>
      <c r="W395" s="2">
        <f t="shared" si="118"/>
        <v>0.0199997496097308</v>
      </c>
      <c r="X395" s="2">
        <f t="shared" si="112"/>
        <v>0.2824127092801302</v>
      </c>
      <c r="Y395" s="6">
        <f t="shared" si="113"/>
        <v>0.9660357090850894</v>
      </c>
      <c r="Z395" s="6">
        <f t="shared" si="114"/>
        <v>0.2310218954323546</v>
      </c>
      <c r="AB395" s="6">
        <f t="shared" si="115"/>
        <v>1.4794703137975742</v>
      </c>
      <c r="AC395" s="8">
        <v>1029154.5248868779</v>
      </c>
      <c r="AD395" s="22">
        <f t="shared" si="119"/>
        <v>15226.035678805827</v>
      </c>
      <c r="AE395" s="23">
        <v>538.65</v>
      </c>
      <c r="AF395" s="22">
        <f t="shared" si="120"/>
        <v>14687.385678805827</v>
      </c>
      <c r="AG395" s="25"/>
      <c r="AH395" s="1">
        <f t="shared" si="121"/>
        <v>2128486334.7372644</v>
      </c>
      <c r="AI395" s="2">
        <f t="shared" si="122"/>
        <v>0.230375034125144</v>
      </c>
      <c r="AJ395" s="2">
        <f t="shared" si="123"/>
        <v>0.9633308090996513</v>
      </c>
      <c r="AK395" s="2">
        <f t="shared" si="124"/>
        <v>0.2816219536941458</v>
      </c>
      <c r="AL395" s="2">
        <f t="shared" si="125"/>
        <v>1.475</v>
      </c>
      <c r="AN395" s="102"/>
    </row>
    <row r="396" spans="1:40" ht="12.75">
      <c r="A396" s="49" t="s">
        <v>681</v>
      </c>
      <c r="B396" s="62" t="s">
        <v>682</v>
      </c>
      <c r="C396" s="53" t="s">
        <v>644</v>
      </c>
      <c r="E396" s="74" t="s">
        <v>1200</v>
      </c>
      <c r="F396" s="56">
        <v>535514895</v>
      </c>
      <c r="G396" s="67">
        <v>103.37</v>
      </c>
      <c r="H396" s="5">
        <f t="shared" si="116"/>
        <v>1.0337</v>
      </c>
      <c r="I396" s="59">
        <v>907478.77</v>
      </c>
      <c r="J396" s="59">
        <v>0</v>
      </c>
      <c r="K396" s="59">
        <v>0</v>
      </c>
      <c r="L396" s="59">
        <v>217088.77</v>
      </c>
      <c r="M396" s="91">
        <f t="shared" si="108"/>
        <v>1124567.54</v>
      </c>
      <c r="N396" s="59">
        <v>5718285.5</v>
      </c>
      <c r="O396" s="59">
        <v>0</v>
      </c>
      <c r="P396" s="59">
        <v>0</v>
      </c>
      <c r="Q396" s="94">
        <f t="shared" si="109"/>
        <v>5718285.5</v>
      </c>
      <c r="R396" s="59">
        <v>2251555.14</v>
      </c>
      <c r="S396" s="59">
        <v>26754</v>
      </c>
      <c r="T396" s="94">
        <f t="shared" si="110"/>
        <v>2278309.14</v>
      </c>
      <c r="U396" s="94">
        <f t="shared" si="111"/>
        <v>9121162.18</v>
      </c>
      <c r="V396" s="2">
        <f t="shared" si="117"/>
        <v>0.42044678141025377</v>
      </c>
      <c r="W396" s="2">
        <f t="shared" si="118"/>
        <v>0.004995939468686487</v>
      </c>
      <c r="X396" s="2">
        <f t="shared" si="112"/>
        <v>0.4254427208789403</v>
      </c>
      <c r="Y396" s="6">
        <f t="shared" si="113"/>
        <v>1.0678107282151321</v>
      </c>
      <c r="Z396" s="6">
        <f t="shared" si="114"/>
        <v>0.20999743433840434</v>
      </c>
      <c r="AB396" s="6">
        <f t="shared" si="115"/>
        <v>1.7032508834324767</v>
      </c>
      <c r="AC396" s="8">
        <v>338640.3286034354</v>
      </c>
      <c r="AD396" s="22">
        <f t="shared" si="119"/>
        <v>5767.8943885966555</v>
      </c>
      <c r="AE396" s="23">
        <v>515</v>
      </c>
      <c r="AF396" s="22">
        <f t="shared" si="120"/>
        <v>5252.8943885966555</v>
      </c>
      <c r="AG396" s="25"/>
      <c r="AH396" s="1">
        <f t="shared" si="121"/>
        <v>518056394.50517553</v>
      </c>
      <c r="AI396" s="2">
        <f t="shared" si="122"/>
        <v>0.21707434787560861</v>
      </c>
      <c r="AJ396" s="2">
        <f t="shared" si="123"/>
        <v>1.1037959497559822</v>
      </c>
      <c r="AK396" s="2">
        <f t="shared" si="124"/>
        <v>0.43978014057256065</v>
      </c>
      <c r="AL396" s="2">
        <f t="shared" si="125"/>
        <v>1.7610000000000001</v>
      </c>
      <c r="AN396" s="102"/>
    </row>
    <row r="397" spans="1:40" ht="12.75">
      <c r="A397" s="49" t="s">
        <v>683</v>
      </c>
      <c r="B397" s="62" t="s">
        <v>1143</v>
      </c>
      <c r="C397" s="53" t="s">
        <v>644</v>
      </c>
      <c r="E397" s="74"/>
      <c r="F397" s="56">
        <v>2797802773</v>
      </c>
      <c r="G397" s="67">
        <v>54.54</v>
      </c>
      <c r="H397" s="5">
        <f t="shared" si="116"/>
        <v>0.5454</v>
      </c>
      <c r="I397" s="59">
        <v>9418262.07</v>
      </c>
      <c r="J397" s="59">
        <v>0</v>
      </c>
      <c r="K397" s="59">
        <v>0</v>
      </c>
      <c r="L397" s="59">
        <v>2253553.81</v>
      </c>
      <c r="M397" s="91">
        <f t="shared" si="108"/>
        <v>11671815.88</v>
      </c>
      <c r="N397" s="59">
        <v>53007336</v>
      </c>
      <c r="O397" s="59">
        <v>0</v>
      </c>
      <c r="P397" s="59">
        <v>0</v>
      </c>
      <c r="Q397" s="94">
        <f t="shared" si="109"/>
        <v>53007336</v>
      </c>
      <c r="R397" s="59">
        <v>14972354</v>
      </c>
      <c r="S397" s="59">
        <v>1368000</v>
      </c>
      <c r="T397" s="94">
        <f t="shared" si="110"/>
        <v>16340354</v>
      </c>
      <c r="U397" s="94">
        <f t="shared" si="111"/>
        <v>81019505.88</v>
      </c>
      <c r="V397" s="2">
        <f t="shared" si="117"/>
        <v>0.5351468711265016</v>
      </c>
      <c r="W397" s="2">
        <f t="shared" si="118"/>
        <v>0.048895512335672416</v>
      </c>
      <c r="X397" s="2">
        <f t="shared" si="112"/>
        <v>0.5840423834621741</v>
      </c>
      <c r="Y397" s="6">
        <f t="shared" si="113"/>
        <v>1.8946058854306527</v>
      </c>
      <c r="Z397" s="6">
        <f t="shared" si="114"/>
        <v>0.4171779366522202</v>
      </c>
      <c r="AB397" s="6">
        <f t="shared" si="115"/>
        <v>2.8958262055450468</v>
      </c>
      <c r="AC397" s="8">
        <v>326712.780656304</v>
      </c>
      <c r="AD397" s="22">
        <f t="shared" si="119"/>
        <v>9461.03431911016</v>
      </c>
      <c r="AE397" s="23">
        <v>515.38</v>
      </c>
      <c r="AF397" s="22">
        <f t="shared" si="120"/>
        <v>8945.654319110161</v>
      </c>
      <c r="AG397" s="25"/>
      <c r="AH397" s="1">
        <f t="shared" si="121"/>
        <v>5129818065.639897</v>
      </c>
      <c r="AI397" s="2">
        <f t="shared" si="122"/>
        <v>0.2275288466501209</v>
      </c>
      <c r="AJ397" s="2">
        <f t="shared" si="123"/>
        <v>1.0333180499138779</v>
      </c>
      <c r="AK397" s="2">
        <f t="shared" si="124"/>
        <v>0.3185367159402697</v>
      </c>
      <c r="AL397" s="2">
        <f t="shared" si="125"/>
        <v>1.5799999999999998</v>
      </c>
      <c r="AN397" s="102"/>
    </row>
    <row r="398" spans="1:40" ht="12.75">
      <c r="A398" s="49" t="s">
        <v>684</v>
      </c>
      <c r="B398" s="62" t="s">
        <v>685</v>
      </c>
      <c r="C398" s="53" t="s">
        <v>644</v>
      </c>
      <c r="D398" s="49"/>
      <c r="E398" s="74"/>
      <c r="F398" s="56">
        <v>3821333868</v>
      </c>
      <c r="G398" s="67">
        <v>68.24</v>
      </c>
      <c r="H398" s="5">
        <f t="shared" si="116"/>
        <v>0.6823999999999999</v>
      </c>
      <c r="I398" s="59">
        <v>10177304.2</v>
      </c>
      <c r="J398" s="59">
        <v>0</v>
      </c>
      <c r="K398" s="59">
        <v>0</v>
      </c>
      <c r="L398" s="59">
        <v>2434413.06</v>
      </c>
      <c r="M398" s="91">
        <f t="shared" si="108"/>
        <v>12611717.26</v>
      </c>
      <c r="N398" s="59">
        <v>0</v>
      </c>
      <c r="O398" s="59">
        <v>48686935.65</v>
      </c>
      <c r="P398" s="59">
        <v>0</v>
      </c>
      <c r="Q398" s="94">
        <f t="shared" si="109"/>
        <v>48686935.65</v>
      </c>
      <c r="R398" s="59">
        <v>19648309.84</v>
      </c>
      <c r="S398" s="59">
        <v>382133.39</v>
      </c>
      <c r="T398" s="94">
        <f t="shared" si="110"/>
        <v>20030443.23</v>
      </c>
      <c r="U398" s="94">
        <f t="shared" si="111"/>
        <v>81329096.14</v>
      </c>
      <c r="V398" s="2">
        <f t="shared" si="117"/>
        <v>0.5141741213594478</v>
      </c>
      <c r="W398" s="2">
        <f t="shared" si="118"/>
        <v>0.010000000083740393</v>
      </c>
      <c r="X398" s="2">
        <f t="shared" si="112"/>
        <v>0.5241741214431882</v>
      </c>
      <c r="Y398" s="6">
        <f t="shared" si="113"/>
        <v>1.274082227091077</v>
      </c>
      <c r="Z398" s="6">
        <f t="shared" si="114"/>
        <v>0.33003442503705355</v>
      </c>
      <c r="AA398" s="83"/>
      <c r="AB398" s="6">
        <f t="shared" si="115"/>
        <v>2.128290773571319</v>
      </c>
      <c r="AC398" s="8">
        <v>392055.2794214333</v>
      </c>
      <c r="AD398" s="22">
        <f t="shared" si="119"/>
        <v>8344.076339225618</v>
      </c>
      <c r="AE398" s="23">
        <v>539.48</v>
      </c>
      <c r="AF398" s="22">
        <f t="shared" si="120"/>
        <v>7804.596339225618</v>
      </c>
      <c r="AG398" s="25"/>
      <c r="AH398" s="1">
        <f t="shared" si="121"/>
        <v>5599844472.450176</v>
      </c>
      <c r="AI398" s="2">
        <f t="shared" si="122"/>
        <v>0.22521549164528534</v>
      </c>
      <c r="AJ398" s="2">
        <f t="shared" si="123"/>
        <v>0.869433711766951</v>
      </c>
      <c r="AK398" s="2">
        <f t="shared" si="124"/>
        <v>0.3576964204728316</v>
      </c>
      <c r="AL398" s="2">
        <f t="shared" si="125"/>
        <v>1.452</v>
      </c>
      <c r="AN398" s="102"/>
    </row>
    <row r="399" spans="1:40" ht="12.75">
      <c r="A399" s="49" t="s">
        <v>686</v>
      </c>
      <c r="B399" s="62" t="s">
        <v>687</v>
      </c>
      <c r="C399" s="53" t="s">
        <v>644</v>
      </c>
      <c r="E399" s="74"/>
      <c r="F399" s="56">
        <v>780053778</v>
      </c>
      <c r="G399" s="67">
        <v>48.41</v>
      </c>
      <c r="H399" s="5">
        <f t="shared" si="116"/>
        <v>0.4841</v>
      </c>
      <c r="I399" s="59">
        <v>2762852.46</v>
      </c>
      <c r="J399" s="59">
        <v>0</v>
      </c>
      <c r="K399" s="59">
        <v>0</v>
      </c>
      <c r="L399" s="59">
        <v>660906.05</v>
      </c>
      <c r="M399" s="91">
        <f t="shared" si="108"/>
        <v>3423758.51</v>
      </c>
      <c r="N399" s="59">
        <v>11545680</v>
      </c>
      <c r="O399" s="59">
        <v>0</v>
      </c>
      <c r="P399" s="59">
        <v>0</v>
      </c>
      <c r="Q399" s="94">
        <f t="shared" si="109"/>
        <v>11545680</v>
      </c>
      <c r="R399" s="59">
        <v>7419392.85</v>
      </c>
      <c r="S399" s="59">
        <v>0</v>
      </c>
      <c r="T399" s="94">
        <f t="shared" si="110"/>
        <v>7419392.85</v>
      </c>
      <c r="U399" s="94">
        <f t="shared" si="111"/>
        <v>22388831.36</v>
      </c>
      <c r="V399" s="2">
        <f t="shared" si="117"/>
        <v>0.9511386341878597</v>
      </c>
      <c r="W399" s="2">
        <f t="shared" si="118"/>
        <v>0</v>
      </c>
      <c r="X399" s="2">
        <f t="shared" si="112"/>
        <v>0.9511386341878597</v>
      </c>
      <c r="Y399" s="6">
        <f t="shared" si="113"/>
        <v>1.480113336493577</v>
      </c>
      <c r="Z399" s="6">
        <f t="shared" si="114"/>
        <v>0.43891313734525617</v>
      </c>
      <c r="AA399" s="81"/>
      <c r="AB399" s="6">
        <f t="shared" si="115"/>
        <v>2.870165108026693</v>
      </c>
      <c r="AC399" s="8">
        <v>235207.93691830404</v>
      </c>
      <c r="AD399" s="22">
        <f t="shared" si="119"/>
        <v>6750.856136738597</v>
      </c>
      <c r="AE399" s="23">
        <v>558.68</v>
      </c>
      <c r="AF399" s="22">
        <f t="shared" si="120"/>
        <v>6192.176136738597</v>
      </c>
      <c r="AG399" s="25"/>
      <c r="AH399" s="1">
        <f t="shared" si="121"/>
        <v>1611348436.2734973</v>
      </c>
      <c r="AI399" s="2">
        <f t="shared" si="122"/>
        <v>0.2124778497888385</v>
      </c>
      <c r="AJ399" s="2">
        <f t="shared" si="123"/>
        <v>0.7165228661965405</v>
      </c>
      <c r="AK399" s="2">
        <f t="shared" si="124"/>
        <v>0.4604462128103429</v>
      </c>
      <c r="AL399" s="2">
        <f t="shared" si="125"/>
        <v>1.389</v>
      </c>
      <c r="AN399" s="102"/>
    </row>
    <row r="400" spans="1:40" ht="12.75">
      <c r="A400" s="49" t="s">
        <v>688</v>
      </c>
      <c r="B400" s="62" t="s">
        <v>689</v>
      </c>
      <c r="C400" s="53" t="s">
        <v>644</v>
      </c>
      <c r="E400" s="74"/>
      <c r="F400" s="56">
        <v>2213973436</v>
      </c>
      <c r="G400" s="67">
        <v>85.15</v>
      </c>
      <c r="H400" s="5">
        <f t="shared" si="116"/>
        <v>0.8515</v>
      </c>
      <c r="I400" s="59">
        <v>4842277.72</v>
      </c>
      <c r="J400" s="59">
        <v>0</v>
      </c>
      <c r="K400" s="59">
        <v>0</v>
      </c>
      <c r="L400" s="59">
        <v>1159692.4</v>
      </c>
      <c r="M400" s="91">
        <f t="shared" si="108"/>
        <v>6001970.119999999</v>
      </c>
      <c r="N400" s="59">
        <v>0</v>
      </c>
      <c r="O400" s="59">
        <v>22914325.84</v>
      </c>
      <c r="P400" s="59">
        <v>0</v>
      </c>
      <c r="Q400" s="94">
        <f t="shared" si="109"/>
        <v>22914325.84</v>
      </c>
      <c r="R400" s="59">
        <v>20670297.39</v>
      </c>
      <c r="S400" s="59">
        <v>0</v>
      </c>
      <c r="T400" s="94">
        <f t="shared" si="110"/>
        <v>20670297.39</v>
      </c>
      <c r="U400" s="94">
        <f t="shared" si="111"/>
        <v>49586593.35</v>
      </c>
      <c r="V400" s="2">
        <f t="shared" si="117"/>
        <v>0.9336289701535516</v>
      </c>
      <c r="W400" s="2">
        <f t="shared" si="118"/>
        <v>0</v>
      </c>
      <c r="X400" s="2">
        <f t="shared" si="112"/>
        <v>0.9336289701535516</v>
      </c>
      <c r="Y400" s="6">
        <f t="shared" si="113"/>
        <v>1.0349864848152586</v>
      </c>
      <c r="Z400" s="6">
        <f t="shared" si="114"/>
        <v>0.2710949473198647</v>
      </c>
      <c r="AB400" s="6">
        <f t="shared" si="115"/>
        <v>2.239710402288675</v>
      </c>
      <c r="AC400" s="8">
        <v>353813.7614076946</v>
      </c>
      <c r="AD400" s="22">
        <f t="shared" si="119"/>
        <v>7924.4036189769695</v>
      </c>
      <c r="AE400" s="23">
        <v>556.86</v>
      </c>
      <c r="AF400" s="22">
        <f t="shared" si="120"/>
        <v>7367.54361897697</v>
      </c>
      <c r="AG400" s="25"/>
      <c r="AH400" s="1">
        <f t="shared" si="121"/>
        <v>2600086243.100411</v>
      </c>
      <c r="AI400" s="2">
        <f t="shared" si="122"/>
        <v>0.23083734764286482</v>
      </c>
      <c r="AJ400" s="2">
        <f t="shared" si="123"/>
        <v>0.8812909918201929</v>
      </c>
      <c r="AK400" s="2">
        <f t="shared" si="124"/>
        <v>0.7949850680857492</v>
      </c>
      <c r="AL400" s="2">
        <f t="shared" si="125"/>
        <v>1.907</v>
      </c>
      <c r="AN400" s="102"/>
    </row>
    <row r="401" spans="1:40" ht="12.75">
      <c r="A401" s="49" t="s">
        <v>690</v>
      </c>
      <c r="B401" s="62" t="s">
        <v>1144</v>
      </c>
      <c r="C401" s="53" t="s">
        <v>644</v>
      </c>
      <c r="E401" s="74" t="s">
        <v>1201</v>
      </c>
      <c r="F401" s="56">
        <v>1474893716</v>
      </c>
      <c r="G401" s="67">
        <v>106.77</v>
      </c>
      <c r="H401" s="5">
        <f t="shared" si="116"/>
        <v>1.0676999999999999</v>
      </c>
      <c r="I401" s="59">
        <v>2630174.01</v>
      </c>
      <c r="J401" s="59">
        <v>0</v>
      </c>
      <c r="K401" s="59">
        <v>0</v>
      </c>
      <c r="L401" s="59">
        <v>629005.53</v>
      </c>
      <c r="M401" s="91">
        <f t="shared" si="108"/>
        <v>3259179.54</v>
      </c>
      <c r="N401" s="59">
        <v>16759736</v>
      </c>
      <c r="O401" s="59">
        <v>0</v>
      </c>
      <c r="P401" s="59">
        <v>0</v>
      </c>
      <c r="Q401" s="94">
        <f t="shared" si="109"/>
        <v>16759736</v>
      </c>
      <c r="R401" s="59">
        <v>3738332.56</v>
      </c>
      <c r="S401" s="59">
        <v>0</v>
      </c>
      <c r="T401" s="94">
        <f t="shared" si="110"/>
        <v>3738332.56</v>
      </c>
      <c r="U401" s="94">
        <f t="shared" si="111"/>
        <v>23757248.099999998</v>
      </c>
      <c r="V401" s="2">
        <f t="shared" si="117"/>
        <v>0.25346453913564576</v>
      </c>
      <c r="W401" s="2">
        <f t="shared" si="118"/>
        <v>0</v>
      </c>
      <c r="X401" s="2">
        <f t="shared" si="112"/>
        <v>0.25346453913564576</v>
      </c>
      <c r="Y401" s="6">
        <f t="shared" si="113"/>
        <v>1.1363351689810848</v>
      </c>
      <c r="Z401" s="6">
        <f t="shared" si="114"/>
        <v>0.22097724769206353</v>
      </c>
      <c r="AB401" s="6">
        <f t="shared" si="115"/>
        <v>1.6107769558087939</v>
      </c>
      <c r="AC401" s="8">
        <v>1007851.890289103</v>
      </c>
      <c r="AD401" s="22">
        <f t="shared" si="119"/>
        <v>16234.245997460199</v>
      </c>
      <c r="AE401" s="23">
        <v>526.33</v>
      </c>
      <c r="AF401" s="22">
        <f t="shared" si="120"/>
        <v>15707.915997460199</v>
      </c>
      <c r="AG401" s="25"/>
      <c r="AH401" s="1">
        <f t="shared" si="121"/>
        <v>1381374652.0558212</v>
      </c>
      <c r="AI401" s="2">
        <f t="shared" si="122"/>
        <v>0.23593740736081617</v>
      </c>
      <c r="AJ401" s="2">
        <f t="shared" si="123"/>
        <v>1.2132650599211041</v>
      </c>
      <c r="AK401" s="2">
        <f t="shared" si="124"/>
        <v>0.2706240884351289</v>
      </c>
      <c r="AL401" s="2">
        <f t="shared" si="125"/>
        <v>1.7200000000000002</v>
      </c>
      <c r="AN401" s="102"/>
    </row>
    <row r="402" spans="1:40" ht="12.75">
      <c r="A402" s="49" t="s">
        <v>691</v>
      </c>
      <c r="B402" s="62" t="s">
        <v>1145</v>
      </c>
      <c r="C402" s="53" t="s">
        <v>644</v>
      </c>
      <c r="E402" s="74"/>
      <c r="F402" s="56">
        <v>672774287</v>
      </c>
      <c r="G402" s="67">
        <v>82.05</v>
      </c>
      <c r="H402" s="5">
        <f t="shared" si="116"/>
        <v>0.8205</v>
      </c>
      <c r="I402" s="59">
        <v>1475185.57</v>
      </c>
      <c r="J402" s="59">
        <v>0</v>
      </c>
      <c r="K402" s="59">
        <v>0</v>
      </c>
      <c r="L402" s="59">
        <v>352817.33</v>
      </c>
      <c r="M402" s="91">
        <f t="shared" si="108"/>
        <v>1828002.9000000001</v>
      </c>
      <c r="N402" s="59">
        <v>7839651</v>
      </c>
      <c r="O402" s="59">
        <v>0</v>
      </c>
      <c r="P402" s="59">
        <v>0</v>
      </c>
      <c r="Q402" s="94">
        <f t="shared" si="109"/>
        <v>7839651</v>
      </c>
      <c r="R402" s="59">
        <v>2491431</v>
      </c>
      <c r="S402" s="59">
        <v>0</v>
      </c>
      <c r="T402" s="94">
        <f t="shared" si="110"/>
        <v>2491431</v>
      </c>
      <c r="U402" s="94">
        <f t="shared" si="111"/>
        <v>12159084.9</v>
      </c>
      <c r="V402" s="2">
        <f t="shared" si="117"/>
        <v>0.3703219710000599</v>
      </c>
      <c r="W402" s="2">
        <f t="shared" si="118"/>
        <v>0</v>
      </c>
      <c r="X402" s="2">
        <f t="shared" si="112"/>
        <v>0.3703219710000599</v>
      </c>
      <c r="Y402" s="6">
        <f t="shared" si="113"/>
        <v>1.165272090727213</v>
      </c>
      <c r="Z402" s="6">
        <f t="shared" si="114"/>
        <v>0.27171117198181505</v>
      </c>
      <c r="AB402" s="6">
        <f t="shared" si="115"/>
        <v>1.8073052337090878</v>
      </c>
      <c r="AC402" s="8">
        <v>290380.8854166667</v>
      </c>
      <c r="AD402" s="22">
        <f t="shared" si="119"/>
        <v>5248.068939826207</v>
      </c>
      <c r="AE402" s="23">
        <v>507.15</v>
      </c>
      <c r="AF402" s="22">
        <f t="shared" si="120"/>
        <v>4740.918939826207</v>
      </c>
      <c r="AG402" s="25"/>
      <c r="AH402" s="1">
        <f t="shared" si="121"/>
        <v>819956474.1011578</v>
      </c>
      <c r="AI402" s="2">
        <f t="shared" si="122"/>
        <v>0.2229390166110793</v>
      </c>
      <c r="AJ402" s="2">
        <f t="shared" si="123"/>
        <v>0.9561057504416782</v>
      </c>
      <c r="AK402" s="2">
        <f t="shared" si="124"/>
        <v>0.3038491772055492</v>
      </c>
      <c r="AL402" s="2">
        <f t="shared" si="125"/>
        <v>1.483</v>
      </c>
      <c r="AN402" s="102"/>
    </row>
    <row r="403" spans="1:40" ht="12.75">
      <c r="A403" s="49" t="s">
        <v>692</v>
      </c>
      <c r="B403" s="62" t="s">
        <v>693</v>
      </c>
      <c r="C403" s="53" t="s">
        <v>644</v>
      </c>
      <c r="E403" s="74"/>
      <c r="F403" s="56">
        <v>2005820235</v>
      </c>
      <c r="G403" s="67">
        <v>53.81</v>
      </c>
      <c r="H403" s="5">
        <f t="shared" si="116"/>
        <v>0.5381</v>
      </c>
      <c r="I403" s="59">
        <v>6619505.86</v>
      </c>
      <c r="J403" s="59">
        <v>0</v>
      </c>
      <c r="K403" s="59">
        <v>0</v>
      </c>
      <c r="L403" s="59">
        <v>1587409.66</v>
      </c>
      <c r="M403" s="91">
        <f t="shared" si="108"/>
        <v>8206915.5200000005</v>
      </c>
      <c r="N403" s="59">
        <v>51787426</v>
      </c>
      <c r="O403" s="59">
        <v>0</v>
      </c>
      <c r="P403" s="59">
        <v>0</v>
      </c>
      <c r="Q403" s="94">
        <f t="shared" si="109"/>
        <v>51787426</v>
      </c>
      <c r="R403" s="59">
        <v>15233071</v>
      </c>
      <c r="S403" s="59">
        <v>620911</v>
      </c>
      <c r="T403" s="94">
        <f t="shared" si="110"/>
        <v>15853982</v>
      </c>
      <c r="U403" s="94">
        <f t="shared" si="111"/>
        <v>75848323.52000001</v>
      </c>
      <c r="V403" s="2">
        <f t="shared" si="117"/>
        <v>0.7594434802378988</v>
      </c>
      <c r="W403" s="2">
        <f t="shared" si="118"/>
        <v>0.03095546595679847</v>
      </c>
      <c r="X403" s="2">
        <f t="shared" si="112"/>
        <v>0.7903989461946972</v>
      </c>
      <c r="Y403" s="6">
        <f t="shared" si="113"/>
        <v>2.581857790461467</v>
      </c>
      <c r="Z403" s="6">
        <f t="shared" si="114"/>
        <v>0.40915508662220673</v>
      </c>
      <c r="AA403" s="83"/>
      <c r="AB403" s="6">
        <f t="shared" si="115"/>
        <v>3.781411823278371</v>
      </c>
      <c r="AC403" s="8">
        <v>198314.8142164782</v>
      </c>
      <c r="AD403" s="22">
        <f t="shared" si="119"/>
        <v>7499.099832094443</v>
      </c>
      <c r="AE403" s="23">
        <v>404.07</v>
      </c>
      <c r="AF403" s="22">
        <f t="shared" si="120"/>
        <v>7095.029832094443</v>
      </c>
      <c r="AG403" s="25"/>
      <c r="AH403" s="1">
        <f t="shared" si="121"/>
        <v>3727597537.63241</v>
      </c>
      <c r="AI403" s="2">
        <f t="shared" si="122"/>
        <v>0.22016635211140945</v>
      </c>
      <c r="AJ403" s="2">
        <f t="shared" si="123"/>
        <v>1.3892976770473153</v>
      </c>
      <c r="AK403" s="2">
        <f t="shared" si="124"/>
        <v>0.42531367294736666</v>
      </c>
      <c r="AL403" s="2">
        <f t="shared" si="125"/>
        <v>2.034</v>
      </c>
      <c r="AN403" s="102"/>
    </row>
    <row r="404" spans="1:40" ht="12.75">
      <c r="A404" s="49" t="s">
        <v>694</v>
      </c>
      <c r="B404" s="62" t="s">
        <v>695</v>
      </c>
      <c r="C404" s="53" t="s">
        <v>644</v>
      </c>
      <c r="E404" s="74" t="s">
        <v>1200</v>
      </c>
      <c r="F404" s="56">
        <v>346935562</v>
      </c>
      <c r="G404" s="67">
        <v>106.67</v>
      </c>
      <c r="H404" s="5">
        <f t="shared" si="116"/>
        <v>1.0667</v>
      </c>
      <c r="I404" s="59">
        <v>597854.93</v>
      </c>
      <c r="J404" s="59">
        <v>0</v>
      </c>
      <c r="K404" s="59">
        <v>0</v>
      </c>
      <c r="L404" s="59">
        <v>142976.87</v>
      </c>
      <c r="M404" s="91">
        <f t="shared" si="108"/>
        <v>740831.8</v>
      </c>
      <c r="N404" s="59">
        <v>2605112</v>
      </c>
      <c r="O404" s="59">
        <v>1549507.8</v>
      </c>
      <c r="P404" s="59">
        <v>0</v>
      </c>
      <c r="Q404" s="94">
        <f t="shared" si="109"/>
        <v>4154619.8</v>
      </c>
      <c r="R404" s="59">
        <v>1749852</v>
      </c>
      <c r="S404" s="59">
        <v>0</v>
      </c>
      <c r="T404" s="94">
        <f t="shared" si="110"/>
        <v>1749852</v>
      </c>
      <c r="U404" s="94">
        <f t="shared" si="111"/>
        <v>6645303.6</v>
      </c>
      <c r="V404" s="2">
        <f t="shared" si="117"/>
        <v>0.5043737776296338</v>
      </c>
      <c r="W404" s="2">
        <f t="shared" si="118"/>
        <v>0</v>
      </c>
      <c r="X404" s="2">
        <f t="shared" si="112"/>
        <v>0.5043737776296338</v>
      </c>
      <c r="Y404" s="6">
        <f t="shared" si="113"/>
        <v>1.197519151985924</v>
      </c>
      <c r="Z404" s="6">
        <f t="shared" si="114"/>
        <v>0.21353584963423267</v>
      </c>
      <c r="AB404" s="6">
        <f t="shared" si="115"/>
        <v>1.9154287792497904</v>
      </c>
      <c r="AC404" s="8">
        <v>294787.3619631902</v>
      </c>
      <c r="AD404" s="22">
        <f t="shared" si="119"/>
        <v>5646.441968634194</v>
      </c>
      <c r="AE404" s="23">
        <v>591.25</v>
      </c>
      <c r="AF404" s="22">
        <f t="shared" si="120"/>
        <v>5055.191968634194</v>
      </c>
      <c r="AG404" s="25"/>
      <c r="AH404" s="1">
        <f t="shared" si="121"/>
        <v>325241925.56482613</v>
      </c>
      <c r="AI404" s="2">
        <f t="shared" si="122"/>
        <v>0.22777869080483595</v>
      </c>
      <c r="AJ404" s="2">
        <f t="shared" si="123"/>
        <v>1.277393679423385</v>
      </c>
      <c r="AK404" s="2">
        <f t="shared" si="124"/>
        <v>0.5380155085975302</v>
      </c>
      <c r="AL404" s="2">
        <f t="shared" si="125"/>
        <v>2.043</v>
      </c>
      <c r="AN404" s="102"/>
    </row>
    <row r="405" spans="1:40" ht="12.75">
      <c r="A405" s="49" t="s">
        <v>696</v>
      </c>
      <c r="B405" s="62" t="s">
        <v>1146</v>
      </c>
      <c r="C405" s="53" t="s">
        <v>644</v>
      </c>
      <c r="E405" s="74"/>
      <c r="F405" s="56">
        <v>7675966325</v>
      </c>
      <c r="G405" s="67">
        <v>81.59</v>
      </c>
      <c r="H405" s="5">
        <f t="shared" si="116"/>
        <v>0.8159000000000001</v>
      </c>
      <c r="I405" s="59">
        <v>17022770.06</v>
      </c>
      <c r="J405" s="59">
        <v>0</v>
      </c>
      <c r="K405" s="59">
        <v>0</v>
      </c>
      <c r="L405" s="59">
        <v>4078693.92</v>
      </c>
      <c r="M405" s="91">
        <f t="shared" si="108"/>
        <v>21101463.979999997</v>
      </c>
      <c r="N405" s="59">
        <v>98372593</v>
      </c>
      <c r="O405" s="59">
        <v>0</v>
      </c>
      <c r="P405" s="59">
        <v>0</v>
      </c>
      <c r="Q405" s="94">
        <f t="shared" si="109"/>
        <v>98372593</v>
      </c>
      <c r="R405" s="59">
        <v>34132267</v>
      </c>
      <c r="S405" s="59">
        <v>1535193.27</v>
      </c>
      <c r="T405" s="94">
        <f t="shared" si="110"/>
        <v>35667460.27</v>
      </c>
      <c r="U405" s="94">
        <f t="shared" si="111"/>
        <v>155141517.25</v>
      </c>
      <c r="V405" s="2">
        <f t="shared" si="117"/>
        <v>0.44466410553201585</v>
      </c>
      <c r="W405" s="2">
        <f t="shared" si="118"/>
        <v>0.02000000006513838</v>
      </c>
      <c r="X405" s="2">
        <f t="shared" si="112"/>
        <v>0.46466410559715426</v>
      </c>
      <c r="Y405" s="6">
        <f t="shared" si="113"/>
        <v>1.2815662398049927</v>
      </c>
      <c r="Z405" s="6">
        <f t="shared" si="114"/>
        <v>0.2749030296195313</v>
      </c>
      <c r="AA405" s="83"/>
      <c r="AB405" s="6">
        <f t="shared" si="115"/>
        <v>2.0211333750216784</v>
      </c>
      <c r="AC405" s="8">
        <v>303296.8334163524</v>
      </c>
      <c r="AD405" s="22">
        <f t="shared" si="119"/>
        <v>6130.033525561801</v>
      </c>
      <c r="AE405" s="23">
        <v>494.34</v>
      </c>
      <c r="AF405" s="22">
        <f t="shared" si="120"/>
        <v>5635.693525561801</v>
      </c>
      <c r="AG405" s="25"/>
      <c r="AH405" s="1">
        <f t="shared" si="121"/>
        <v>9407974414.75671</v>
      </c>
      <c r="AI405" s="2">
        <f t="shared" si="122"/>
        <v>0.22429338186657558</v>
      </c>
      <c r="AJ405" s="2">
        <f t="shared" si="123"/>
        <v>1.0456298950568936</v>
      </c>
      <c r="AK405" s="2">
        <f t="shared" si="124"/>
        <v>0.3791194437567182</v>
      </c>
      <c r="AL405" s="2">
        <f t="shared" si="125"/>
        <v>1.649</v>
      </c>
      <c r="AN405" s="102"/>
    </row>
    <row r="406" spans="1:40" ht="15.75">
      <c r="A406" s="49" t="s">
        <v>697</v>
      </c>
      <c r="B406" s="62" t="s">
        <v>1147</v>
      </c>
      <c r="C406" s="53" t="s">
        <v>644</v>
      </c>
      <c r="D406" s="50"/>
      <c r="E406" s="74"/>
      <c r="F406" s="56">
        <v>1270510161</v>
      </c>
      <c r="G406" s="67">
        <v>70.65</v>
      </c>
      <c r="H406" s="5">
        <f t="shared" si="116"/>
        <v>0.7065</v>
      </c>
      <c r="I406" s="59">
        <v>3329463.92</v>
      </c>
      <c r="J406" s="59">
        <v>0</v>
      </c>
      <c r="K406" s="59">
        <v>0</v>
      </c>
      <c r="L406" s="59">
        <v>796333.56</v>
      </c>
      <c r="M406" s="91">
        <f t="shared" si="108"/>
        <v>4125797.48</v>
      </c>
      <c r="N406" s="59">
        <v>12849890.74</v>
      </c>
      <c r="O406" s="59">
        <v>4987736.6</v>
      </c>
      <c r="P406" s="59">
        <v>0</v>
      </c>
      <c r="Q406" s="94">
        <f t="shared" si="109"/>
        <v>17837627.34</v>
      </c>
      <c r="R406" s="59">
        <v>8256952.44</v>
      </c>
      <c r="S406" s="59">
        <v>253286</v>
      </c>
      <c r="T406" s="94">
        <f t="shared" si="110"/>
        <v>8510238.440000001</v>
      </c>
      <c r="U406" s="94">
        <f t="shared" si="111"/>
        <v>30473663.26</v>
      </c>
      <c r="V406" s="2">
        <f t="shared" si="117"/>
        <v>0.6498926725230654</v>
      </c>
      <c r="W406" s="2">
        <f t="shared" si="118"/>
        <v>0.0199357712968342</v>
      </c>
      <c r="X406" s="2">
        <f t="shared" si="112"/>
        <v>0.6698284438198997</v>
      </c>
      <c r="Y406" s="6">
        <f t="shared" si="113"/>
        <v>1.40397360741769</v>
      </c>
      <c r="Z406" s="6">
        <f t="shared" si="114"/>
        <v>0.3247354965467293</v>
      </c>
      <c r="AB406" s="6">
        <f t="shared" si="115"/>
        <v>2.398537547784319</v>
      </c>
      <c r="AC406" s="8">
        <v>385955.90390597994</v>
      </c>
      <c r="AD406" s="22">
        <f t="shared" si="119"/>
        <v>9257.297273075294</v>
      </c>
      <c r="AE406" s="23">
        <v>531.54</v>
      </c>
      <c r="AF406" s="22">
        <f t="shared" si="120"/>
        <v>8725.757273075295</v>
      </c>
      <c r="AG406" s="25"/>
      <c r="AH406" s="1">
        <f t="shared" si="121"/>
        <v>1798315868.3651805</v>
      </c>
      <c r="AI406" s="2">
        <f t="shared" si="122"/>
        <v>0.22942562831026425</v>
      </c>
      <c r="AJ406" s="2">
        <f t="shared" si="123"/>
        <v>0.9919073536405979</v>
      </c>
      <c r="AK406" s="2">
        <f t="shared" si="124"/>
        <v>0.47323379555875905</v>
      </c>
      <c r="AL406" s="2">
        <f t="shared" si="125"/>
        <v>1.694</v>
      </c>
      <c r="AN406" s="102"/>
    </row>
    <row r="407" spans="1:40" ht="12.75">
      <c r="A407" s="49" t="s">
        <v>698</v>
      </c>
      <c r="B407" s="62" t="s">
        <v>699</v>
      </c>
      <c r="C407" s="53" t="s">
        <v>644</v>
      </c>
      <c r="E407" s="74" t="s">
        <v>1200</v>
      </c>
      <c r="F407" s="56">
        <v>2757230000</v>
      </c>
      <c r="G407" s="67">
        <v>102.19</v>
      </c>
      <c r="H407" s="5">
        <f t="shared" si="116"/>
        <v>1.0219</v>
      </c>
      <c r="I407" s="59">
        <v>4783962.26</v>
      </c>
      <c r="J407" s="59">
        <v>0</v>
      </c>
      <c r="K407" s="59">
        <v>0</v>
      </c>
      <c r="L407" s="59">
        <v>1144333.65</v>
      </c>
      <c r="M407" s="91">
        <f t="shared" si="108"/>
        <v>5928295.91</v>
      </c>
      <c r="N407" s="59">
        <v>27066602</v>
      </c>
      <c r="O407" s="59">
        <v>0</v>
      </c>
      <c r="P407" s="59">
        <v>0</v>
      </c>
      <c r="Q407" s="94">
        <f t="shared" si="109"/>
        <v>27066602</v>
      </c>
      <c r="R407" s="59">
        <v>8143714</v>
      </c>
      <c r="S407" s="59">
        <v>275000</v>
      </c>
      <c r="T407" s="94">
        <f t="shared" si="110"/>
        <v>8418714</v>
      </c>
      <c r="U407" s="94">
        <f t="shared" si="111"/>
        <v>41413611.91</v>
      </c>
      <c r="V407" s="2">
        <f t="shared" si="117"/>
        <v>0.2953585301189962</v>
      </c>
      <c r="W407" s="2">
        <f t="shared" si="118"/>
        <v>0.009973778030849801</v>
      </c>
      <c r="X407" s="2">
        <f t="shared" si="112"/>
        <v>0.305332308149846</v>
      </c>
      <c r="Y407" s="6">
        <f t="shared" si="113"/>
        <v>0.9816592014449285</v>
      </c>
      <c r="Z407" s="6">
        <f t="shared" si="114"/>
        <v>0.21500911820921723</v>
      </c>
      <c r="AA407" s="84"/>
      <c r="AB407" s="6">
        <f t="shared" si="115"/>
        <v>1.5020006278039917</v>
      </c>
      <c r="AC407" s="8">
        <v>467616.63876098784</v>
      </c>
      <c r="AD407" s="22">
        <f t="shared" si="119"/>
        <v>7023.604849905961</v>
      </c>
      <c r="AE407" s="23">
        <v>600.58</v>
      </c>
      <c r="AF407" s="22">
        <f t="shared" si="120"/>
        <v>6423.024849905961</v>
      </c>
      <c r="AG407" s="25"/>
      <c r="AH407" s="1">
        <f t="shared" si="121"/>
        <v>2698140718.2698894</v>
      </c>
      <c r="AI407" s="2">
        <f t="shared" si="122"/>
        <v>0.21971781789799907</v>
      </c>
      <c r="AJ407" s="2">
        <f t="shared" si="123"/>
        <v>1.0031575379565723</v>
      </c>
      <c r="AK407" s="2">
        <f t="shared" si="124"/>
        <v>0.31201908569832765</v>
      </c>
      <c r="AL407" s="2">
        <f t="shared" si="125"/>
        <v>1.535</v>
      </c>
      <c r="AN407" s="102"/>
    </row>
    <row r="408" spans="1:40" ht="12.75">
      <c r="A408" s="49" t="s">
        <v>700</v>
      </c>
      <c r="B408" s="62" t="s">
        <v>701</v>
      </c>
      <c r="C408" s="53" t="s">
        <v>644</v>
      </c>
      <c r="E408" s="74"/>
      <c r="F408" s="56">
        <v>2882943638</v>
      </c>
      <c r="G408" s="67">
        <v>59.85</v>
      </c>
      <c r="H408" s="5">
        <f t="shared" si="116"/>
        <v>0.5985</v>
      </c>
      <c r="I408" s="59">
        <v>8776204.55</v>
      </c>
      <c r="J408" s="59">
        <v>0</v>
      </c>
      <c r="K408" s="59">
        <v>0</v>
      </c>
      <c r="L408" s="59">
        <v>2099127.18</v>
      </c>
      <c r="M408" s="91">
        <f t="shared" si="108"/>
        <v>10875331.73</v>
      </c>
      <c r="N408" s="59">
        <v>55238840.5</v>
      </c>
      <c r="O408" s="59">
        <v>0</v>
      </c>
      <c r="P408" s="59">
        <v>0</v>
      </c>
      <c r="Q408" s="94">
        <f t="shared" si="109"/>
        <v>55238840.5</v>
      </c>
      <c r="R408" s="59">
        <v>14328230</v>
      </c>
      <c r="S408" s="59">
        <v>864883</v>
      </c>
      <c r="T408" s="94">
        <f t="shared" si="110"/>
        <v>15193113</v>
      </c>
      <c r="U408" s="94">
        <f t="shared" si="111"/>
        <v>81307285.23</v>
      </c>
      <c r="V408" s="2">
        <f t="shared" si="117"/>
        <v>0.49700000413258166</v>
      </c>
      <c r="W408" s="2">
        <f t="shared" si="118"/>
        <v>0.029999996829629314</v>
      </c>
      <c r="X408" s="2">
        <f t="shared" si="112"/>
        <v>0.527000000962211</v>
      </c>
      <c r="Y408" s="6">
        <f t="shared" si="113"/>
        <v>1.916056900034339</v>
      </c>
      <c r="Z408" s="6">
        <f t="shared" si="114"/>
        <v>0.3772301194741567</v>
      </c>
      <c r="AA408" s="83"/>
      <c r="AB408" s="6">
        <f t="shared" si="115"/>
        <v>2.820287020470707</v>
      </c>
      <c r="AC408" s="8">
        <v>331751.0552624271</v>
      </c>
      <c r="AD408" s="22">
        <f t="shared" si="119"/>
        <v>9356.331951840833</v>
      </c>
      <c r="AE408" s="23">
        <v>431.8</v>
      </c>
      <c r="AF408" s="22">
        <f t="shared" si="120"/>
        <v>8924.531951840834</v>
      </c>
      <c r="AG408" s="25"/>
      <c r="AH408" s="1">
        <f t="shared" si="121"/>
        <v>4816948434.419381</v>
      </c>
      <c r="AI408" s="2">
        <f t="shared" si="122"/>
        <v>0.22577222650528284</v>
      </c>
      <c r="AJ408" s="2">
        <f t="shared" si="123"/>
        <v>1.146760054670552</v>
      </c>
      <c r="AK408" s="2">
        <f t="shared" si="124"/>
        <v>0.3154095005758833</v>
      </c>
      <c r="AL408" s="2">
        <f t="shared" si="125"/>
        <v>1.688</v>
      </c>
      <c r="AN408" s="102"/>
    </row>
    <row r="409" spans="1:40" ht="12.75">
      <c r="A409" s="49" t="s">
        <v>702</v>
      </c>
      <c r="B409" s="62" t="s">
        <v>703</v>
      </c>
      <c r="C409" s="53" t="s">
        <v>644</v>
      </c>
      <c r="E409" s="74"/>
      <c r="F409" s="56">
        <v>692435299</v>
      </c>
      <c r="G409" s="67">
        <v>96.09</v>
      </c>
      <c r="H409" s="5">
        <f t="shared" si="116"/>
        <v>0.9609000000000001</v>
      </c>
      <c r="I409" s="59">
        <v>1323173.93</v>
      </c>
      <c r="J409" s="59">
        <v>0</v>
      </c>
      <c r="K409" s="59">
        <v>0</v>
      </c>
      <c r="L409" s="59">
        <v>316501.7</v>
      </c>
      <c r="M409" s="91">
        <f t="shared" si="108"/>
        <v>1639675.63</v>
      </c>
      <c r="N409" s="59">
        <v>4884034.5</v>
      </c>
      <c r="O409" s="59">
        <v>0</v>
      </c>
      <c r="P409" s="59">
        <v>0</v>
      </c>
      <c r="Q409" s="94">
        <f t="shared" si="109"/>
        <v>4884034.5</v>
      </c>
      <c r="R409" s="59">
        <v>2360494.97</v>
      </c>
      <c r="S409" s="59">
        <v>69243.53</v>
      </c>
      <c r="T409" s="94">
        <f t="shared" si="110"/>
        <v>2429738.5</v>
      </c>
      <c r="U409" s="94">
        <f t="shared" si="111"/>
        <v>8953448.629999999</v>
      </c>
      <c r="V409" s="2">
        <f t="shared" si="117"/>
        <v>0.3408975500539871</v>
      </c>
      <c r="W409" s="2">
        <f t="shared" si="118"/>
        <v>0.010000000014441781</v>
      </c>
      <c r="X409" s="2">
        <f t="shared" si="112"/>
        <v>0.3508975500684288</v>
      </c>
      <c r="Y409" s="6">
        <f t="shared" si="113"/>
        <v>0.7053416408801539</v>
      </c>
      <c r="Z409" s="6">
        <f t="shared" si="114"/>
        <v>0.2367983885812846</v>
      </c>
      <c r="AA409" s="84"/>
      <c r="AB409" s="6">
        <f t="shared" si="115"/>
        <v>1.2930375795298672</v>
      </c>
      <c r="AC409" s="8">
        <v>315400.6362275449</v>
      </c>
      <c r="AD409" s="22">
        <f t="shared" si="119"/>
        <v>4078.248752498448</v>
      </c>
      <c r="AE409" s="23">
        <v>558.37</v>
      </c>
      <c r="AF409" s="22">
        <f t="shared" si="120"/>
        <v>3519.878752498448</v>
      </c>
      <c r="AG409" s="25"/>
      <c r="AH409" s="1">
        <f t="shared" si="121"/>
        <v>720611196.7946717</v>
      </c>
      <c r="AI409" s="2">
        <f t="shared" si="122"/>
        <v>0.22753957158775637</v>
      </c>
      <c r="AJ409" s="2">
        <f t="shared" si="123"/>
        <v>0.67776278272174</v>
      </c>
      <c r="AK409" s="2">
        <f t="shared" si="124"/>
        <v>0.33717745586075326</v>
      </c>
      <c r="AL409" s="2">
        <f t="shared" si="125"/>
        <v>1.243</v>
      </c>
      <c r="AN409" s="102"/>
    </row>
    <row r="410" spans="1:40" ht="12.75">
      <c r="A410" s="49" t="s">
        <v>704</v>
      </c>
      <c r="B410" s="62" t="s">
        <v>705</v>
      </c>
      <c r="C410" s="53" t="s">
        <v>644</v>
      </c>
      <c r="E410" s="74"/>
      <c r="F410" s="56">
        <v>763077456</v>
      </c>
      <c r="G410" s="67">
        <v>88.01</v>
      </c>
      <c r="H410" s="5">
        <f t="shared" si="116"/>
        <v>0.8801000000000001</v>
      </c>
      <c r="I410" s="59">
        <v>1609243.93</v>
      </c>
      <c r="J410" s="59">
        <v>0</v>
      </c>
      <c r="K410" s="59">
        <v>0</v>
      </c>
      <c r="L410" s="59">
        <v>384931.58</v>
      </c>
      <c r="M410" s="91">
        <f t="shared" si="108"/>
        <v>1994175.51</v>
      </c>
      <c r="N410" s="59">
        <v>5840657.49</v>
      </c>
      <c r="O410" s="59">
        <v>4214098.64</v>
      </c>
      <c r="P410" s="59">
        <v>0</v>
      </c>
      <c r="Q410" s="94">
        <f t="shared" si="109"/>
        <v>10054756.129999999</v>
      </c>
      <c r="R410" s="59">
        <v>3322301.01</v>
      </c>
      <c r="S410" s="59">
        <v>0</v>
      </c>
      <c r="T410" s="94">
        <f t="shared" si="110"/>
        <v>3322301.01</v>
      </c>
      <c r="U410" s="94">
        <f t="shared" si="111"/>
        <v>15371232.649999999</v>
      </c>
      <c r="V410" s="2">
        <f t="shared" si="117"/>
        <v>0.4353818847453934</v>
      </c>
      <c r="W410" s="2">
        <f t="shared" si="118"/>
        <v>0</v>
      </c>
      <c r="X410" s="2">
        <f t="shared" si="112"/>
        <v>0.4353818847453934</v>
      </c>
      <c r="Y410" s="6">
        <f t="shared" si="113"/>
        <v>1.3176586532521017</v>
      </c>
      <c r="Z410" s="6">
        <f t="shared" si="114"/>
        <v>0.26133330166158125</v>
      </c>
      <c r="AA410" s="83"/>
      <c r="AB410" s="6">
        <f t="shared" si="115"/>
        <v>2.014373839659076</v>
      </c>
      <c r="AC410" s="8">
        <v>293315.92222806095</v>
      </c>
      <c r="AD410" s="22">
        <f t="shared" si="119"/>
        <v>5908.47920491682</v>
      </c>
      <c r="AE410" s="23">
        <v>516.42</v>
      </c>
      <c r="AF410" s="22">
        <f t="shared" si="120"/>
        <v>5392.05920491682</v>
      </c>
      <c r="AG410" s="25"/>
      <c r="AH410" s="1">
        <f t="shared" si="121"/>
        <v>867034946.0288602</v>
      </c>
      <c r="AI410" s="2">
        <f t="shared" si="122"/>
        <v>0.2299994387923577</v>
      </c>
      <c r="AJ410" s="2">
        <f t="shared" si="123"/>
        <v>1.159671380727175</v>
      </c>
      <c r="AK410" s="2">
        <f t="shared" si="124"/>
        <v>0.38317959676442076</v>
      </c>
      <c r="AL410" s="2">
        <f t="shared" si="125"/>
        <v>1.773</v>
      </c>
      <c r="AN410" s="102"/>
    </row>
    <row r="411" spans="1:40" ht="12.75">
      <c r="A411" s="49" t="s">
        <v>706</v>
      </c>
      <c r="B411" s="62" t="s">
        <v>1148</v>
      </c>
      <c r="C411" s="53" t="s">
        <v>644</v>
      </c>
      <c r="E411" s="74"/>
      <c r="F411" s="56">
        <v>2923961301</v>
      </c>
      <c r="G411" s="67">
        <v>65.71</v>
      </c>
      <c r="H411" s="5">
        <f t="shared" si="116"/>
        <v>0.6570999999999999</v>
      </c>
      <c r="I411" s="59">
        <v>8379338.99</v>
      </c>
      <c r="J411" s="59">
        <v>0</v>
      </c>
      <c r="K411" s="59">
        <v>0</v>
      </c>
      <c r="L411" s="59">
        <v>2005080.4</v>
      </c>
      <c r="M411" s="91">
        <f t="shared" si="108"/>
        <v>10384419.39</v>
      </c>
      <c r="N411" s="59">
        <v>37185062</v>
      </c>
      <c r="O411" s="59">
        <v>20713321.83</v>
      </c>
      <c r="P411" s="59">
        <v>0</v>
      </c>
      <c r="Q411" s="94">
        <f t="shared" si="109"/>
        <v>57898383.83</v>
      </c>
      <c r="R411" s="59">
        <v>19588139</v>
      </c>
      <c r="S411" s="59">
        <v>292396</v>
      </c>
      <c r="T411" s="94">
        <f t="shared" si="110"/>
        <v>19880535</v>
      </c>
      <c r="U411" s="94">
        <f t="shared" si="111"/>
        <v>88163338.22</v>
      </c>
      <c r="V411" s="2">
        <f t="shared" si="117"/>
        <v>0.6699178608588569</v>
      </c>
      <c r="W411" s="2">
        <f t="shared" si="118"/>
        <v>0.009999995550556707</v>
      </c>
      <c r="X411" s="2">
        <f t="shared" si="112"/>
        <v>0.6799178564094135</v>
      </c>
      <c r="Y411" s="6">
        <f t="shared" si="113"/>
        <v>1.9801350931080601</v>
      </c>
      <c r="Z411" s="6">
        <f t="shared" si="114"/>
        <v>0.35514900236362607</v>
      </c>
      <c r="AB411" s="6">
        <f t="shared" si="115"/>
        <v>3.0152019518810995</v>
      </c>
      <c r="AC411" s="8">
        <v>247503.09846224467</v>
      </c>
      <c r="AD411" s="22">
        <f t="shared" si="119"/>
        <v>7462.718255799801</v>
      </c>
      <c r="AE411" s="23">
        <v>511.68</v>
      </c>
      <c r="AF411" s="22">
        <f t="shared" si="120"/>
        <v>6951.038255799801</v>
      </c>
      <c r="AG411" s="25"/>
      <c r="AH411" s="1">
        <f t="shared" si="121"/>
        <v>4449796531.73033</v>
      </c>
      <c r="AI411" s="2">
        <f t="shared" si="122"/>
        <v>0.23336840945313866</v>
      </c>
      <c r="AJ411" s="2">
        <f t="shared" si="123"/>
        <v>1.3011467696813062</v>
      </c>
      <c r="AK411" s="2">
        <f t="shared" si="124"/>
        <v>0.4467740234466256</v>
      </c>
      <c r="AL411" s="2">
        <f t="shared" si="125"/>
        <v>1.981</v>
      </c>
      <c r="AN411" s="102"/>
    </row>
    <row r="412" spans="1:40" ht="12.75">
      <c r="A412" s="49" t="s">
        <v>707</v>
      </c>
      <c r="B412" s="62" t="s">
        <v>708</v>
      </c>
      <c r="C412" s="53" t="s">
        <v>644</v>
      </c>
      <c r="E412" s="74"/>
      <c r="F412" s="56">
        <v>2048362888</v>
      </c>
      <c r="G412" s="67">
        <v>54.2</v>
      </c>
      <c r="H412" s="5">
        <f t="shared" si="116"/>
        <v>0.542</v>
      </c>
      <c r="I412" s="59">
        <v>7108058.26</v>
      </c>
      <c r="J412" s="59">
        <v>0</v>
      </c>
      <c r="K412" s="59">
        <v>0</v>
      </c>
      <c r="L412" s="59">
        <v>1700083.3</v>
      </c>
      <c r="M412" s="91">
        <f t="shared" si="108"/>
        <v>8808141.56</v>
      </c>
      <c r="N412" s="59">
        <v>43093428.98</v>
      </c>
      <c r="O412" s="59">
        <v>0</v>
      </c>
      <c r="P412" s="59">
        <v>0</v>
      </c>
      <c r="Q412" s="94">
        <f t="shared" si="109"/>
        <v>43093428.98</v>
      </c>
      <c r="R412" s="59">
        <v>16229664.25</v>
      </c>
      <c r="S412" s="59">
        <v>409673</v>
      </c>
      <c r="T412" s="94">
        <f t="shared" si="110"/>
        <v>16639337.25</v>
      </c>
      <c r="U412" s="94">
        <f t="shared" si="111"/>
        <v>68540907.78999999</v>
      </c>
      <c r="V412" s="2">
        <f t="shared" si="117"/>
        <v>0.7923236817596552</v>
      </c>
      <c r="W412" s="2">
        <f t="shared" si="118"/>
        <v>0.020000020621346076</v>
      </c>
      <c r="X412" s="2">
        <f t="shared" si="112"/>
        <v>0.8123237023810012</v>
      </c>
      <c r="Y412" s="6">
        <f t="shared" si="113"/>
        <v>2.1037985618884147</v>
      </c>
      <c r="Z412" s="6">
        <f t="shared" si="114"/>
        <v>0.4300088432377418</v>
      </c>
      <c r="AB412" s="6">
        <f t="shared" si="115"/>
        <v>3.3461311075071576</v>
      </c>
      <c r="AC412" s="8">
        <v>206702.65930113054</v>
      </c>
      <c r="AD412" s="22">
        <f t="shared" si="119"/>
        <v>6916.541982919666</v>
      </c>
      <c r="AE412" s="23">
        <v>468.98</v>
      </c>
      <c r="AF412" s="22">
        <f t="shared" si="120"/>
        <v>6447.561982919666</v>
      </c>
      <c r="AG412" s="25"/>
      <c r="AH412" s="1">
        <f t="shared" si="121"/>
        <v>3779267321.0332103</v>
      </c>
      <c r="AI412" s="2">
        <f t="shared" si="122"/>
        <v>0.23306479303485608</v>
      </c>
      <c r="AJ412" s="2">
        <f t="shared" si="123"/>
        <v>1.1402588205435207</v>
      </c>
      <c r="AK412" s="2">
        <f t="shared" si="124"/>
        <v>0.4402794466905027</v>
      </c>
      <c r="AL412" s="2">
        <f t="shared" si="125"/>
        <v>1.813</v>
      </c>
      <c r="AN412" s="102"/>
    </row>
    <row r="413" spans="1:40" ht="12.75">
      <c r="A413" s="49" t="s">
        <v>709</v>
      </c>
      <c r="B413" s="62" t="s">
        <v>1149</v>
      </c>
      <c r="C413" s="53" t="s">
        <v>644</v>
      </c>
      <c r="E413" s="74" t="s">
        <v>1201</v>
      </c>
      <c r="F413" s="56">
        <v>97746861</v>
      </c>
      <c r="G413" s="67">
        <v>98.66</v>
      </c>
      <c r="H413" s="5">
        <f t="shared" si="116"/>
        <v>0.9865999999999999</v>
      </c>
      <c r="I413" s="59">
        <v>198727.23</v>
      </c>
      <c r="J413" s="59">
        <v>0</v>
      </c>
      <c r="K413" s="59">
        <v>0</v>
      </c>
      <c r="L413" s="59">
        <v>47525.57</v>
      </c>
      <c r="M413" s="91">
        <f t="shared" si="108"/>
        <v>246252.80000000002</v>
      </c>
      <c r="N413" s="59">
        <v>981459.5</v>
      </c>
      <c r="O413" s="59">
        <v>0</v>
      </c>
      <c r="P413" s="59">
        <v>0</v>
      </c>
      <c r="Q413" s="94">
        <f t="shared" si="109"/>
        <v>981459.5</v>
      </c>
      <c r="R413" s="59">
        <v>556178</v>
      </c>
      <c r="S413" s="59">
        <v>0</v>
      </c>
      <c r="T413" s="94">
        <f t="shared" si="110"/>
        <v>556178</v>
      </c>
      <c r="U413" s="94">
        <f t="shared" si="111"/>
        <v>1783890.3</v>
      </c>
      <c r="V413" s="2">
        <f t="shared" si="117"/>
        <v>0.568998323127737</v>
      </c>
      <c r="W413" s="2">
        <f t="shared" si="118"/>
        <v>0</v>
      </c>
      <c r="X413" s="2">
        <f t="shared" si="112"/>
        <v>0.568998323127737</v>
      </c>
      <c r="Y413" s="6">
        <f t="shared" si="113"/>
        <v>1.0040828830298705</v>
      </c>
      <c r="Z413" s="6">
        <f t="shared" si="114"/>
        <v>0.25192911309960125</v>
      </c>
      <c r="AB413" s="6">
        <f t="shared" si="115"/>
        <v>1.8250103192572087</v>
      </c>
      <c r="AC413" s="8">
        <v>262196.91780821915</v>
      </c>
      <c r="AD413" s="22">
        <f t="shared" si="119"/>
        <v>4785.120806774341</v>
      </c>
      <c r="AE413" s="23">
        <v>513.33</v>
      </c>
      <c r="AF413" s="22">
        <f t="shared" si="120"/>
        <v>4271.790806774341</v>
      </c>
      <c r="AG413" s="25"/>
      <c r="AH413" s="1">
        <f t="shared" si="121"/>
        <v>99074458.74721266</v>
      </c>
      <c r="AI413" s="2">
        <f t="shared" si="122"/>
        <v>0.24855326298406658</v>
      </c>
      <c r="AJ413" s="2">
        <f t="shared" si="123"/>
        <v>0.9906281723972701</v>
      </c>
      <c r="AK413" s="2">
        <f t="shared" si="124"/>
        <v>0.5613737455978253</v>
      </c>
      <c r="AL413" s="2">
        <f t="shared" si="125"/>
        <v>1.8010000000000002</v>
      </c>
      <c r="AN413" s="102"/>
    </row>
    <row r="414" spans="1:40" ht="12.75">
      <c r="A414" s="49" t="s">
        <v>710</v>
      </c>
      <c r="B414" s="62" t="s">
        <v>163</v>
      </c>
      <c r="C414" s="53" t="s">
        <v>644</v>
      </c>
      <c r="E414" s="74"/>
      <c r="F414" s="56">
        <v>1693031485</v>
      </c>
      <c r="G414" s="67">
        <v>52.84</v>
      </c>
      <c r="H414" s="5">
        <f t="shared" si="116"/>
        <v>0.5284</v>
      </c>
      <c r="I414" s="59">
        <v>5854953.24</v>
      </c>
      <c r="J414" s="59">
        <v>0</v>
      </c>
      <c r="K414" s="59">
        <v>0</v>
      </c>
      <c r="L414" s="59">
        <v>1400216.16</v>
      </c>
      <c r="M414" s="91">
        <f t="shared" si="108"/>
        <v>7255169.4</v>
      </c>
      <c r="N414" s="59">
        <v>28351804</v>
      </c>
      <c r="O414" s="59">
        <v>12167938.64</v>
      </c>
      <c r="P414" s="59">
        <v>0</v>
      </c>
      <c r="Q414" s="94">
        <f t="shared" si="109"/>
        <v>40519742.64</v>
      </c>
      <c r="R414" s="59">
        <v>9160908.95</v>
      </c>
      <c r="S414" s="59">
        <v>338606</v>
      </c>
      <c r="T414" s="94">
        <f t="shared" si="110"/>
        <v>9499514.95</v>
      </c>
      <c r="U414" s="94">
        <f t="shared" si="111"/>
        <v>57274426.989999995</v>
      </c>
      <c r="V414" s="2">
        <f t="shared" si="117"/>
        <v>0.5410950139536241</v>
      </c>
      <c r="W414" s="2">
        <f t="shared" si="118"/>
        <v>0.01999998245750285</v>
      </c>
      <c r="X414" s="2">
        <f t="shared" si="112"/>
        <v>0.5610949964111269</v>
      </c>
      <c r="Y414" s="6">
        <f t="shared" si="113"/>
        <v>2.39332481403912</v>
      </c>
      <c r="Z414" s="6">
        <f t="shared" si="114"/>
        <v>0.4285312744789268</v>
      </c>
      <c r="AB414" s="6">
        <f t="shared" si="115"/>
        <v>3.3829510849291733</v>
      </c>
      <c r="AC414" s="8">
        <v>269040.0207540643</v>
      </c>
      <c r="AD414" s="22">
        <f t="shared" si="119"/>
        <v>9101.492300993292</v>
      </c>
      <c r="AE414" s="23">
        <v>402.77</v>
      </c>
      <c r="AF414" s="22">
        <f t="shared" si="120"/>
        <v>8698.722300993291</v>
      </c>
      <c r="AG414" s="25"/>
      <c r="AH414" s="1">
        <f t="shared" si="121"/>
        <v>3204071697.577593</v>
      </c>
      <c r="AI414" s="2">
        <f t="shared" si="122"/>
        <v>0.22643592543466493</v>
      </c>
      <c r="AJ414" s="2">
        <f t="shared" si="123"/>
        <v>1.264632831738271</v>
      </c>
      <c r="AK414" s="2">
        <f t="shared" si="124"/>
        <v>0.2964825961036395</v>
      </c>
      <c r="AL414" s="2">
        <f t="shared" si="125"/>
        <v>1.787</v>
      </c>
      <c r="AN414" s="102"/>
    </row>
    <row r="415" spans="1:40" ht="12.75">
      <c r="A415" s="49" t="s">
        <v>711</v>
      </c>
      <c r="B415" s="62" t="s">
        <v>712</v>
      </c>
      <c r="C415" s="53" t="s">
        <v>644</v>
      </c>
      <c r="E415" s="74"/>
      <c r="F415" s="56">
        <v>347921568</v>
      </c>
      <c r="G415" s="67">
        <v>43.7</v>
      </c>
      <c r="H415" s="5">
        <f t="shared" si="116"/>
        <v>0.43700000000000006</v>
      </c>
      <c r="I415" s="59">
        <v>1408808.84</v>
      </c>
      <c r="J415" s="59">
        <v>0</v>
      </c>
      <c r="K415" s="59">
        <v>0</v>
      </c>
      <c r="L415" s="59">
        <v>336954.38</v>
      </c>
      <c r="M415" s="91">
        <f t="shared" si="108"/>
        <v>1745763.2200000002</v>
      </c>
      <c r="N415" s="59">
        <v>6880338.5</v>
      </c>
      <c r="O415" s="59">
        <v>3463242.21</v>
      </c>
      <c r="P415" s="59">
        <v>0</v>
      </c>
      <c r="Q415" s="94">
        <f t="shared" si="109"/>
        <v>10343580.71</v>
      </c>
      <c r="R415" s="59">
        <v>2173269.31</v>
      </c>
      <c r="S415" s="59">
        <v>69000</v>
      </c>
      <c r="T415" s="94">
        <f t="shared" si="110"/>
        <v>2242269.31</v>
      </c>
      <c r="U415" s="94">
        <f t="shared" si="111"/>
        <v>14331613.240000002</v>
      </c>
      <c r="V415" s="2">
        <f t="shared" si="117"/>
        <v>0.6246434569989061</v>
      </c>
      <c r="W415" s="2">
        <f t="shared" si="118"/>
        <v>0.01983205594198748</v>
      </c>
      <c r="X415" s="2">
        <f t="shared" si="112"/>
        <v>0.6444755129408937</v>
      </c>
      <c r="Y415" s="6">
        <f t="shared" si="113"/>
        <v>2.9729633519011966</v>
      </c>
      <c r="Z415" s="6">
        <f t="shared" si="114"/>
        <v>0.5017691860942637</v>
      </c>
      <c r="AB415" s="6">
        <f t="shared" si="115"/>
        <v>4.119208050936354</v>
      </c>
      <c r="AC415" s="8">
        <v>139791.1190053286</v>
      </c>
      <c r="AD415" s="22">
        <f t="shared" si="119"/>
        <v>5758.287028561515</v>
      </c>
      <c r="AE415" s="23">
        <v>521.22</v>
      </c>
      <c r="AF415" s="22">
        <f t="shared" si="120"/>
        <v>5237.067028561515</v>
      </c>
      <c r="AG415" s="25"/>
      <c r="AH415" s="1">
        <f t="shared" si="121"/>
        <v>796159194.5080091</v>
      </c>
      <c r="AI415" s="2">
        <f t="shared" si="122"/>
        <v>0.21927313432319329</v>
      </c>
      <c r="AJ415" s="2">
        <f t="shared" si="123"/>
        <v>1.299184984780823</v>
      </c>
      <c r="AK415" s="2">
        <f t="shared" si="124"/>
        <v>0.28163579915517056</v>
      </c>
      <c r="AL415" s="2">
        <f t="shared" si="125"/>
        <v>1.8</v>
      </c>
      <c r="AN415" s="102"/>
    </row>
    <row r="416" spans="1:40" ht="12.75">
      <c r="A416" s="49" t="s">
        <v>713</v>
      </c>
      <c r="B416" s="62" t="s">
        <v>714</v>
      </c>
      <c r="C416" s="53" t="s">
        <v>715</v>
      </c>
      <c r="E416" s="74" t="s">
        <v>1201</v>
      </c>
      <c r="F416" s="56">
        <v>1049879668</v>
      </c>
      <c r="G416" s="67">
        <v>94.11</v>
      </c>
      <c r="H416" s="5">
        <f t="shared" si="116"/>
        <v>0.9411</v>
      </c>
      <c r="I416" s="59">
        <v>2915509.69</v>
      </c>
      <c r="J416" s="59">
        <v>312464.21</v>
      </c>
      <c r="K416" s="59">
        <v>0</v>
      </c>
      <c r="L416" s="59">
        <v>123975.85</v>
      </c>
      <c r="M416" s="91">
        <f t="shared" si="108"/>
        <v>3351949.75</v>
      </c>
      <c r="N416" s="59">
        <v>0</v>
      </c>
      <c r="O416" s="59">
        <v>2328835.17</v>
      </c>
      <c r="P416" s="59">
        <v>427844.67</v>
      </c>
      <c r="Q416" s="94">
        <f t="shared" si="109"/>
        <v>2756679.84</v>
      </c>
      <c r="R416" s="59">
        <v>1298426.81</v>
      </c>
      <c r="S416" s="59">
        <v>0</v>
      </c>
      <c r="T416" s="94">
        <f t="shared" si="110"/>
        <v>1298426.81</v>
      </c>
      <c r="U416" s="94">
        <f t="shared" si="111"/>
        <v>7407056.4</v>
      </c>
      <c r="V416" s="2">
        <f t="shared" si="117"/>
        <v>0.1236738694514846</v>
      </c>
      <c r="W416" s="2">
        <f t="shared" si="118"/>
        <v>0</v>
      </c>
      <c r="X416" s="2">
        <f t="shared" si="112"/>
        <v>0.1236738694514846</v>
      </c>
      <c r="Y416" s="6">
        <f t="shared" si="113"/>
        <v>0.26257102828283363</v>
      </c>
      <c r="Z416" s="6">
        <f t="shared" si="114"/>
        <v>0.31926989846230647</v>
      </c>
      <c r="AB416" s="6">
        <f t="shared" si="115"/>
        <v>0.7055147961966247</v>
      </c>
      <c r="AC416" s="8">
        <v>828454.1991341992</v>
      </c>
      <c r="AD416" s="22">
        <f t="shared" si="119"/>
        <v>5844.866954604025</v>
      </c>
      <c r="AE416" s="23">
        <v>784.37</v>
      </c>
      <c r="AF416" s="22">
        <f t="shared" si="120"/>
        <v>5060.496954604025</v>
      </c>
      <c r="AG416" s="25"/>
      <c r="AH416" s="1">
        <f t="shared" si="121"/>
        <v>1115587788.7578366</v>
      </c>
      <c r="AI416" s="2">
        <f t="shared" si="122"/>
        <v>0.3004649014428766</v>
      </c>
      <c r="AJ416" s="2">
        <f t="shared" si="123"/>
        <v>0.24710559471697474</v>
      </c>
      <c r="AK416" s="2">
        <f t="shared" si="124"/>
        <v>0.11638947854079217</v>
      </c>
      <c r="AL416" s="2">
        <f t="shared" si="125"/>
        <v>0.6629999999999999</v>
      </c>
      <c r="AN416" s="102"/>
    </row>
    <row r="417" spans="1:40" ht="12.75">
      <c r="A417" s="49" t="s">
        <v>716</v>
      </c>
      <c r="B417" s="62" t="s">
        <v>717</v>
      </c>
      <c r="C417" s="53" t="s">
        <v>715</v>
      </c>
      <c r="E417" s="74"/>
      <c r="F417" s="56">
        <v>938335675</v>
      </c>
      <c r="G417" s="67">
        <v>59.69</v>
      </c>
      <c r="H417" s="5">
        <f t="shared" si="116"/>
        <v>0.5969</v>
      </c>
      <c r="I417" s="59">
        <v>3850646.08</v>
      </c>
      <c r="J417" s="59">
        <v>412700.59</v>
      </c>
      <c r="K417" s="59">
        <v>167832.4</v>
      </c>
      <c r="L417" s="59">
        <v>163785.97</v>
      </c>
      <c r="M417" s="91">
        <f t="shared" si="108"/>
        <v>4594965.04</v>
      </c>
      <c r="N417" s="59">
        <v>2121394</v>
      </c>
      <c r="O417" s="59">
        <v>0</v>
      </c>
      <c r="P417" s="59">
        <v>0</v>
      </c>
      <c r="Q417" s="94">
        <f t="shared" si="109"/>
        <v>2121394</v>
      </c>
      <c r="R417" s="59">
        <v>2223000</v>
      </c>
      <c r="S417" s="59">
        <v>0</v>
      </c>
      <c r="T417" s="94">
        <f t="shared" si="110"/>
        <v>2223000</v>
      </c>
      <c r="U417" s="94">
        <f t="shared" si="111"/>
        <v>8939359.04</v>
      </c>
      <c r="V417" s="2">
        <f t="shared" si="117"/>
        <v>0.2369088226342881</v>
      </c>
      <c r="W417" s="2">
        <f t="shared" si="118"/>
        <v>0</v>
      </c>
      <c r="X417" s="2">
        <f t="shared" si="112"/>
        <v>0.2369088226342881</v>
      </c>
      <c r="Y417" s="6">
        <f t="shared" si="113"/>
        <v>0.2260805015220166</v>
      </c>
      <c r="Z417" s="6">
        <f t="shared" si="114"/>
        <v>0.4896930983680227</v>
      </c>
      <c r="AB417" s="6">
        <f t="shared" si="115"/>
        <v>0.9526824225243273</v>
      </c>
      <c r="AC417" s="8">
        <v>919605.9009483667</v>
      </c>
      <c r="AD417" s="22">
        <f t="shared" si="119"/>
        <v>8760.923774831566</v>
      </c>
      <c r="AE417" s="23">
        <v>713.81</v>
      </c>
      <c r="AF417" s="22">
        <f t="shared" si="120"/>
        <v>8047.113774831567</v>
      </c>
      <c r="AG417" s="25"/>
      <c r="AH417" s="1">
        <f t="shared" si="121"/>
        <v>1572014868.4871838</v>
      </c>
      <c r="AI417" s="2">
        <f t="shared" si="122"/>
        <v>0.29229781041587277</v>
      </c>
      <c r="AJ417" s="2">
        <f t="shared" si="123"/>
        <v>0.13494745135849173</v>
      </c>
      <c r="AK417" s="2">
        <f t="shared" si="124"/>
        <v>0.14141087623040657</v>
      </c>
      <c r="AL417" s="2">
        <f t="shared" si="125"/>
        <v>0.568</v>
      </c>
      <c r="AN417" s="102"/>
    </row>
    <row r="418" spans="1:40" ht="12.75">
      <c r="A418" s="49" t="s">
        <v>718</v>
      </c>
      <c r="B418" s="62" t="s">
        <v>719</v>
      </c>
      <c r="C418" s="53" t="s">
        <v>715</v>
      </c>
      <c r="E418" s="74"/>
      <c r="F418" s="56">
        <v>1600917855</v>
      </c>
      <c r="G418" s="67">
        <v>78.97</v>
      </c>
      <c r="H418" s="5">
        <f t="shared" si="116"/>
        <v>0.7897</v>
      </c>
      <c r="I418" s="59">
        <v>5212738.06</v>
      </c>
      <c r="J418" s="59">
        <v>0</v>
      </c>
      <c r="K418" s="59">
        <v>0</v>
      </c>
      <c r="L418" s="59">
        <v>221692.57</v>
      </c>
      <c r="M418" s="91">
        <f t="shared" si="108"/>
        <v>5434430.63</v>
      </c>
      <c r="N418" s="59">
        <v>1198525</v>
      </c>
      <c r="O418" s="59">
        <v>3849984.61</v>
      </c>
      <c r="P418" s="59">
        <v>0</v>
      </c>
      <c r="Q418" s="94">
        <f t="shared" si="109"/>
        <v>5048509.609999999</v>
      </c>
      <c r="R418" s="59">
        <v>5155585.26</v>
      </c>
      <c r="S418" s="59">
        <v>0</v>
      </c>
      <c r="T418" s="94">
        <f t="shared" si="110"/>
        <v>5155585.26</v>
      </c>
      <c r="U418" s="94">
        <f t="shared" si="111"/>
        <v>15638525.499999998</v>
      </c>
      <c r="V418" s="2">
        <f t="shared" si="117"/>
        <v>0.3220393378647151</v>
      </c>
      <c r="W418" s="2">
        <f t="shared" si="118"/>
        <v>0</v>
      </c>
      <c r="X418" s="2">
        <f t="shared" si="112"/>
        <v>0.3220393378647151</v>
      </c>
      <c r="Y418" s="6">
        <f t="shared" si="113"/>
        <v>0.31535094659806884</v>
      </c>
      <c r="Z418" s="6">
        <f t="shared" si="114"/>
        <v>0.33945718158037536</v>
      </c>
      <c r="AB418" s="6">
        <f t="shared" si="115"/>
        <v>0.9768474660431592</v>
      </c>
      <c r="AC418" s="8">
        <v>650858.1287633163</v>
      </c>
      <c r="AD418" s="22">
        <f t="shared" si="119"/>
        <v>6357.891138360377</v>
      </c>
      <c r="AE418" s="23">
        <v>818.3</v>
      </c>
      <c r="AF418" s="22">
        <f t="shared" si="120"/>
        <v>5539.591138360377</v>
      </c>
      <c r="AG418" s="25"/>
      <c r="AH418" s="1">
        <f t="shared" si="121"/>
        <v>2027248138.5336204</v>
      </c>
      <c r="AI418" s="2">
        <f t="shared" si="122"/>
        <v>0.2680693362940224</v>
      </c>
      <c r="AJ418" s="2">
        <f t="shared" si="123"/>
        <v>0.24903264252849497</v>
      </c>
      <c r="AK418" s="2">
        <f t="shared" si="124"/>
        <v>0.25431446511176553</v>
      </c>
      <c r="AL418" s="2">
        <f t="shared" si="125"/>
        <v>0.771</v>
      </c>
      <c r="AN418" s="102"/>
    </row>
    <row r="419" spans="1:40" ht="12.75">
      <c r="A419" s="49" t="s">
        <v>720</v>
      </c>
      <c r="B419" s="62" t="s">
        <v>721</v>
      </c>
      <c r="C419" s="53" t="s">
        <v>715</v>
      </c>
      <c r="E419" s="74"/>
      <c r="F419" s="56">
        <v>412694184</v>
      </c>
      <c r="G419" s="67">
        <v>42.67</v>
      </c>
      <c r="H419" s="5">
        <f t="shared" si="116"/>
        <v>0.4267</v>
      </c>
      <c r="I419" s="59">
        <v>2400614.83</v>
      </c>
      <c r="J419" s="59">
        <v>257285.99</v>
      </c>
      <c r="K419" s="59">
        <v>104634.89</v>
      </c>
      <c r="L419" s="59">
        <v>102092.58</v>
      </c>
      <c r="M419" s="91">
        <f t="shared" si="108"/>
        <v>2864628.2900000005</v>
      </c>
      <c r="N419" s="59">
        <v>0</v>
      </c>
      <c r="O419" s="59">
        <v>5965992.48</v>
      </c>
      <c r="P419" s="59">
        <v>0</v>
      </c>
      <c r="Q419" s="94">
        <f t="shared" si="109"/>
        <v>5965992.48</v>
      </c>
      <c r="R419" s="59">
        <v>4682624.51</v>
      </c>
      <c r="S419" s="59">
        <v>0</v>
      </c>
      <c r="T419" s="94">
        <f t="shared" si="110"/>
        <v>4682624.51</v>
      </c>
      <c r="U419" s="94">
        <f t="shared" si="111"/>
        <v>13513245.280000001</v>
      </c>
      <c r="V419" s="2">
        <f t="shared" si="117"/>
        <v>1.1346475650841739</v>
      </c>
      <c r="W419" s="2">
        <f t="shared" si="118"/>
        <v>0</v>
      </c>
      <c r="X419" s="2">
        <f t="shared" si="112"/>
        <v>1.1346475650841739</v>
      </c>
      <c r="Y419" s="6">
        <f t="shared" si="113"/>
        <v>1.4456206826505702</v>
      </c>
      <c r="Z419" s="6">
        <f t="shared" si="114"/>
        <v>0.6941285826310556</v>
      </c>
      <c r="AB419" s="6">
        <f t="shared" si="115"/>
        <v>3.2743968303658</v>
      </c>
      <c r="AC419" s="8">
        <v>106542.88052373158</v>
      </c>
      <c r="AD419" s="22">
        <f t="shared" si="119"/>
        <v>3488.6367028494883</v>
      </c>
      <c r="AE419" s="23">
        <v>483.13</v>
      </c>
      <c r="AF419" s="22">
        <f t="shared" si="120"/>
        <v>3005.506702849488</v>
      </c>
      <c r="AG419" s="25"/>
      <c r="AH419" s="1">
        <f t="shared" si="121"/>
        <v>967176433.0911647</v>
      </c>
      <c r="AI419" s="2">
        <f t="shared" si="122"/>
        <v>0.2961846662086714</v>
      </c>
      <c r="AJ419" s="2">
        <f t="shared" si="123"/>
        <v>0.6168463452869983</v>
      </c>
      <c r="AK419" s="2">
        <f t="shared" si="124"/>
        <v>0.48415411602141695</v>
      </c>
      <c r="AL419" s="2">
        <f t="shared" si="125"/>
        <v>1.397</v>
      </c>
      <c r="AN419" s="102"/>
    </row>
    <row r="420" spans="1:40" ht="12.75">
      <c r="A420" s="49" t="s">
        <v>722</v>
      </c>
      <c r="B420" s="62" t="s">
        <v>723</v>
      </c>
      <c r="C420" s="53" t="s">
        <v>715</v>
      </c>
      <c r="E420" s="74"/>
      <c r="F420" s="56">
        <v>2629485784</v>
      </c>
      <c r="G420" s="67">
        <v>44.55</v>
      </c>
      <c r="H420" s="5">
        <f t="shared" si="116"/>
        <v>0.44549999999999995</v>
      </c>
      <c r="I420" s="59">
        <v>14498824.19</v>
      </c>
      <c r="J420" s="59">
        <v>1553929.57</v>
      </c>
      <c r="K420" s="59">
        <v>631945.75</v>
      </c>
      <c r="L420" s="59">
        <v>616661.13</v>
      </c>
      <c r="M420" s="91">
        <f t="shared" si="108"/>
        <v>17301360.64</v>
      </c>
      <c r="N420" s="59">
        <v>23729735</v>
      </c>
      <c r="O420" s="59">
        <v>17095912.8</v>
      </c>
      <c r="P420" s="59">
        <v>0</v>
      </c>
      <c r="Q420" s="94">
        <f t="shared" si="109"/>
        <v>40825647.8</v>
      </c>
      <c r="R420" s="59">
        <v>19373396.42</v>
      </c>
      <c r="S420" s="59">
        <v>262948.57</v>
      </c>
      <c r="T420" s="94">
        <f t="shared" si="110"/>
        <v>19636344.990000002</v>
      </c>
      <c r="U420" s="94">
        <f t="shared" si="111"/>
        <v>77763353.43</v>
      </c>
      <c r="V420" s="2">
        <f t="shared" si="117"/>
        <v>0.7367750964041722</v>
      </c>
      <c r="W420" s="2">
        <f t="shared" si="118"/>
        <v>0.009999999680545907</v>
      </c>
      <c r="X420" s="2">
        <f t="shared" si="112"/>
        <v>0.746775096084718</v>
      </c>
      <c r="Y420" s="6">
        <f t="shared" si="113"/>
        <v>1.5526095652776497</v>
      </c>
      <c r="Z420" s="6">
        <f t="shared" si="114"/>
        <v>0.657975059050557</v>
      </c>
      <c r="AB420" s="6">
        <f t="shared" si="115"/>
        <v>2.9573597204129247</v>
      </c>
      <c r="AC420" s="8">
        <v>107237.07718878704</v>
      </c>
      <c r="AD420" s="22">
        <f t="shared" si="119"/>
        <v>3171.3861261293046</v>
      </c>
      <c r="AE420" s="23">
        <v>923.24</v>
      </c>
      <c r="AF420" s="22">
        <f t="shared" si="120"/>
        <v>2248.1461261293043</v>
      </c>
      <c r="AG420" s="25"/>
      <c r="AH420" s="1">
        <f t="shared" si="121"/>
        <v>5902324992.14366</v>
      </c>
      <c r="AI420" s="2">
        <f t="shared" si="122"/>
        <v>0.2931278888070231</v>
      </c>
      <c r="AJ420" s="2">
        <f t="shared" si="123"/>
        <v>0.6916875613311928</v>
      </c>
      <c r="AK420" s="2">
        <f t="shared" si="124"/>
        <v>0.33268830530574184</v>
      </c>
      <c r="AL420" s="2">
        <f t="shared" si="125"/>
        <v>1.3179999999999998</v>
      </c>
      <c r="AN420" s="102"/>
    </row>
    <row r="421" spans="1:40" ht="12.75">
      <c r="A421" s="49" t="s">
        <v>724</v>
      </c>
      <c r="B421" s="62" t="s">
        <v>725</v>
      </c>
      <c r="C421" s="53" t="s">
        <v>715</v>
      </c>
      <c r="E421" s="74"/>
      <c r="F421" s="56">
        <v>4662132804</v>
      </c>
      <c r="G421" s="67">
        <v>38.58</v>
      </c>
      <c r="H421" s="5">
        <f t="shared" si="116"/>
        <v>0.3858</v>
      </c>
      <c r="I421" s="59">
        <v>29663878.41</v>
      </c>
      <c r="J421" s="59">
        <v>3179235.11</v>
      </c>
      <c r="K421" s="59">
        <v>1292935.76</v>
      </c>
      <c r="L421" s="59">
        <v>1261633.75</v>
      </c>
      <c r="M421" s="91">
        <f t="shared" si="108"/>
        <v>35397683.03</v>
      </c>
      <c r="N421" s="59">
        <v>82751688</v>
      </c>
      <c r="O421" s="59">
        <v>0</v>
      </c>
      <c r="P421" s="59">
        <v>0</v>
      </c>
      <c r="Q421" s="94">
        <f t="shared" si="109"/>
        <v>82751688</v>
      </c>
      <c r="R421" s="59">
        <v>39776967.1</v>
      </c>
      <c r="S421" s="59">
        <v>466213</v>
      </c>
      <c r="T421" s="94">
        <f t="shared" si="110"/>
        <v>40243180.1</v>
      </c>
      <c r="U421" s="94">
        <f t="shared" si="111"/>
        <v>158392551.13</v>
      </c>
      <c r="V421" s="2">
        <f t="shared" si="117"/>
        <v>0.8531924930553738</v>
      </c>
      <c r="W421" s="2">
        <f t="shared" si="118"/>
        <v>0.009999993985585315</v>
      </c>
      <c r="X421" s="2">
        <f t="shared" si="112"/>
        <v>0.8631924870409591</v>
      </c>
      <c r="Y421" s="6">
        <f t="shared" si="113"/>
        <v>1.774974919826415</v>
      </c>
      <c r="Z421" s="6">
        <f t="shared" si="114"/>
        <v>0.759259431641021</v>
      </c>
      <c r="AB421" s="6">
        <f t="shared" si="115"/>
        <v>3.3974268385083954</v>
      </c>
      <c r="AC421" s="8">
        <v>132836.72509619495</v>
      </c>
      <c r="AD421" s="22">
        <f t="shared" si="119"/>
        <v>4513.030549813744</v>
      </c>
      <c r="AE421" s="23">
        <v>595</v>
      </c>
      <c r="AF421" s="22">
        <f t="shared" si="120"/>
        <v>3918.030549813744</v>
      </c>
      <c r="AG421" s="25"/>
      <c r="AH421" s="1">
        <f t="shared" si="121"/>
        <v>12084325567.651634</v>
      </c>
      <c r="AI421" s="2">
        <f t="shared" si="122"/>
        <v>0.2929222887271059</v>
      </c>
      <c r="AJ421" s="2">
        <f t="shared" si="123"/>
        <v>0.6847853240690309</v>
      </c>
      <c r="AK421" s="2">
        <f t="shared" si="124"/>
        <v>0.33301966150040196</v>
      </c>
      <c r="AL421" s="2">
        <f t="shared" si="125"/>
        <v>1.311</v>
      </c>
      <c r="AN421" s="102"/>
    </row>
    <row r="422" spans="1:40" ht="12.75">
      <c r="A422" s="49" t="s">
        <v>726</v>
      </c>
      <c r="B422" s="62" t="s">
        <v>1197</v>
      </c>
      <c r="C422" s="53" t="s">
        <v>715</v>
      </c>
      <c r="E422" s="74"/>
      <c r="F422" s="56">
        <v>6361845023</v>
      </c>
      <c r="G422" s="67">
        <v>38.71</v>
      </c>
      <c r="H422" s="5">
        <f t="shared" si="116"/>
        <v>0.3871</v>
      </c>
      <c r="I422" s="59">
        <v>40691165.78</v>
      </c>
      <c r="J422" s="59">
        <v>4361074.72</v>
      </c>
      <c r="K422" s="59">
        <v>1773593.66</v>
      </c>
      <c r="L422" s="59">
        <v>1730512.13</v>
      </c>
      <c r="M422" s="91">
        <f t="shared" si="108"/>
        <v>48556346.29</v>
      </c>
      <c r="N422" s="59">
        <v>0</v>
      </c>
      <c r="O422" s="59">
        <v>100976883.34</v>
      </c>
      <c r="P422" s="59">
        <v>0</v>
      </c>
      <c r="Q422" s="94">
        <f t="shared" si="109"/>
        <v>100976883.34</v>
      </c>
      <c r="R422" s="59">
        <v>43666095.37</v>
      </c>
      <c r="S422" s="59">
        <v>950000</v>
      </c>
      <c r="T422" s="94">
        <f t="shared" si="110"/>
        <v>44616095.37</v>
      </c>
      <c r="U422" s="94">
        <f t="shared" si="111"/>
        <v>194149325</v>
      </c>
      <c r="V422" s="2">
        <f t="shared" si="117"/>
        <v>0.6863747106717283</v>
      </c>
      <c r="W422" s="2">
        <f t="shared" si="118"/>
        <v>0.01493277495074875</v>
      </c>
      <c r="X422" s="2">
        <f t="shared" si="112"/>
        <v>0.7013074856224771</v>
      </c>
      <c r="Y422" s="6">
        <f t="shared" si="113"/>
        <v>1.5872263938360325</v>
      </c>
      <c r="Z422" s="6">
        <f t="shared" si="114"/>
        <v>0.7632431490307304</v>
      </c>
      <c r="AB422" s="6">
        <f t="shared" si="115"/>
        <v>3.05177702848924</v>
      </c>
      <c r="AC422" s="8">
        <v>136477.08719360473</v>
      </c>
      <c r="AD422" s="22">
        <f t="shared" si="119"/>
        <v>4164.976396125659</v>
      </c>
      <c r="AE422" s="23">
        <v>583.98</v>
      </c>
      <c r="AF422" s="22">
        <f t="shared" si="120"/>
        <v>3580.9963961256594</v>
      </c>
      <c r="AG422" s="25"/>
      <c r="AH422" s="1">
        <f t="shared" si="121"/>
        <v>16434629354.172049</v>
      </c>
      <c r="AI422" s="2">
        <f t="shared" si="122"/>
        <v>0.29545142298979576</v>
      </c>
      <c r="AJ422" s="2">
        <f t="shared" si="123"/>
        <v>0.6144153370539281</v>
      </c>
      <c r="AK422" s="2">
        <f t="shared" si="124"/>
        <v>0.2714761276844609</v>
      </c>
      <c r="AL422" s="2">
        <f t="shared" si="125"/>
        <v>1.1800000000000002</v>
      </c>
      <c r="AN422" s="102"/>
    </row>
    <row r="423" spans="1:40" ht="12.75">
      <c r="A423" s="49" t="s">
        <v>727</v>
      </c>
      <c r="B423" s="62" t="s">
        <v>728</v>
      </c>
      <c r="C423" s="53" t="s">
        <v>715</v>
      </c>
      <c r="E423" s="74" t="s">
        <v>1201</v>
      </c>
      <c r="F423" s="56">
        <v>271812556</v>
      </c>
      <c r="G423" s="67">
        <v>89.06</v>
      </c>
      <c r="H423" s="5">
        <f t="shared" si="116"/>
        <v>0.8906000000000001</v>
      </c>
      <c r="I423" s="59">
        <v>647582.15</v>
      </c>
      <c r="J423" s="59">
        <v>69406.5</v>
      </c>
      <c r="K423" s="59">
        <v>28224.28</v>
      </c>
      <c r="L423" s="59">
        <v>27550.69</v>
      </c>
      <c r="M423" s="91">
        <f t="shared" si="108"/>
        <v>772763.62</v>
      </c>
      <c r="N423" s="59">
        <v>1424088</v>
      </c>
      <c r="O423" s="59">
        <v>996602.2</v>
      </c>
      <c r="P423" s="59">
        <v>0</v>
      </c>
      <c r="Q423" s="94">
        <f t="shared" si="109"/>
        <v>2420690.2</v>
      </c>
      <c r="R423" s="59">
        <v>709230</v>
      </c>
      <c r="S423" s="59">
        <v>0</v>
      </c>
      <c r="T423" s="94">
        <f t="shared" si="110"/>
        <v>709230</v>
      </c>
      <c r="U423" s="94">
        <f t="shared" si="111"/>
        <v>3902683.8200000003</v>
      </c>
      <c r="V423" s="2">
        <f t="shared" si="117"/>
        <v>0.2609261361715755</v>
      </c>
      <c r="W423" s="2">
        <f t="shared" si="118"/>
        <v>0</v>
      </c>
      <c r="X423" s="2">
        <f t="shared" si="112"/>
        <v>0.2609261361715755</v>
      </c>
      <c r="Y423" s="6">
        <f t="shared" si="113"/>
        <v>0.8905733552647215</v>
      </c>
      <c r="Z423" s="6">
        <f t="shared" si="114"/>
        <v>0.28430019251943606</v>
      </c>
      <c r="AB423" s="6">
        <f t="shared" si="115"/>
        <v>1.4357996839557332</v>
      </c>
      <c r="AC423" s="8">
        <v>287379.78560490045</v>
      </c>
      <c r="AD423" s="22">
        <f t="shared" si="119"/>
        <v>4126.198053467824</v>
      </c>
      <c r="AE423" s="23">
        <v>538.61</v>
      </c>
      <c r="AF423" s="22">
        <f t="shared" si="120"/>
        <v>3587.588053467824</v>
      </c>
      <c r="AG423" s="25"/>
      <c r="AH423" s="1">
        <f t="shared" si="121"/>
        <v>305201612.3961374</v>
      </c>
      <c r="AI423" s="2">
        <f t="shared" si="122"/>
        <v>0.2531977514578098</v>
      </c>
      <c r="AJ423" s="2">
        <f t="shared" si="123"/>
        <v>0.793144630198761</v>
      </c>
      <c r="AK423" s="2">
        <f t="shared" si="124"/>
        <v>0.23238081687440518</v>
      </c>
      <c r="AL423" s="2">
        <f t="shared" si="125"/>
        <v>1.278</v>
      </c>
      <c r="AN423" s="102"/>
    </row>
    <row r="424" spans="1:40" ht="12.75">
      <c r="A424" s="49" t="s">
        <v>729</v>
      </c>
      <c r="B424" s="62" t="s">
        <v>730</v>
      </c>
      <c r="C424" s="53" t="s">
        <v>715</v>
      </c>
      <c r="E424" s="74" t="s">
        <v>1201</v>
      </c>
      <c r="F424" s="56">
        <v>1356449445</v>
      </c>
      <c r="G424" s="67">
        <v>101.2</v>
      </c>
      <c r="H424" s="5">
        <f t="shared" si="116"/>
        <v>1.012</v>
      </c>
      <c r="I424" s="59">
        <v>3507564.62</v>
      </c>
      <c r="J424" s="59">
        <v>375923.63</v>
      </c>
      <c r="K424" s="59">
        <v>0</v>
      </c>
      <c r="L424" s="59">
        <v>149177.81</v>
      </c>
      <c r="M424" s="91">
        <f t="shared" si="108"/>
        <v>4032666.06</v>
      </c>
      <c r="N424" s="59">
        <v>0</v>
      </c>
      <c r="O424" s="59">
        <v>2740927.58</v>
      </c>
      <c r="P424" s="59">
        <v>514277.93</v>
      </c>
      <c r="Q424" s="94">
        <f t="shared" si="109"/>
        <v>3255205.5100000002</v>
      </c>
      <c r="R424" s="59">
        <v>2424672.6</v>
      </c>
      <c r="S424" s="59">
        <v>0</v>
      </c>
      <c r="T424" s="94">
        <f t="shared" si="110"/>
        <v>2424672.6</v>
      </c>
      <c r="U424" s="94">
        <f t="shared" si="111"/>
        <v>9712544.17</v>
      </c>
      <c r="V424" s="2">
        <f t="shared" si="117"/>
        <v>0.1787514167179301</v>
      </c>
      <c r="W424" s="2">
        <f t="shared" si="118"/>
        <v>0</v>
      </c>
      <c r="X424" s="2">
        <f t="shared" si="112"/>
        <v>0.1787514167179301</v>
      </c>
      <c r="Y424" s="6">
        <f t="shared" si="113"/>
        <v>0.23997986227934945</v>
      </c>
      <c r="Z424" s="6">
        <f t="shared" si="114"/>
        <v>0.2972957138111403</v>
      </c>
      <c r="AB424" s="6">
        <f t="shared" si="115"/>
        <v>0.7160269928084197</v>
      </c>
      <c r="AC424" s="8">
        <v>1112208.5957446808</v>
      </c>
      <c r="AD424" s="22">
        <f t="shared" si="119"/>
        <v>7963.713761867392</v>
      </c>
      <c r="AE424" s="23">
        <v>790.37</v>
      </c>
      <c r="AF424" s="22">
        <f t="shared" si="120"/>
        <v>7173.3437618673925</v>
      </c>
      <c r="AG424" s="25"/>
      <c r="AH424" s="1">
        <f t="shared" si="121"/>
        <v>1340365064.229249</v>
      </c>
      <c r="AI424" s="2">
        <f t="shared" si="122"/>
        <v>0.30086326237687394</v>
      </c>
      <c r="AJ424" s="2">
        <f t="shared" si="123"/>
        <v>0.2428596206267017</v>
      </c>
      <c r="AK424" s="2">
        <f t="shared" si="124"/>
        <v>0.18089643371854527</v>
      </c>
      <c r="AL424" s="2">
        <f t="shared" si="125"/>
        <v>0.7250000000000001</v>
      </c>
      <c r="AN424" s="102"/>
    </row>
    <row r="425" spans="1:40" ht="12.75">
      <c r="A425" s="49" t="s">
        <v>731</v>
      </c>
      <c r="B425" s="62" t="s">
        <v>732</v>
      </c>
      <c r="C425" s="53" t="s">
        <v>715</v>
      </c>
      <c r="E425" s="74"/>
      <c r="F425" s="56">
        <v>342269053</v>
      </c>
      <c r="G425" s="67">
        <v>88.53</v>
      </c>
      <c r="H425" s="5">
        <f t="shared" si="116"/>
        <v>0.8853</v>
      </c>
      <c r="I425" s="59">
        <v>949959.35</v>
      </c>
      <c r="J425" s="59">
        <v>101830.93</v>
      </c>
      <c r="K425" s="59">
        <v>41397.13</v>
      </c>
      <c r="L425" s="59">
        <v>40446.28</v>
      </c>
      <c r="M425" s="91">
        <f t="shared" si="108"/>
        <v>1133633.69</v>
      </c>
      <c r="N425" s="59">
        <v>1595924</v>
      </c>
      <c r="O425" s="59">
        <v>1073549.59</v>
      </c>
      <c r="P425" s="59">
        <v>0</v>
      </c>
      <c r="Q425" s="94">
        <f t="shared" si="109"/>
        <v>2669473.59</v>
      </c>
      <c r="R425" s="59">
        <v>1138976.65</v>
      </c>
      <c r="S425" s="59">
        <v>0</v>
      </c>
      <c r="T425" s="94">
        <f t="shared" si="110"/>
        <v>1138976.65</v>
      </c>
      <c r="U425" s="94">
        <f t="shared" si="111"/>
        <v>4942083.93</v>
      </c>
      <c r="V425" s="2">
        <f t="shared" si="117"/>
        <v>0.3327723146503695</v>
      </c>
      <c r="W425" s="2">
        <f t="shared" si="118"/>
        <v>0</v>
      </c>
      <c r="X425" s="2">
        <f t="shared" si="112"/>
        <v>0.3327723146503695</v>
      </c>
      <c r="Y425" s="6">
        <f t="shared" si="113"/>
        <v>0.7799342554057903</v>
      </c>
      <c r="Z425" s="6">
        <f t="shared" si="114"/>
        <v>0.33121127372272247</v>
      </c>
      <c r="AB425" s="6">
        <f t="shared" si="115"/>
        <v>1.4439178437788822</v>
      </c>
      <c r="AC425" s="8">
        <v>380456.92883895134</v>
      </c>
      <c r="AD425" s="22">
        <f t="shared" si="119"/>
        <v>5493.485483398743</v>
      </c>
      <c r="AE425" s="23">
        <v>563.4</v>
      </c>
      <c r="AF425" s="22">
        <f t="shared" si="120"/>
        <v>4930.085483398743</v>
      </c>
      <c r="AG425" s="25"/>
      <c r="AH425" s="1">
        <f t="shared" si="121"/>
        <v>386613637.185135</v>
      </c>
      <c r="AI425" s="2">
        <f t="shared" si="122"/>
        <v>0.29322134062672617</v>
      </c>
      <c r="AJ425" s="2">
        <f t="shared" si="123"/>
        <v>0.6904757963107461</v>
      </c>
      <c r="AK425" s="2">
        <f t="shared" si="124"/>
        <v>0.2946033301599721</v>
      </c>
      <c r="AL425" s="2">
        <f t="shared" si="125"/>
        <v>1.2779999999999998</v>
      </c>
      <c r="AN425" s="102"/>
    </row>
    <row r="426" spans="1:40" ht="12.75">
      <c r="A426" s="49" t="s">
        <v>733</v>
      </c>
      <c r="B426" s="62" t="s">
        <v>734</v>
      </c>
      <c r="C426" s="53" t="s">
        <v>715</v>
      </c>
      <c r="E426" s="74"/>
      <c r="F426" s="56">
        <v>2828095644</v>
      </c>
      <c r="G426" s="67">
        <v>41.96</v>
      </c>
      <c r="H426" s="5">
        <f t="shared" si="116"/>
        <v>0.41960000000000003</v>
      </c>
      <c r="I426" s="59">
        <v>17019341.91</v>
      </c>
      <c r="J426" s="59">
        <v>1824073.49</v>
      </c>
      <c r="K426" s="59">
        <v>741800.25</v>
      </c>
      <c r="L426" s="59">
        <v>723905.54</v>
      </c>
      <c r="M426" s="91">
        <f t="shared" si="108"/>
        <v>20309121.189999998</v>
      </c>
      <c r="N426" s="59">
        <v>63118954</v>
      </c>
      <c r="O426" s="59">
        <v>0</v>
      </c>
      <c r="P426" s="59">
        <v>0</v>
      </c>
      <c r="Q426" s="94">
        <f t="shared" si="109"/>
        <v>63118954</v>
      </c>
      <c r="R426" s="59">
        <v>22452715.81</v>
      </c>
      <c r="S426" s="59">
        <v>846864.17</v>
      </c>
      <c r="T426" s="94">
        <f t="shared" si="110"/>
        <v>23299579.98</v>
      </c>
      <c r="U426" s="94">
        <f t="shared" si="111"/>
        <v>106727655.17</v>
      </c>
      <c r="V426" s="2">
        <f t="shared" si="117"/>
        <v>0.7939164242070449</v>
      </c>
      <c r="W426" s="2">
        <f t="shared" si="118"/>
        <v>0.029944679268421516</v>
      </c>
      <c r="X426" s="2">
        <f t="shared" si="112"/>
        <v>0.8238611034754664</v>
      </c>
      <c r="Y426" s="6">
        <f t="shared" si="113"/>
        <v>2.2318535843690865</v>
      </c>
      <c r="Z426" s="6">
        <f t="shared" si="114"/>
        <v>0.7181200265658341</v>
      </c>
      <c r="AB426" s="6">
        <f t="shared" si="115"/>
        <v>3.773834714410387</v>
      </c>
      <c r="AC426" s="8">
        <v>150536.46780420974</v>
      </c>
      <c r="AD426" s="22">
        <f t="shared" si="119"/>
        <v>5680.997479842484</v>
      </c>
      <c r="AE426" s="23">
        <v>475.64</v>
      </c>
      <c r="AF426" s="22">
        <f t="shared" si="120"/>
        <v>5205.357479842483</v>
      </c>
      <c r="AG426" s="25"/>
      <c r="AH426" s="1">
        <f t="shared" si="121"/>
        <v>6739980085.795996</v>
      </c>
      <c r="AI426" s="2">
        <f t="shared" si="122"/>
        <v>0.301323163147024</v>
      </c>
      <c r="AJ426" s="2">
        <f t="shared" si="123"/>
        <v>0.9364857640012688</v>
      </c>
      <c r="AK426" s="2">
        <f t="shared" si="124"/>
        <v>0.34569211901830577</v>
      </c>
      <c r="AL426" s="2">
        <f t="shared" si="125"/>
        <v>1.5830000000000002</v>
      </c>
      <c r="AN426" s="102"/>
    </row>
    <row r="427" spans="1:40" ht="12.75">
      <c r="A427" s="49" t="s">
        <v>735</v>
      </c>
      <c r="B427" s="62" t="s">
        <v>736</v>
      </c>
      <c r="C427" s="53" t="s">
        <v>715</v>
      </c>
      <c r="E427" s="74"/>
      <c r="F427" s="56">
        <v>1720804080</v>
      </c>
      <c r="G427" s="67">
        <v>41.69</v>
      </c>
      <c r="H427" s="5">
        <f t="shared" si="116"/>
        <v>0.4169</v>
      </c>
      <c r="I427" s="59">
        <v>10229923.04</v>
      </c>
      <c r="J427" s="59">
        <v>1096392.21</v>
      </c>
      <c r="K427" s="59">
        <v>445888.72</v>
      </c>
      <c r="L427" s="59">
        <v>435054.45</v>
      </c>
      <c r="M427" s="91">
        <f t="shared" si="108"/>
        <v>12207258.42</v>
      </c>
      <c r="N427" s="59">
        <v>36957776</v>
      </c>
      <c r="O427" s="59">
        <v>0</v>
      </c>
      <c r="P427" s="59">
        <v>0</v>
      </c>
      <c r="Q427" s="94">
        <f t="shared" si="109"/>
        <v>36957776</v>
      </c>
      <c r="R427" s="59">
        <v>4569686.86</v>
      </c>
      <c r="S427" s="59">
        <v>0</v>
      </c>
      <c r="T427" s="94">
        <f t="shared" si="110"/>
        <v>4569686.86</v>
      </c>
      <c r="U427" s="94">
        <f t="shared" si="111"/>
        <v>53734721.28</v>
      </c>
      <c r="V427" s="2">
        <f t="shared" si="117"/>
        <v>0.2655553245782634</v>
      </c>
      <c r="W427" s="2">
        <f t="shared" si="118"/>
        <v>0</v>
      </c>
      <c r="X427" s="2">
        <f t="shared" si="112"/>
        <v>0.2655553245782634</v>
      </c>
      <c r="Y427" s="6">
        <f t="shared" si="113"/>
        <v>2.1477038803859645</v>
      </c>
      <c r="Z427" s="6">
        <f t="shared" si="114"/>
        <v>0.709392693908536</v>
      </c>
      <c r="AB427" s="6">
        <f t="shared" si="115"/>
        <v>3.1226518988727645</v>
      </c>
      <c r="AC427" s="8">
        <v>132369.5166621996</v>
      </c>
      <c r="AD427" s="22">
        <f t="shared" si="119"/>
        <v>4133.439225580876</v>
      </c>
      <c r="AE427" s="23">
        <v>563.81</v>
      </c>
      <c r="AF427" s="22">
        <f t="shared" si="120"/>
        <v>3569.629225580876</v>
      </c>
      <c r="AG427" s="25"/>
      <c r="AH427" s="1">
        <f t="shared" si="121"/>
        <v>4127618325.737587</v>
      </c>
      <c r="AI427" s="2">
        <f t="shared" si="122"/>
        <v>0.2957458140904687</v>
      </c>
      <c r="AJ427" s="2">
        <f t="shared" si="123"/>
        <v>0.8953777477329087</v>
      </c>
      <c r="AK427" s="2">
        <f t="shared" si="124"/>
        <v>0.11071001481667803</v>
      </c>
      <c r="AL427" s="2">
        <f t="shared" si="125"/>
        <v>1.302</v>
      </c>
      <c r="AN427" s="102"/>
    </row>
    <row r="428" spans="1:40" ht="12.75">
      <c r="A428" s="49" t="s">
        <v>737</v>
      </c>
      <c r="B428" s="62" t="s">
        <v>738</v>
      </c>
      <c r="C428" s="53" t="s">
        <v>715</v>
      </c>
      <c r="E428" s="74" t="s">
        <v>1200</v>
      </c>
      <c r="F428" s="56">
        <v>186125105</v>
      </c>
      <c r="G428" s="67">
        <v>105.53</v>
      </c>
      <c r="H428" s="5">
        <f t="shared" si="116"/>
        <v>1.0553</v>
      </c>
      <c r="I428" s="59">
        <v>426808.8</v>
      </c>
      <c r="J428" s="59">
        <v>45743.01</v>
      </c>
      <c r="K428" s="59">
        <v>18602.91</v>
      </c>
      <c r="L428" s="59">
        <v>18153.25</v>
      </c>
      <c r="M428" s="91">
        <f t="shared" si="108"/>
        <v>509307.97</v>
      </c>
      <c r="N428" s="59">
        <v>1002024</v>
      </c>
      <c r="O428" s="59">
        <v>0</v>
      </c>
      <c r="P428" s="59">
        <v>0</v>
      </c>
      <c r="Q428" s="94">
        <f t="shared" si="109"/>
        <v>1002024</v>
      </c>
      <c r="R428" s="59">
        <v>1418731.86</v>
      </c>
      <c r="S428" s="59">
        <v>0</v>
      </c>
      <c r="T428" s="94">
        <f t="shared" si="110"/>
        <v>1418731.86</v>
      </c>
      <c r="U428" s="94">
        <f t="shared" si="111"/>
        <v>2930063.83</v>
      </c>
      <c r="V428" s="2">
        <f t="shared" si="117"/>
        <v>0.7622463718690716</v>
      </c>
      <c r="W428" s="2">
        <f t="shared" si="118"/>
        <v>0</v>
      </c>
      <c r="X428" s="2">
        <f t="shared" si="112"/>
        <v>0.7622463718690716</v>
      </c>
      <c r="Y428" s="6">
        <f t="shared" si="113"/>
        <v>0.5383604753372738</v>
      </c>
      <c r="Z428" s="6">
        <f t="shared" si="114"/>
        <v>0.2736374386464416</v>
      </c>
      <c r="AB428" s="6">
        <f t="shared" si="115"/>
        <v>1.574244285852787</v>
      </c>
      <c r="AC428" s="8">
        <v>219373.94468704512</v>
      </c>
      <c r="AD428" s="22">
        <f t="shared" si="119"/>
        <v>3453.481788885661</v>
      </c>
      <c r="AE428" s="23">
        <v>499.41</v>
      </c>
      <c r="AF428" s="22">
        <f t="shared" si="120"/>
        <v>2954.071788885661</v>
      </c>
      <c r="AG428" s="25"/>
      <c r="AH428" s="1">
        <f t="shared" si="121"/>
        <v>176371747.37041602</v>
      </c>
      <c r="AI428" s="2">
        <f t="shared" si="122"/>
        <v>0.2887695890035898</v>
      </c>
      <c r="AJ428" s="2">
        <f t="shared" si="123"/>
        <v>0.568131809623425</v>
      </c>
      <c r="AK428" s="2">
        <f t="shared" si="124"/>
        <v>0.8043985962334312</v>
      </c>
      <c r="AL428" s="2">
        <f t="shared" si="125"/>
        <v>1.661</v>
      </c>
      <c r="AN428" s="102"/>
    </row>
    <row r="429" spans="1:40" ht="12.75">
      <c r="A429" s="49" t="s">
        <v>739</v>
      </c>
      <c r="B429" s="62" t="s">
        <v>740</v>
      </c>
      <c r="C429" s="53" t="s">
        <v>715</v>
      </c>
      <c r="E429" s="74" t="s">
        <v>1200</v>
      </c>
      <c r="F429" s="56">
        <v>7536383039</v>
      </c>
      <c r="G429" s="67">
        <v>99.73</v>
      </c>
      <c r="H429" s="5">
        <f t="shared" si="116"/>
        <v>0.9973000000000001</v>
      </c>
      <c r="I429" s="59">
        <v>18977387.08</v>
      </c>
      <c r="J429" s="59">
        <v>2034066.82</v>
      </c>
      <c r="K429" s="59">
        <v>827033.86</v>
      </c>
      <c r="L429" s="59">
        <v>808006.14</v>
      </c>
      <c r="M429" s="91">
        <f t="shared" si="108"/>
        <v>22646493.9</v>
      </c>
      <c r="N429" s="59">
        <v>60693830.5</v>
      </c>
      <c r="O429" s="59">
        <v>0</v>
      </c>
      <c r="P429" s="59">
        <v>0</v>
      </c>
      <c r="Q429" s="94">
        <f t="shared" si="109"/>
        <v>60693830.5</v>
      </c>
      <c r="R429" s="59">
        <v>31016934.8</v>
      </c>
      <c r="S429" s="59">
        <v>0</v>
      </c>
      <c r="T429" s="94">
        <f t="shared" si="110"/>
        <v>31016934.8</v>
      </c>
      <c r="U429" s="94">
        <f t="shared" si="111"/>
        <v>114357259.2</v>
      </c>
      <c r="V429" s="2">
        <f t="shared" si="117"/>
        <v>0.41156261086373375</v>
      </c>
      <c r="W429" s="2">
        <f t="shared" si="118"/>
        <v>0</v>
      </c>
      <c r="X429" s="2">
        <f t="shared" si="112"/>
        <v>0.41156261086373375</v>
      </c>
      <c r="Y429" s="6">
        <f t="shared" si="113"/>
        <v>0.8053442903036606</v>
      </c>
      <c r="Z429" s="6">
        <f t="shared" si="114"/>
        <v>0.30049552660482814</v>
      </c>
      <c r="AB429" s="6">
        <f t="shared" si="115"/>
        <v>1.5174024277722225</v>
      </c>
      <c r="AC429" s="8">
        <v>291742.5179699412</v>
      </c>
      <c r="AD429" s="22">
        <f t="shared" si="119"/>
        <v>4426.908050519701</v>
      </c>
      <c r="AE429" s="23">
        <v>794.32</v>
      </c>
      <c r="AF429" s="22">
        <f t="shared" si="120"/>
        <v>3632.5880505197006</v>
      </c>
      <c r="AG429" s="25"/>
      <c r="AH429" s="1">
        <f t="shared" si="121"/>
        <v>7556786362.177879</v>
      </c>
      <c r="AI429" s="2">
        <f t="shared" si="122"/>
        <v>0.2996841886829951</v>
      </c>
      <c r="AJ429" s="2">
        <f t="shared" si="123"/>
        <v>0.8031698607198409</v>
      </c>
      <c r="AK429" s="2">
        <f t="shared" si="124"/>
        <v>0.4104513918144017</v>
      </c>
      <c r="AL429" s="2">
        <f t="shared" si="125"/>
        <v>1.513</v>
      </c>
      <c r="AN429" s="102"/>
    </row>
    <row r="430" spans="1:40" ht="12.75">
      <c r="A430" s="49" t="s">
        <v>741</v>
      </c>
      <c r="B430" s="62" t="s">
        <v>742</v>
      </c>
      <c r="C430" s="53" t="s">
        <v>715</v>
      </c>
      <c r="E430" s="74"/>
      <c r="F430" s="56">
        <v>1788152006</v>
      </c>
      <c r="G430" s="67">
        <v>80.48</v>
      </c>
      <c r="H430" s="5">
        <f t="shared" si="116"/>
        <v>0.8048000000000001</v>
      </c>
      <c r="I430" s="59">
        <v>5391181.76</v>
      </c>
      <c r="J430" s="59">
        <v>577800.18</v>
      </c>
      <c r="K430" s="59">
        <v>234983.43</v>
      </c>
      <c r="L430" s="59">
        <v>229277.33</v>
      </c>
      <c r="M430" s="91">
        <f t="shared" si="108"/>
        <v>6433242.699999999</v>
      </c>
      <c r="N430" s="59">
        <v>2946403</v>
      </c>
      <c r="O430" s="59">
        <v>0</v>
      </c>
      <c r="P430" s="59">
        <v>0</v>
      </c>
      <c r="Q430" s="94">
        <f t="shared" si="109"/>
        <v>2946403</v>
      </c>
      <c r="R430" s="59">
        <v>4098949.21</v>
      </c>
      <c r="S430" s="59">
        <v>0</v>
      </c>
      <c r="T430" s="94">
        <f t="shared" si="110"/>
        <v>4098949.21</v>
      </c>
      <c r="U430" s="94">
        <f t="shared" si="111"/>
        <v>13478594.91</v>
      </c>
      <c r="V430" s="2">
        <f t="shared" si="117"/>
        <v>0.22922823094716255</v>
      </c>
      <c r="W430" s="2">
        <f t="shared" si="118"/>
        <v>0</v>
      </c>
      <c r="X430" s="2">
        <f t="shared" si="112"/>
        <v>0.22922823094716255</v>
      </c>
      <c r="Y430" s="6">
        <f t="shared" si="113"/>
        <v>0.1647736316663003</v>
      </c>
      <c r="Z430" s="6">
        <f t="shared" si="114"/>
        <v>0.359770460140624</v>
      </c>
      <c r="AB430" s="6">
        <f t="shared" si="115"/>
        <v>0.7537723227540869</v>
      </c>
      <c r="AC430" s="8">
        <v>682083.2599118942</v>
      </c>
      <c r="AD430" s="22">
        <f t="shared" si="119"/>
        <v>5141.354831354681</v>
      </c>
      <c r="AE430" s="23">
        <v>883.13</v>
      </c>
      <c r="AF430" s="22">
        <f t="shared" si="120"/>
        <v>4258.224831354681</v>
      </c>
      <c r="AG430" s="25"/>
      <c r="AH430" s="1">
        <f t="shared" si="121"/>
        <v>2221858854.3737574</v>
      </c>
      <c r="AI430" s="2">
        <f t="shared" si="122"/>
        <v>0.2895432663211742</v>
      </c>
      <c r="AJ430" s="2">
        <f t="shared" si="123"/>
        <v>0.13260981876503847</v>
      </c>
      <c r="AK430" s="2">
        <f t="shared" si="124"/>
        <v>0.18448288026627643</v>
      </c>
      <c r="AL430" s="2">
        <f t="shared" si="125"/>
        <v>0.607</v>
      </c>
      <c r="AN430" s="102"/>
    </row>
    <row r="431" spans="1:40" ht="12.75">
      <c r="A431" s="49" t="s">
        <v>743</v>
      </c>
      <c r="B431" s="62" t="s">
        <v>1150</v>
      </c>
      <c r="C431" s="53" t="s">
        <v>715</v>
      </c>
      <c r="E431" s="74" t="s">
        <v>1200</v>
      </c>
      <c r="F431" s="56">
        <v>3040180924</v>
      </c>
      <c r="G431" s="67">
        <v>108.8</v>
      </c>
      <c r="H431" s="5">
        <f t="shared" si="116"/>
        <v>1.088</v>
      </c>
      <c r="I431" s="59">
        <v>6570154.28</v>
      </c>
      <c r="J431" s="59">
        <v>704233.89</v>
      </c>
      <c r="K431" s="59">
        <v>286417.03</v>
      </c>
      <c r="L431" s="59">
        <v>279620.25</v>
      </c>
      <c r="M431" s="91">
        <f t="shared" si="108"/>
        <v>7840425.45</v>
      </c>
      <c r="N431" s="59">
        <v>9689725</v>
      </c>
      <c r="O431" s="59">
        <v>10781469.32</v>
      </c>
      <c r="P431" s="59">
        <v>0</v>
      </c>
      <c r="Q431" s="94">
        <f t="shared" si="109"/>
        <v>20471194.32</v>
      </c>
      <c r="R431" s="59">
        <v>11447178</v>
      </c>
      <c r="S431" s="59">
        <v>304018</v>
      </c>
      <c r="T431" s="94">
        <f t="shared" si="110"/>
        <v>11751196</v>
      </c>
      <c r="U431" s="94">
        <f t="shared" si="111"/>
        <v>40062815.769999996</v>
      </c>
      <c r="V431" s="2">
        <f t="shared" si="117"/>
        <v>0.3765294989397809</v>
      </c>
      <c r="W431" s="2">
        <f t="shared" si="118"/>
        <v>0.009999996960707198</v>
      </c>
      <c r="X431" s="2">
        <f t="shared" si="112"/>
        <v>0.3865294959004881</v>
      </c>
      <c r="Y431" s="6">
        <f t="shared" si="113"/>
        <v>0.6733544756627781</v>
      </c>
      <c r="Z431" s="6">
        <f t="shared" si="114"/>
        <v>0.25789338351890795</v>
      </c>
      <c r="AB431" s="6">
        <f t="shared" si="115"/>
        <v>1.3177773550821739</v>
      </c>
      <c r="AC431" s="8">
        <v>282206.26710471424</v>
      </c>
      <c r="AD431" s="22">
        <f t="shared" si="119"/>
        <v>3718.850282528638</v>
      </c>
      <c r="AE431" s="23">
        <v>638.65</v>
      </c>
      <c r="AF431" s="22">
        <f t="shared" si="120"/>
        <v>3080.200282528638</v>
      </c>
      <c r="AG431" s="25"/>
      <c r="AH431" s="1">
        <f t="shared" si="121"/>
        <v>2794283937.5</v>
      </c>
      <c r="AI431" s="2">
        <f t="shared" si="122"/>
        <v>0.2805880012685719</v>
      </c>
      <c r="AJ431" s="2">
        <f t="shared" si="123"/>
        <v>0.7326096695211025</v>
      </c>
      <c r="AK431" s="2">
        <f t="shared" si="124"/>
        <v>0.42054409153973105</v>
      </c>
      <c r="AL431" s="2">
        <f t="shared" si="125"/>
        <v>1.435</v>
      </c>
      <c r="AN431" s="102"/>
    </row>
    <row r="432" spans="1:40" ht="12.75">
      <c r="A432" s="49" t="s">
        <v>744</v>
      </c>
      <c r="B432" s="62" t="s">
        <v>1151</v>
      </c>
      <c r="C432" s="53" t="s">
        <v>715</v>
      </c>
      <c r="E432" s="74"/>
      <c r="F432" s="56">
        <v>7142080396</v>
      </c>
      <c r="G432" s="67">
        <v>83.41</v>
      </c>
      <c r="H432" s="5">
        <f t="shared" si="116"/>
        <v>0.8341</v>
      </c>
      <c r="I432" s="59">
        <v>21264412.57</v>
      </c>
      <c r="J432" s="59">
        <v>2279041.77</v>
      </c>
      <c r="K432" s="59">
        <v>0</v>
      </c>
      <c r="L432" s="59">
        <v>904393.43</v>
      </c>
      <c r="M432" s="91">
        <f t="shared" si="108"/>
        <v>24447847.77</v>
      </c>
      <c r="N432" s="59">
        <v>0</v>
      </c>
      <c r="O432" s="59">
        <v>15073307.61</v>
      </c>
      <c r="P432" s="59">
        <v>3120119.09</v>
      </c>
      <c r="Q432" s="94">
        <f t="shared" si="109"/>
        <v>18193426.7</v>
      </c>
      <c r="R432" s="59">
        <v>14300500</v>
      </c>
      <c r="S432" s="59">
        <v>0</v>
      </c>
      <c r="T432" s="94">
        <f t="shared" si="110"/>
        <v>14300500</v>
      </c>
      <c r="U432" s="94">
        <f t="shared" si="111"/>
        <v>56941774.47</v>
      </c>
      <c r="V432" s="2">
        <f t="shared" si="117"/>
        <v>0.2002287737899051</v>
      </c>
      <c r="W432" s="2">
        <f t="shared" si="118"/>
        <v>0</v>
      </c>
      <c r="X432" s="2">
        <f t="shared" si="112"/>
        <v>0.2002287737899051</v>
      </c>
      <c r="Y432" s="6">
        <f t="shared" si="113"/>
        <v>0.2547356749188853</v>
      </c>
      <c r="Z432" s="6">
        <f t="shared" si="114"/>
        <v>0.34230709281419297</v>
      </c>
      <c r="AB432" s="6">
        <f t="shared" si="115"/>
        <v>0.7972715415229835</v>
      </c>
      <c r="AC432" s="8">
        <v>870121.628332462</v>
      </c>
      <c r="AD432" s="22">
        <f t="shared" si="119"/>
        <v>6937.232119331105</v>
      </c>
      <c r="AE432" s="23">
        <v>821.25</v>
      </c>
      <c r="AF432" s="22">
        <f t="shared" si="120"/>
        <v>6115.982119331105</v>
      </c>
      <c r="AG432" s="25"/>
      <c r="AH432" s="1">
        <f t="shared" si="121"/>
        <v>8562618865.843425</v>
      </c>
      <c r="AI432" s="2">
        <f t="shared" si="122"/>
        <v>0.2855183461163183</v>
      </c>
      <c r="AJ432" s="2">
        <f t="shared" si="123"/>
        <v>0.21247502644984226</v>
      </c>
      <c r="AK432" s="2">
        <f t="shared" si="124"/>
        <v>0.16701082021815986</v>
      </c>
      <c r="AL432" s="2">
        <f t="shared" si="125"/>
        <v>0.665</v>
      </c>
      <c r="AN432" s="102"/>
    </row>
    <row r="433" spans="1:40" ht="12.75">
      <c r="A433" s="49" t="s">
        <v>745</v>
      </c>
      <c r="B433" s="62" t="s">
        <v>746</v>
      </c>
      <c r="C433" s="53" t="s">
        <v>715</v>
      </c>
      <c r="E433" s="74"/>
      <c r="F433" s="56">
        <v>2051116625</v>
      </c>
      <c r="G433" s="67">
        <v>48.68</v>
      </c>
      <c r="H433" s="5">
        <f t="shared" si="116"/>
        <v>0.4868</v>
      </c>
      <c r="I433" s="59">
        <v>10603485.03</v>
      </c>
      <c r="J433" s="59">
        <v>1136447.36</v>
      </c>
      <c r="K433" s="59">
        <v>462160.09</v>
      </c>
      <c r="L433" s="59">
        <v>451005.29</v>
      </c>
      <c r="M433" s="91">
        <f t="shared" si="108"/>
        <v>12653097.769999998</v>
      </c>
      <c r="N433" s="59">
        <v>32184119.5</v>
      </c>
      <c r="O433" s="59">
        <v>0</v>
      </c>
      <c r="P433" s="59">
        <v>0</v>
      </c>
      <c r="Q433" s="94">
        <f t="shared" si="109"/>
        <v>32184119.5</v>
      </c>
      <c r="R433" s="59">
        <v>13150338</v>
      </c>
      <c r="S433" s="59">
        <v>205117</v>
      </c>
      <c r="T433" s="94">
        <f t="shared" si="110"/>
        <v>13355455</v>
      </c>
      <c r="U433" s="94">
        <f t="shared" si="111"/>
        <v>58192672.269999996</v>
      </c>
      <c r="V433" s="2">
        <f t="shared" si="117"/>
        <v>0.6411306816841778</v>
      </c>
      <c r="W433" s="2">
        <f t="shared" si="118"/>
        <v>0.010000260224110854</v>
      </c>
      <c r="X433" s="2">
        <f t="shared" si="112"/>
        <v>0.6511309419082887</v>
      </c>
      <c r="Y433" s="6">
        <f t="shared" si="113"/>
        <v>1.569102366375681</v>
      </c>
      <c r="Z433" s="6">
        <f t="shared" si="114"/>
        <v>0.6168882654344434</v>
      </c>
      <c r="AB433" s="6">
        <f t="shared" si="115"/>
        <v>2.837121573718413</v>
      </c>
      <c r="AC433" s="8">
        <v>103649.18643508122</v>
      </c>
      <c r="AD433" s="22">
        <f t="shared" si="119"/>
        <v>2940.653429333308</v>
      </c>
      <c r="AE433" s="23">
        <v>850.45</v>
      </c>
      <c r="AF433" s="22">
        <f t="shared" si="120"/>
        <v>2090.203429333308</v>
      </c>
      <c r="AG433" s="25"/>
      <c r="AH433" s="1">
        <f t="shared" si="121"/>
        <v>4213468827.0336895</v>
      </c>
      <c r="AI433" s="2">
        <f t="shared" si="122"/>
        <v>0.30030120761348705</v>
      </c>
      <c r="AJ433" s="2">
        <f t="shared" si="123"/>
        <v>0.7638390319516815</v>
      </c>
      <c r="AK433" s="2">
        <f t="shared" si="124"/>
        <v>0.3169705425209549</v>
      </c>
      <c r="AL433" s="2">
        <f t="shared" si="125"/>
        <v>1.381</v>
      </c>
      <c r="AN433" s="102"/>
    </row>
    <row r="434" spans="1:40" ht="12.75">
      <c r="A434" s="49" t="s">
        <v>747</v>
      </c>
      <c r="B434" s="62" t="s">
        <v>748</v>
      </c>
      <c r="C434" s="53" t="s">
        <v>715</v>
      </c>
      <c r="E434" s="74"/>
      <c r="F434" s="56">
        <v>975550839</v>
      </c>
      <c r="G434" s="67">
        <v>66.27</v>
      </c>
      <c r="H434" s="5">
        <f t="shared" si="116"/>
        <v>0.6627</v>
      </c>
      <c r="I434" s="59">
        <v>3943293.12</v>
      </c>
      <c r="J434" s="59">
        <v>422622.98</v>
      </c>
      <c r="K434" s="59">
        <v>171875</v>
      </c>
      <c r="L434" s="59">
        <v>167699.97</v>
      </c>
      <c r="M434" s="91">
        <f t="shared" si="108"/>
        <v>4705491.069999999</v>
      </c>
      <c r="N434" s="59">
        <v>107821</v>
      </c>
      <c r="O434" s="59">
        <v>0</v>
      </c>
      <c r="P434" s="59">
        <v>0</v>
      </c>
      <c r="Q434" s="94">
        <f t="shared" si="109"/>
        <v>107821</v>
      </c>
      <c r="R434" s="59">
        <v>2369835.22</v>
      </c>
      <c r="S434" s="59">
        <v>0</v>
      </c>
      <c r="T434" s="94">
        <f t="shared" si="110"/>
        <v>2369835.22</v>
      </c>
      <c r="U434" s="94">
        <f t="shared" si="111"/>
        <v>7183147.289999999</v>
      </c>
      <c r="V434" s="2">
        <f t="shared" si="117"/>
        <v>0.24292278016276714</v>
      </c>
      <c r="W434" s="2">
        <f t="shared" si="118"/>
        <v>0</v>
      </c>
      <c r="X434" s="2">
        <f t="shared" si="112"/>
        <v>0.24292278016276714</v>
      </c>
      <c r="Y434" s="6">
        <f t="shared" si="113"/>
        <v>0.011052319949878082</v>
      </c>
      <c r="Z434" s="6">
        <f t="shared" si="114"/>
        <v>0.4823419633182233</v>
      </c>
      <c r="AB434" s="6">
        <f t="shared" si="115"/>
        <v>0.7363170634308684</v>
      </c>
      <c r="AC434" s="8">
        <v>1823641.7794970986</v>
      </c>
      <c r="AD434" s="22">
        <f t="shared" si="119"/>
        <v>13427.785598291468</v>
      </c>
      <c r="AE434" s="23">
        <v>811.21</v>
      </c>
      <c r="AF434" s="22">
        <f t="shared" si="120"/>
        <v>12616.575598291467</v>
      </c>
      <c r="AG434" s="25"/>
      <c r="AH434" s="1">
        <f t="shared" si="121"/>
        <v>1472085165.2331374</v>
      </c>
      <c r="AI434" s="2">
        <f t="shared" si="122"/>
        <v>0.3196480190909865</v>
      </c>
      <c r="AJ434" s="2">
        <f t="shared" si="123"/>
        <v>0.0073243724307842034</v>
      </c>
      <c r="AK434" s="2">
        <f t="shared" si="124"/>
        <v>0.16098492641386575</v>
      </c>
      <c r="AL434" s="2">
        <f t="shared" si="125"/>
        <v>0.488</v>
      </c>
      <c r="AN434" s="102"/>
    </row>
    <row r="435" spans="1:40" ht="12.75">
      <c r="A435" s="49" t="s">
        <v>749</v>
      </c>
      <c r="B435" s="62" t="s">
        <v>616</v>
      </c>
      <c r="C435" s="53" t="s">
        <v>715</v>
      </c>
      <c r="E435" s="74"/>
      <c r="F435" s="56">
        <v>1149925804</v>
      </c>
      <c r="G435" s="67">
        <v>92.46</v>
      </c>
      <c r="H435" s="5">
        <f t="shared" si="116"/>
        <v>0.9246</v>
      </c>
      <c r="I435" s="59">
        <v>3069772.87</v>
      </c>
      <c r="J435" s="59">
        <v>329025.92</v>
      </c>
      <c r="K435" s="59">
        <v>133788.68</v>
      </c>
      <c r="L435" s="59">
        <v>130629.11</v>
      </c>
      <c r="M435" s="91">
        <f t="shared" si="108"/>
        <v>3663216.58</v>
      </c>
      <c r="N435" s="59">
        <v>8435914</v>
      </c>
      <c r="O435" s="59">
        <v>0</v>
      </c>
      <c r="P435" s="59">
        <v>0</v>
      </c>
      <c r="Q435" s="94">
        <f t="shared" si="109"/>
        <v>8435914</v>
      </c>
      <c r="R435" s="59">
        <v>4055935.48</v>
      </c>
      <c r="S435" s="59">
        <v>137991.1</v>
      </c>
      <c r="T435" s="94">
        <f t="shared" si="110"/>
        <v>4193926.58</v>
      </c>
      <c r="U435" s="94">
        <f t="shared" si="111"/>
        <v>16293057.16</v>
      </c>
      <c r="V435" s="2">
        <f t="shared" si="117"/>
        <v>0.35271279815545387</v>
      </c>
      <c r="W435" s="2">
        <f t="shared" si="118"/>
        <v>0.012000000306106706</v>
      </c>
      <c r="X435" s="2">
        <f t="shared" si="112"/>
        <v>0.3647127984615606</v>
      </c>
      <c r="Y435" s="6">
        <f t="shared" si="113"/>
        <v>0.7336050700537197</v>
      </c>
      <c r="Z435" s="6">
        <f t="shared" si="114"/>
        <v>0.31856112518369056</v>
      </c>
      <c r="AA435" s="83"/>
      <c r="AB435" s="6">
        <f t="shared" si="115"/>
        <v>1.416878993698971</v>
      </c>
      <c r="AC435" s="8">
        <v>277503.10938367574</v>
      </c>
      <c r="AD435" s="22">
        <f t="shared" si="119"/>
        <v>3931.8832637187797</v>
      </c>
      <c r="AE435" s="23">
        <v>592.19</v>
      </c>
      <c r="AF435" s="22">
        <f t="shared" si="120"/>
        <v>3339.6932637187797</v>
      </c>
      <c r="AG435" s="25"/>
      <c r="AH435" s="1">
        <f t="shared" si="121"/>
        <v>1243700847.9342418</v>
      </c>
      <c r="AI435" s="2">
        <f t="shared" si="122"/>
        <v>0.2945416163448403</v>
      </c>
      <c r="AJ435" s="2">
        <f t="shared" si="123"/>
        <v>0.6782912477716693</v>
      </c>
      <c r="AK435" s="2">
        <f t="shared" si="124"/>
        <v>0.33721345345755893</v>
      </c>
      <c r="AL435" s="2">
        <f t="shared" si="125"/>
        <v>1.31</v>
      </c>
      <c r="AN435" s="102"/>
    </row>
    <row r="436" spans="1:40" ht="12.75">
      <c r="A436" s="49" t="s">
        <v>750</v>
      </c>
      <c r="B436" s="62" t="s">
        <v>751</v>
      </c>
      <c r="C436" s="53" t="s">
        <v>715</v>
      </c>
      <c r="E436" s="74"/>
      <c r="F436" s="56">
        <v>256819632</v>
      </c>
      <c r="G436" s="67">
        <v>92.99</v>
      </c>
      <c r="H436" s="5">
        <f t="shared" si="116"/>
        <v>0.9299</v>
      </c>
      <c r="I436" s="59">
        <v>673838.32</v>
      </c>
      <c r="J436" s="59">
        <v>72219.8</v>
      </c>
      <c r="K436" s="59">
        <v>29369.62</v>
      </c>
      <c r="L436" s="59">
        <v>28661.41</v>
      </c>
      <c r="M436" s="91">
        <f t="shared" si="108"/>
        <v>804089.15</v>
      </c>
      <c r="N436" s="59">
        <v>1468697</v>
      </c>
      <c r="O436" s="59">
        <v>827185.47</v>
      </c>
      <c r="P436" s="59">
        <v>0</v>
      </c>
      <c r="Q436" s="94">
        <f t="shared" si="109"/>
        <v>2295882.4699999997</v>
      </c>
      <c r="R436" s="59">
        <v>1384247.74</v>
      </c>
      <c r="S436" s="59">
        <v>0</v>
      </c>
      <c r="T436" s="94">
        <f t="shared" si="110"/>
        <v>1384247.74</v>
      </c>
      <c r="U436" s="94">
        <f t="shared" si="111"/>
        <v>4484219.359999999</v>
      </c>
      <c r="V436" s="2">
        <f t="shared" si="117"/>
        <v>0.5389960764370225</v>
      </c>
      <c r="W436" s="2">
        <f t="shared" si="118"/>
        <v>0</v>
      </c>
      <c r="X436" s="2">
        <f t="shared" si="112"/>
        <v>0.5389960764370225</v>
      </c>
      <c r="Y436" s="6">
        <f t="shared" si="113"/>
        <v>0.8939668872354742</v>
      </c>
      <c r="Z436" s="6">
        <f t="shared" si="114"/>
        <v>0.3130948922160281</v>
      </c>
      <c r="AB436" s="6">
        <f t="shared" si="115"/>
        <v>1.746057855888525</v>
      </c>
      <c r="AC436" s="8">
        <v>239002.32333010648</v>
      </c>
      <c r="AD436" s="22">
        <f t="shared" si="119"/>
        <v>4173.118842261417</v>
      </c>
      <c r="AE436" s="23">
        <v>606.42</v>
      </c>
      <c r="AF436" s="22">
        <f t="shared" si="120"/>
        <v>3566.6988422614168</v>
      </c>
      <c r="AG436" s="25"/>
      <c r="AH436" s="1">
        <f t="shared" si="121"/>
        <v>276179838.6923325</v>
      </c>
      <c r="AI436" s="2">
        <f t="shared" si="122"/>
        <v>0.29114694027168453</v>
      </c>
      <c r="AJ436" s="2">
        <f t="shared" si="123"/>
        <v>0.8312998084402674</v>
      </c>
      <c r="AK436" s="2">
        <f t="shared" si="124"/>
        <v>0.5012124514787872</v>
      </c>
      <c r="AL436" s="2">
        <f t="shared" si="125"/>
        <v>1.6229999999999998</v>
      </c>
      <c r="AN436" s="102"/>
    </row>
    <row r="437" spans="1:40" ht="12.75">
      <c r="A437" s="49" t="s">
        <v>752</v>
      </c>
      <c r="B437" s="62" t="s">
        <v>753</v>
      </c>
      <c r="C437" s="53" t="s">
        <v>715</v>
      </c>
      <c r="E437" s="74"/>
      <c r="F437" s="56">
        <v>289030348</v>
      </c>
      <c r="G437" s="67">
        <v>95.59</v>
      </c>
      <c r="H437" s="5">
        <f t="shared" si="116"/>
        <v>0.9559000000000001</v>
      </c>
      <c r="I437" s="59">
        <v>738616.39</v>
      </c>
      <c r="J437" s="59">
        <v>79160.96</v>
      </c>
      <c r="K437" s="59">
        <v>32193.98</v>
      </c>
      <c r="L437" s="59">
        <v>31410.93</v>
      </c>
      <c r="M437" s="91">
        <f t="shared" si="108"/>
        <v>881382.26</v>
      </c>
      <c r="N437" s="59">
        <v>0</v>
      </c>
      <c r="O437" s="59">
        <v>1820267.87</v>
      </c>
      <c r="P437" s="59">
        <v>0</v>
      </c>
      <c r="Q437" s="94">
        <f t="shared" si="109"/>
        <v>1820267.87</v>
      </c>
      <c r="R437" s="59">
        <v>1213836.97</v>
      </c>
      <c r="S437" s="59">
        <v>0</v>
      </c>
      <c r="T437" s="94">
        <f t="shared" si="110"/>
        <v>1213836.97</v>
      </c>
      <c r="U437" s="94">
        <f t="shared" si="111"/>
        <v>3915487.0999999996</v>
      </c>
      <c r="V437" s="2">
        <f t="shared" si="117"/>
        <v>0.41996869131541853</v>
      </c>
      <c r="W437" s="2">
        <f t="shared" si="118"/>
        <v>0</v>
      </c>
      <c r="X437" s="2">
        <f t="shared" si="112"/>
        <v>0.41996869131541853</v>
      </c>
      <c r="Y437" s="6">
        <f t="shared" si="113"/>
        <v>0.6297843401551729</v>
      </c>
      <c r="Z437" s="6">
        <f t="shared" si="114"/>
        <v>0.3049445382116068</v>
      </c>
      <c r="AA437" s="83"/>
      <c r="AB437" s="6">
        <f t="shared" si="115"/>
        <v>1.3546975696821981</v>
      </c>
      <c r="AC437" s="8">
        <v>317226.651216686</v>
      </c>
      <c r="AD437" s="22">
        <f t="shared" si="119"/>
        <v>4297.461734416669</v>
      </c>
      <c r="AE437" s="23">
        <v>559.68</v>
      </c>
      <c r="AF437" s="22">
        <f t="shared" si="120"/>
        <v>3737.781734416669</v>
      </c>
      <c r="AG437" s="25"/>
      <c r="AH437" s="1">
        <f t="shared" si="121"/>
        <v>302364628.09917355</v>
      </c>
      <c r="AI437" s="2">
        <f t="shared" si="122"/>
        <v>0.2914964840764749</v>
      </c>
      <c r="AJ437" s="2">
        <f t="shared" si="123"/>
        <v>0.6020108507543299</v>
      </c>
      <c r="AK437" s="2">
        <f t="shared" si="124"/>
        <v>0.4014480720284086</v>
      </c>
      <c r="AL437" s="2">
        <f t="shared" si="125"/>
        <v>1.294</v>
      </c>
      <c r="AN437" s="102"/>
    </row>
    <row r="438" spans="1:40" ht="12.75">
      <c r="A438" s="49" t="s">
        <v>754</v>
      </c>
      <c r="B438" s="62" t="s">
        <v>755</v>
      </c>
      <c r="C438" s="53" t="s">
        <v>715</v>
      </c>
      <c r="E438" s="74"/>
      <c r="F438" s="56">
        <v>413307576</v>
      </c>
      <c r="G438" s="67">
        <v>46.31</v>
      </c>
      <c r="H438" s="5">
        <f t="shared" si="116"/>
        <v>0.4631</v>
      </c>
      <c r="I438" s="59">
        <v>2255093.62</v>
      </c>
      <c r="J438" s="59">
        <v>241690.01</v>
      </c>
      <c r="K438" s="59">
        <v>98292</v>
      </c>
      <c r="L438" s="59">
        <v>95904.47</v>
      </c>
      <c r="M438" s="91">
        <f t="shared" si="108"/>
        <v>2690980.1</v>
      </c>
      <c r="N438" s="59">
        <v>9433494</v>
      </c>
      <c r="O438" s="59">
        <v>0</v>
      </c>
      <c r="P438" s="59">
        <v>0</v>
      </c>
      <c r="Q438" s="94">
        <f t="shared" si="109"/>
        <v>9433494</v>
      </c>
      <c r="R438" s="59">
        <v>505107.96</v>
      </c>
      <c r="S438" s="59">
        <v>82661.52</v>
      </c>
      <c r="T438" s="94">
        <f t="shared" si="110"/>
        <v>587769.48</v>
      </c>
      <c r="U438" s="94">
        <f t="shared" si="111"/>
        <v>12712243.58</v>
      </c>
      <c r="V438" s="2">
        <f t="shared" si="117"/>
        <v>0.12221115443574641</v>
      </c>
      <c r="W438" s="2">
        <f t="shared" si="118"/>
        <v>0.020000001161362694</v>
      </c>
      <c r="X438" s="2">
        <f t="shared" si="112"/>
        <v>0.1422111555971091</v>
      </c>
      <c r="Y438" s="6">
        <f t="shared" si="113"/>
        <v>2.2824391682575884</v>
      </c>
      <c r="Z438" s="6">
        <f t="shared" si="114"/>
        <v>0.6510841456242747</v>
      </c>
      <c r="AB438" s="6">
        <f t="shared" si="115"/>
        <v>3.0757344694789723</v>
      </c>
      <c r="AC438" s="8">
        <v>150661.29032258064</v>
      </c>
      <c r="AD438" s="22">
        <f t="shared" si="119"/>
        <v>4633.9412386134</v>
      </c>
      <c r="AE438" s="23">
        <v>432.45</v>
      </c>
      <c r="AF438" s="22">
        <f t="shared" si="120"/>
        <v>4201.4912386134</v>
      </c>
      <c r="AG438" s="25"/>
      <c r="AH438" s="1">
        <f t="shared" si="121"/>
        <v>892480190.0237529</v>
      </c>
      <c r="AI438" s="2">
        <f t="shared" si="122"/>
        <v>0.30151706783860166</v>
      </c>
      <c r="AJ438" s="2">
        <f t="shared" si="123"/>
        <v>1.0569975788200892</v>
      </c>
      <c r="AK438" s="2">
        <f t="shared" si="124"/>
        <v>0.06585798615702122</v>
      </c>
      <c r="AL438" s="2">
        <f t="shared" si="125"/>
        <v>1.425</v>
      </c>
      <c r="AN438" s="102"/>
    </row>
    <row r="439" spans="1:40" ht="12.75">
      <c r="A439" s="49" t="s">
        <v>756</v>
      </c>
      <c r="B439" s="62" t="s">
        <v>757</v>
      </c>
      <c r="C439" s="53" t="s">
        <v>715</v>
      </c>
      <c r="E439" s="74"/>
      <c r="F439" s="56">
        <v>1363119236</v>
      </c>
      <c r="G439" s="67">
        <v>38.92</v>
      </c>
      <c r="H439" s="5">
        <f t="shared" si="116"/>
        <v>0.3892</v>
      </c>
      <c r="I439" s="59">
        <v>8637834.94</v>
      </c>
      <c r="J439" s="59">
        <v>925757.81</v>
      </c>
      <c r="K439" s="59">
        <v>376495.91</v>
      </c>
      <c r="L439" s="59">
        <v>367340.71</v>
      </c>
      <c r="M439" s="91">
        <f t="shared" si="108"/>
        <v>10307429.370000001</v>
      </c>
      <c r="N439" s="59">
        <v>25901894</v>
      </c>
      <c r="O439" s="59">
        <v>0</v>
      </c>
      <c r="P439" s="59">
        <v>0</v>
      </c>
      <c r="Q439" s="94">
        <f t="shared" si="109"/>
        <v>25901894</v>
      </c>
      <c r="R439" s="59">
        <v>10061114</v>
      </c>
      <c r="S439" s="59">
        <v>67445</v>
      </c>
      <c r="T439" s="94">
        <f t="shared" si="110"/>
        <v>10128559</v>
      </c>
      <c r="U439" s="94">
        <f t="shared" si="111"/>
        <v>46337882.370000005</v>
      </c>
      <c r="V439" s="2">
        <f t="shared" si="117"/>
        <v>0.7380949321442927</v>
      </c>
      <c r="W439" s="2">
        <f t="shared" si="118"/>
        <v>0.004947843022002516</v>
      </c>
      <c r="X439" s="2">
        <f t="shared" si="112"/>
        <v>0.7430427751662951</v>
      </c>
      <c r="Y439" s="6">
        <f t="shared" si="113"/>
        <v>1.900192830966696</v>
      </c>
      <c r="Z439" s="6">
        <f t="shared" si="114"/>
        <v>0.7561649119006344</v>
      </c>
      <c r="AB439" s="6">
        <f t="shared" si="115"/>
        <v>3.399400518033626</v>
      </c>
      <c r="AC439" s="8">
        <v>161578.96762208067</v>
      </c>
      <c r="AD439" s="22">
        <f t="shared" si="119"/>
        <v>5492.716262378396</v>
      </c>
      <c r="AE439" s="23">
        <v>537.74</v>
      </c>
      <c r="AF439" s="22">
        <f t="shared" si="120"/>
        <v>4954.976262378396</v>
      </c>
      <c r="AG439" s="25"/>
      <c r="AH439" s="1">
        <f t="shared" si="121"/>
        <v>3502361860.2261047</v>
      </c>
      <c r="AI439" s="2">
        <f t="shared" si="122"/>
        <v>0.2942993837117269</v>
      </c>
      <c r="AJ439" s="2">
        <f t="shared" si="123"/>
        <v>0.7395550498122382</v>
      </c>
      <c r="AK439" s="2">
        <f t="shared" si="124"/>
        <v>0.28919224809472205</v>
      </c>
      <c r="AL439" s="2">
        <f t="shared" si="125"/>
        <v>1.323</v>
      </c>
      <c r="AN439" s="102"/>
    </row>
    <row r="440" spans="1:40" ht="12.75">
      <c r="A440" s="49" t="s">
        <v>758</v>
      </c>
      <c r="B440" s="62" t="s">
        <v>1152</v>
      </c>
      <c r="C440" s="53" t="s">
        <v>715</v>
      </c>
      <c r="E440" s="74"/>
      <c r="F440" s="56">
        <v>671160957</v>
      </c>
      <c r="G440" s="67">
        <v>31.55</v>
      </c>
      <c r="H440" s="5">
        <f t="shared" si="116"/>
        <v>0.3155</v>
      </c>
      <c r="I440" s="59">
        <v>5279813.28</v>
      </c>
      <c r="J440" s="59">
        <v>565869.3</v>
      </c>
      <c r="K440" s="59">
        <v>230119.54</v>
      </c>
      <c r="L440" s="59">
        <v>224604.45</v>
      </c>
      <c r="M440" s="91">
        <f t="shared" si="108"/>
        <v>6300406.57</v>
      </c>
      <c r="N440" s="59">
        <v>9660146</v>
      </c>
      <c r="O440" s="59">
        <v>0</v>
      </c>
      <c r="P440" s="59">
        <v>0</v>
      </c>
      <c r="Q440" s="94">
        <f t="shared" si="109"/>
        <v>9660146</v>
      </c>
      <c r="R440" s="59">
        <v>4252351.34</v>
      </c>
      <c r="S440" s="59">
        <v>67094.63</v>
      </c>
      <c r="T440" s="94">
        <f t="shared" si="110"/>
        <v>4319445.97</v>
      </c>
      <c r="U440" s="94">
        <f t="shared" si="111"/>
        <v>20279998.54</v>
      </c>
      <c r="V440" s="2">
        <f t="shared" si="117"/>
        <v>0.6335814525039483</v>
      </c>
      <c r="W440" s="2">
        <f t="shared" si="118"/>
        <v>0.009996801706092092</v>
      </c>
      <c r="X440" s="2">
        <f t="shared" si="112"/>
        <v>0.6435782542100403</v>
      </c>
      <c r="Y440" s="6">
        <f t="shared" si="113"/>
        <v>1.4393188249774784</v>
      </c>
      <c r="Z440" s="6">
        <f t="shared" si="114"/>
        <v>0.9387325803577696</v>
      </c>
      <c r="AB440" s="6">
        <f t="shared" si="115"/>
        <v>3.0216296595452885</v>
      </c>
      <c r="AC440" s="8">
        <v>182764.43051971987</v>
      </c>
      <c r="AD440" s="22">
        <f t="shared" si="119"/>
        <v>5522.464239682897</v>
      </c>
      <c r="AE440" s="23">
        <v>638.3</v>
      </c>
      <c r="AF440" s="22">
        <f t="shared" si="120"/>
        <v>4884.164239682897</v>
      </c>
      <c r="AG440" s="25"/>
      <c r="AH440" s="1">
        <f t="shared" si="121"/>
        <v>2127293049.1283677</v>
      </c>
      <c r="AI440" s="2">
        <f t="shared" si="122"/>
        <v>0.29617012910287627</v>
      </c>
      <c r="AJ440" s="2">
        <f t="shared" si="123"/>
        <v>0.4541050892803945</v>
      </c>
      <c r="AK440" s="2">
        <f t="shared" si="124"/>
        <v>0.20304893920326775</v>
      </c>
      <c r="AL440" s="2">
        <f t="shared" si="125"/>
        <v>0.9530000000000001</v>
      </c>
      <c r="AN440" s="102"/>
    </row>
    <row r="441" spans="1:40" ht="12.75">
      <c r="A441" s="49" t="s">
        <v>759</v>
      </c>
      <c r="B441" s="62" t="s">
        <v>760</v>
      </c>
      <c r="C441" s="53" t="s">
        <v>715</v>
      </c>
      <c r="E441" s="74"/>
      <c r="F441" s="56">
        <v>230995354</v>
      </c>
      <c r="G441" s="67">
        <v>29.6</v>
      </c>
      <c r="H441" s="5">
        <f t="shared" si="116"/>
        <v>0.29600000000000004</v>
      </c>
      <c r="I441" s="59">
        <v>1826119.75</v>
      </c>
      <c r="J441" s="59">
        <v>195714.8</v>
      </c>
      <c r="K441" s="59">
        <v>79594.36</v>
      </c>
      <c r="L441" s="59">
        <v>77661.65</v>
      </c>
      <c r="M441" s="91">
        <f t="shared" si="108"/>
        <v>2179090.56</v>
      </c>
      <c r="N441" s="59">
        <v>2276123</v>
      </c>
      <c r="O441" s="59">
        <v>2136794.17</v>
      </c>
      <c r="P441" s="59">
        <v>0</v>
      </c>
      <c r="Q441" s="94">
        <f t="shared" si="109"/>
        <v>4412917.17</v>
      </c>
      <c r="R441" s="59">
        <v>2165352.33</v>
      </c>
      <c r="S441" s="59">
        <v>0</v>
      </c>
      <c r="T441" s="94">
        <f t="shared" si="110"/>
        <v>2165352.33</v>
      </c>
      <c r="U441" s="94">
        <f t="shared" si="111"/>
        <v>8757360.06</v>
      </c>
      <c r="V441" s="2">
        <f t="shared" si="117"/>
        <v>0.937400814563569</v>
      </c>
      <c r="W441" s="2">
        <f t="shared" si="118"/>
        <v>0</v>
      </c>
      <c r="X441" s="2">
        <f t="shared" si="112"/>
        <v>0.937400814563569</v>
      </c>
      <c r="Y441" s="6">
        <f t="shared" si="113"/>
        <v>1.9103921761127716</v>
      </c>
      <c r="Z441" s="6">
        <f t="shared" si="114"/>
        <v>0.9433482198953664</v>
      </c>
      <c r="AB441" s="6">
        <f t="shared" si="115"/>
        <v>3.7911412105717073</v>
      </c>
      <c r="AC441" s="8">
        <v>81481.07936507936</v>
      </c>
      <c r="AD441" s="22">
        <f t="shared" si="119"/>
        <v>3089.062778628163</v>
      </c>
      <c r="AE441" s="23">
        <v>603.69</v>
      </c>
      <c r="AF441" s="22">
        <f t="shared" si="120"/>
        <v>2485.372778628163</v>
      </c>
      <c r="AG441" s="25"/>
      <c r="AH441" s="1">
        <f t="shared" si="121"/>
        <v>780389709.4594593</v>
      </c>
      <c r="AI441" s="2">
        <f t="shared" si="122"/>
        <v>0.2792310730890285</v>
      </c>
      <c r="AJ441" s="2">
        <f t="shared" si="123"/>
        <v>0.5654760841293804</v>
      </c>
      <c r="AK441" s="2">
        <f t="shared" si="124"/>
        <v>0.27747064111081654</v>
      </c>
      <c r="AL441" s="2">
        <f t="shared" si="125"/>
        <v>1.121</v>
      </c>
      <c r="AN441" s="102"/>
    </row>
    <row r="442" spans="1:40" ht="12.75">
      <c r="A442" s="49" t="s">
        <v>761</v>
      </c>
      <c r="B442" s="62" t="s">
        <v>762</v>
      </c>
      <c r="C442" s="53" t="s">
        <v>715</v>
      </c>
      <c r="E442" s="74"/>
      <c r="F442" s="56">
        <v>683612232</v>
      </c>
      <c r="G442" s="67">
        <v>53.46</v>
      </c>
      <c r="H442" s="5">
        <f t="shared" si="116"/>
        <v>0.5346</v>
      </c>
      <c r="I442" s="59">
        <v>3071266.38</v>
      </c>
      <c r="J442" s="59">
        <v>329164.08</v>
      </c>
      <c r="K442" s="59">
        <v>133866.07</v>
      </c>
      <c r="L442" s="59">
        <v>130615.36</v>
      </c>
      <c r="M442" s="91">
        <f t="shared" si="108"/>
        <v>3664911.8899999997</v>
      </c>
      <c r="N442" s="59">
        <v>1283650</v>
      </c>
      <c r="O442" s="59">
        <v>3043769.97</v>
      </c>
      <c r="P442" s="59">
        <v>0</v>
      </c>
      <c r="Q442" s="94">
        <f t="shared" si="109"/>
        <v>4327419.970000001</v>
      </c>
      <c r="R442" s="59">
        <v>4531287.79</v>
      </c>
      <c r="S442" s="59">
        <v>0</v>
      </c>
      <c r="T442" s="94">
        <f t="shared" si="110"/>
        <v>4531287.79</v>
      </c>
      <c r="U442" s="94">
        <f t="shared" si="111"/>
        <v>12523619.65</v>
      </c>
      <c r="V442" s="2">
        <f t="shared" si="117"/>
        <v>0.6628447499751585</v>
      </c>
      <c r="W442" s="2">
        <f t="shared" si="118"/>
        <v>0</v>
      </c>
      <c r="X442" s="2">
        <f t="shared" si="112"/>
        <v>0.6628447499751585</v>
      </c>
      <c r="Y442" s="6">
        <f t="shared" si="113"/>
        <v>0.6330226065937336</v>
      </c>
      <c r="Z442" s="6">
        <f t="shared" si="114"/>
        <v>0.5361097590775701</v>
      </c>
      <c r="AA442" s="83"/>
      <c r="AB442" s="6">
        <f t="shared" si="115"/>
        <v>1.8319771156464622</v>
      </c>
      <c r="AC442" s="8">
        <v>326513.77659574465</v>
      </c>
      <c r="AD442" s="22">
        <f t="shared" si="119"/>
        <v>5981.657666667056</v>
      </c>
      <c r="AE442" s="23">
        <v>738.07</v>
      </c>
      <c r="AF442" s="22">
        <f t="shared" si="120"/>
        <v>5243.5876666670565</v>
      </c>
      <c r="AG442" s="25"/>
      <c r="AH442" s="1">
        <f t="shared" si="121"/>
        <v>1278735937.1492705</v>
      </c>
      <c r="AI442" s="2">
        <f t="shared" si="122"/>
        <v>0.28660427720286896</v>
      </c>
      <c r="AJ442" s="2">
        <f t="shared" si="123"/>
        <v>0.33841388548500995</v>
      </c>
      <c r="AK442" s="2">
        <f t="shared" si="124"/>
        <v>0.3543568033367197</v>
      </c>
      <c r="AL442" s="2">
        <f t="shared" si="125"/>
        <v>0.979</v>
      </c>
      <c r="AN442" s="102"/>
    </row>
    <row r="443" spans="1:40" ht="12.75">
      <c r="A443" s="49" t="s">
        <v>763</v>
      </c>
      <c r="B443" s="62" t="s">
        <v>764</v>
      </c>
      <c r="C443" s="53" t="s">
        <v>715</v>
      </c>
      <c r="E443" s="74"/>
      <c r="F443" s="56">
        <v>1046582614</v>
      </c>
      <c r="G443" s="67">
        <v>81.45</v>
      </c>
      <c r="H443" s="5">
        <f t="shared" si="116"/>
        <v>0.8145</v>
      </c>
      <c r="I443" s="59">
        <v>3243671</v>
      </c>
      <c r="J443" s="59">
        <v>347649.43</v>
      </c>
      <c r="K443" s="59">
        <v>0</v>
      </c>
      <c r="L443" s="59">
        <v>137969.32</v>
      </c>
      <c r="M443" s="91">
        <f t="shared" si="108"/>
        <v>3729289.75</v>
      </c>
      <c r="N443" s="59">
        <v>0</v>
      </c>
      <c r="O443" s="59">
        <v>2500129.49</v>
      </c>
      <c r="P443" s="59">
        <v>475911.87</v>
      </c>
      <c r="Q443" s="94">
        <f t="shared" si="109"/>
        <v>2976041.3600000003</v>
      </c>
      <c r="R443" s="59">
        <v>2715650</v>
      </c>
      <c r="S443" s="59">
        <v>0</v>
      </c>
      <c r="T443" s="94">
        <f t="shared" si="110"/>
        <v>2715650</v>
      </c>
      <c r="U443" s="94">
        <f t="shared" si="111"/>
        <v>9420981.11</v>
      </c>
      <c r="V443" s="2">
        <f t="shared" si="117"/>
        <v>0.25947784376246097</v>
      </c>
      <c r="W443" s="2">
        <f t="shared" si="118"/>
        <v>0</v>
      </c>
      <c r="X443" s="2">
        <f t="shared" si="112"/>
        <v>0.25947784376246097</v>
      </c>
      <c r="Y443" s="6">
        <f t="shared" si="113"/>
        <v>0.284357997179571</v>
      </c>
      <c r="Z443" s="6">
        <f t="shared" si="114"/>
        <v>0.3563301836007759</v>
      </c>
      <c r="AB443" s="6">
        <f t="shared" si="115"/>
        <v>0.9001660245428079</v>
      </c>
      <c r="AC443" s="8">
        <v>503078.30508474575</v>
      </c>
      <c r="AD443" s="22">
        <f t="shared" si="119"/>
        <v>4528.5399792186945</v>
      </c>
      <c r="AE443" s="23">
        <v>775.85</v>
      </c>
      <c r="AF443" s="22">
        <f t="shared" si="120"/>
        <v>3752.6899792186946</v>
      </c>
      <c r="AG443" s="25"/>
      <c r="AH443" s="1">
        <f t="shared" si="121"/>
        <v>1284938752.6089625</v>
      </c>
      <c r="AI443" s="2">
        <f t="shared" si="122"/>
        <v>0.290230934542832</v>
      </c>
      <c r="AJ443" s="2">
        <f t="shared" si="123"/>
        <v>0.23160958870276058</v>
      </c>
      <c r="AK443" s="2">
        <f t="shared" si="124"/>
        <v>0.21134470374452444</v>
      </c>
      <c r="AL443" s="2">
        <f t="shared" si="125"/>
        <v>0.733</v>
      </c>
      <c r="AN443" s="102"/>
    </row>
    <row r="444" spans="1:40" ht="12.75">
      <c r="A444" s="49" t="s">
        <v>765</v>
      </c>
      <c r="B444" s="62" t="s">
        <v>1153</v>
      </c>
      <c r="C444" s="53" t="s">
        <v>715</v>
      </c>
      <c r="E444" s="74" t="s">
        <v>1201</v>
      </c>
      <c r="F444" s="56">
        <v>279677159</v>
      </c>
      <c r="G444" s="67">
        <v>106.26</v>
      </c>
      <c r="H444" s="5">
        <f t="shared" si="116"/>
        <v>1.0626</v>
      </c>
      <c r="I444" s="59">
        <v>610464.15</v>
      </c>
      <c r="J444" s="59">
        <v>65426.93</v>
      </c>
      <c r="K444" s="59">
        <v>26607.94</v>
      </c>
      <c r="L444" s="59">
        <v>25962.6</v>
      </c>
      <c r="M444" s="91">
        <f t="shared" si="108"/>
        <v>728461.62</v>
      </c>
      <c r="N444" s="59">
        <v>0</v>
      </c>
      <c r="O444" s="59">
        <v>1457305.21</v>
      </c>
      <c r="P444" s="59">
        <v>0</v>
      </c>
      <c r="Q444" s="94">
        <f t="shared" si="109"/>
        <v>1457305.21</v>
      </c>
      <c r="R444" s="59">
        <v>1727932.02</v>
      </c>
      <c r="S444" s="59">
        <v>0</v>
      </c>
      <c r="T444" s="94">
        <f t="shared" si="110"/>
        <v>1727932.02</v>
      </c>
      <c r="U444" s="94">
        <f t="shared" si="111"/>
        <v>3913698.85</v>
      </c>
      <c r="V444" s="2">
        <f t="shared" si="117"/>
        <v>0.6178309398516165</v>
      </c>
      <c r="W444" s="2">
        <f t="shared" si="118"/>
        <v>0</v>
      </c>
      <c r="X444" s="2">
        <f t="shared" si="112"/>
        <v>0.6178309398516165</v>
      </c>
      <c r="Y444" s="6">
        <f t="shared" si="113"/>
        <v>0.5210669384695802</v>
      </c>
      <c r="Z444" s="6">
        <f t="shared" si="114"/>
        <v>0.26046518157029763</v>
      </c>
      <c r="AB444" s="6">
        <f t="shared" si="115"/>
        <v>1.3993630598914943</v>
      </c>
      <c r="AC444" s="8">
        <v>214065.84022038567</v>
      </c>
      <c r="AD444" s="22">
        <f t="shared" si="119"/>
        <v>2995.5582918904265</v>
      </c>
      <c r="AE444" s="23">
        <v>549.22</v>
      </c>
      <c r="AF444" s="22">
        <f t="shared" si="120"/>
        <v>2446.3382918904263</v>
      </c>
      <c r="AG444" s="25"/>
      <c r="AH444" s="1">
        <f t="shared" si="121"/>
        <v>263200789.5727461</v>
      </c>
      <c r="AI444" s="2">
        <f t="shared" si="122"/>
        <v>0.27677030193659824</v>
      </c>
      <c r="AJ444" s="2">
        <f t="shared" si="123"/>
        <v>0.5536857288177759</v>
      </c>
      <c r="AK444" s="2">
        <f t="shared" si="124"/>
        <v>0.6565071566863278</v>
      </c>
      <c r="AL444" s="2">
        <f t="shared" si="125"/>
        <v>1.488</v>
      </c>
      <c r="AN444" s="102"/>
    </row>
    <row r="445" spans="1:40" ht="12.75">
      <c r="A445" s="49" t="s">
        <v>766</v>
      </c>
      <c r="B445" s="62" t="s">
        <v>767</v>
      </c>
      <c r="C445" s="53" t="s">
        <v>715</v>
      </c>
      <c r="D445" s="49"/>
      <c r="E445" s="74"/>
      <c r="F445" s="56">
        <v>4201625567</v>
      </c>
      <c r="G445" s="67">
        <v>87.04</v>
      </c>
      <c r="H445" s="5">
        <f t="shared" si="116"/>
        <v>0.8704000000000001</v>
      </c>
      <c r="I445" s="59">
        <v>12061216.64</v>
      </c>
      <c r="J445" s="59">
        <v>1292661.23</v>
      </c>
      <c r="K445" s="59">
        <v>525708.81</v>
      </c>
      <c r="L445" s="59">
        <v>512934.92</v>
      </c>
      <c r="M445" s="91">
        <f t="shared" si="108"/>
        <v>14392521.600000001</v>
      </c>
      <c r="N445" s="59">
        <v>23730009</v>
      </c>
      <c r="O445" s="59">
        <v>7327979.14</v>
      </c>
      <c r="P445" s="59">
        <v>0</v>
      </c>
      <c r="Q445" s="94">
        <f t="shared" si="109"/>
        <v>31057988.14</v>
      </c>
      <c r="R445" s="59">
        <v>22399183.41</v>
      </c>
      <c r="S445" s="59">
        <v>420213.16</v>
      </c>
      <c r="T445" s="94">
        <f t="shared" si="110"/>
        <v>22819396.57</v>
      </c>
      <c r="U445" s="94">
        <f t="shared" si="111"/>
        <v>68269906.31</v>
      </c>
      <c r="V445" s="2">
        <f t="shared" si="117"/>
        <v>0.5331075568923964</v>
      </c>
      <c r="W445" s="2">
        <f t="shared" si="118"/>
        <v>0.010001204374335434</v>
      </c>
      <c r="X445" s="2">
        <f t="shared" si="112"/>
        <v>0.5431087612667319</v>
      </c>
      <c r="Y445" s="6">
        <f t="shared" si="113"/>
        <v>0.7391898122463039</v>
      </c>
      <c r="Z445" s="6">
        <f t="shared" si="114"/>
        <v>0.34254650659593155</v>
      </c>
      <c r="AB445" s="6">
        <f t="shared" si="115"/>
        <v>1.6248450801089676</v>
      </c>
      <c r="AC445" s="8">
        <v>296416.4296223639</v>
      </c>
      <c r="AD445" s="22">
        <f t="shared" si="119"/>
        <v>4816.30777335364</v>
      </c>
      <c r="AE445" s="23">
        <v>602.8</v>
      </c>
      <c r="AF445" s="22">
        <f t="shared" si="120"/>
        <v>4213.50777335364</v>
      </c>
      <c r="AG445" s="25"/>
      <c r="AH445" s="1">
        <f t="shared" si="121"/>
        <v>4827235256.204043</v>
      </c>
      <c r="AI445" s="2">
        <f t="shared" si="122"/>
        <v>0.29815247934109884</v>
      </c>
      <c r="AJ445" s="2">
        <f t="shared" si="123"/>
        <v>0.643390812579183</v>
      </c>
      <c r="AK445" s="2">
        <f t="shared" si="124"/>
        <v>0.4727218658065635</v>
      </c>
      <c r="AL445" s="2">
        <f t="shared" si="125"/>
        <v>1.4140000000000001</v>
      </c>
      <c r="AN445" s="102"/>
    </row>
    <row r="446" spans="1:40" ht="12.75">
      <c r="A446" s="49" t="s">
        <v>768</v>
      </c>
      <c r="B446" s="62" t="s">
        <v>769</v>
      </c>
      <c r="C446" s="53" t="s">
        <v>715</v>
      </c>
      <c r="E446" s="74"/>
      <c r="F446" s="56">
        <v>1472030473</v>
      </c>
      <c r="G446" s="67">
        <v>85.1</v>
      </c>
      <c r="H446" s="5">
        <f t="shared" si="116"/>
        <v>0.851</v>
      </c>
      <c r="I446" s="59">
        <v>4326559.62</v>
      </c>
      <c r="J446" s="59">
        <v>463705.23</v>
      </c>
      <c r="K446" s="59">
        <v>0</v>
      </c>
      <c r="L446" s="59">
        <v>184014.36</v>
      </c>
      <c r="M446" s="91">
        <f t="shared" si="108"/>
        <v>4974279.21</v>
      </c>
      <c r="N446" s="59">
        <v>0</v>
      </c>
      <c r="O446" s="59">
        <v>3367086.4</v>
      </c>
      <c r="P446" s="59">
        <v>634829.44</v>
      </c>
      <c r="Q446" s="94">
        <f t="shared" si="109"/>
        <v>4001915.84</v>
      </c>
      <c r="R446" s="59">
        <v>2971950.16</v>
      </c>
      <c r="S446" s="59">
        <v>0</v>
      </c>
      <c r="T446" s="94">
        <f t="shared" si="110"/>
        <v>2971950.16</v>
      </c>
      <c r="U446" s="94">
        <f t="shared" si="111"/>
        <v>11948145.21</v>
      </c>
      <c r="V446" s="2">
        <f t="shared" si="117"/>
        <v>0.20189460846847562</v>
      </c>
      <c r="W446" s="2">
        <f t="shared" si="118"/>
        <v>0</v>
      </c>
      <c r="X446" s="2">
        <f t="shared" si="112"/>
        <v>0.20189460846847562</v>
      </c>
      <c r="Y446" s="6">
        <f t="shared" si="113"/>
        <v>0.2718636545508525</v>
      </c>
      <c r="Z446" s="6">
        <f t="shared" si="114"/>
        <v>0.337919581234104</v>
      </c>
      <c r="AB446" s="6">
        <f t="shared" si="115"/>
        <v>0.8116778442534321</v>
      </c>
      <c r="AC446" s="8">
        <v>650962.7497621313</v>
      </c>
      <c r="AD446" s="22">
        <f t="shared" si="119"/>
        <v>5283.720414162131</v>
      </c>
      <c r="AE446" s="23">
        <v>881.14</v>
      </c>
      <c r="AF446" s="22">
        <f t="shared" si="120"/>
        <v>4402.580414162131</v>
      </c>
      <c r="AG446" s="25"/>
      <c r="AH446" s="1">
        <f t="shared" si="121"/>
        <v>1729765538.1903644</v>
      </c>
      <c r="AI446" s="2">
        <f t="shared" si="122"/>
        <v>0.28756956363022246</v>
      </c>
      <c r="AJ446" s="2">
        <f t="shared" si="123"/>
        <v>0.23135597002277544</v>
      </c>
      <c r="AK446" s="2">
        <f t="shared" si="124"/>
        <v>0.17181231180667275</v>
      </c>
      <c r="AL446" s="2">
        <f t="shared" si="125"/>
        <v>0.6910000000000001</v>
      </c>
      <c r="AN446" s="102"/>
    </row>
    <row r="447" spans="1:40" ht="12.75">
      <c r="A447" s="49" t="s">
        <v>770</v>
      </c>
      <c r="B447" s="62" t="s">
        <v>771</v>
      </c>
      <c r="C447" s="53" t="s">
        <v>715</v>
      </c>
      <c r="E447" s="74"/>
      <c r="F447" s="56">
        <v>420719924</v>
      </c>
      <c r="G447" s="67">
        <v>85.61</v>
      </c>
      <c r="H447" s="5">
        <f t="shared" si="116"/>
        <v>0.8561</v>
      </c>
      <c r="I447" s="59">
        <v>1233530.15</v>
      </c>
      <c r="J447" s="59">
        <v>132200.93</v>
      </c>
      <c r="K447" s="59">
        <v>53768.8</v>
      </c>
      <c r="L447" s="59">
        <v>52461.67</v>
      </c>
      <c r="M447" s="91">
        <f t="shared" si="108"/>
        <v>1471961.5499999998</v>
      </c>
      <c r="N447" s="59">
        <v>2186745</v>
      </c>
      <c r="O447" s="59">
        <v>1985960.71</v>
      </c>
      <c r="P447" s="59">
        <v>0</v>
      </c>
      <c r="Q447" s="94">
        <f t="shared" si="109"/>
        <v>4172705.71</v>
      </c>
      <c r="R447" s="59">
        <v>1948457.79</v>
      </c>
      <c r="S447" s="59">
        <v>0</v>
      </c>
      <c r="T447" s="94">
        <f t="shared" si="110"/>
        <v>1948457.79</v>
      </c>
      <c r="U447" s="94">
        <f t="shared" si="111"/>
        <v>7593125.05</v>
      </c>
      <c r="V447" s="2">
        <f t="shared" si="117"/>
        <v>0.4631246772140033</v>
      </c>
      <c r="W447" s="2">
        <f t="shared" si="118"/>
        <v>0</v>
      </c>
      <c r="X447" s="2">
        <f t="shared" si="112"/>
        <v>0.4631246772140033</v>
      </c>
      <c r="Y447" s="6">
        <f t="shared" si="113"/>
        <v>0.9918013081785972</v>
      </c>
      <c r="Z447" s="6">
        <f t="shared" si="114"/>
        <v>0.3498673264639589</v>
      </c>
      <c r="AB447" s="6">
        <f t="shared" si="115"/>
        <v>1.8047933118565593</v>
      </c>
      <c r="AC447" s="8">
        <v>216723.92559332907</v>
      </c>
      <c r="AD447" s="22">
        <f t="shared" si="119"/>
        <v>3911.418914301389</v>
      </c>
      <c r="AE447" s="23">
        <v>596.87</v>
      </c>
      <c r="AF447" s="22">
        <f t="shared" si="120"/>
        <v>3314.5489143013892</v>
      </c>
      <c r="AG447" s="25"/>
      <c r="AH447" s="1">
        <f t="shared" si="121"/>
        <v>491437827.3566172</v>
      </c>
      <c r="AI447" s="2">
        <f t="shared" si="122"/>
        <v>0.29952141818579525</v>
      </c>
      <c r="AJ447" s="2">
        <f t="shared" si="123"/>
        <v>0.8490810999316971</v>
      </c>
      <c r="AK447" s="2">
        <f t="shared" si="124"/>
        <v>0.39648103616290825</v>
      </c>
      <c r="AL447" s="2">
        <f t="shared" si="125"/>
        <v>1.545</v>
      </c>
      <c r="AN447" s="102"/>
    </row>
    <row r="448" spans="1:40" ht="12.75">
      <c r="A448" s="49" t="s">
        <v>772</v>
      </c>
      <c r="B448" s="62" t="s">
        <v>773</v>
      </c>
      <c r="C448" s="53" t="s">
        <v>715</v>
      </c>
      <c r="E448" s="74"/>
      <c r="F448" s="56">
        <v>986907228</v>
      </c>
      <c r="G448" s="67">
        <v>41.97</v>
      </c>
      <c r="H448" s="5">
        <f t="shared" si="116"/>
        <v>0.41969999999999996</v>
      </c>
      <c r="I448" s="59">
        <v>5755740.14</v>
      </c>
      <c r="J448" s="59">
        <v>616880.61</v>
      </c>
      <c r="K448" s="59">
        <v>250869.13</v>
      </c>
      <c r="L448" s="59">
        <v>244804.63</v>
      </c>
      <c r="M448" s="91">
        <f t="shared" si="108"/>
        <v>6868294.51</v>
      </c>
      <c r="N448" s="59">
        <v>20716230</v>
      </c>
      <c r="O448" s="59">
        <v>0</v>
      </c>
      <c r="P448" s="59">
        <v>0</v>
      </c>
      <c r="Q448" s="94">
        <f t="shared" si="109"/>
        <v>20716230</v>
      </c>
      <c r="R448" s="59">
        <v>8550941.64</v>
      </c>
      <c r="S448" s="59">
        <v>98695.71</v>
      </c>
      <c r="T448" s="94">
        <f t="shared" si="110"/>
        <v>8649637.350000001</v>
      </c>
      <c r="U448" s="94">
        <f t="shared" si="111"/>
        <v>36234161.86</v>
      </c>
      <c r="V448" s="2">
        <f t="shared" si="117"/>
        <v>0.8664382423592911</v>
      </c>
      <c r="W448" s="2">
        <f t="shared" si="118"/>
        <v>0.010000505336252337</v>
      </c>
      <c r="X448" s="2">
        <f t="shared" si="112"/>
        <v>0.8764387476955434</v>
      </c>
      <c r="Y448" s="6">
        <f t="shared" si="113"/>
        <v>2.0991061178042156</v>
      </c>
      <c r="Z448" s="6">
        <f t="shared" si="114"/>
        <v>0.6959412511263926</v>
      </c>
      <c r="AB448" s="6">
        <f t="shared" si="115"/>
        <v>3.671486116626151</v>
      </c>
      <c r="AC448" s="8">
        <v>121755.754331596</v>
      </c>
      <c r="AD448" s="22">
        <f t="shared" si="119"/>
        <v>4470.2456164779915</v>
      </c>
      <c r="AE448" s="23">
        <v>654.67</v>
      </c>
      <c r="AF448" s="22">
        <f t="shared" si="120"/>
        <v>3815.5756164779914</v>
      </c>
      <c r="AG448" s="25"/>
      <c r="AH448" s="1">
        <f t="shared" si="121"/>
        <v>2351458727.6626163</v>
      </c>
      <c r="AI448" s="2">
        <f t="shared" si="122"/>
        <v>0.29208654309774695</v>
      </c>
      <c r="AJ448" s="2">
        <f t="shared" si="123"/>
        <v>0.8809948376424293</v>
      </c>
      <c r="AK448" s="2">
        <f t="shared" si="124"/>
        <v>0.36784134240781957</v>
      </c>
      <c r="AL448" s="2">
        <f t="shared" si="125"/>
        <v>1.541</v>
      </c>
      <c r="AN448" s="102"/>
    </row>
    <row r="449" spans="1:40" ht="12.75">
      <c r="A449" s="49" t="s">
        <v>774</v>
      </c>
      <c r="B449" s="62" t="s">
        <v>775</v>
      </c>
      <c r="C449" s="53" t="s">
        <v>776</v>
      </c>
      <c r="E449" s="74"/>
      <c r="F449" s="56">
        <v>421014372</v>
      </c>
      <c r="G449" s="67">
        <v>43.36</v>
      </c>
      <c r="H449" s="5">
        <f t="shared" si="116"/>
        <v>0.4336</v>
      </c>
      <c r="I449" s="59">
        <v>4426670.24</v>
      </c>
      <c r="J449" s="59">
        <v>0</v>
      </c>
      <c r="K449" s="59">
        <v>0</v>
      </c>
      <c r="L449" s="59">
        <v>86256.49</v>
      </c>
      <c r="M449" s="91">
        <f t="shared" si="108"/>
        <v>4512926.73</v>
      </c>
      <c r="N449" s="59">
        <v>11155568.5</v>
      </c>
      <c r="O449" s="59">
        <v>0</v>
      </c>
      <c r="P449" s="59">
        <v>0</v>
      </c>
      <c r="Q449" s="94">
        <f t="shared" si="109"/>
        <v>11155568.5</v>
      </c>
      <c r="R449" s="59">
        <v>4997704</v>
      </c>
      <c r="S449" s="59">
        <v>110644</v>
      </c>
      <c r="T449" s="94">
        <f t="shared" si="110"/>
        <v>5108348</v>
      </c>
      <c r="U449" s="95">
        <f t="shared" si="111"/>
        <v>20776843.23</v>
      </c>
      <c r="V449" s="2">
        <f t="shared" si="117"/>
        <v>1.1870625642204917</v>
      </c>
      <c r="W449" s="2">
        <f t="shared" si="118"/>
        <v>0.02628033800233309</v>
      </c>
      <c r="X449" s="2">
        <f t="shared" si="112"/>
        <v>1.2133429022228248</v>
      </c>
      <c r="Y449" s="6">
        <f t="shared" si="113"/>
        <v>2.649688286650699</v>
      </c>
      <c r="Z449" s="6">
        <f t="shared" si="114"/>
        <v>1.0719174997664926</v>
      </c>
      <c r="AB449" s="6">
        <f t="shared" si="115"/>
        <v>4.9349486886400165</v>
      </c>
      <c r="AC449" s="8">
        <v>147019.09201459264</v>
      </c>
      <c r="AD449" s="22">
        <f t="shared" si="119"/>
        <v>7255.316753424599</v>
      </c>
      <c r="AE449" s="23">
        <v>511.82</v>
      </c>
      <c r="AF449" s="22">
        <f t="shared" si="120"/>
        <v>6743.496753424599</v>
      </c>
      <c r="AG449" s="25"/>
      <c r="AH449" s="1">
        <f t="shared" si="121"/>
        <v>970974105.1660517</v>
      </c>
      <c r="AI449" s="2">
        <f t="shared" si="122"/>
        <v>0.4647834278987512</v>
      </c>
      <c r="AJ449" s="2">
        <f t="shared" si="123"/>
        <v>1.148904841091743</v>
      </c>
      <c r="AK449" s="2">
        <f t="shared" si="124"/>
        <v>0.5261054824038168</v>
      </c>
      <c r="AL449" s="2">
        <f t="shared" si="125"/>
        <v>2.14</v>
      </c>
      <c r="AN449" s="102"/>
    </row>
    <row r="450" spans="1:40" ht="12.75">
      <c r="A450" s="49" t="s">
        <v>777</v>
      </c>
      <c r="B450" s="62" t="s">
        <v>778</v>
      </c>
      <c r="C450" s="53" t="s">
        <v>776</v>
      </c>
      <c r="E450" s="74"/>
      <c r="F450" s="56">
        <v>5262102010</v>
      </c>
      <c r="G450" s="67">
        <v>50.71</v>
      </c>
      <c r="H450" s="5">
        <f t="shared" si="116"/>
        <v>0.5071</v>
      </c>
      <c r="I450" s="59">
        <v>46891563.86</v>
      </c>
      <c r="J450" s="59">
        <v>0</v>
      </c>
      <c r="K450" s="59">
        <v>0</v>
      </c>
      <c r="L450" s="59">
        <v>916120.15</v>
      </c>
      <c r="M450" s="91">
        <f aca="true" t="shared" si="126" ref="M450:M513">SUM(I450:L450)</f>
        <v>47807684.01</v>
      </c>
      <c r="N450" s="59">
        <v>105901654</v>
      </c>
      <c r="O450" s="59">
        <v>0</v>
      </c>
      <c r="P450" s="59">
        <v>0</v>
      </c>
      <c r="Q450" s="94">
        <f aca="true" t="shared" si="127" ref="Q450:Q513">SUM(N450:P450)</f>
        <v>105901654</v>
      </c>
      <c r="R450" s="59">
        <v>53728580.21</v>
      </c>
      <c r="S450" s="59">
        <v>0</v>
      </c>
      <c r="T450" s="94">
        <f aca="true" t="shared" si="128" ref="T450:T513">R450+S450</f>
        <v>53728580.21</v>
      </c>
      <c r="U450" s="95">
        <f aca="true" t="shared" si="129" ref="U450:U513">M450+Q450+T450</f>
        <v>207437918.22</v>
      </c>
      <c r="V450" s="2">
        <f t="shared" si="117"/>
        <v>1.0210478646726198</v>
      </c>
      <c r="W450" s="2">
        <f t="shared" si="118"/>
        <v>0</v>
      </c>
      <c r="X450" s="2">
        <f aca="true" t="shared" si="130" ref="X450:X513">(T450/$F450)*100</f>
        <v>1.0210478646726198</v>
      </c>
      <c r="Y450" s="6">
        <f aca="true" t="shared" si="131" ref="Y450:Y513">(Q450/F450)*100</f>
        <v>2.0125351769833895</v>
      </c>
      <c r="Z450" s="6">
        <f aca="true" t="shared" si="132" ref="Z450:Z513">(M450/F450)*100</f>
        <v>0.9085282634040003</v>
      </c>
      <c r="AB450" s="6">
        <f aca="true" t="shared" si="133" ref="AB450:AB513">((U450/F450)*100)-AA450</f>
        <v>3.9421113050600094</v>
      </c>
      <c r="AC450" s="8">
        <v>175414.18432960229</v>
      </c>
      <c r="AD450" s="22">
        <f t="shared" si="119"/>
        <v>6915.022391136055</v>
      </c>
      <c r="AE450" s="23">
        <v>599.62</v>
      </c>
      <c r="AF450" s="22">
        <f t="shared" si="120"/>
        <v>6315.4023911360555</v>
      </c>
      <c r="AG450" s="25"/>
      <c r="AH450" s="1">
        <f t="shared" si="121"/>
        <v>10376852711.496746</v>
      </c>
      <c r="AI450" s="2">
        <f t="shared" si="122"/>
        <v>0.46071468237216856</v>
      </c>
      <c r="AJ450" s="2">
        <f t="shared" si="123"/>
        <v>1.020556588248277</v>
      </c>
      <c r="AK450" s="2">
        <f t="shared" si="124"/>
        <v>0.5177733721754854</v>
      </c>
      <c r="AL450" s="2">
        <f t="shared" si="125"/>
        <v>2</v>
      </c>
      <c r="AN450" s="102"/>
    </row>
    <row r="451" spans="1:40" ht="12.75">
      <c r="A451" s="49" t="s">
        <v>779</v>
      </c>
      <c r="B451" s="62" t="s">
        <v>780</v>
      </c>
      <c r="C451" s="53" t="s">
        <v>776</v>
      </c>
      <c r="E451" s="74"/>
      <c r="F451" s="56">
        <v>324627114</v>
      </c>
      <c r="G451" s="67">
        <v>49.79</v>
      </c>
      <c r="H451" s="5">
        <f aca="true" t="shared" si="134" ref="H451:H514">G451/100</f>
        <v>0.4979</v>
      </c>
      <c r="I451" s="59">
        <v>2985259.35</v>
      </c>
      <c r="J451" s="59">
        <v>0</v>
      </c>
      <c r="K451" s="59">
        <v>0</v>
      </c>
      <c r="L451" s="59">
        <v>58118.44</v>
      </c>
      <c r="M451" s="91">
        <f t="shared" si="126"/>
        <v>3043377.79</v>
      </c>
      <c r="N451" s="59">
        <v>5115592.5</v>
      </c>
      <c r="O451" s="59">
        <v>3575828.54</v>
      </c>
      <c r="P451" s="59">
        <v>0</v>
      </c>
      <c r="Q451" s="94">
        <f t="shared" si="127"/>
        <v>8691421.04</v>
      </c>
      <c r="R451" s="59">
        <v>3911000</v>
      </c>
      <c r="S451" s="59">
        <v>0</v>
      </c>
      <c r="T451" s="94">
        <f t="shared" si="128"/>
        <v>3911000</v>
      </c>
      <c r="U451" s="95">
        <f t="shared" si="129"/>
        <v>15645798.829999998</v>
      </c>
      <c r="V451" s="2">
        <f aca="true" t="shared" si="135" ref="V451:V514">(R451/F451)*100</f>
        <v>1.2047668944868235</v>
      </c>
      <c r="W451" s="2">
        <f aca="true" t="shared" si="136" ref="W451:W514">(S451/$F451)*100</f>
        <v>0</v>
      </c>
      <c r="X451" s="2">
        <f t="shared" si="130"/>
        <v>1.2047668944868235</v>
      </c>
      <c r="Y451" s="6">
        <f t="shared" si="131"/>
        <v>2.677355237800623</v>
      </c>
      <c r="Z451" s="6">
        <f t="shared" si="132"/>
        <v>0.9374995675807904</v>
      </c>
      <c r="AB451" s="6">
        <f t="shared" si="133"/>
        <v>4.819621699868237</v>
      </c>
      <c r="AC451" s="8">
        <v>159915.2281134402</v>
      </c>
      <c r="AD451" s="22">
        <f aca="true" t="shared" si="137" ref="AD451:AD514">AC451/100*AB451</f>
        <v>7707.309035549154</v>
      </c>
      <c r="AE451" s="23">
        <v>553.1</v>
      </c>
      <c r="AF451" s="22">
        <f aca="true" t="shared" si="138" ref="AF451:AF514">AD451-AE451</f>
        <v>7154.209035549154</v>
      </c>
      <c r="AG451" s="25"/>
      <c r="AH451" s="1">
        <f aca="true" t="shared" si="139" ref="AH451:AH514">F451/H451</f>
        <v>651992596.9070095</v>
      </c>
      <c r="AI451" s="2">
        <f aca="true" t="shared" si="140" ref="AI451:AI514">(M451/AH451)*100</f>
        <v>0.4667810346984756</v>
      </c>
      <c r="AJ451" s="2">
        <f aca="true" t="shared" si="141" ref="AJ451:AJ514">(Q451/AH451)*100</f>
        <v>1.3330551729009301</v>
      </c>
      <c r="AK451" s="2">
        <f aca="true" t="shared" si="142" ref="AK451:AK514">(T451/AH451)*100</f>
        <v>0.5998534367649894</v>
      </c>
      <c r="AL451" s="2">
        <f aca="true" t="shared" si="143" ref="AL451:AL514">ROUND(AI451,3)+ROUND(AJ451,3)+ROUND(AK451,3)</f>
        <v>2.4</v>
      </c>
      <c r="AN451" s="102"/>
    </row>
    <row r="452" spans="1:40" ht="12.75">
      <c r="A452" s="49" t="s">
        <v>781</v>
      </c>
      <c r="B452" s="62" t="s">
        <v>782</v>
      </c>
      <c r="C452" s="53" t="s">
        <v>776</v>
      </c>
      <c r="E452" s="74"/>
      <c r="F452" s="56">
        <v>1222071995</v>
      </c>
      <c r="G452" s="67">
        <v>47.59</v>
      </c>
      <c r="H452" s="5">
        <f t="shared" si="134"/>
        <v>0.47590000000000005</v>
      </c>
      <c r="I452" s="59">
        <v>11961930.97</v>
      </c>
      <c r="J452" s="59">
        <v>0</v>
      </c>
      <c r="K452" s="59">
        <v>0</v>
      </c>
      <c r="L452" s="59">
        <v>232866.45</v>
      </c>
      <c r="M452" s="92">
        <f t="shared" si="126"/>
        <v>12194797.42</v>
      </c>
      <c r="N452" s="59">
        <v>27047021</v>
      </c>
      <c r="O452" s="59">
        <v>0</v>
      </c>
      <c r="P452" s="59">
        <v>0</v>
      </c>
      <c r="Q452" s="95">
        <f t="shared" si="127"/>
        <v>27047021</v>
      </c>
      <c r="R452" s="59">
        <v>10711570</v>
      </c>
      <c r="S452" s="59">
        <v>0</v>
      </c>
      <c r="T452" s="95">
        <f t="shared" si="128"/>
        <v>10711570</v>
      </c>
      <c r="U452" s="95">
        <f t="shared" si="129"/>
        <v>49953388.42</v>
      </c>
      <c r="V452" s="2">
        <f t="shared" si="135"/>
        <v>0.8765089163179784</v>
      </c>
      <c r="W452" s="2">
        <f t="shared" si="136"/>
        <v>0</v>
      </c>
      <c r="X452" s="2">
        <f t="shared" si="130"/>
        <v>0.8765089163179784</v>
      </c>
      <c r="Y452" s="6">
        <f t="shared" si="131"/>
        <v>2.213210114515389</v>
      </c>
      <c r="Z452" s="6">
        <f t="shared" si="132"/>
        <v>0.9978788050044466</v>
      </c>
      <c r="AB452" s="6">
        <f t="shared" si="133"/>
        <v>4.087597835837814</v>
      </c>
      <c r="AC452" s="8">
        <v>182604.98223967096</v>
      </c>
      <c r="AD452" s="22">
        <f t="shared" si="137"/>
        <v>7464.157302160815</v>
      </c>
      <c r="AE452" s="23">
        <v>564.65</v>
      </c>
      <c r="AF452" s="22">
        <f t="shared" si="138"/>
        <v>6899.507302160815</v>
      </c>
      <c r="AG452" s="25"/>
      <c r="AH452" s="1">
        <f t="shared" si="139"/>
        <v>2567917619.2477407</v>
      </c>
      <c r="AI452" s="2">
        <f t="shared" si="140"/>
        <v>0.47489052330161624</v>
      </c>
      <c r="AJ452" s="2">
        <f t="shared" si="141"/>
        <v>1.0532666934978738</v>
      </c>
      <c r="AK452" s="2">
        <f t="shared" si="142"/>
        <v>0.41713059327572605</v>
      </c>
      <c r="AL452" s="2">
        <f t="shared" si="143"/>
        <v>1.945</v>
      </c>
      <c r="AN452" s="102"/>
    </row>
    <row r="453" spans="1:40" ht="12.75">
      <c r="A453" s="49" t="s">
        <v>783</v>
      </c>
      <c r="B453" s="62" t="s">
        <v>784</v>
      </c>
      <c r="C453" s="53" t="s">
        <v>776</v>
      </c>
      <c r="E453" s="74"/>
      <c r="F453" s="56">
        <v>724813352</v>
      </c>
      <c r="G453" s="67">
        <v>38.75</v>
      </c>
      <c r="H453" s="5">
        <f t="shared" si="134"/>
        <v>0.3875</v>
      </c>
      <c r="I453" s="59">
        <v>8692277.05</v>
      </c>
      <c r="J453" s="59">
        <v>0</v>
      </c>
      <c r="K453" s="59">
        <v>0</v>
      </c>
      <c r="L453" s="59">
        <v>169290.29</v>
      </c>
      <c r="M453" s="91">
        <f t="shared" si="126"/>
        <v>8861567.34</v>
      </c>
      <c r="N453" s="59">
        <v>9729291</v>
      </c>
      <c r="O453" s="59">
        <v>5763517.03</v>
      </c>
      <c r="P453" s="59">
        <v>0</v>
      </c>
      <c r="Q453" s="94">
        <f t="shared" si="127"/>
        <v>15492808.030000001</v>
      </c>
      <c r="R453" s="59">
        <v>7392833</v>
      </c>
      <c r="S453" s="59">
        <v>0</v>
      </c>
      <c r="T453" s="94">
        <f t="shared" si="128"/>
        <v>7392833</v>
      </c>
      <c r="U453" s="95">
        <f t="shared" si="129"/>
        <v>31747208.37</v>
      </c>
      <c r="V453" s="2">
        <f t="shared" si="135"/>
        <v>1.0199636885276362</v>
      </c>
      <c r="W453" s="2">
        <f t="shared" si="136"/>
        <v>0</v>
      </c>
      <c r="X453" s="2">
        <f t="shared" si="130"/>
        <v>1.0199636885276362</v>
      </c>
      <c r="Y453" s="6">
        <f t="shared" si="131"/>
        <v>2.1374893256657335</v>
      </c>
      <c r="Z453" s="6">
        <f t="shared" si="132"/>
        <v>1.2225999032092885</v>
      </c>
      <c r="AB453" s="6">
        <f t="shared" si="133"/>
        <v>4.380052917402658</v>
      </c>
      <c r="AC453" s="8">
        <v>146992.52795200437</v>
      </c>
      <c r="AD453" s="22">
        <f t="shared" si="137"/>
        <v>6438.350508925685</v>
      </c>
      <c r="AE453" s="23">
        <v>586.26</v>
      </c>
      <c r="AF453" s="22">
        <f t="shared" si="138"/>
        <v>5852.090508925685</v>
      </c>
      <c r="AG453" s="25"/>
      <c r="AH453" s="1">
        <f t="shared" si="139"/>
        <v>1870486069.6774192</v>
      </c>
      <c r="AI453" s="2">
        <f t="shared" si="140"/>
        <v>0.4737574624935993</v>
      </c>
      <c r="AJ453" s="2">
        <f t="shared" si="141"/>
        <v>0.828277113695472</v>
      </c>
      <c r="AK453" s="2">
        <f t="shared" si="142"/>
        <v>0.3952359293044591</v>
      </c>
      <c r="AL453" s="2">
        <f t="shared" si="143"/>
        <v>1.697</v>
      </c>
      <c r="AN453" s="102"/>
    </row>
    <row r="454" spans="1:40" ht="12.75">
      <c r="A454" s="49" t="s">
        <v>785</v>
      </c>
      <c r="B454" s="62" t="s">
        <v>786</v>
      </c>
      <c r="C454" s="53" t="s">
        <v>776</v>
      </c>
      <c r="E454" s="74"/>
      <c r="F454" s="56">
        <v>437859293</v>
      </c>
      <c r="G454" s="67">
        <v>29.69</v>
      </c>
      <c r="H454" s="5">
        <f t="shared" si="134"/>
        <v>0.2969</v>
      </c>
      <c r="I454" s="59">
        <v>7021714.81</v>
      </c>
      <c r="J454" s="59">
        <v>0</v>
      </c>
      <c r="K454" s="59">
        <v>0</v>
      </c>
      <c r="L454" s="59">
        <v>136624.25</v>
      </c>
      <c r="M454" s="92">
        <f t="shared" si="126"/>
        <v>7158339.06</v>
      </c>
      <c r="N454" s="59">
        <v>7477461</v>
      </c>
      <c r="O454" s="59">
        <v>3478187.26</v>
      </c>
      <c r="P454" s="59">
        <v>0</v>
      </c>
      <c r="Q454" s="95">
        <f t="shared" si="127"/>
        <v>10955648.26</v>
      </c>
      <c r="R454" s="59">
        <v>6650184</v>
      </c>
      <c r="S454" s="59">
        <v>0</v>
      </c>
      <c r="T454" s="95">
        <f t="shared" si="128"/>
        <v>6650184</v>
      </c>
      <c r="U454" s="95">
        <f t="shared" si="129"/>
        <v>24764171.32</v>
      </c>
      <c r="V454" s="2">
        <f t="shared" si="135"/>
        <v>1.5187947603980625</v>
      </c>
      <c r="W454" s="2">
        <f t="shared" si="136"/>
        <v>0</v>
      </c>
      <c r="X454" s="2">
        <f t="shared" si="130"/>
        <v>1.5187947603980625</v>
      </c>
      <c r="Y454" s="6">
        <f t="shared" si="131"/>
        <v>2.5020933517105917</v>
      </c>
      <c r="Z454" s="6">
        <f t="shared" si="132"/>
        <v>1.6348491797340932</v>
      </c>
      <c r="AB454" s="6">
        <f t="shared" si="133"/>
        <v>5.6557372918427475</v>
      </c>
      <c r="AC454" s="8">
        <v>142304.98453076658</v>
      </c>
      <c r="AD454" s="22">
        <f t="shared" si="137"/>
        <v>8048.39607825762</v>
      </c>
      <c r="AE454" s="23">
        <v>592.96</v>
      </c>
      <c r="AF454" s="22">
        <f t="shared" si="138"/>
        <v>7455.43607825762</v>
      </c>
      <c r="AG454" s="25"/>
      <c r="AH454" s="1">
        <f t="shared" si="139"/>
        <v>1474770269.4509935</v>
      </c>
      <c r="AI454" s="2">
        <f t="shared" si="140"/>
        <v>0.4853867214630523</v>
      </c>
      <c r="AJ454" s="2">
        <f t="shared" si="141"/>
        <v>0.7428715161228747</v>
      </c>
      <c r="AK454" s="2">
        <f t="shared" si="142"/>
        <v>0.4509301643621847</v>
      </c>
      <c r="AL454" s="2">
        <f t="shared" si="143"/>
        <v>1.679</v>
      </c>
      <c r="AN454" s="102"/>
    </row>
    <row r="455" spans="1:40" ht="12.75">
      <c r="A455" s="49" t="s">
        <v>787</v>
      </c>
      <c r="B455" s="62" t="s">
        <v>788</v>
      </c>
      <c r="C455" s="53" t="s">
        <v>776</v>
      </c>
      <c r="E455" s="74"/>
      <c r="F455" s="56">
        <v>1355094000</v>
      </c>
      <c r="G455" s="67">
        <v>41.71</v>
      </c>
      <c r="H455" s="5">
        <f t="shared" si="134"/>
        <v>0.4171</v>
      </c>
      <c r="I455" s="59">
        <v>14228101.6</v>
      </c>
      <c r="J455" s="59">
        <v>0</v>
      </c>
      <c r="K455" s="59">
        <v>0</v>
      </c>
      <c r="L455" s="59">
        <v>277849.91</v>
      </c>
      <c r="M455" s="91">
        <f t="shared" si="126"/>
        <v>14505951.51</v>
      </c>
      <c r="N455" s="59">
        <v>14100927</v>
      </c>
      <c r="O455" s="59">
        <v>0</v>
      </c>
      <c r="P455" s="59">
        <v>0</v>
      </c>
      <c r="Q455" s="94">
        <f t="shared" si="127"/>
        <v>14100927</v>
      </c>
      <c r="R455" s="59">
        <v>42512451</v>
      </c>
      <c r="S455" s="59">
        <v>0</v>
      </c>
      <c r="T455" s="94">
        <f t="shared" si="128"/>
        <v>42512451</v>
      </c>
      <c r="U455" s="95">
        <f t="shared" si="129"/>
        <v>71119329.50999999</v>
      </c>
      <c r="V455" s="2">
        <f t="shared" si="135"/>
        <v>3.137232620024884</v>
      </c>
      <c r="W455" s="2">
        <f t="shared" si="136"/>
        <v>0</v>
      </c>
      <c r="X455" s="2">
        <f t="shared" si="130"/>
        <v>3.137232620024884</v>
      </c>
      <c r="Y455" s="6">
        <f t="shared" si="131"/>
        <v>1.0405866308905507</v>
      </c>
      <c r="Z455" s="6">
        <f t="shared" si="132"/>
        <v>1.0704756651568084</v>
      </c>
      <c r="AB455" s="6">
        <f t="shared" si="133"/>
        <v>5.2482949160722425</v>
      </c>
      <c r="AC455" s="8">
        <v>128284.03672680413</v>
      </c>
      <c r="AD455" s="22">
        <f t="shared" si="137"/>
        <v>6732.72457766511</v>
      </c>
      <c r="AE455" s="23">
        <v>578.81</v>
      </c>
      <c r="AF455" s="22">
        <f t="shared" si="138"/>
        <v>6153.914577665109</v>
      </c>
      <c r="AG455" s="25"/>
      <c r="AH455" s="1">
        <f t="shared" si="139"/>
        <v>3248846799.328698</v>
      </c>
      <c r="AI455" s="2">
        <f t="shared" si="140"/>
        <v>0.44649539993690474</v>
      </c>
      <c r="AJ455" s="2">
        <f t="shared" si="141"/>
        <v>0.43402868374444875</v>
      </c>
      <c r="AK455" s="2">
        <f t="shared" si="142"/>
        <v>1.308539725812379</v>
      </c>
      <c r="AL455" s="2">
        <f t="shared" si="143"/>
        <v>2.189</v>
      </c>
      <c r="AN455" s="102"/>
    </row>
    <row r="456" spans="1:40" ht="12.75">
      <c r="A456" s="49" t="s">
        <v>789</v>
      </c>
      <c r="B456" s="62" t="s">
        <v>790</v>
      </c>
      <c r="C456" s="53" t="s">
        <v>776</v>
      </c>
      <c r="E456" s="74"/>
      <c r="F456" s="56">
        <v>574168673</v>
      </c>
      <c r="G456" s="67">
        <v>7.97</v>
      </c>
      <c r="H456" s="5">
        <f t="shared" si="134"/>
        <v>0.0797</v>
      </c>
      <c r="I456" s="59">
        <v>31184613.86</v>
      </c>
      <c r="J456" s="59">
        <v>0</v>
      </c>
      <c r="K456" s="59">
        <v>0</v>
      </c>
      <c r="L456" s="59">
        <v>611174.67</v>
      </c>
      <c r="M456" s="91">
        <f t="shared" si="126"/>
        <v>31795788.53</v>
      </c>
      <c r="N456" s="59">
        <v>36388955.5</v>
      </c>
      <c r="O456" s="59">
        <v>0</v>
      </c>
      <c r="P456" s="59">
        <v>0</v>
      </c>
      <c r="Q456" s="94">
        <f t="shared" si="127"/>
        <v>36388955.5</v>
      </c>
      <c r="R456" s="59">
        <v>82783455.03</v>
      </c>
      <c r="S456" s="59">
        <v>0</v>
      </c>
      <c r="T456" s="94">
        <f t="shared" si="128"/>
        <v>82783455.03</v>
      </c>
      <c r="U456" s="95">
        <f t="shared" si="129"/>
        <v>150968199.06</v>
      </c>
      <c r="V456" s="2">
        <f t="shared" si="135"/>
        <v>14.417967911321416</v>
      </c>
      <c r="W456" s="2">
        <f t="shared" si="136"/>
        <v>0</v>
      </c>
      <c r="X456" s="2">
        <f t="shared" si="130"/>
        <v>14.417967911321416</v>
      </c>
      <c r="Y456" s="6">
        <f t="shared" si="131"/>
        <v>6.337676925121967</v>
      </c>
      <c r="Z456" s="6">
        <f t="shared" si="132"/>
        <v>5.537708695228658</v>
      </c>
      <c r="AB456" s="6">
        <f t="shared" si="133"/>
        <v>26.293353531672043</v>
      </c>
      <c r="AC456" s="8">
        <v>20809.02222095931</v>
      </c>
      <c r="AD456" s="22">
        <f t="shared" si="137"/>
        <v>5471.389779041025</v>
      </c>
      <c r="AE456" s="23">
        <v>590.32</v>
      </c>
      <c r="AF456" s="22">
        <f t="shared" si="138"/>
        <v>4881.069779041025</v>
      </c>
      <c r="AG456" s="25"/>
      <c r="AH456" s="1">
        <f t="shared" si="139"/>
        <v>7204123877.038897</v>
      </c>
      <c r="AI456" s="2">
        <f t="shared" si="140"/>
        <v>0.441355383009724</v>
      </c>
      <c r="AJ456" s="2">
        <f t="shared" si="141"/>
        <v>0.5051128509322207</v>
      </c>
      <c r="AK456" s="2">
        <f t="shared" si="142"/>
        <v>1.149112042532317</v>
      </c>
      <c r="AL456" s="2">
        <f t="shared" si="143"/>
        <v>2.0949999999999998</v>
      </c>
      <c r="AN456" s="102"/>
    </row>
    <row r="457" spans="1:40" ht="12.75">
      <c r="A457" s="49" t="s">
        <v>791</v>
      </c>
      <c r="B457" s="62" t="s">
        <v>792</v>
      </c>
      <c r="C457" s="53" t="s">
        <v>776</v>
      </c>
      <c r="E457" s="74"/>
      <c r="F457" s="56">
        <v>641225414</v>
      </c>
      <c r="G457" s="67">
        <v>44.58</v>
      </c>
      <c r="H457" s="5">
        <f t="shared" si="134"/>
        <v>0.4458</v>
      </c>
      <c r="I457" s="59">
        <v>6704169.02</v>
      </c>
      <c r="J457" s="59">
        <v>0</v>
      </c>
      <c r="K457" s="59">
        <v>0</v>
      </c>
      <c r="L457" s="59">
        <v>130593.25</v>
      </c>
      <c r="M457" s="91">
        <f t="shared" si="126"/>
        <v>6834762.27</v>
      </c>
      <c r="N457" s="59">
        <v>18467983</v>
      </c>
      <c r="O457" s="59">
        <v>0</v>
      </c>
      <c r="P457" s="59">
        <v>0</v>
      </c>
      <c r="Q457" s="94">
        <f t="shared" si="127"/>
        <v>18467983</v>
      </c>
      <c r="R457" s="59">
        <v>7002065</v>
      </c>
      <c r="S457" s="59">
        <v>64123</v>
      </c>
      <c r="T457" s="94">
        <f t="shared" si="128"/>
        <v>7066188</v>
      </c>
      <c r="U457" s="95">
        <f t="shared" si="129"/>
        <v>32368933.27</v>
      </c>
      <c r="V457" s="2">
        <f t="shared" si="135"/>
        <v>1.0919818284058218</v>
      </c>
      <c r="W457" s="2">
        <f t="shared" si="136"/>
        <v>0.010000071519311305</v>
      </c>
      <c r="X457" s="2">
        <f t="shared" si="130"/>
        <v>1.101981899925133</v>
      </c>
      <c r="Y457" s="6">
        <f t="shared" si="131"/>
        <v>2.8801077743933585</v>
      </c>
      <c r="Z457" s="6">
        <f t="shared" si="132"/>
        <v>1.0658907337069456</v>
      </c>
      <c r="AB457" s="6">
        <f t="shared" si="133"/>
        <v>5.047980408025437</v>
      </c>
      <c r="AC457" s="8">
        <v>147904.1192411924</v>
      </c>
      <c r="AD457" s="22">
        <f t="shared" si="137"/>
        <v>7466.170961957974</v>
      </c>
      <c r="AE457" s="23">
        <v>499.19</v>
      </c>
      <c r="AF457" s="22">
        <f t="shared" si="138"/>
        <v>6966.980961957975</v>
      </c>
      <c r="AG457" s="25"/>
      <c r="AH457" s="1">
        <f t="shared" si="139"/>
        <v>1438370152.534769</v>
      </c>
      <c r="AI457" s="2">
        <f t="shared" si="140"/>
        <v>0.47517408908655634</v>
      </c>
      <c r="AJ457" s="2">
        <f t="shared" si="141"/>
        <v>1.2839520458245592</v>
      </c>
      <c r="AK457" s="2">
        <f t="shared" si="142"/>
        <v>0.49126353098662423</v>
      </c>
      <c r="AL457" s="2">
        <f t="shared" si="143"/>
        <v>2.25</v>
      </c>
      <c r="AN457" s="102"/>
    </row>
    <row r="458" spans="1:40" ht="12.75">
      <c r="A458" s="49" t="s">
        <v>793</v>
      </c>
      <c r="B458" s="62" t="s">
        <v>794</v>
      </c>
      <c r="C458" s="53" t="s">
        <v>776</v>
      </c>
      <c r="E458" s="74"/>
      <c r="F458" s="56">
        <v>180976650</v>
      </c>
      <c r="G458" s="67">
        <v>46.08</v>
      </c>
      <c r="H458" s="5">
        <f t="shared" si="134"/>
        <v>0.4608</v>
      </c>
      <c r="I458" s="59">
        <v>1769336.39</v>
      </c>
      <c r="J458" s="59">
        <v>0</v>
      </c>
      <c r="K458" s="59">
        <v>0</v>
      </c>
      <c r="L458" s="59">
        <v>34415.61</v>
      </c>
      <c r="M458" s="91">
        <f t="shared" si="126"/>
        <v>1803752</v>
      </c>
      <c r="N458" s="59">
        <v>2586253</v>
      </c>
      <c r="O458" s="59">
        <v>1906449.2</v>
      </c>
      <c r="P458" s="59">
        <v>0</v>
      </c>
      <c r="Q458" s="94">
        <f t="shared" si="127"/>
        <v>4492702.2</v>
      </c>
      <c r="R458" s="59">
        <v>2599425</v>
      </c>
      <c r="S458" s="59">
        <v>0</v>
      </c>
      <c r="T458" s="94">
        <f t="shared" si="128"/>
        <v>2599425</v>
      </c>
      <c r="U458" s="95">
        <f t="shared" si="129"/>
        <v>8895879.2</v>
      </c>
      <c r="V458" s="2">
        <f t="shared" si="135"/>
        <v>1.4363317035650731</v>
      </c>
      <c r="W458" s="2">
        <f t="shared" si="136"/>
        <v>0</v>
      </c>
      <c r="X458" s="2">
        <f t="shared" si="130"/>
        <v>1.4363317035650731</v>
      </c>
      <c r="Y458" s="6">
        <f t="shared" si="131"/>
        <v>2.4824761647427995</v>
      </c>
      <c r="Z458" s="6">
        <f t="shared" si="132"/>
        <v>0.9966766430918022</v>
      </c>
      <c r="AB458" s="6">
        <f t="shared" si="133"/>
        <v>4.915484511399675</v>
      </c>
      <c r="AC458" s="8">
        <v>147552.2622345337</v>
      </c>
      <c r="AD458" s="22">
        <f t="shared" si="137"/>
        <v>7252.908596358336</v>
      </c>
      <c r="AE458" s="23">
        <v>547.79</v>
      </c>
      <c r="AF458" s="22">
        <f t="shared" si="138"/>
        <v>6705.118596358336</v>
      </c>
      <c r="AG458" s="25"/>
      <c r="AH458" s="1">
        <f t="shared" si="139"/>
        <v>392744466.1458334</v>
      </c>
      <c r="AI458" s="2">
        <f t="shared" si="140"/>
        <v>0.45926859713670243</v>
      </c>
      <c r="AJ458" s="2">
        <f t="shared" si="141"/>
        <v>1.143925016713482</v>
      </c>
      <c r="AK458" s="2">
        <f t="shared" si="142"/>
        <v>0.6618616490027857</v>
      </c>
      <c r="AL458" s="2">
        <f t="shared" si="143"/>
        <v>2.265</v>
      </c>
      <c r="AN458" s="102"/>
    </row>
    <row r="459" spans="1:40" ht="12.75">
      <c r="A459" s="49" t="s">
        <v>795</v>
      </c>
      <c r="B459" s="62" t="s">
        <v>796</v>
      </c>
      <c r="C459" s="53" t="s">
        <v>776</v>
      </c>
      <c r="E459" s="74"/>
      <c r="F459" s="56">
        <v>862498218</v>
      </c>
      <c r="G459" s="67">
        <v>47.16</v>
      </c>
      <c r="H459" s="5">
        <f t="shared" si="134"/>
        <v>0.47159999999999996</v>
      </c>
      <c r="I459" s="59">
        <v>8606733.23</v>
      </c>
      <c r="J459" s="59">
        <v>0</v>
      </c>
      <c r="K459" s="59">
        <v>0</v>
      </c>
      <c r="L459" s="59">
        <v>168033.82</v>
      </c>
      <c r="M459" s="91">
        <f t="shared" si="126"/>
        <v>8774767.05</v>
      </c>
      <c r="N459" s="59">
        <v>13567275</v>
      </c>
      <c r="O459" s="59">
        <v>8823938.69</v>
      </c>
      <c r="P459" s="59">
        <v>0</v>
      </c>
      <c r="Q459" s="94">
        <f t="shared" si="127"/>
        <v>22391213.689999998</v>
      </c>
      <c r="R459" s="59">
        <v>7620540</v>
      </c>
      <c r="S459" s="59">
        <v>86249</v>
      </c>
      <c r="T459" s="94">
        <f t="shared" si="128"/>
        <v>7706789</v>
      </c>
      <c r="U459" s="95">
        <f t="shared" si="129"/>
        <v>38872769.739999995</v>
      </c>
      <c r="V459" s="2">
        <f t="shared" si="135"/>
        <v>0.8835426950412552</v>
      </c>
      <c r="W459" s="2">
        <f t="shared" si="136"/>
        <v>0.00999990471864372</v>
      </c>
      <c r="X459" s="2">
        <f t="shared" si="130"/>
        <v>0.8935425997598988</v>
      </c>
      <c r="Y459" s="6">
        <f t="shared" si="131"/>
        <v>2.5960881104104496</v>
      </c>
      <c r="Z459" s="6">
        <f t="shared" si="132"/>
        <v>1.0173663976196181</v>
      </c>
      <c r="AB459" s="6">
        <f t="shared" si="133"/>
        <v>4.5069971077899655</v>
      </c>
      <c r="AC459" s="8">
        <v>181009.88847583643</v>
      </c>
      <c r="AD459" s="22">
        <f t="shared" si="137"/>
        <v>8158.11043841979</v>
      </c>
      <c r="AE459" s="23">
        <v>443.21</v>
      </c>
      <c r="AF459" s="22">
        <f t="shared" si="138"/>
        <v>7714.90043841979</v>
      </c>
      <c r="AG459" s="25"/>
      <c r="AH459" s="1">
        <f t="shared" si="139"/>
        <v>1828876628.4987278</v>
      </c>
      <c r="AI459" s="2">
        <f t="shared" si="140"/>
        <v>0.47978999311741194</v>
      </c>
      <c r="AJ459" s="2">
        <f t="shared" si="141"/>
        <v>1.224315152869568</v>
      </c>
      <c r="AK459" s="2">
        <f t="shared" si="142"/>
        <v>0.42139469004676827</v>
      </c>
      <c r="AL459" s="2">
        <f t="shared" si="143"/>
        <v>2.125</v>
      </c>
      <c r="AN459" s="102"/>
    </row>
    <row r="460" spans="1:40" ht="12.75">
      <c r="A460" s="49" t="s">
        <v>797</v>
      </c>
      <c r="B460" s="62" t="s">
        <v>798</v>
      </c>
      <c r="C460" s="53" t="s">
        <v>776</v>
      </c>
      <c r="E460" s="74"/>
      <c r="F460" s="56">
        <v>1189867306</v>
      </c>
      <c r="G460" s="67">
        <v>50.95</v>
      </c>
      <c r="H460" s="5">
        <f t="shared" si="134"/>
        <v>0.5095000000000001</v>
      </c>
      <c r="I460" s="59">
        <v>10741682.21</v>
      </c>
      <c r="J460" s="59">
        <v>0</v>
      </c>
      <c r="K460" s="59">
        <v>0</v>
      </c>
      <c r="L460" s="59">
        <v>213696.06</v>
      </c>
      <c r="M460" s="91">
        <f t="shared" si="126"/>
        <v>10955378.270000001</v>
      </c>
      <c r="N460" s="59">
        <v>11615930</v>
      </c>
      <c r="O460" s="59">
        <v>6854384.67</v>
      </c>
      <c r="P460" s="59">
        <v>0</v>
      </c>
      <c r="Q460" s="94">
        <f t="shared" si="127"/>
        <v>18470314.67</v>
      </c>
      <c r="R460" s="59">
        <v>8654856</v>
      </c>
      <c r="S460" s="59">
        <v>0</v>
      </c>
      <c r="T460" s="94">
        <f t="shared" si="128"/>
        <v>8654856</v>
      </c>
      <c r="U460" s="95">
        <f t="shared" si="129"/>
        <v>38080548.940000005</v>
      </c>
      <c r="V460" s="2">
        <f t="shared" si="135"/>
        <v>0.7273799318930106</v>
      </c>
      <c r="W460" s="2">
        <f t="shared" si="136"/>
        <v>0</v>
      </c>
      <c r="X460" s="2">
        <f t="shared" si="130"/>
        <v>0.7273799318930106</v>
      </c>
      <c r="Y460" s="6">
        <f t="shared" si="131"/>
        <v>1.5523003764253358</v>
      </c>
      <c r="Z460" s="6">
        <f t="shared" si="132"/>
        <v>0.9207226902324857</v>
      </c>
      <c r="AB460" s="6">
        <f t="shared" si="133"/>
        <v>3.200402998550832</v>
      </c>
      <c r="AC460" s="8">
        <v>194538.63037752415</v>
      </c>
      <c r="AD460" s="22">
        <f t="shared" si="137"/>
        <v>6226.020159942003</v>
      </c>
      <c r="AE460" s="23">
        <v>641.17</v>
      </c>
      <c r="AF460" s="22">
        <f t="shared" si="138"/>
        <v>5584.850159942003</v>
      </c>
      <c r="AG460" s="25"/>
      <c r="AH460" s="1">
        <f t="shared" si="139"/>
        <v>2335362720.314033</v>
      </c>
      <c r="AI460" s="2">
        <f t="shared" si="140"/>
        <v>0.46910821067345143</v>
      </c>
      <c r="AJ460" s="2">
        <f t="shared" si="141"/>
        <v>0.7908970417887087</v>
      </c>
      <c r="AK460" s="2">
        <f t="shared" si="142"/>
        <v>0.37060007529948896</v>
      </c>
      <c r="AL460" s="2">
        <f t="shared" si="143"/>
        <v>1.631</v>
      </c>
      <c r="AN460" s="102"/>
    </row>
    <row r="461" spans="1:40" ht="12.75">
      <c r="A461" s="49" t="s">
        <v>799</v>
      </c>
      <c r="B461" s="62" t="s">
        <v>800</v>
      </c>
      <c r="C461" s="53" t="s">
        <v>776</v>
      </c>
      <c r="E461" s="74"/>
      <c r="F461" s="56">
        <v>519593755</v>
      </c>
      <c r="G461" s="67">
        <v>41.9</v>
      </c>
      <c r="H461" s="5">
        <f t="shared" si="134"/>
        <v>0.419</v>
      </c>
      <c r="I461" s="59">
        <v>5761211.99</v>
      </c>
      <c r="J461" s="59">
        <v>0</v>
      </c>
      <c r="K461" s="59">
        <v>0</v>
      </c>
      <c r="L461" s="59">
        <v>112208.72</v>
      </c>
      <c r="M461" s="91">
        <f t="shared" si="126"/>
        <v>5873420.71</v>
      </c>
      <c r="N461" s="59">
        <v>9766033</v>
      </c>
      <c r="O461" s="59">
        <v>5789851.31</v>
      </c>
      <c r="P461" s="59">
        <v>0</v>
      </c>
      <c r="Q461" s="94">
        <f t="shared" si="127"/>
        <v>15555884.309999999</v>
      </c>
      <c r="R461" s="59">
        <v>5829810</v>
      </c>
      <c r="S461" s="59">
        <v>51959</v>
      </c>
      <c r="T461" s="94">
        <f t="shared" si="128"/>
        <v>5881769</v>
      </c>
      <c r="U461" s="95">
        <f t="shared" si="129"/>
        <v>27311074.02</v>
      </c>
      <c r="V461" s="2">
        <f t="shared" si="135"/>
        <v>1.1219938546028136</v>
      </c>
      <c r="W461" s="2">
        <f t="shared" si="136"/>
        <v>0.009999927732002862</v>
      </c>
      <c r="X461" s="2">
        <f t="shared" si="130"/>
        <v>1.1319937823348165</v>
      </c>
      <c r="Y461" s="6">
        <f t="shared" si="131"/>
        <v>2.9938551339979056</v>
      </c>
      <c r="Z461" s="6">
        <f t="shared" si="132"/>
        <v>1.1303870867347126</v>
      </c>
      <c r="AB461" s="6">
        <f t="shared" si="133"/>
        <v>5.256236003067435</v>
      </c>
      <c r="AC461" s="8">
        <v>140842.78475336323</v>
      </c>
      <c r="AD461" s="22">
        <f t="shared" si="137"/>
        <v>7403.0291599290495</v>
      </c>
      <c r="AE461" s="23">
        <v>473.97</v>
      </c>
      <c r="AF461" s="22">
        <f t="shared" si="138"/>
        <v>6929.059159929049</v>
      </c>
      <c r="AG461" s="25"/>
      <c r="AH461" s="1">
        <f t="shared" si="139"/>
        <v>1240080560.8591886</v>
      </c>
      <c r="AI461" s="2">
        <f t="shared" si="140"/>
        <v>0.4736321893418446</v>
      </c>
      <c r="AJ461" s="2">
        <f t="shared" si="141"/>
        <v>1.2544253011451223</v>
      </c>
      <c r="AK461" s="2">
        <f t="shared" si="142"/>
        <v>0.4743053947982881</v>
      </c>
      <c r="AL461" s="2">
        <f t="shared" si="143"/>
        <v>2.202</v>
      </c>
      <c r="AN461" s="102"/>
    </row>
    <row r="462" spans="1:40" ht="12.75">
      <c r="A462" s="49" t="s">
        <v>801</v>
      </c>
      <c r="B462" s="62" t="s">
        <v>802</v>
      </c>
      <c r="C462" s="53" t="s">
        <v>776</v>
      </c>
      <c r="E462" s="74"/>
      <c r="F462" s="56">
        <v>5363356637</v>
      </c>
      <c r="G462" s="67">
        <v>48.89</v>
      </c>
      <c r="H462" s="5">
        <f t="shared" si="134"/>
        <v>0.4889</v>
      </c>
      <c r="I462" s="59">
        <v>49884231.49</v>
      </c>
      <c r="J462" s="59">
        <v>0</v>
      </c>
      <c r="K462" s="59">
        <v>0</v>
      </c>
      <c r="L462" s="59">
        <v>977466.8</v>
      </c>
      <c r="M462" s="91">
        <f t="shared" si="126"/>
        <v>50861698.29</v>
      </c>
      <c r="N462" s="59">
        <v>107939000</v>
      </c>
      <c r="O462" s="59">
        <v>0</v>
      </c>
      <c r="P462" s="59">
        <v>0</v>
      </c>
      <c r="Q462" s="94">
        <f t="shared" si="127"/>
        <v>107939000</v>
      </c>
      <c r="R462" s="59">
        <v>42189516</v>
      </c>
      <c r="S462" s="59">
        <v>1072671</v>
      </c>
      <c r="T462" s="94">
        <f t="shared" si="128"/>
        <v>43262187</v>
      </c>
      <c r="U462" s="95">
        <f t="shared" si="129"/>
        <v>202062885.29</v>
      </c>
      <c r="V462" s="2">
        <f t="shared" si="135"/>
        <v>0.7866252210220119</v>
      </c>
      <c r="W462" s="2">
        <f t="shared" si="136"/>
        <v>0.019999993895613844</v>
      </c>
      <c r="X462" s="2">
        <f t="shared" si="130"/>
        <v>0.806625214917626</v>
      </c>
      <c r="Y462" s="6">
        <f t="shared" si="131"/>
        <v>2.0125269920587607</v>
      </c>
      <c r="Z462" s="6">
        <f t="shared" si="132"/>
        <v>0.9483184082729496</v>
      </c>
      <c r="AB462" s="6">
        <f t="shared" si="133"/>
        <v>3.7674706152493362</v>
      </c>
      <c r="AC462" s="8">
        <v>227518.11823779065</v>
      </c>
      <c r="AD462" s="22">
        <f t="shared" si="137"/>
        <v>8571.678248977005</v>
      </c>
      <c r="AE462" s="23">
        <v>537.77</v>
      </c>
      <c r="AF462" s="22">
        <f t="shared" si="138"/>
        <v>8033.908248977004</v>
      </c>
      <c r="AG462" s="25"/>
      <c r="AH462" s="1">
        <f t="shared" si="139"/>
        <v>10970252888.116179</v>
      </c>
      <c r="AI462" s="2">
        <f t="shared" si="140"/>
        <v>0.4636328698046451</v>
      </c>
      <c r="AJ462" s="2">
        <f t="shared" si="141"/>
        <v>0.9839244464175282</v>
      </c>
      <c r="AK462" s="2">
        <f t="shared" si="142"/>
        <v>0.39435906757322736</v>
      </c>
      <c r="AL462" s="2">
        <f t="shared" si="143"/>
        <v>1.842</v>
      </c>
      <c r="AN462" s="102"/>
    </row>
    <row r="463" spans="1:40" ht="12.75">
      <c r="A463" s="49" t="s">
        <v>803</v>
      </c>
      <c r="B463" s="62" t="s">
        <v>1154</v>
      </c>
      <c r="C463" s="53" t="s">
        <v>776</v>
      </c>
      <c r="E463" s="74"/>
      <c r="F463" s="56">
        <v>1509523528</v>
      </c>
      <c r="G463" s="67">
        <v>41.91</v>
      </c>
      <c r="H463" s="5">
        <f t="shared" si="134"/>
        <v>0.4191</v>
      </c>
      <c r="I463" s="59">
        <v>16644533.23</v>
      </c>
      <c r="J463" s="59">
        <v>0</v>
      </c>
      <c r="K463" s="59">
        <v>0</v>
      </c>
      <c r="L463" s="59">
        <v>324004.52</v>
      </c>
      <c r="M463" s="91">
        <f t="shared" si="126"/>
        <v>16968537.75</v>
      </c>
      <c r="N463" s="59">
        <v>43345077</v>
      </c>
      <c r="O463" s="59">
        <v>0</v>
      </c>
      <c r="P463" s="59">
        <v>0</v>
      </c>
      <c r="Q463" s="94">
        <f t="shared" si="127"/>
        <v>43345077</v>
      </c>
      <c r="R463" s="59">
        <v>17842847</v>
      </c>
      <c r="S463" s="59">
        <v>150952</v>
      </c>
      <c r="T463" s="94">
        <f t="shared" si="128"/>
        <v>17993799</v>
      </c>
      <c r="U463" s="95">
        <f t="shared" si="129"/>
        <v>78307413.75</v>
      </c>
      <c r="V463" s="2">
        <f t="shared" si="135"/>
        <v>1.182018475965086</v>
      </c>
      <c r="W463" s="2">
        <f t="shared" si="136"/>
        <v>0.009999976628386809</v>
      </c>
      <c r="X463" s="2">
        <f t="shared" si="130"/>
        <v>1.192018452593473</v>
      </c>
      <c r="Y463" s="6">
        <f t="shared" si="131"/>
        <v>2.8714409676958677</v>
      </c>
      <c r="Z463" s="6">
        <f t="shared" si="132"/>
        <v>1.124098924942361</v>
      </c>
      <c r="AB463" s="6">
        <f t="shared" si="133"/>
        <v>5.187558345231701</v>
      </c>
      <c r="AC463" s="8">
        <v>135520.46754289154</v>
      </c>
      <c r="AD463" s="22">
        <f t="shared" si="137"/>
        <v>7030.203323518289</v>
      </c>
      <c r="AE463" s="23">
        <v>477.67</v>
      </c>
      <c r="AF463" s="22">
        <f t="shared" si="138"/>
        <v>6552.533323518289</v>
      </c>
      <c r="AG463" s="25"/>
      <c r="AH463" s="1">
        <f t="shared" si="139"/>
        <v>3601821827.72608</v>
      </c>
      <c r="AI463" s="2">
        <f t="shared" si="140"/>
        <v>0.4711098594433435</v>
      </c>
      <c r="AJ463" s="2">
        <f t="shared" si="141"/>
        <v>1.203420909561338</v>
      </c>
      <c r="AK463" s="2">
        <f t="shared" si="142"/>
        <v>0.4995749334819245</v>
      </c>
      <c r="AL463" s="2">
        <f t="shared" si="143"/>
        <v>2.174</v>
      </c>
      <c r="AN463" s="102"/>
    </row>
    <row r="464" spans="1:40" ht="12.75">
      <c r="A464" s="49" t="s">
        <v>804</v>
      </c>
      <c r="B464" s="62" t="s">
        <v>805</v>
      </c>
      <c r="C464" s="53" t="s">
        <v>776</v>
      </c>
      <c r="E464" s="74"/>
      <c r="F464" s="56">
        <v>805493432</v>
      </c>
      <c r="G464" s="67">
        <v>48.44</v>
      </c>
      <c r="H464" s="5">
        <f t="shared" si="134"/>
        <v>0.4844</v>
      </c>
      <c r="I464" s="59">
        <v>7683677.52</v>
      </c>
      <c r="J464" s="59">
        <v>0</v>
      </c>
      <c r="K464" s="59">
        <v>0</v>
      </c>
      <c r="L464" s="59">
        <v>149965.1</v>
      </c>
      <c r="M464" s="91">
        <f t="shared" si="126"/>
        <v>7833642.619999999</v>
      </c>
      <c r="N464" s="59">
        <v>10637648</v>
      </c>
      <c r="O464" s="59">
        <v>4956965.3</v>
      </c>
      <c r="P464" s="59">
        <v>0</v>
      </c>
      <c r="Q464" s="94">
        <f t="shared" si="127"/>
        <v>15594613.3</v>
      </c>
      <c r="R464" s="59">
        <v>7355410.92</v>
      </c>
      <c r="S464" s="59">
        <v>80549</v>
      </c>
      <c r="T464" s="94">
        <f t="shared" si="128"/>
        <v>7435959.92</v>
      </c>
      <c r="U464" s="95">
        <f t="shared" si="129"/>
        <v>30864215.840000004</v>
      </c>
      <c r="V464" s="2">
        <f t="shared" si="135"/>
        <v>0.9131559150937931</v>
      </c>
      <c r="W464" s="2">
        <f t="shared" si="136"/>
        <v>0.009999957392576232</v>
      </c>
      <c r="X464" s="2">
        <f t="shared" si="130"/>
        <v>0.9231558724863692</v>
      </c>
      <c r="Y464" s="6">
        <f t="shared" si="131"/>
        <v>1.936032335022193</v>
      </c>
      <c r="Z464" s="6">
        <f t="shared" si="132"/>
        <v>0.9725271875339139</v>
      </c>
      <c r="AB464" s="6">
        <f t="shared" si="133"/>
        <v>3.8317153950424765</v>
      </c>
      <c r="AC464" s="8">
        <v>187296.56216216215</v>
      </c>
      <c r="AD464" s="22">
        <f t="shared" si="137"/>
        <v>7176.671206752869</v>
      </c>
      <c r="AE464" s="23">
        <v>637.12</v>
      </c>
      <c r="AF464" s="22">
        <f t="shared" si="138"/>
        <v>6539.551206752869</v>
      </c>
      <c r="AG464" s="25"/>
      <c r="AH464" s="1">
        <f t="shared" si="139"/>
        <v>1662868356.7299752</v>
      </c>
      <c r="AI464" s="2">
        <f t="shared" si="140"/>
        <v>0.47109216964142786</v>
      </c>
      <c r="AJ464" s="2">
        <f t="shared" si="141"/>
        <v>0.9378140630847502</v>
      </c>
      <c r="AK464" s="2">
        <f t="shared" si="142"/>
        <v>0.4471767046323973</v>
      </c>
      <c r="AL464" s="2">
        <f t="shared" si="143"/>
        <v>1.8559999999999999</v>
      </c>
      <c r="AN464" s="102"/>
    </row>
    <row r="465" spans="1:40" ht="12.75">
      <c r="A465" s="49" t="s">
        <v>806</v>
      </c>
      <c r="B465" s="62" t="s">
        <v>807</v>
      </c>
      <c r="C465" s="53" t="s">
        <v>808</v>
      </c>
      <c r="E465" s="74"/>
      <c r="F465" s="56">
        <v>191445517</v>
      </c>
      <c r="G465" s="67">
        <v>72.89</v>
      </c>
      <c r="H465" s="5">
        <f t="shared" si="134"/>
        <v>0.7289</v>
      </c>
      <c r="I465" s="59">
        <v>2380172.96</v>
      </c>
      <c r="J465" s="59">
        <v>0</v>
      </c>
      <c r="K465" s="59">
        <v>0</v>
      </c>
      <c r="L465" s="59">
        <v>49514.12</v>
      </c>
      <c r="M465" s="91">
        <f t="shared" si="126"/>
        <v>2429687.08</v>
      </c>
      <c r="N465" s="59">
        <v>3299639</v>
      </c>
      <c r="O465" s="59">
        <v>0</v>
      </c>
      <c r="P465" s="59">
        <v>0</v>
      </c>
      <c r="Q465" s="94">
        <f t="shared" si="127"/>
        <v>3299639</v>
      </c>
      <c r="R465" s="59">
        <v>308115</v>
      </c>
      <c r="S465" s="59">
        <v>4786</v>
      </c>
      <c r="T465" s="94">
        <f t="shared" si="128"/>
        <v>312901</v>
      </c>
      <c r="U465" s="94">
        <f t="shared" si="129"/>
        <v>6042227.08</v>
      </c>
      <c r="V465" s="2">
        <f t="shared" si="135"/>
        <v>0.16094135022237163</v>
      </c>
      <c r="W465" s="2">
        <f t="shared" si="136"/>
        <v>0.0024999279560043186</v>
      </c>
      <c r="X465" s="2">
        <f t="shared" si="130"/>
        <v>0.16344127817837595</v>
      </c>
      <c r="Y465" s="6">
        <f t="shared" si="131"/>
        <v>1.7235394443840646</v>
      </c>
      <c r="Z465" s="6">
        <f t="shared" si="132"/>
        <v>1.269127174181885</v>
      </c>
      <c r="AB465" s="6">
        <f t="shared" si="133"/>
        <v>3.1561078967443255</v>
      </c>
      <c r="AC465" s="8">
        <v>134749.6431403648</v>
      </c>
      <c r="AD465" s="22">
        <f t="shared" si="137"/>
        <v>4252.844127987852</v>
      </c>
      <c r="AE465" s="23">
        <v>516.98</v>
      </c>
      <c r="AF465" s="22">
        <f t="shared" si="138"/>
        <v>3735.8641279878516</v>
      </c>
      <c r="AG465" s="25"/>
      <c r="AH465" s="1">
        <f t="shared" si="139"/>
        <v>262649906.7087392</v>
      </c>
      <c r="AI465" s="2">
        <f t="shared" si="140"/>
        <v>0.9250667972611759</v>
      </c>
      <c r="AJ465" s="2">
        <f t="shared" si="141"/>
        <v>1.2562879010115446</v>
      </c>
      <c r="AK465" s="2">
        <f t="shared" si="142"/>
        <v>0.11913234766421824</v>
      </c>
      <c r="AL465" s="2">
        <f t="shared" si="143"/>
        <v>2.3</v>
      </c>
      <c r="AN465" s="102"/>
    </row>
    <row r="466" spans="1:40" ht="12.75">
      <c r="A466" s="49" t="s">
        <v>809</v>
      </c>
      <c r="B466" s="62" t="s">
        <v>810</v>
      </c>
      <c r="C466" s="53" t="s">
        <v>808</v>
      </c>
      <c r="E466" s="74" t="s">
        <v>1200</v>
      </c>
      <c r="F466" s="56">
        <v>105110874</v>
      </c>
      <c r="G466" s="67">
        <v>117.33</v>
      </c>
      <c r="H466" s="5">
        <f t="shared" si="134"/>
        <v>1.1733</v>
      </c>
      <c r="I466" s="59">
        <v>850086.93</v>
      </c>
      <c r="J466" s="59">
        <v>0</v>
      </c>
      <c r="K466" s="59">
        <v>0</v>
      </c>
      <c r="L466" s="59">
        <v>17552.72</v>
      </c>
      <c r="M466" s="91">
        <f t="shared" si="126"/>
        <v>867639.65</v>
      </c>
      <c r="N466" s="59">
        <v>1087722</v>
      </c>
      <c r="O466" s="59">
        <v>0</v>
      </c>
      <c r="P466" s="59">
        <v>0</v>
      </c>
      <c r="Q466" s="94">
        <f t="shared" si="127"/>
        <v>1087722</v>
      </c>
      <c r="R466" s="59">
        <v>339877</v>
      </c>
      <c r="S466" s="59">
        <v>0</v>
      </c>
      <c r="T466" s="94">
        <f t="shared" si="128"/>
        <v>339877</v>
      </c>
      <c r="U466" s="94">
        <f t="shared" si="129"/>
        <v>2295238.65</v>
      </c>
      <c r="V466" s="2">
        <f t="shared" si="135"/>
        <v>0.3233509408360547</v>
      </c>
      <c r="W466" s="2">
        <f t="shared" si="136"/>
        <v>0</v>
      </c>
      <c r="X466" s="2">
        <f t="shared" si="130"/>
        <v>0.3233509408360547</v>
      </c>
      <c r="Y466" s="6">
        <f t="shared" si="131"/>
        <v>1.0348329897818185</v>
      </c>
      <c r="Z466" s="6">
        <f t="shared" si="132"/>
        <v>0.8254518462095559</v>
      </c>
      <c r="AB466" s="6">
        <f t="shared" si="133"/>
        <v>2.183635776827429</v>
      </c>
      <c r="AC466" s="8">
        <v>167736.0248447205</v>
      </c>
      <c r="AD466" s="22">
        <f t="shared" si="137"/>
        <v>3662.743849137461</v>
      </c>
      <c r="AE466" s="23">
        <v>611.18</v>
      </c>
      <c r="AF466" s="22">
        <f t="shared" si="138"/>
        <v>3051.563849137461</v>
      </c>
      <c r="AG466" s="25"/>
      <c r="AH466" s="1">
        <f t="shared" si="139"/>
        <v>89585676.29762208</v>
      </c>
      <c r="AI466" s="2">
        <f t="shared" si="140"/>
        <v>0.968502651157672</v>
      </c>
      <c r="AJ466" s="2">
        <f t="shared" si="141"/>
        <v>1.2141695469110076</v>
      </c>
      <c r="AK466" s="2">
        <f t="shared" si="142"/>
        <v>0.379387658882943</v>
      </c>
      <c r="AL466" s="2">
        <f t="shared" si="143"/>
        <v>2.562</v>
      </c>
      <c r="AN466" s="102"/>
    </row>
    <row r="467" spans="1:40" ht="12.75">
      <c r="A467" s="49" t="s">
        <v>811</v>
      </c>
      <c r="B467" s="62" t="s">
        <v>1155</v>
      </c>
      <c r="C467" s="53" t="s">
        <v>808</v>
      </c>
      <c r="E467" s="74"/>
      <c r="F467" s="56">
        <v>57155713</v>
      </c>
      <c r="G467" s="67">
        <v>59.64</v>
      </c>
      <c r="H467" s="5">
        <f t="shared" si="134"/>
        <v>0.5964</v>
      </c>
      <c r="I467" s="59">
        <v>791194.07</v>
      </c>
      <c r="J467" s="59">
        <v>0</v>
      </c>
      <c r="K467" s="59">
        <v>0</v>
      </c>
      <c r="L467" s="59">
        <v>16336.69</v>
      </c>
      <c r="M467" s="91">
        <f t="shared" si="126"/>
        <v>807530.7599999999</v>
      </c>
      <c r="N467" s="59">
        <v>1205896</v>
      </c>
      <c r="O467" s="59">
        <v>0</v>
      </c>
      <c r="P467" s="59">
        <v>0</v>
      </c>
      <c r="Q467" s="94">
        <f t="shared" si="127"/>
        <v>1205896</v>
      </c>
      <c r="R467" s="59">
        <v>205203.74</v>
      </c>
      <c r="S467" s="59">
        <v>0</v>
      </c>
      <c r="T467" s="94">
        <f t="shared" si="128"/>
        <v>205203.74</v>
      </c>
      <c r="U467" s="94">
        <f t="shared" si="129"/>
        <v>2218630.5</v>
      </c>
      <c r="V467" s="2">
        <f t="shared" si="135"/>
        <v>0.35902577227931703</v>
      </c>
      <c r="W467" s="2">
        <f t="shared" si="136"/>
        <v>0</v>
      </c>
      <c r="X467" s="2">
        <f t="shared" si="130"/>
        <v>0.35902577227931703</v>
      </c>
      <c r="Y467" s="6">
        <f t="shared" si="131"/>
        <v>2.1098433327216126</v>
      </c>
      <c r="Z467" s="6">
        <f t="shared" si="132"/>
        <v>1.4128609680715556</v>
      </c>
      <c r="AB467" s="6">
        <f t="shared" si="133"/>
        <v>3.8817300730724855</v>
      </c>
      <c r="AC467" s="8">
        <v>89124.4827586207</v>
      </c>
      <c r="AD467" s="22">
        <f t="shared" si="137"/>
        <v>3459.571849711682</v>
      </c>
      <c r="AE467" s="23">
        <v>609.57</v>
      </c>
      <c r="AF467" s="22">
        <f t="shared" si="138"/>
        <v>2850.0018497116816</v>
      </c>
      <c r="AG467" s="25"/>
      <c r="AH467" s="1">
        <f t="shared" si="139"/>
        <v>95834528.83970489</v>
      </c>
      <c r="AI467" s="2">
        <f t="shared" si="140"/>
        <v>0.8426302813578759</v>
      </c>
      <c r="AJ467" s="2">
        <f t="shared" si="141"/>
        <v>1.25831056363517</v>
      </c>
      <c r="AK467" s="2">
        <f t="shared" si="142"/>
        <v>0.2141229705873847</v>
      </c>
      <c r="AL467" s="2">
        <f t="shared" si="143"/>
        <v>2.315</v>
      </c>
      <c r="AN467" s="102"/>
    </row>
    <row r="468" spans="1:40" ht="12.75">
      <c r="A468" s="49" t="s">
        <v>812</v>
      </c>
      <c r="B468" s="62" t="s">
        <v>1156</v>
      </c>
      <c r="C468" s="53" t="s">
        <v>808</v>
      </c>
      <c r="E468" s="74"/>
      <c r="F468" s="56">
        <v>204884187</v>
      </c>
      <c r="G468" s="67">
        <v>83.83</v>
      </c>
      <c r="H468" s="5">
        <f t="shared" si="134"/>
        <v>0.8382999999999999</v>
      </c>
      <c r="I468" s="59">
        <v>2151325.46</v>
      </c>
      <c r="J468" s="59">
        <v>0</v>
      </c>
      <c r="K468" s="59">
        <v>0</v>
      </c>
      <c r="L468" s="59">
        <v>44420.88</v>
      </c>
      <c r="M468" s="91">
        <f t="shared" si="126"/>
        <v>2195746.34</v>
      </c>
      <c r="N468" s="59">
        <v>0</v>
      </c>
      <c r="O468" s="59">
        <v>0</v>
      </c>
      <c r="P468" s="59">
        <v>0</v>
      </c>
      <c r="Q468" s="94">
        <f t="shared" si="127"/>
        <v>0</v>
      </c>
      <c r="R468" s="59">
        <v>0</v>
      </c>
      <c r="S468" s="59">
        <v>0</v>
      </c>
      <c r="T468" s="94">
        <f t="shared" si="128"/>
        <v>0</v>
      </c>
      <c r="U468" s="94">
        <f t="shared" si="129"/>
        <v>2195746.34</v>
      </c>
      <c r="V468" s="2">
        <f t="shared" si="135"/>
        <v>0</v>
      </c>
      <c r="W468" s="2">
        <f t="shared" si="136"/>
        <v>0</v>
      </c>
      <c r="X468" s="2">
        <f t="shared" si="130"/>
        <v>0</v>
      </c>
      <c r="Y468" s="6">
        <f t="shared" si="131"/>
        <v>0</v>
      </c>
      <c r="Z468" s="6">
        <f t="shared" si="132"/>
        <v>1.071701224067624</v>
      </c>
      <c r="AA468" s="83"/>
      <c r="AB468" s="6">
        <f t="shared" si="133"/>
        <v>1.071701224067624</v>
      </c>
      <c r="AC468" s="8">
        <v>123562.09912536443</v>
      </c>
      <c r="AD468" s="22">
        <f t="shared" si="137"/>
        <v>1324.2165288101814</v>
      </c>
      <c r="AE468" s="23">
        <v>519.6</v>
      </c>
      <c r="AF468" s="22">
        <f t="shared" si="138"/>
        <v>804.6165288101814</v>
      </c>
      <c r="AG468" s="25"/>
      <c r="AH468" s="1">
        <f t="shared" si="139"/>
        <v>244404374.3289992</v>
      </c>
      <c r="AI468" s="2">
        <f t="shared" si="140"/>
        <v>0.8984071361358892</v>
      </c>
      <c r="AJ468" s="2">
        <f t="shared" si="141"/>
        <v>0</v>
      </c>
      <c r="AK468" s="2">
        <f t="shared" si="142"/>
        <v>0</v>
      </c>
      <c r="AL468" s="2">
        <f t="shared" si="143"/>
        <v>0.898</v>
      </c>
      <c r="AN468" s="102"/>
    </row>
    <row r="469" spans="1:40" ht="12.75">
      <c r="A469" s="49" t="s">
        <v>813</v>
      </c>
      <c r="B469" s="62" t="s">
        <v>814</v>
      </c>
      <c r="C469" s="53" t="s">
        <v>808</v>
      </c>
      <c r="E469" s="74" t="s">
        <v>1200</v>
      </c>
      <c r="F469" s="56">
        <v>222901516</v>
      </c>
      <c r="G469" s="67">
        <v>118.69</v>
      </c>
      <c r="H469" s="5">
        <f t="shared" si="134"/>
        <v>1.1869</v>
      </c>
      <c r="I469" s="59">
        <v>1862186.54</v>
      </c>
      <c r="J469" s="59">
        <v>0</v>
      </c>
      <c r="K469" s="59">
        <v>0</v>
      </c>
      <c r="L469" s="59">
        <v>38450.7</v>
      </c>
      <c r="M469" s="91">
        <f t="shared" si="126"/>
        <v>1900637.24</v>
      </c>
      <c r="N469" s="59">
        <v>2176277</v>
      </c>
      <c r="O469" s="59">
        <v>0</v>
      </c>
      <c r="P469" s="59">
        <v>0</v>
      </c>
      <c r="Q469" s="94">
        <f t="shared" si="127"/>
        <v>2176277</v>
      </c>
      <c r="R469" s="59">
        <v>422678</v>
      </c>
      <c r="S469" s="59">
        <v>0</v>
      </c>
      <c r="T469" s="94">
        <f t="shared" si="128"/>
        <v>422678</v>
      </c>
      <c r="U469" s="94">
        <f t="shared" si="129"/>
        <v>4499592.24</v>
      </c>
      <c r="V469" s="2">
        <f t="shared" si="135"/>
        <v>0.18962544875648132</v>
      </c>
      <c r="W469" s="2">
        <f t="shared" si="136"/>
        <v>0</v>
      </c>
      <c r="X469" s="2">
        <f t="shared" si="130"/>
        <v>0.18962544875648132</v>
      </c>
      <c r="Y469" s="6">
        <f t="shared" si="131"/>
        <v>0.9763401519440541</v>
      </c>
      <c r="Z469" s="6">
        <f t="shared" si="132"/>
        <v>0.852680266203304</v>
      </c>
      <c r="AA469" s="100">
        <v>0.096</v>
      </c>
      <c r="AB469" s="6">
        <f t="shared" si="133"/>
        <v>1.9226458669038395</v>
      </c>
      <c r="AC469" s="8">
        <v>194975.1724137931</v>
      </c>
      <c r="AD469" s="22">
        <f t="shared" si="137"/>
        <v>3748.6820939024283</v>
      </c>
      <c r="AE469" s="23">
        <v>605.93</v>
      </c>
      <c r="AF469" s="22">
        <f t="shared" si="138"/>
        <v>3142.7520939024284</v>
      </c>
      <c r="AG469" s="25"/>
      <c r="AH469" s="1">
        <f t="shared" si="139"/>
        <v>187801428.93251327</v>
      </c>
      <c r="AI469" s="2">
        <f t="shared" si="140"/>
        <v>1.0120462079567014</v>
      </c>
      <c r="AJ469" s="2">
        <f t="shared" si="141"/>
        <v>1.1588181263423978</v>
      </c>
      <c r="AK469" s="2">
        <f t="shared" si="142"/>
        <v>0.22506644512906765</v>
      </c>
      <c r="AL469" s="2">
        <f t="shared" si="143"/>
        <v>2.3960000000000004</v>
      </c>
      <c r="AN469" s="102"/>
    </row>
    <row r="470" spans="1:40" ht="12.75">
      <c r="A470" s="49" t="s">
        <v>815</v>
      </c>
      <c r="B470" s="62" t="s">
        <v>816</v>
      </c>
      <c r="C470" s="53" t="s">
        <v>808</v>
      </c>
      <c r="E470" s="74"/>
      <c r="F470" s="56">
        <v>111728695</v>
      </c>
      <c r="G470" s="67">
        <v>67.07</v>
      </c>
      <c r="H470" s="5">
        <f t="shared" si="134"/>
        <v>0.6707</v>
      </c>
      <c r="I470" s="59">
        <v>1607801.91</v>
      </c>
      <c r="J470" s="59">
        <v>0</v>
      </c>
      <c r="K470" s="59">
        <v>0</v>
      </c>
      <c r="L470" s="59">
        <v>33198.13</v>
      </c>
      <c r="M470" s="91">
        <f t="shared" si="126"/>
        <v>1641000.0399999998</v>
      </c>
      <c r="N470" s="59">
        <v>2652792.5</v>
      </c>
      <c r="O470" s="59">
        <v>0</v>
      </c>
      <c r="P470" s="59">
        <v>0</v>
      </c>
      <c r="Q470" s="94">
        <f t="shared" si="127"/>
        <v>2652792.5</v>
      </c>
      <c r="R470" s="59">
        <v>177688.53</v>
      </c>
      <c r="S470" s="59">
        <v>0</v>
      </c>
      <c r="T470" s="94">
        <f t="shared" si="128"/>
        <v>177688.53</v>
      </c>
      <c r="U470" s="94">
        <f t="shared" si="129"/>
        <v>4471481.07</v>
      </c>
      <c r="V470" s="2">
        <f t="shared" si="135"/>
        <v>0.15903571593671617</v>
      </c>
      <c r="W470" s="2">
        <f t="shared" si="136"/>
        <v>0</v>
      </c>
      <c r="X470" s="2">
        <f t="shared" si="130"/>
        <v>0.15903571593671617</v>
      </c>
      <c r="Y470" s="6">
        <f t="shared" si="131"/>
        <v>2.3743161951368</v>
      </c>
      <c r="Z470" s="6">
        <f t="shared" si="132"/>
        <v>1.468736424425256</v>
      </c>
      <c r="AA470" s="83"/>
      <c r="AB470" s="6">
        <f t="shared" si="133"/>
        <v>4.002088335498772</v>
      </c>
      <c r="AC470" s="8">
        <v>94425.51020408163</v>
      </c>
      <c r="AD470" s="22">
        <f t="shared" si="137"/>
        <v>3778.992329612754</v>
      </c>
      <c r="AE470" s="23">
        <v>567.12</v>
      </c>
      <c r="AF470" s="22">
        <f t="shared" si="138"/>
        <v>3211.872329612754</v>
      </c>
      <c r="AG470" s="25"/>
      <c r="AH470" s="1">
        <f t="shared" si="139"/>
        <v>166585202.02773222</v>
      </c>
      <c r="AI470" s="2">
        <f t="shared" si="140"/>
        <v>0.9850815198620192</v>
      </c>
      <c r="AJ470" s="2">
        <f t="shared" si="141"/>
        <v>1.5924538720782515</v>
      </c>
      <c r="AK470" s="2">
        <f t="shared" si="142"/>
        <v>0.10666525467875553</v>
      </c>
      <c r="AL470" s="2">
        <f t="shared" si="143"/>
        <v>2.684</v>
      </c>
      <c r="AN470" s="102"/>
    </row>
    <row r="471" spans="1:40" ht="12.75">
      <c r="A471" s="49" t="s">
        <v>817</v>
      </c>
      <c r="B471" s="62" t="s">
        <v>1157</v>
      </c>
      <c r="C471" s="53" t="s">
        <v>808</v>
      </c>
      <c r="E471" s="74"/>
      <c r="F471" s="56">
        <v>89939456</v>
      </c>
      <c r="G471" s="67">
        <v>60.71</v>
      </c>
      <c r="H471" s="5">
        <f t="shared" si="134"/>
        <v>0.6071</v>
      </c>
      <c r="I471" s="59">
        <v>1294871.6</v>
      </c>
      <c r="J471" s="59">
        <v>0</v>
      </c>
      <c r="K471" s="59">
        <v>0</v>
      </c>
      <c r="L471" s="59">
        <v>26750.58</v>
      </c>
      <c r="M471" s="91">
        <f t="shared" si="126"/>
        <v>1321622.1800000002</v>
      </c>
      <c r="N471" s="59">
        <v>0</v>
      </c>
      <c r="O471" s="59">
        <v>2066423.3</v>
      </c>
      <c r="P471" s="59">
        <v>0</v>
      </c>
      <c r="Q471" s="94">
        <f t="shared" si="127"/>
        <v>2066423.3</v>
      </c>
      <c r="R471" s="59">
        <v>1459400.98</v>
      </c>
      <c r="S471" s="59">
        <v>0</v>
      </c>
      <c r="T471" s="94">
        <f t="shared" si="128"/>
        <v>1459400.98</v>
      </c>
      <c r="U471" s="94">
        <f t="shared" si="129"/>
        <v>4847446.460000001</v>
      </c>
      <c r="V471" s="2">
        <f t="shared" si="135"/>
        <v>1.6226482179300707</v>
      </c>
      <c r="W471" s="2">
        <f t="shared" si="136"/>
        <v>0</v>
      </c>
      <c r="X471" s="2">
        <f t="shared" si="130"/>
        <v>1.6226482179300707</v>
      </c>
      <c r="Y471" s="6">
        <f t="shared" si="131"/>
        <v>2.297571490759295</v>
      </c>
      <c r="Z471" s="6">
        <f t="shared" si="132"/>
        <v>1.4694576093500056</v>
      </c>
      <c r="AA471" s="83"/>
      <c r="AB471" s="6">
        <f t="shared" si="133"/>
        <v>5.389677318039372</v>
      </c>
      <c r="AC471" s="8">
        <v>57381.79571663921</v>
      </c>
      <c r="AD471" s="22">
        <f t="shared" si="137"/>
        <v>3092.6936284233907</v>
      </c>
      <c r="AE471" s="23">
        <v>679.88</v>
      </c>
      <c r="AF471" s="22">
        <f t="shared" si="138"/>
        <v>2412.8136284233906</v>
      </c>
      <c r="AG471" s="25"/>
      <c r="AH471" s="1">
        <f t="shared" si="139"/>
        <v>148146031.95519686</v>
      </c>
      <c r="AI471" s="2">
        <f t="shared" si="140"/>
        <v>0.8921077146363883</v>
      </c>
      <c r="AJ471" s="2">
        <f t="shared" si="141"/>
        <v>1.3948556520399678</v>
      </c>
      <c r="AK471" s="2">
        <f t="shared" si="142"/>
        <v>0.9851097331053457</v>
      </c>
      <c r="AL471" s="2">
        <f t="shared" si="143"/>
        <v>3.272</v>
      </c>
      <c r="AN471" s="102"/>
    </row>
    <row r="472" spans="1:40" ht="12.75">
      <c r="A472" s="49" t="s">
        <v>818</v>
      </c>
      <c r="B472" s="62" t="s">
        <v>819</v>
      </c>
      <c r="C472" s="53" t="s">
        <v>808</v>
      </c>
      <c r="E472" s="74"/>
      <c r="F472" s="56">
        <v>740502319</v>
      </c>
      <c r="G472" s="67">
        <v>71.74</v>
      </c>
      <c r="H472" s="5">
        <f t="shared" si="134"/>
        <v>0.7173999999999999</v>
      </c>
      <c r="I472" s="59">
        <v>9208746.1</v>
      </c>
      <c r="J472" s="59">
        <v>0</v>
      </c>
      <c r="K472" s="59">
        <v>0</v>
      </c>
      <c r="L472" s="59">
        <v>190192.56</v>
      </c>
      <c r="M472" s="91">
        <f t="shared" si="126"/>
        <v>9398938.66</v>
      </c>
      <c r="N472" s="59">
        <v>16504345.5</v>
      </c>
      <c r="O472" s="59">
        <v>0</v>
      </c>
      <c r="P472" s="59">
        <v>0</v>
      </c>
      <c r="Q472" s="94">
        <f t="shared" si="127"/>
        <v>16504345.5</v>
      </c>
      <c r="R472" s="59">
        <v>2741815.7</v>
      </c>
      <c r="S472" s="59">
        <v>0</v>
      </c>
      <c r="T472" s="94">
        <f t="shared" si="128"/>
        <v>2741815.7</v>
      </c>
      <c r="U472" s="94">
        <f t="shared" si="129"/>
        <v>28645099.86</v>
      </c>
      <c r="V472" s="2">
        <f t="shared" si="135"/>
        <v>0.37026429622835527</v>
      </c>
      <c r="W472" s="2">
        <f t="shared" si="136"/>
        <v>0</v>
      </c>
      <c r="X472" s="2">
        <f t="shared" si="130"/>
        <v>0.37026429622835527</v>
      </c>
      <c r="Y472" s="6">
        <f t="shared" si="131"/>
        <v>2.2288040262031914</v>
      </c>
      <c r="Z472" s="6">
        <f t="shared" si="132"/>
        <v>1.2692652566831462</v>
      </c>
      <c r="AA472" s="83"/>
      <c r="AB472" s="6">
        <f t="shared" si="133"/>
        <v>3.8683335791146924</v>
      </c>
      <c r="AC472" s="8">
        <v>102585.13542795234</v>
      </c>
      <c r="AD472" s="22">
        <f t="shared" si="137"/>
        <v>3968.335240939763</v>
      </c>
      <c r="AE472" s="23">
        <v>582.75</v>
      </c>
      <c r="AF472" s="22">
        <f t="shared" si="138"/>
        <v>3385.585240939763</v>
      </c>
      <c r="AG472" s="25"/>
      <c r="AH472" s="1">
        <f t="shared" si="139"/>
        <v>1032202842.2079734</v>
      </c>
      <c r="AI472" s="2">
        <f t="shared" si="140"/>
        <v>0.9105708951444891</v>
      </c>
      <c r="AJ472" s="2">
        <f t="shared" si="141"/>
        <v>1.5989440083981694</v>
      </c>
      <c r="AK472" s="2">
        <f t="shared" si="142"/>
        <v>0.26562760611422204</v>
      </c>
      <c r="AL472" s="2">
        <f t="shared" si="143"/>
        <v>2.776</v>
      </c>
      <c r="AN472" s="102"/>
    </row>
    <row r="473" spans="1:40" ht="12.75">
      <c r="A473" s="49" t="s">
        <v>820</v>
      </c>
      <c r="B473" s="62" t="s">
        <v>821</v>
      </c>
      <c r="C473" s="53" t="s">
        <v>808</v>
      </c>
      <c r="E473" s="74"/>
      <c r="F473" s="56">
        <v>269159554</v>
      </c>
      <c r="G473" s="67">
        <v>57.74</v>
      </c>
      <c r="H473" s="5">
        <f t="shared" si="134"/>
        <v>0.5774</v>
      </c>
      <c r="I473" s="59">
        <v>4022338.87</v>
      </c>
      <c r="J473" s="59">
        <v>0</v>
      </c>
      <c r="K473" s="59">
        <v>0</v>
      </c>
      <c r="L473" s="59">
        <v>83055.96</v>
      </c>
      <c r="M473" s="91">
        <f t="shared" si="126"/>
        <v>4105394.83</v>
      </c>
      <c r="N473" s="59">
        <v>0</v>
      </c>
      <c r="O473" s="59">
        <v>5526093.38</v>
      </c>
      <c r="P473" s="59">
        <v>0</v>
      </c>
      <c r="Q473" s="94">
        <f t="shared" si="127"/>
        <v>5526093.38</v>
      </c>
      <c r="R473" s="59">
        <v>0</v>
      </c>
      <c r="S473" s="59">
        <v>80747.86</v>
      </c>
      <c r="T473" s="94">
        <f t="shared" si="128"/>
        <v>80747.86</v>
      </c>
      <c r="U473" s="94">
        <f t="shared" si="129"/>
        <v>9712236.07</v>
      </c>
      <c r="V473" s="2">
        <f t="shared" si="135"/>
        <v>0</v>
      </c>
      <c r="W473" s="2">
        <f t="shared" si="136"/>
        <v>0.029999997696533557</v>
      </c>
      <c r="X473" s="2">
        <f t="shared" si="130"/>
        <v>0.029999997696533557</v>
      </c>
      <c r="Y473" s="6">
        <f t="shared" si="131"/>
        <v>2.053092040715746</v>
      </c>
      <c r="Z473" s="6">
        <f t="shared" si="132"/>
        <v>1.5252643902062641</v>
      </c>
      <c r="AA473" s="83"/>
      <c r="AB473" s="6">
        <f t="shared" si="133"/>
        <v>3.6083564286185434</v>
      </c>
      <c r="AC473" s="8">
        <v>159312.89855072464</v>
      </c>
      <c r="AD473" s="22">
        <f t="shared" si="137"/>
        <v>5748.577216473611</v>
      </c>
      <c r="AE473" s="23">
        <v>522.02</v>
      </c>
      <c r="AF473" s="22">
        <f t="shared" si="138"/>
        <v>5226.557216473611</v>
      </c>
      <c r="AG473" s="25"/>
      <c r="AH473" s="1">
        <f t="shared" si="139"/>
        <v>466157869.76099753</v>
      </c>
      <c r="AI473" s="2">
        <f t="shared" si="140"/>
        <v>0.8806876589050969</v>
      </c>
      <c r="AJ473" s="2">
        <f t="shared" si="141"/>
        <v>1.1854553443092717</v>
      </c>
      <c r="AK473" s="2">
        <f t="shared" si="142"/>
        <v>0.01732199866997848</v>
      </c>
      <c r="AL473" s="2">
        <f t="shared" si="143"/>
        <v>2.0829999999999997</v>
      </c>
      <c r="AN473" s="102"/>
    </row>
    <row r="474" spans="1:40" ht="12.75">
      <c r="A474" s="49" t="s">
        <v>822</v>
      </c>
      <c r="B474" s="62" t="s">
        <v>823</v>
      </c>
      <c r="C474" s="53" t="s">
        <v>808</v>
      </c>
      <c r="E474" s="74"/>
      <c r="F474" s="56">
        <v>584075909</v>
      </c>
      <c r="G474" s="67">
        <v>87.44</v>
      </c>
      <c r="H474" s="5">
        <f t="shared" si="134"/>
        <v>0.8744</v>
      </c>
      <c r="I474" s="59">
        <v>5789386.87</v>
      </c>
      <c r="J474" s="59">
        <v>0</v>
      </c>
      <c r="K474" s="59">
        <v>0</v>
      </c>
      <c r="L474" s="59">
        <v>119898.52</v>
      </c>
      <c r="M474" s="91">
        <f t="shared" si="126"/>
        <v>5909285.39</v>
      </c>
      <c r="N474" s="59">
        <v>8492402.5</v>
      </c>
      <c r="O474" s="59">
        <v>0</v>
      </c>
      <c r="P474" s="59">
        <v>0</v>
      </c>
      <c r="Q474" s="94">
        <f t="shared" si="127"/>
        <v>8492402.5</v>
      </c>
      <c r="R474" s="59">
        <v>1483500</v>
      </c>
      <c r="S474" s="59">
        <v>175222</v>
      </c>
      <c r="T474" s="94">
        <f t="shared" si="128"/>
        <v>1658722</v>
      </c>
      <c r="U474" s="94">
        <f t="shared" si="129"/>
        <v>16060409.89</v>
      </c>
      <c r="V474" s="2">
        <f t="shared" si="135"/>
        <v>0.2539909585622029</v>
      </c>
      <c r="W474" s="2">
        <f t="shared" si="136"/>
        <v>0.02999986770555195</v>
      </c>
      <c r="X474" s="2">
        <f t="shared" si="130"/>
        <v>0.28399082626775485</v>
      </c>
      <c r="Y474" s="6">
        <f t="shared" si="131"/>
        <v>1.4539895190232883</v>
      </c>
      <c r="Z474" s="6">
        <f t="shared" si="132"/>
        <v>1.0117324304844766</v>
      </c>
      <c r="AB474" s="6">
        <f t="shared" si="133"/>
        <v>2.74971277577552</v>
      </c>
      <c r="AC474" s="8">
        <v>179378.7013913664</v>
      </c>
      <c r="AD474" s="22">
        <f t="shared" si="137"/>
        <v>4932.399069178622</v>
      </c>
      <c r="AE474" s="23">
        <v>512.65</v>
      </c>
      <c r="AF474" s="22">
        <f t="shared" si="138"/>
        <v>4419.749069178622</v>
      </c>
      <c r="AG474" s="25"/>
      <c r="AH474" s="1">
        <f t="shared" si="139"/>
        <v>667973363.4492223</v>
      </c>
      <c r="AI474" s="2">
        <f t="shared" si="140"/>
        <v>0.8846588372156263</v>
      </c>
      <c r="AJ474" s="2">
        <f t="shared" si="141"/>
        <v>1.2713684354339634</v>
      </c>
      <c r="AK474" s="2">
        <f t="shared" si="142"/>
        <v>0.24832157848852485</v>
      </c>
      <c r="AL474" s="2">
        <f t="shared" si="143"/>
        <v>2.404</v>
      </c>
      <c r="AN474" s="102"/>
    </row>
    <row r="475" spans="1:40" ht="12.75">
      <c r="A475" s="49" t="s">
        <v>824</v>
      </c>
      <c r="B475" s="62" t="s">
        <v>825</v>
      </c>
      <c r="C475" s="53" t="s">
        <v>808</v>
      </c>
      <c r="E475" s="74"/>
      <c r="F475" s="56">
        <v>120719922</v>
      </c>
      <c r="G475" s="67">
        <v>73.75</v>
      </c>
      <c r="H475" s="5">
        <f t="shared" si="134"/>
        <v>0.7375</v>
      </c>
      <c r="I475" s="59">
        <v>1478880.79</v>
      </c>
      <c r="J475" s="59">
        <v>0</v>
      </c>
      <c r="K475" s="59">
        <v>0</v>
      </c>
      <c r="L475" s="59">
        <v>30536.14</v>
      </c>
      <c r="M475" s="91">
        <f t="shared" si="126"/>
        <v>1509416.93</v>
      </c>
      <c r="N475" s="59">
        <v>2279088.5</v>
      </c>
      <c r="O475" s="59">
        <v>0</v>
      </c>
      <c r="P475" s="59">
        <v>0</v>
      </c>
      <c r="Q475" s="94">
        <f t="shared" si="127"/>
        <v>2279088.5</v>
      </c>
      <c r="R475" s="59">
        <v>290148.23</v>
      </c>
      <c r="S475" s="59">
        <v>0</v>
      </c>
      <c r="T475" s="94">
        <f t="shared" si="128"/>
        <v>290148.23</v>
      </c>
      <c r="U475" s="94">
        <f t="shared" si="129"/>
        <v>4078653.6599999997</v>
      </c>
      <c r="V475" s="2">
        <f t="shared" si="135"/>
        <v>0.24034825834297668</v>
      </c>
      <c r="W475" s="2">
        <f t="shared" si="136"/>
        <v>0</v>
      </c>
      <c r="X475" s="2">
        <f t="shared" si="130"/>
        <v>0.24034825834297668</v>
      </c>
      <c r="Y475" s="6">
        <f t="shared" si="131"/>
        <v>1.8879141588577235</v>
      </c>
      <c r="Z475" s="6">
        <f t="shared" si="132"/>
        <v>1.2503461773277156</v>
      </c>
      <c r="AB475" s="6">
        <f t="shared" si="133"/>
        <v>3.3786085945284157</v>
      </c>
      <c r="AC475" s="8">
        <v>103937.02564102564</v>
      </c>
      <c r="AD475" s="22">
        <f t="shared" si="137"/>
        <v>3511.625281204895</v>
      </c>
      <c r="AE475" s="23">
        <v>634.25</v>
      </c>
      <c r="AF475" s="22">
        <f t="shared" si="138"/>
        <v>2877.375281204895</v>
      </c>
      <c r="AG475" s="25"/>
      <c r="AH475" s="1">
        <f t="shared" si="139"/>
        <v>163688029.83050847</v>
      </c>
      <c r="AI475" s="2">
        <f t="shared" si="140"/>
        <v>0.9221303057791903</v>
      </c>
      <c r="AJ475" s="2">
        <f t="shared" si="141"/>
        <v>1.392336692157571</v>
      </c>
      <c r="AK475" s="2">
        <f t="shared" si="142"/>
        <v>0.17725684052794533</v>
      </c>
      <c r="AL475" s="2">
        <f t="shared" si="143"/>
        <v>2.491</v>
      </c>
      <c r="AN475" s="102"/>
    </row>
    <row r="476" spans="1:40" ht="12.75">
      <c r="A476" s="49" t="s">
        <v>826</v>
      </c>
      <c r="B476" s="62" t="s">
        <v>827</v>
      </c>
      <c r="C476" s="53" t="s">
        <v>808</v>
      </c>
      <c r="E476" s="74"/>
      <c r="F476" s="56">
        <v>116455107</v>
      </c>
      <c r="G476" s="67">
        <v>56.92</v>
      </c>
      <c r="H476" s="5">
        <f t="shared" si="134"/>
        <v>0.5692</v>
      </c>
      <c r="I476" s="59">
        <v>1610828.09</v>
      </c>
      <c r="J476" s="59">
        <v>0</v>
      </c>
      <c r="K476" s="59">
        <v>0</v>
      </c>
      <c r="L476" s="59">
        <v>33260.61</v>
      </c>
      <c r="M476" s="91">
        <f t="shared" si="126"/>
        <v>1644088.7000000002</v>
      </c>
      <c r="N476" s="59">
        <v>2446661</v>
      </c>
      <c r="O476" s="59">
        <v>0</v>
      </c>
      <c r="P476" s="59">
        <v>0</v>
      </c>
      <c r="Q476" s="94">
        <f t="shared" si="127"/>
        <v>2446661</v>
      </c>
      <c r="R476" s="59">
        <v>2395197.78</v>
      </c>
      <c r="S476" s="59">
        <v>0</v>
      </c>
      <c r="T476" s="94">
        <f t="shared" si="128"/>
        <v>2395197.78</v>
      </c>
      <c r="U476" s="94">
        <f t="shared" si="129"/>
        <v>6485947.48</v>
      </c>
      <c r="V476" s="2">
        <f t="shared" si="135"/>
        <v>2.056756325851815</v>
      </c>
      <c r="W476" s="2">
        <f t="shared" si="136"/>
        <v>0</v>
      </c>
      <c r="X476" s="2">
        <f t="shared" si="130"/>
        <v>2.056756325851815</v>
      </c>
      <c r="Y476" s="6">
        <f t="shared" si="131"/>
        <v>2.10094779269749</v>
      </c>
      <c r="Z476" s="6">
        <f t="shared" si="132"/>
        <v>1.411778961312534</v>
      </c>
      <c r="AA476" s="83"/>
      <c r="AB476" s="6">
        <f t="shared" si="133"/>
        <v>5.56948307986184</v>
      </c>
      <c r="AC476" s="8">
        <v>43724.984076433124</v>
      </c>
      <c r="AD476" s="22">
        <f t="shared" si="137"/>
        <v>2435.2555898092264</v>
      </c>
      <c r="AE476" s="23">
        <v>650.22</v>
      </c>
      <c r="AF476" s="22">
        <f t="shared" si="138"/>
        <v>1785.0355898092264</v>
      </c>
      <c r="AG476" s="25"/>
      <c r="AH476" s="1">
        <f t="shared" si="139"/>
        <v>204594355.2354181</v>
      </c>
      <c r="AI476" s="2">
        <f t="shared" si="140"/>
        <v>0.8035845847790944</v>
      </c>
      <c r="AJ476" s="2">
        <f t="shared" si="141"/>
        <v>1.1958594836034113</v>
      </c>
      <c r="AK476" s="2">
        <f t="shared" si="142"/>
        <v>1.1707057006748531</v>
      </c>
      <c r="AL476" s="2">
        <f t="shared" si="143"/>
        <v>3.1710000000000003</v>
      </c>
      <c r="AN476" s="102"/>
    </row>
    <row r="477" spans="1:40" ht="12.75">
      <c r="A477" s="49" t="s">
        <v>828</v>
      </c>
      <c r="B477" s="62" t="s">
        <v>1158</v>
      </c>
      <c r="C477" s="53" t="s">
        <v>808</v>
      </c>
      <c r="E477" s="74"/>
      <c r="F477" s="56">
        <v>342743458</v>
      </c>
      <c r="G477" s="67">
        <v>65.49</v>
      </c>
      <c r="H477" s="5">
        <f t="shared" si="134"/>
        <v>0.6548999999999999</v>
      </c>
      <c r="I477" s="59">
        <v>4762698.27</v>
      </c>
      <c r="J477" s="59">
        <v>0</v>
      </c>
      <c r="K477" s="59">
        <v>0</v>
      </c>
      <c r="L477" s="59">
        <v>98381.18</v>
      </c>
      <c r="M477" s="91">
        <f t="shared" si="126"/>
        <v>4861079.449999999</v>
      </c>
      <c r="N477" s="59">
        <v>0</v>
      </c>
      <c r="O477" s="59">
        <v>7226318.2</v>
      </c>
      <c r="P477" s="59">
        <v>0</v>
      </c>
      <c r="Q477" s="94">
        <f t="shared" si="127"/>
        <v>7226318.2</v>
      </c>
      <c r="R477" s="59">
        <v>1799224.61</v>
      </c>
      <c r="S477" s="59">
        <v>0</v>
      </c>
      <c r="T477" s="94">
        <f t="shared" si="128"/>
        <v>1799224.61</v>
      </c>
      <c r="U477" s="94">
        <f t="shared" si="129"/>
        <v>13886622.259999998</v>
      </c>
      <c r="V477" s="2">
        <f t="shared" si="135"/>
        <v>0.5249479072478752</v>
      </c>
      <c r="W477" s="2">
        <f t="shared" si="136"/>
        <v>0</v>
      </c>
      <c r="X477" s="2">
        <f t="shared" si="130"/>
        <v>0.5249479072478752</v>
      </c>
      <c r="Y477" s="6">
        <f t="shared" si="131"/>
        <v>2.1083752384852232</v>
      </c>
      <c r="Z477" s="6">
        <f t="shared" si="132"/>
        <v>1.4182851157439158</v>
      </c>
      <c r="AA477" s="83"/>
      <c r="AB477" s="6">
        <f t="shared" si="133"/>
        <v>4.051608261477013</v>
      </c>
      <c r="AC477" s="8">
        <v>81940.92990840302</v>
      </c>
      <c r="AD477" s="22">
        <f t="shared" si="137"/>
        <v>3319.9254856999455</v>
      </c>
      <c r="AE477" s="23">
        <v>594.89</v>
      </c>
      <c r="AF477" s="22">
        <f t="shared" si="138"/>
        <v>2725.0354856999456</v>
      </c>
      <c r="AG477" s="25"/>
      <c r="AH477" s="1">
        <f t="shared" si="139"/>
        <v>523352356.08489853</v>
      </c>
      <c r="AI477" s="2">
        <f t="shared" si="140"/>
        <v>0.9288349223006902</v>
      </c>
      <c r="AJ477" s="2">
        <f t="shared" si="141"/>
        <v>1.3807749436839722</v>
      </c>
      <c r="AK477" s="2">
        <f t="shared" si="142"/>
        <v>0.3437883844566334</v>
      </c>
      <c r="AL477" s="2">
        <f t="shared" si="143"/>
        <v>2.654</v>
      </c>
      <c r="AN477" s="102"/>
    </row>
    <row r="478" spans="1:40" ht="12.75">
      <c r="A478" s="49" t="s">
        <v>829</v>
      </c>
      <c r="B478" s="62" t="s">
        <v>1159</v>
      </c>
      <c r="C478" s="53" t="s">
        <v>808</v>
      </c>
      <c r="E478" s="74" t="s">
        <v>1201</v>
      </c>
      <c r="F478" s="56">
        <v>339687232</v>
      </c>
      <c r="G478" s="67">
        <v>108.9</v>
      </c>
      <c r="H478" s="5">
        <f t="shared" si="134"/>
        <v>1.089</v>
      </c>
      <c r="I478" s="59">
        <v>2633869.97</v>
      </c>
      <c r="J478" s="59">
        <v>0</v>
      </c>
      <c r="K478" s="59">
        <v>0</v>
      </c>
      <c r="L478" s="59">
        <v>54446.54</v>
      </c>
      <c r="M478" s="91">
        <f t="shared" si="126"/>
        <v>2688316.5100000002</v>
      </c>
      <c r="N478" s="59">
        <v>3164556</v>
      </c>
      <c r="O478" s="59">
        <v>0</v>
      </c>
      <c r="P478" s="59">
        <v>0</v>
      </c>
      <c r="Q478" s="94">
        <f t="shared" si="127"/>
        <v>3164556</v>
      </c>
      <c r="R478" s="59">
        <v>135480</v>
      </c>
      <c r="S478" s="59">
        <v>67741</v>
      </c>
      <c r="T478" s="94">
        <f t="shared" si="128"/>
        <v>203221</v>
      </c>
      <c r="U478" s="94">
        <f t="shared" si="129"/>
        <v>6056093.51</v>
      </c>
      <c r="V478" s="2">
        <f t="shared" si="135"/>
        <v>0.039883748118033475</v>
      </c>
      <c r="W478" s="2">
        <f t="shared" si="136"/>
        <v>0.019942168447473468</v>
      </c>
      <c r="X478" s="2">
        <f t="shared" si="130"/>
        <v>0.05982591656550694</v>
      </c>
      <c r="Y478" s="6">
        <f t="shared" si="131"/>
        <v>0.9316087570815732</v>
      </c>
      <c r="Z478" s="6">
        <f t="shared" si="132"/>
        <v>0.7914093485857014</v>
      </c>
      <c r="AA478" s="83"/>
      <c r="AB478" s="6">
        <f t="shared" si="133"/>
        <v>1.7828440222327813</v>
      </c>
      <c r="AC478" s="8">
        <v>245590.77834179357</v>
      </c>
      <c r="AD478" s="22">
        <f t="shared" si="137"/>
        <v>4378.500510821626</v>
      </c>
      <c r="AE478" s="23">
        <v>536.12</v>
      </c>
      <c r="AF478" s="22">
        <f t="shared" si="138"/>
        <v>3842.3805108216266</v>
      </c>
      <c r="AG478" s="25"/>
      <c r="AH478" s="1">
        <f t="shared" si="139"/>
        <v>311925832.8741965</v>
      </c>
      <c r="AI478" s="2">
        <f t="shared" si="140"/>
        <v>0.8618447806098288</v>
      </c>
      <c r="AJ478" s="2">
        <f t="shared" si="141"/>
        <v>1.014521936461833</v>
      </c>
      <c r="AK478" s="2">
        <f t="shared" si="142"/>
        <v>0.06515042313983706</v>
      </c>
      <c r="AL478" s="2">
        <f t="shared" si="143"/>
        <v>1.9419999999999997</v>
      </c>
      <c r="AN478" s="102"/>
    </row>
    <row r="479" spans="1:40" ht="12.75">
      <c r="A479" s="49" t="s">
        <v>830</v>
      </c>
      <c r="B479" s="62" t="s">
        <v>1160</v>
      </c>
      <c r="C479" s="53" t="s">
        <v>808</v>
      </c>
      <c r="E479" s="74"/>
      <c r="F479" s="56">
        <v>148241778</v>
      </c>
      <c r="G479" s="67">
        <v>58.11</v>
      </c>
      <c r="H479" s="5">
        <f t="shared" si="134"/>
        <v>0.5811</v>
      </c>
      <c r="I479" s="59">
        <v>2058288.66</v>
      </c>
      <c r="J479" s="59">
        <v>0</v>
      </c>
      <c r="K479" s="59">
        <v>0</v>
      </c>
      <c r="L479" s="59">
        <v>43364.46</v>
      </c>
      <c r="M479" s="91">
        <f t="shared" si="126"/>
        <v>2101653.12</v>
      </c>
      <c r="N479" s="59">
        <v>0</v>
      </c>
      <c r="O479" s="59">
        <v>2995819.62</v>
      </c>
      <c r="P479" s="59">
        <v>0</v>
      </c>
      <c r="Q479" s="94">
        <f t="shared" si="127"/>
        <v>2995819.62</v>
      </c>
      <c r="R479" s="59">
        <v>1143500</v>
      </c>
      <c r="S479" s="59">
        <v>7350</v>
      </c>
      <c r="T479" s="94">
        <f t="shared" si="128"/>
        <v>1150850</v>
      </c>
      <c r="U479" s="94">
        <f t="shared" si="129"/>
        <v>6248322.74</v>
      </c>
      <c r="V479" s="2">
        <f t="shared" si="135"/>
        <v>0.7713749898493527</v>
      </c>
      <c r="W479" s="2">
        <f t="shared" si="136"/>
        <v>0.004958116462958236</v>
      </c>
      <c r="X479" s="2">
        <f t="shared" si="130"/>
        <v>0.7763331063123109</v>
      </c>
      <c r="Y479" s="6">
        <f t="shared" si="131"/>
        <v>2.0209010310170457</v>
      </c>
      <c r="Z479" s="6">
        <f t="shared" si="132"/>
        <v>1.4177198549251075</v>
      </c>
      <c r="AB479" s="6">
        <f t="shared" si="133"/>
        <v>4.214953992254465</v>
      </c>
      <c r="AC479" s="8">
        <v>113757.69230769231</v>
      </c>
      <c r="AD479" s="22">
        <f t="shared" si="137"/>
        <v>4794.834393419627</v>
      </c>
      <c r="AE479" s="23">
        <v>535.71</v>
      </c>
      <c r="AF479" s="22">
        <f t="shared" si="138"/>
        <v>4259.124393419627</v>
      </c>
      <c r="AG479" s="25"/>
      <c r="AH479" s="1">
        <f t="shared" si="139"/>
        <v>255105451.7294786</v>
      </c>
      <c r="AI479" s="2">
        <f t="shared" si="140"/>
        <v>0.8238370076969801</v>
      </c>
      <c r="AJ479" s="2">
        <f t="shared" si="141"/>
        <v>1.174345589124005</v>
      </c>
      <c r="AK479" s="2">
        <f t="shared" si="142"/>
        <v>0.45112716807808384</v>
      </c>
      <c r="AL479" s="2">
        <f t="shared" si="143"/>
        <v>2.449</v>
      </c>
      <c r="AN479" s="102"/>
    </row>
    <row r="480" spans="1:40" ht="12.75">
      <c r="A480" s="49" t="s">
        <v>831</v>
      </c>
      <c r="B480" s="62" t="s">
        <v>832</v>
      </c>
      <c r="C480" s="53" t="s">
        <v>833</v>
      </c>
      <c r="D480" s="49"/>
      <c r="E480" s="74" t="s">
        <v>1201</v>
      </c>
      <c r="F480" s="56">
        <v>2442897995</v>
      </c>
      <c r="G480" s="67">
        <v>91.06</v>
      </c>
      <c r="H480" s="5">
        <f t="shared" si="134"/>
        <v>0.9106000000000001</v>
      </c>
      <c r="I480" s="59">
        <v>7282841.44</v>
      </c>
      <c r="J480" s="59">
        <v>0</v>
      </c>
      <c r="K480" s="59">
        <v>0</v>
      </c>
      <c r="L480" s="59">
        <v>745883.93</v>
      </c>
      <c r="M480" s="91">
        <f t="shared" si="126"/>
        <v>8028725.37</v>
      </c>
      <c r="N480" s="59">
        <v>13395106</v>
      </c>
      <c r="O480" s="59">
        <v>0</v>
      </c>
      <c r="P480" s="59">
        <v>0</v>
      </c>
      <c r="Q480" s="94">
        <f t="shared" si="127"/>
        <v>13395106</v>
      </c>
      <c r="R480" s="59">
        <v>5812975.8</v>
      </c>
      <c r="S480" s="59">
        <v>488579</v>
      </c>
      <c r="T480" s="94">
        <f t="shared" si="128"/>
        <v>6301554.8</v>
      </c>
      <c r="U480" s="94">
        <f t="shared" si="129"/>
        <v>27725386.17</v>
      </c>
      <c r="V480" s="2">
        <f t="shared" si="135"/>
        <v>0.2379540943542344</v>
      </c>
      <c r="W480" s="2">
        <f t="shared" si="136"/>
        <v>0.019999975479942214</v>
      </c>
      <c r="X480" s="2">
        <f t="shared" si="130"/>
        <v>0.25795406983417657</v>
      </c>
      <c r="Y480" s="6">
        <f t="shared" si="131"/>
        <v>0.548328502762556</v>
      </c>
      <c r="Z480" s="6">
        <f t="shared" si="132"/>
        <v>0.3286557763129197</v>
      </c>
      <c r="AA480" s="83"/>
      <c r="AB480" s="6">
        <f t="shared" si="133"/>
        <v>1.1349383489096523</v>
      </c>
      <c r="AC480" s="8">
        <v>449236.005160685</v>
      </c>
      <c r="AD480" s="22">
        <f t="shared" si="137"/>
        <v>5098.551699678359</v>
      </c>
      <c r="AE480" s="23">
        <v>449.33</v>
      </c>
      <c r="AF480" s="22">
        <f t="shared" si="138"/>
        <v>4649.221699678359</v>
      </c>
      <c r="AG480" s="25"/>
      <c r="AH480" s="1">
        <f t="shared" si="139"/>
        <v>2682734455.304195</v>
      </c>
      <c r="AI480" s="2">
        <f t="shared" si="140"/>
        <v>0.2992739499105447</v>
      </c>
      <c r="AJ480" s="2">
        <f t="shared" si="141"/>
        <v>0.4993079346155835</v>
      </c>
      <c r="AK480" s="2">
        <f t="shared" si="142"/>
        <v>0.2348929759910012</v>
      </c>
      <c r="AL480" s="2">
        <f t="shared" si="143"/>
        <v>1.033</v>
      </c>
      <c r="AN480" s="102"/>
    </row>
    <row r="481" spans="1:40" ht="12.75">
      <c r="A481" s="49" t="s">
        <v>834</v>
      </c>
      <c r="B481" s="62" t="s">
        <v>835</v>
      </c>
      <c r="C481" s="53" t="s">
        <v>833</v>
      </c>
      <c r="D481" s="49"/>
      <c r="E481" s="74" t="s">
        <v>1201</v>
      </c>
      <c r="F481" s="56">
        <v>7024455357</v>
      </c>
      <c r="G481" s="67">
        <v>100.86</v>
      </c>
      <c r="H481" s="5">
        <f t="shared" si="134"/>
        <v>1.0086</v>
      </c>
      <c r="I481" s="59">
        <v>18957712.67</v>
      </c>
      <c r="J481" s="59">
        <v>0</v>
      </c>
      <c r="K481" s="59">
        <v>0</v>
      </c>
      <c r="L481" s="59">
        <v>1940933.31</v>
      </c>
      <c r="M481" s="91">
        <f t="shared" si="126"/>
        <v>20898645.98</v>
      </c>
      <c r="N481" s="59">
        <v>64235232.5</v>
      </c>
      <c r="O481" s="59">
        <v>0</v>
      </c>
      <c r="P481" s="59">
        <v>0</v>
      </c>
      <c r="Q481" s="94">
        <f t="shared" si="127"/>
        <v>64235232.5</v>
      </c>
      <c r="R481" s="59">
        <v>16439341.44</v>
      </c>
      <c r="S481" s="59">
        <v>2809782.14</v>
      </c>
      <c r="T481" s="94">
        <f t="shared" si="128"/>
        <v>19249123.58</v>
      </c>
      <c r="U481" s="94">
        <f t="shared" si="129"/>
        <v>104383002.06</v>
      </c>
      <c r="V481" s="2">
        <f t="shared" si="135"/>
        <v>0.23403012197405298</v>
      </c>
      <c r="W481" s="2">
        <f t="shared" si="136"/>
        <v>0.03999999996013926</v>
      </c>
      <c r="X481" s="2">
        <f t="shared" si="130"/>
        <v>0.27403012193419224</v>
      </c>
      <c r="Y481" s="6">
        <f t="shared" si="131"/>
        <v>0.9144514305438414</v>
      </c>
      <c r="Z481" s="6">
        <f t="shared" si="132"/>
        <v>0.29751268842749656</v>
      </c>
      <c r="AA481" s="83"/>
      <c r="AB481" s="6">
        <f t="shared" si="133"/>
        <v>1.4859942409055302</v>
      </c>
      <c r="AC481" s="8">
        <v>653474.372176106</v>
      </c>
      <c r="AD481" s="22">
        <f t="shared" si="137"/>
        <v>9710.591536330505</v>
      </c>
      <c r="AE481" s="23">
        <v>489.07</v>
      </c>
      <c r="AF481" s="22">
        <f t="shared" si="138"/>
        <v>9221.521536330505</v>
      </c>
      <c r="AG481" s="25"/>
      <c r="AH481" s="1">
        <f t="shared" si="139"/>
        <v>6964560139.79774</v>
      </c>
      <c r="AI481" s="2">
        <f t="shared" si="140"/>
        <v>0.300071297547973</v>
      </c>
      <c r="AJ481" s="2">
        <f t="shared" si="141"/>
        <v>0.9223157128465184</v>
      </c>
      <c r="AK481" s="2">
        <f t="shared" si="142"/>
        <v>0.27638678098282626</v>
      </c>
      <c r="AL481" s="2">
        <f t="shared" si="143"/>
        <v>1.498</v>
      </c>
      <c r="AN481" s="102"/>
    </row>
    <row r="482" spans="1:40" ht="12.75">
      <c r="A482" s="49" t="s">
        <v>836</v>
      </c>
      <c r="B482" s="62" t="s">
        <v>1161</v>
      </c>
      <c r="C482" s="53" t="s">
        <v>833</v>
      </c>
      <c r="D482" s="49"/>
      <c r="E482" s="74" t="s">
        <v>1201</v>
      </c>
      <c r="F482" s="56">
        <v>2594576180</v>
      </c>
      <c r="G482" s="67">
        <v>101.78</v>
      </c>
      <c r="H482" s="5">
        <f t="shared" si="134"/>
        <v>1.0178</v>
      </c>
      <c r="I482" s="59">
        <v>6976852.63</v>
      </c>
      <c r="J482" s="59">
        <v>0</v>
      </c>
      <c r="K482" s="59">
        <v>0</v>
      </c>
      <c r="L482" s="59">
        <v>714299.22</v>
      </c>
      <c r="M482" s="91">
        <f t="shared" si="126"/>
        <v>7691151.85</v>
      </c>
      <c r="N482" s="59">
        <v>0</v>
      </c>
      <c r="O482" s="59">
        <v>19217051.43</v>
      </c>
      <c r="P482" s="59">
        <v>0</v>
      </c>
      <c r="Q482" s="94">
        <f t="shared" si="127"/>
        <v>19217051.43</v>
      </c>
      <c r="R482" s="59">
        <v>7045000.41</v>
      </c>
      <c r="S482" s="59">
        <v>518915</v>
      </c>
      <c r="T482" s="94">
        <f t="shared" si="128"/>
        <v>7563915.41</v>
      </c>
      <c r="U482" s="94">
        <f t="shared" si="129"/>
        <v>34472118.69</v>
      </c>
      <c r="V482" s="2">
        <f t="shared" si="135"/>
        <v>0.27152798458205224</v>
      </c>
      <c r="W482" s="2">
        <f t="shared" si="136"/>
        <v>0.01999999090410211</v>
      </c>
      <c r="X482" s="2">
        <f t="shared" si="130"/>
        <v>0.2915279754861544</v>
      </c>
      <c r="Y482" s="6">
        <f t="shared" si="131"/>
        <v>0.7406624472286645</v>
      </c>
      <c r="Z482" s="6">
        <f t="shared" si="132"/>
        <v>0.2964319147491749</v>
      </c>
      <c r="AB482" s="6">
        <f t="shared" si="133"/>
        <v>1.3286223374639936</v>
      </c>
      <c r="AC482" s="8">
        <v>921463.8823529412</v>
      </c>
      <c r="AD482" s="22">
        <f t="shared" si="137"/>
        <v>12242.774972604113</v>
      </c>
      <c r="AE482" s="23">
        <v>560.69</v>
      </c>
      <c r="AF482" s="22">
        <f t="shared" si="138"/>
        <v>11682.084972604112</v>
      </c>
      <c r="AG482" s="25"/>
      <c r="AH482" s="1">
        <f t="shared" si="139"/>
        <v>2549200412.6547456</v>
      </c>
      <c r="AI482" s="2">
        <f t="shared" si="140"/>
        <v>0.30170840283171024</v>
      </c>
      <c r="AJ482" s="2">
        <f t="shared" si="141"/>
        <v>0.7538462387893347</v>
      </c>
      <c r="AK482" s="2">
        <f t="shared" si="142"/>
        <v>0.2967171734498079</v>
      </c>
      <c r="AL482" s="2">
        <f t="shared" si="143"/>
        <v>1.353</v>
      </c>
      <c r="AN482" s="102"/>
    </row>
    <row r="483" spans="1:40" ht="12.75">
      <c r="A483" s="49" t="s">
        <v>837</v>
      </c>
      <c r="B483" s="62" t="s">
        <v>838</v>
      </c>
      <c r="C483" s="53" t="s">
        <v>833</v>
      </c>
      <c r="E483" s="74"/>
      <c r="F483" s="56">
        <v>427381040</v>
      </c>
      <c r="G483" s="67">
        <v>47.05</v>
      </c>
      <c r="H483" s="5">
        <f t="shared" si="134"/>
        <v>0.4705</v>
      </c>
      <c r="I483" s="59">
        <v>2247122.46</v>
      </c>
      <c r="J483" s="59">
        <v>267213.88</v>
      </c>
      <c r="K483" s="59">
        <v>0</v>
      </c>
      <c r="L483" s="59">
        <v>230029.52</v>
      </c>
      <c r="M483" s="91">
        <f t="shared" si="126"/>
        <v>2744365.86</v>
      </c>
      <c r="N483" s="59">
        <v>12094415.5</v>
      </c>
      <c r="O483" s="59">
        <v>0</v>
      </c>
      <c r="P483" s="59">
        <v>0</v>
      </c>
      <c r="Q483" s="94">
        <f t="shared" si="127"/>
        <v>12094415.5</v>
      </c>
      <c r="R483" s="59">
        <v>5789644.64</v>
      </c>
      <c r="S483" s="59">
        <v>0</v>
      </c>
      <c r="T483" s="94">
        <f t="shared" si="128"/>
        <v>5789644.64</v>
      </c>
      <c r="U483" s="94">
        <f t="shared" si="129"/>
        <v>20628426</v>
      </c>
      <c r="V483" s="2">
        <f t="shared" si="135"/>
        <v>1.3546798051687083</v>
      </c>
      <c r="W483" s="2">
        <f t="shared" si="136"/>
        <v>0</v>
      </c>
      <c r="X483" s="2">
        <f t="shared" si="130"/>
        <v>1.3546798051687083</v>
      </c>
      <c r="Y483" s="6">
        <f t="shared" si="131"/>
        <v>2.8298905117550373</v>
      </c>
      <c r="Z483" s="6">
        <f t="shared" si="132"/>
        <v>0.6421356127543701</v>
      </c>
      <c r="AA483" s="83"/>
      <c r="AB483" s="6">
        <f t="shared" si="133"/>
        <v>4.826705929678115</v>
      </c>
      <c r="AC483" s="8">
        <v>146943.67417677643</v>
      </c>
      <c r="AD483" s="22">
        <f t="shared" si="137"/>
        <v>7092.539034777357</v>
      </c>
      <c r="AE483" s="23">
        <v>630.81</v>
      </c>
      <c r="AF483" s="22">
        <f t="shared" si="138"/>
        <v>6461.729034777358</v>
      </c>
      <c r="AG483" s="25"/>
      <c r="AH483" s="1">
        <f t="shared" si="139"/>
        <v>908355026.5674814</v>
      </c>
      <c r="AI483" s="2">
        <f t="shared" si="140"/>
        <v>0.30212480580093115</v>
      </c>
      <c r="AJ483" s="2">
        <f t="shared" si="141"/>
        <v>1.331463485780745</v>
      </c>
      <c r="AK483" s="2">
        <f t="shared" si="142"/>
        <v>0.6373768483318774</v>
      </c>
      <c r="AL483" s="2">
        <f t="shared" si="143"/>
        <v>2.27</v>
      </c>
      <c r="AN483" s="102"/>
    </row>
    <row r="484" spans="1:40" ht="12.75">
      <c r="A484" s="49" t="s">
        <v>839</v>
      </c>
      <c r="B484" s="62" t="s">
        <v>840</v>
      </c>
      <c r="C484" s="53" t="s">
        <v>833</v>
      </c>
      <c r="D484" s="49"/>
      <c r="E484" s="74" t="s">
        <v>1201</v>
      </c>
      <c r="F484" s="56">
        <v>2995436876</v>
      </c>
      <c r="G484" s="67">
        <v>97.18</v>
      </c>
      <c r="H484" s="5">
        <f t="shared" si="134"/>
        <v>0.9718000000000001</v>
      </c>
      <c r="I484" s="59">
        <v>8298303.28</v>
      </c>
      <c r="J484" s="59">
        <v>986503.7</v>
      </c>
      <c r="K484" s="59">
        <v>0</v>
      </c>
      <c r="L484" s="59">
        <v>849494.67</v>
      </c>
      <c r="M484" s="91">
        <f t="shared" si="126"/>
        <v>10134301.65</v>
      </c>
      <c r="N484" s="59">
        <v>36428682</v>
      </c>
      <c r="O484" s="59">
        <v>0</v>
      </c>
      <c r="P484" s="59">
        <v>0</v>
      </c>
      <c r="Q484" s="94">
        <f t="shared" si="127"/>
        <v>36428682</v>
      </c>
      <c r="R484" s="59">
        <v>6243032.91</v>
      </c>
      <c r="S484" s="59">
        <v>1495360.35</v>
      </c>
      <c r="T484" s="94">
        <f t="shared" si="128"/>
        <v>7738393.26</v>
      </c>
      <c r="U484" s="94">
        <f t="shared" si="129"/>
        <v>54301376.91</v>
      </c>
      <c r="V484" s="2">
        <f t="shared" si="135"/>
        <v>0.20841810955925483</v>
      </c>
      <c r="W484" s="2">
        <f t="shared" si="136"/>
        <v>0.049921277326225984</v>
      </c>
      <c r="X484" s="2">
        <f t="shared" si="130"/>
        <v>0.2583393868854808</v>
      </c>
      <c r="Y484" s="6">
        <f t="shared" si="131"/>
        <v>1.2161391979872254</v>
      </c>
      <c r="Z484" s="6">
        <f t="shared" si="132"/>
        <v>0.3383246607931524</v>
      </c>
      <c r="AB484" s="6">
        <f t="shared" si="133"/>
        <v>1.8128032456658585</v>
      </c>
      <c r="AC484" s="8">
        <v>469226.1516215658</v>
      </c>
      <c r="AD484" s="22">
        <f t="shared" si="137"/>
        <v>8506.146906108746</v>
      </c>
      <c r="AE484" s="23">
        <v>428.62</v>
      </c>
      <c r="AF484" s="22">
        <f t="shared" si="138"/>
        <v>8077.5269061087465</v>
      </c>
      <c r="AH484" s="1">
        <f t="shared" si="139"/>
        <v>3082359411.4015226</v>
      </c>
      <c r="AI484" s="2">
        <f t="shared" si="140"/>
        <v>0.3287839053587855</v>
      </c>
      <c r="AJ484" s="2">
        <f t="shared" si="141"/>
        <v>1.1818440726039858</v>
      </c>
      <c r="AK484" s="2">
        <f t="shared" si="142"/>
        <v>0.25105421617531026</v>
      </c>
      <c r="AL484" s="2">
        <f t="shared" si="143"/>
        <v>1.762</v>
      </c>
      <c r="AN484" s="102"/>
    </row>
    <row r="485" spans="1:40" ht="12.75">
      <c r="A485" s="49" t="s">
        <v>841</v>
      </c>
      <c r="B485" s="62" t="s">
        <v>842</v>
      </c>
      <c r="C485" s="53" t="s">
        <v>833</v>
      </c>
      <c r="D485" s="49"/>
      <c r="E485" s="74" t="s">
        <v>1201</v>
      </c>
      <c r="F485" s="56">
        <v>9067733703</v>
      </c>
      <c r="G485" s="68">
        <v>91.2</v>
      </c>
      <c r="H485" s="5">
        <f t="shared" si="134"/>
        <v>0.912</v>
      </c>
      <c r="I485" s="59">
        <v>27472811.61</v>
      </c>
      <c r="J485" s="59">
        <v>3266309.85</v>
      </c>
      <c r="K485" s="59">
        <v>0</v>
      </c>
      <c r="L485" s="59">
        <v>2812953.57</v>
      </c>
      <c r="M485" s="93">
        <f t="shared" si="126"/>
        <v>33552075.03</v>
      </c>
      <c r="N485" s="59">
        <v>0</v>
      </c>
      <c r="O485" s="59">
        <v>94350919</v>
      </c>
      <c r="P485" s="59">
        <v>0</v>
      </c>
      <c r="Q485" s="96">
        <f t="shared" si="127"/>
        <v>94350919</v>
      </c>
      <c r="R485" s="59">
        <v>16694211</v>
      </c>
      <c r="S485" s="59">
        <v>3626960</v>
      </c>
      <c r="T485" s="96">
        <f t="shared" si="128"/>
        <v>20321171</v>
      </c>
      <c r="U485" s="96">
        <f t="shared" si="129"/>
        <v>148224165.03</v>
      </c>
      <c r="V485" s="2">
        <f t="shared" si="135"/>
        <v>0.18410566021007907</v>
      </c>
      <c r="W485" s="2">
        <f t="shared" si="136"/>
        <v>0.03999852795412424</v>
      </c>
      <c r="X485" s="2">
        <f t="shared" si="130"/>
        <v>0.2241041881642033</v>
      </c>
      <c r="Y485" s="6">
        <f t="shared" si="131"/>
        <v>1.0405126803490559</v>
      </c>
      <c r="Z485" s="6">
        <f t="shared" si="132"/>
        <v>0.37001610467342594</v>
      </c>
      <c r="AA485" s="5"/>
      <c r="AB485" s="6">
        <f t="shared" si="133"/>
        <v>1.634632973186685</v>
      </c>
      <c r="AC485" s="70">
        <v>462520.40218132245</v>
      </c>
      <c r="AD485" s="22">
        <f t="shared" si="137"/>
        <v>7560.511001771564</v>
      </c>
      <c r="AE485" s="23">
        <v>489.64</v>
      </c>
      <c r="AF485" s="22">
        <f t="shared" si="138"/>
        <v>7070.871001771564</v>
      </c>
      <c r="AG485" s="25"/>
      <c r="AH485" s="1">
        <f t="shared" si="139"/>
        <v>9942690463.815788</v>
      </c>
      <c r="AI485" s="2">
        <f t="shared" si="140"/>
        <v>0.3374546874621645</v>
      </c>
      <c r="AJ485" s="2">
        <f t="shared" si="141"/>
        <v>0.9489475644783391</v>
      </c>
      <c r="AK485" s="2">
        <f t="shared" si="142"/>
        <v>0.20438301960575342</v>
      </c>
      <c r="AL485" s="2">
        <f t="shared" si="143"/>
        <v>1.49</v>
      </c>
      <c r="AN485" s="102"/>
    </row>
    <row r="486" spans="1:40" ht="12.75">
      <c r="A486" s="49" t="s">
        <v>843</v>
      </c>
      <c r="B486" s="62" t="s">
        <v>1162</v>
      </c>
      <c r="C486" s="53" t="s">
        <v>833</v>
      </c>
      <c r="D486" s="49"/>
      <c r="E486" s="74" t="s">
        <v>1201</v>
      </c>
      <c r="F486" s="56">
        <v>469343729</v>
      </c>
      <c r="G486" s="68">
        <v>104.84</v>
      </c>
      <c r="H486" s="5">
        <f t="shared" si="134"/>
        <v>1.0484</v>
      </c>
      <c r="I486" s="59">
        <v>1297638.19</v>
      </c>
      <c r="J486" s="59">
        <v>0</v>
      </c>
      <c r="K486" s="59">
        <v>0</v>
      </c>
      <c r="L486" s="59">
        <v>132838.59</v>
      </c>
      <c r="M486" s="91">
        <f t="shared" si="126"/>
        <v>1430476.78</v>
      </c>
      <c r="N486" s="59">
        <v>0</v>
      </c>
      <c r="O486" s="59">
        <v>1491381.47</v>
      </c>
      <c r="P486" s="59">
        <v>0</v>
      </c>
      <c r="Q486" s="94">
        <f t="shared" si="127"/>
        <v>1491381.47</v>
      </c>
      <c r="R486" s="59">
        <v>1373867.48</v>
      </c>
      <c r="S486" s="59">
        <v>0</v>
      </c>
      <c r="T486" s="94">
        <f t="shared" si="128"/>
        <v>1373867.48</v>
      </c>
      <c r="U486" s="94">
        <f t="shared" si="129"/>
        <v>4295725.73</v>
      </c>
      <c r="V486" s="2">
        <f t="shared" si="135"/>
        <v>0.2927209622949921</v>
      </c>
      <c r="W486" s="2">
        <f t="shared" si="136"/>
        <v>0</v>
      </c>
      <c r="X486" s="2">
        <f t="shared" si="130"/>
        <v>0.2927209622949921</v>
      </c>
      <c r="Y486" s="6">
        <f t="shared" si="131"/>
        <v>0.3177588998957308</v>
      </c>
      <c r="Z486" s="6">
        <f t="shared" si="132"/>
        <v>0.3047823357622831</v>
      </c>
      <c r="AA486" s="85"/>
      <c r="AB486" s="6">
        <f t="shared" si="133"/>
        <v>0.9152621979530061</v>
      </c>
      <c r="AC486" s="70">
        <v>1209583.3333333333</v>
      </c>
      <c r="AD486" s="22">
        <f t="shared" si="137"/>
        <v>11070.859002739902</v>
      </c>
      <c r="AE486" s="23">
        <v>557.45</v>
      </c>
      <c r="AF486" s="22">
        <f t="shared" si="138"/>
        <v>10513.409002739902</v>
      </c>
      <c r="AG486" s="25"/>
      <c r="AH486" s="1">
        <f t="shared" si="139"/>
        <v>447676200.87752765</v>
      </c>
      <c r="AI486" s="2">
        <f t="shared" si="140"/>
        <v>0.3195338008131776</v>
      </c>
      <c r="AJ486" s="2">
        <f t="shared" si="141"/>
        <v>0.33313843065068416</v>
      </c>
      <c r="AK486" s="2">
        <f t="shared" si="142"/>
        <v>0.3068886568700697</v>
      </c>
      <c r="AL486" s="2">
        <f t="shared" si="143"/>
        <v>0.96</v>
      </c>
      <c r="AN486" s="102"/>
    </row>
    <row r="487" spans="1:40" ht="12.75">
      <c r="A487" s="49" t="s">
        <v>844</v>
      </c>
      <c r="B487" s="62" t="s">
        <v>389</v>
      </c>
      <c r="C487" s="53" t="s">
        <v>833</v>
      </c>
      <c r="D487" s="49"/>
      <c r="E487" s="74" t="s">
        <v>1201</v>
      </c>
      <c r="F487" s="56">
        <v>8540778366</v>
      </c>
      <c r="G487" s="68">
        <v>102.56</v>
      </c>
      <c r="H487" s="5">
        <f t="shared" si="134"/>
        <v>1.0256</v>
      </c>
      <c r="I487" s="59">
        <v>23444233.81</v>
      </c>
      <c r="J487" s="59">
        <v>0</v>
      </c>
      <c r="K487" s="59">
        <v>0</v>
      </c>
      <c r="L487" s="59">
        <v>2399655.66</v>
      </c>
      <c r="M487" s="91">
        <f t="shared" si="126"/>
        <v>25843889.47</v>
      </c>
      <c r="N487" s="59">
        <v>99511456.5</v>
      </c>
      <c r="O487" s="59">
        <v>0</v>
      </c>
      <c r="P487" s="59">
        <v>0</v>
      </c>
      <c r="Q487" s="94">
        <f t="shared" si="127"/>
        <v>99511456.5</v>
      </c>
      <c r="R487" s="59">
        <v>26421435</v>
      </c>
      <c r="S487" s="59">
        <v>4263968</v>
      </c>
      <c r="T487" s="94">
        <f t="shared" si="128"/>
        <v>30685403</v>
      </c>
      <c r="U487" s="94">
        <f t="shared" si="129"/>
        <v>156040748.97</v>
      </c>
      <c r="V487" s="2">
        <f t="shared" si="135"/>
        <v>0.30935628894412176</v>
      </c>
      <c r="W487" s="2">
        <f t="shared" si="136"/>
        <v>0.04992481735592669</v>
      </c>
      <c r="X487" s="2">
        <f t="shared" si="130"/>
        <v>0.3592811063000484</v>
      </c>
      <c r="Y487" s="6">
        <f t="shared" si="131"/>
        <v>1.1651333430702913</v>
      </c>
      <c r="Z487" s="6">
        <f t="shared" si="132"/>
        <v>0.30259407705604424</v>
      </c>
      <c r="AA487" s="85"/>
      <c r="AB487" s="6">
        <f t="shared" si="133"/>
        <v>1.8270085264263842</v>
      </c>
      <c r="AC487" s="70">
        <v>350337.6280540077</v>
      </c>
      <c r="AD487" s="22">
        <f t="shared" si="137"/>
        <v>6400.6983358266725</v>
      </c>
      <c r="AE487" s="23">
        <v>481.72</v>
      </c>
      <c r="AF487" s="22">
        <f t="shared" si="138"/>
        <v>5918.978335826672</v>
      </c>
      <c r="AG487" s="25"/>
      <c r="AH487" s="1">
        <f t="shared" si="139"/>
        <v>8327592010.53042</v>
      </c>
      <c r="AI487" s="2">
        <f t="shared" si="140"/>
        <v>0.31034048542867904</v>
      </c>
      <c r="AJ487" s="2">
        <f t="shared" si="141"/>
        <v>1.1949607566528908</v>
      </c>
      <c r="AK487" s="2">
        <f t="shared" si="142"/>
        <v>0.36847870262132976</v>
      </c>
      <c r="AL487" s="2">
        <f t="shared" si="143"/>
        <v>1.8730000000000002</v>
      </c>
      <c r="AN487" s="102"/>
    </row>
    <row r="488" spans="1:40" ht="12.75">
      <c r="A488" s="49" t="s">
        <v>845</v>
      </c>
      <c r="B488" s="62" t="s">
        <v>1163</v>
      </c>
      <c r="C488" s="53" t="s">
        <v>833</v>
      </c>
      <c r="E488" s="74"/>
      <c r="F488" s="56">
        <v>1443797500</v>
      </c>
      <c r="G488" s="68">
        <v>98.87</v>
      </c>
      <c r="H488" s="5">
        <f t="shared" si="134"/>
        <v>0.9887</v>
      </c>
      <c r="I488" s="59">
        <v>3931335.71</v>
      </c>
      <c r="J488" s="59">
        <v>467376.61</v>
      </c>
      <c r="K488" s="59">
        <v>0</v>
      </c>
      <c r="L488" s="59">
        <v>402473.98</v>
      </c>
      <c r="M488" s="91">
        <f t="shared" si="126"/>
        <v>4801186.300000001</v>
      </c>
      <c r="N488" s="59">
        <v>16834720</v>
      </c>
      <c r="O488" s="59">
        <v>0</v>
      </c>
      <c r="P488" s="59">
        <v>0</v>
      </c>
      <c r="Q488" s="94">
        <f t="shared" si="127"/>
        <v>16834720</v>
      </c>
      <c r="R488" s="59">
        <v>4227403.64</v>
      </c>
      <c r="S488" s="59">
        <v>216569.63</v>
      </c>
      <c r="T488" s="94">
        <f t="shared" si="128"/>
        <v>4443973.27</v>
      </c>
      <c r="U488" s="94">
        <f t="shared" si="129"/>
        <v>26079879.57</v>
      </c>
      <c r="V488" s="2">
        <f t="shared" si="135"/>
        <v>0.2927975453621439</v>
      </c>
      <c r="W488" s="2">
        <f t="shared" si="136"/>
        <v>0.015000000346308953</v>
      </c>
      <c r="X488" s="2">
        <f t="shared" si="130"/>
        <v>0.30779754570845286</v>
      </c>
      <c r="Y488" s="6">
        <f t="shared" si="131"/>
        <v>1.16600285012268</v>
      </c>
      <c r="Z488" s="6">
        <f t="shared" si="132"/>
        <v>0.3325387597637481</v>
      </c>
      <c r="AA488" s="86"/>
      <c r="AB488" s="6">
        <f t="shared" si="133"/>
        <v>1.806339155594881</v>
      </c>
      <c r="AC488" s="29">
        <v>508073.7981810307</v>
      </c>
      <c r="AD488" s="22">
        <f t="shared" si="137"/>
        <v>9177.53595586207</v>
      </c>
      <c r="AE488" s="23">
        <v>472.08</v>
      </c>
      <c r="AF488" s="22">
        <f t="shared" si="138"/>
        <v>8705.45595586207</v>
      </c>
      <c r="AG488" s="27"/>
      <c r="AH488" s="1">
        <f t="shared" si="139"/>
        <v>1460298877.3136442</v>
      </c>
      <c r="AI488" s="2">
        <f t="shared" si="140"/>
        <v>0.32878107177841775</v>
      </c>
      <c r="AJ488" s="2">
        <f t="shared" si="141"/>
        <v>1.1528270179162936</v>
      </c>
      <c r="AK488" s="2">
        <f t="shared" si="142"/>
        <v>0.30431943344194734</v>
      </c>
      <c r="AL488" s="2">
        <f t="shared" si="143"/>
        <v>1.786</v>
      </c>
      <c r="AN488" s="102"/>
    </row>
    <row r="489" spans="1:40" ht="12.75">
      <c r="A489" s="49" t="s">
        <v>846</v>
      </c>
      <c r="B489" s="62" t="s">
        <v>1164</v>
      </c>
      <c r="C489" s="53" t="s">
        <v>833</v>
      </c>
      <c r="E489" s="74"/>
      <c r="F489" s="56">
        <v>3632143588</v>
      </c>
      <c r="G489" s="68">
        <v>64.06</v>
      </c>
      <c r="H489" s="5">
        <f t="shared" si="134"/>
        <v>0.6406000000000001</v>
      </c>
      <c r="I489" s="59">
        <v>15200132.93</v>
      </c>
      <c r="J489" s="59">
        <v>1806933.47</v>
      </c>
      <c r="K489" s="59">
        <v>0</v>
      </c>
      <c r="L489" s="59">
        <v>1555995.37</v>
      </c>
      <c r="M489" s="91">
        <f t="shared" si="126"/>
        <v>18563061.77</v>
      </c>
      <c r="N489" s="59">
        <v>69193989</v>
      </c>
      <c r="O489" s="59">
        <v>0</v>
      </c>
      <c r="P489" s="59">
        <v>0</v>
      </c>
      <c r="Q489" s="94">
        <f t="shared" si="127"/>
        <v>69193989</v>
      </c>
      <c r="R489" s="59">
        <v>13061084.66</v>
      </c>
      <c r="S489" s="59">
        <v>1452857.44</v>
      </c>
      <c r="T489" s="94">
        <f t="shared" si="128"/>
        <v>14513942.1</v>
      </c>
      <c r="U489" s="94">
        <f t="shared" si="129"/>
        <v>102270992.86999999</v>
      </c>
      <c r="V489" s="2">
        <f t="shared" si="135"/>
        <v>0.3595971454199018</v>
      </c>
      <c r="W489" s="2">
        <f t="shared" si="136"/>
        <v>0.040000000132153365</v>
      </c>
      <c r="X489" s="2">
        <f t="shared" si="130"/>
        <v>0.39959714555205517</v>
      </c>
      <c r="Y489" s="6">
        <f t="shared" si="131"/>
        <v>1.9050455281725498</v>
      </c>
      <c r="Z489" s="6">
        <f t="shared" si="132"/>
        <v>0.5110773106913856</v>
      </c>
      <c r="AA489" s="87"/>
      <c r="AB489" s="6">
        <f t="shared" si="133"/>
        <v>2.81571998441599</v>
      </c>
      <c r="AC489" s="71">
        <v>254615.5026672138</v>
      </c>
      <c r="AD489" s="22">
        <f t="shared" si="137"/>
        <v>7169.259592021967</v>
      </c>
      <c r="AE489" s="23">
        <v>407.36</v>
      </c>
      <c r="AF489" s="22">
        <f t="shared" si="138"/>
        <v>6761.899592021968</v>
      </c>
      <c r="AH489" s="1">
        <f t="shared" si="139"/>
        <v>5669908816.734311</v>
      </c>
      <c r="AI489" s="2">
        <f t="shared" si="140"/>
        <v>0.3273961252289016</v>
      </c>
      <c r="AJ489" s="2">
        <f t="shared" si="141"/>
        <v>1.2203721653473354</v>
      </c>
      <c r="AK489" s="2">
        <f t="shared" si="142"/>
        <v>0.25598193144064657</v>
      </c>
      <c r="AL489" s="2">
        <f t="shared" si="143"/>
        <v>1.803</v>
      </c>
      <c r="AN489" s="102"/>
    </row>
    <row r="490" spans="1:40" ht="12.75">
      <c r="A490" s="49" t="s">
        <v>847</v>
      </c>
      <c r="B490" s="62" t="s">
        <v>848</v>
      </c>
      <c r="C490" s="53" t="s">
        <v>833</v>
      </c>
      <c r="E490" s="74" t="s">
        <v>1200</v>
      </c>
      <c r="F490" s="56">
        <v>1159726426</v>
      </c>
      <c r="G490" s="67">
        <v>106.57</v>
      </c>
      <c r="H490" s="5">
        <f t="shared" si="134"/>
        <v>1.0656999999999999</v>
      </c>
      <c r="I490" s="59">
        <v>2858076.29</v>
      </c>
      <c r="J490" s="59">
        <v>0</v>
      </c>
      <c r="K490" s="59">
        <v>0</v>
      </c>
      <c r="L490" s="59">
        <v>292573.51</v>
      </c>
      <c r="M490" s="91">
        <f t="shared" si="126"/>
        <v>3150649.8</v>
      </c>
      <c r="N490" s="59">
        <v>11205149</v>
      </c>
      <c r="O490" s="59">
        <v>0</v>
      </c>
      <c r="P490" s="59">
        <v>0</v>
      </c>
      <c r="Q490" s="94">
        <f t="shared" si="127"/>
        <v>11205149</v>
      </c>
      <c r="R490" s="59">
        <v>6137384.17</v>
      </c>
      <c r="S490" s="59">
        <v>0</v>
      </c>
      <c r="T490" s="94">
        <f t="shared" si="128"/>
        <v>6137384.17</v>
      </c>
      <c r="U490" s="94">
        <f t="shared" si="129"/>
        <v>20493182.97</v>
      </c>
      <c r="V490" s="2">
        <f t="shared" si="135"/>
        <v>0.5292096508629527</v>
      </c>
      <c r="W490" s="2">
        <f t="shared" si="136"/>
        <v>0</v>
      </c>
      <c r="X490" s="2">
        <f t="shared" si="130"/>
        <v>0.5292096508629527</v>
      </c>
      <c r="Y490" s="6">
        <f t="shared" si="131"/>
        <v>0.9661889863670314</v>
      </c>
      <c r="Z490" s="6">
        <f t="shared" si="132"/>
        <v>0.27167181236585874</v>
      </c>
      <c r="AB490" s="6">
        <f t="shared" si="133"/>
        <v>1.7670704495958427</v>
      </c>
      <c r="AC490" s="8">
        <v>303914.4447881225</v>
      </c>
      <c r="AD490" s="22">
        <f t="shared" si="137"/>
        <v>5370.382345904185</v>
      </c>
      <c r="AE490" s="23">
        <v>655.48</v>
      </c>
      <c r="AF490" s="22">
        <f t="shared" si="138"/>
        <v>4714.9023459041855</v>
      </c>
      <c r="AH490" s="1">
        <f t="shared" si="139"/>
        <v>1088229732.5701418</v>
      </c>
      <c r="AI490" s="2">
        <f t="shared" si="140"/>
        <v>0.28952065043829567</v>
      </c>
      <c r="AJ490" s="2">
        <f t="shared" si="141"/>
        <v>1.0296676027713452</v>
      </c>
      <c r="AK490" s="2">
        <f t="shared" si="142"/>
        <v>0.5639787249246486</v>
      </c>
      <c r="AL490" s="2">
        <f t="shared" si="143"/>
        <v>1.884</v>
      </c>
      <c r="AN490" s="102"/>
    </row>
    <row r="491" spans="1:40" ht="12.75">
      <c r="A491" s="49" t="s">
        <v>849</v>
      </c>
      <c r="B491" s="62" t="s">
        <v>850</v>
      </c>
      <c r="C491" s="53" t="s">
        <v>833</v>
      </c>
      <c r="D491" s="49"/>
      <c r="E491" s="74" t="s">
        <v>1201</v>
      </c>
      <c r="F491" s="56">
        <v>58123987</v>
      </c>
      <c r="G491" s="67">
        <v>112.8</v>
      </c>
      <c r="H491" s="5">
        <f t="shared" si="134"/>
        <v>1.128</v>
      </c>
      <c r="I491" s="59">
        <v>151760.1</v>
      </c>
      <c r="J491" s="59">
        <v>18040.49</v>
      </c>
      <c r="K491" s="59">
        <v>0</v>
      </c>
      <c r="L491" s="59">
        <v>15535.16</v>
      </c>
      <c r="M491" s="91">
        <f t="shared" si="126"/>
        <v>185335.75</v>
      </c>
      <c r="N491" s="59">
        <v>479528</v>
      </c>
      <c r="O491" s="59">
        <v>0</v>
      </c>
      <c r="P491" s="59">
        <v>0</v>
      </c>
      <c r="Q491" s="94">
        <f t="shared" si="127"/>
        <v>479528</v>
      </c>
      <c r="R491" s="59">
        <v>333374.35</v>
      </c>
      <c r="S491" s="59">
        <v>0</v>
      </c>
      <c r="T491" s="94">
        <f t="shared" si="128"/>
        <v>333374.35</v>
      </c>
      <c r="U491" s="94">
        <f t="shared" si="129"/>
        <v>998238.1</v>
      </c>
      <c r="V491" s="2">
        <f t="shared" si="135"/>
        <v>0.5735572647485452</v>
      </c>
      <c r="W491" s="2">
        <f t="shared" si="136"/>
        <v>0</v>
      </c>
      <c r="X491" s="2">
        <f t="shared" si="130"/>
        <v>0.5735572647485452</v>
      </c>
      <c r="Y491" s="6">
        <f t="shared" si="131"/>
        <v>0.825008786819803</v>
      </c>
      <c r="Z491" s="6">
        <f t="shared" si="132"/>
        <v>0.31886276142756687</v>
      </c>
      <c r="AB491" s="6">
        <f t="shared" si="133"/>
        <v>1.717428812995915</v>
      </c>
      <c r="AC491" s="8">
        <v>347866.0256410256</v>
      </c>
      <c r="AD491" s="22">
        <f t="shared" si="137"/>
        <v>5974.351354982732</v>
      </c>
      <c r="AE491" s="23">
        <v>581.03</v>
      </c>
      <c r="AF491" s="22">
        <f t="shared" si="138"/>
        <v>5393.321354982732</v>
      </c>
      <c r="AH491" s="1">
        <f t="shared" si="139"/>
        <v>51528357.26950355</v>
      </c>
      <c r="AI491" s="2">
        <f t="shared" si="140"/>
        <v>0.3596771948902954</v>
      </c>
      <c r="AJ491" s="2">
        <f t="shared" si="141"/>
        <v>0.9306099115327378</v>
      </c>
      <c r="AK491" s="2">
        <f t="shared" si="142"/>
        <v>0.6469725946363589</v>
      </c>
      <c r="AL491" s="2">
        <f t="shared" si="143"/>
        <v>1.938</v>
      </c>
      <c r="AN491" s="102"/>
    </row>
    <row r="492" spans="1:40" ht="12.75">
      <c r="A492" s="49" t="s">
        <v>851</v>
      </c>
      <c r="B492" s="62" t="s">
        <v>1165</v>
      </c>
      <c r="C492" s="53" t="s">
        <v>833</v>
      </c>
      <c r="D492" s="49"/>
      <c r="E492" s="74"/>
      <c r="F492" s="56">
        <v>3746450925</v>
      </c>
      <c r="G492" s="67">
        <v>80</v>
      </c>
      <c r="H492" s="5">
        <f t="shared" si="134"/>
        <v>0.8</v>
      </c>
      <c r="I492" s="59">
        <v>12333925.27</v>
      </c>
      <c r="J492" s="59">
        <v>1466833.88</v>
      </c>
      <c r="K492" s="59">
        <v>0</v>
      </c>
      <c r="L492" s="59">
        <v>1262915.5</v>
      </c>
      <c r="M492" s="91">
        <f t="shared" si="126"/>
        <v>15063674.649999999</v>
      </c>
      <c r="N492" s="59">
        <v>61305040</v>
      </c>
      <c r="O492" s="59">
        <v>0</v>
      </c>
      <c r="P492" s="59">
        <v>0</v>
      </c>
      <c r="Q492" s="94">
        <f t="shared" si="127"/>
        <v>61305040</v>
      </c>
      <c r="R492" s="59">
        <v>8473895</v>
      </c>
      <c r="S492" s="59">
        <v>1498580</v>
      </c>
      <c r="T492" s="94">
        <f t="shared" si="128"/>
        <v>9972475</v>
      </c>
      <c r="U492" s="94">
        <f t="shared" si="129"/>
        <v>86341189.65</v>
      </c>
      <c r="V492" s="2">
        <f t="shared" si="135"/>
        <v>0.22618459896148246</v>
      </c>
      <c r="W492" s="2">
        <f t="shared" si="136"/>
        <v>0.03999999012398647</v>
      </c>
      <c r="X492" s="2">
        <f t="shared" si="130"/>
        <v>0.26618458908546894</v>
      </c>
      <c r="Y492" s="6">
        <f t="shared" si="131"/>
        <v>1.6363497407883436</v>
      </c>
      <c r="Z492" s="6">
        <f t="shared" si="132"/>
        <v>0.40207852582507797</v>
      </c>
      <c r="AB492" s="6">
        <f t="shared" si="133"/>
        <v>2.3046128556988905</v>
      </c>
      <c r="AC492" s="8">
        <v>514164.8859731334</v>
      </c>
      <c r="AD492" s="22">
        <f t="shared" si="137"/>
        <v>11849.510061626373</v>
      </c>
      <c r="AE492" s="23">
        <v>425.6</v>
      </c>
      <c r="AF492" s="22">
        <f t="shared" si="138"/>
        <v>11423.910061626373</v>
      </c>
      <c r="AH492" s="1">
        <f t="shared" si="139"/>
        <v>4683063656.25</v>
      </c>
      <c r="AI492" s="2">
        <f t="shared" si="140"/>
        <v>0.32166282066006235</v>
      </c>
      <c r="AJ492" s="2">
        <f t="shared" si="141"/>
        <v>1.3090797926306748</v>
      </c>
      <c r="AK492" s="2">
        <f t="shared" si="142"/>
        <v>0.21294767126837513</v>
      </c>
      <c r="AL492" s="2">
        <f t="shared" si="143"/>
        <v>1.844</v>
      </c>
      <c r="AN492" s="102"/>
    </row>
    <row r="493" spans="1:40" ht="12.75">
      <c r="A493" s="49" t="s">
        <v>852</v>
      </c>
      <c r="B493" s="62" t="s">
        <v>1166</v>
      </c>
      <c r="C493" s="53" t="s">
        <v>833</v>
      </c>
      <c r="E493" s="74"/>
      <c r="F493" s="56">
        <v>838836177</v>
      </c>
      <c r="G493" s="67">
        <v>45.89</v>
      </c>
      <c r="H493" s="5">
        <f t="shared" si="134"/>
        <v>0.45890000000000003</v>
      </c>
      <c r="I493" s="59">
        <v>4731097.32</v>
      </c>
      <c r="J493" s="59">
        <v>562464.1</v>
      </c>
      <c r="K493" s="59">
        <v>0</v>
      </c>
      <c r="L493" s="59">
        <v>484357.91</v>
      </c>
      <c r="M493" s="91">
        <f t="shared" si="126"/>
        <v>5777919.33</v>
      </c>
      <c r="N493" s="59">
        <v>26191766</v>
      </c>
      <c r="O493" s="59">
        <v>0</v>
      </c>
      <c r="P493" s="59">
        <v>0</v>
      </c>
      <c r="Q493" s="94">
        <f t="shared" si="127"/>
        <v>26191766</v>
      </c>
      <c r="R493" s="59">
        <v>11396356.08</v>
      </c>
      <c r="S493" s="59">
        <v>0</v>
      </c>
      <c r="T493" s="94">
        <f t="shared" si="128"/>
        <v>11396356.08</v>
      </c>
      <c r="U493" s="94">
        <f t="shared" si="129"/>
        <v>43366041.41</v>
      </c>
      <c r="V493" s="2">
        <f t="shared" si="135"/>
        <v>1.3585913903663218</v>
      </c>
      <c r="W493" s="2">
        <f t="shared" si="136"/>
        <v>0</v>
      </c>
      <c r="X493" s="2">
        <f t="shared" si="130"/>
        <v>1.3585913903663218</v>
      </c>
      <c r="Y493" s="6">
        <f t="shared" si="131"/>
        <v>3.122393468254052</v>
      </c>
      <c r="Z493" s="6">
        <f t="shared" si="132"/>
        <v>0.6888018767459525</v>
      </c>
      <c r="AB493" s="6">
        <f t="shared" si="133"/>
        <v>5.169786735366326</v>
      </c>
      <c r="AC493" s="8">
        <v>131462.4874118832</v>
      </c>
      <c r="AD493" s="22">
        <f t="shared" si="137"/>
        <v>6796.330236202164</v>
      </c>
      <c r="AE493" s="23">
        <v>491.98</v>
      </c>
      <c r="AF493" s="22">
        <f t="shared" si="138"/>
        <v>6304.3502362021645</v>
      </c>
      <c r="AH493" s="1">
        <f t="shared" si="139"/>
        <v>1827928038.7884068</v>
      </c>
      <c r="AI493" s="2">
        <f t="shared" si="140"/>
        <v>0.31609118123871766</v>
      </c>
      <c r="AJ493" s="2">
        <f t="shared" si="141"/>
        <v>1.4328663625817848</v>
      </c>
      <c r="AK493" s="2">
        <f t="shared" si="142"/>
        <v>0.6234575890391052</v>
      </c>
      <c r="AL493" s="2">
        <f t="shared" si="143"/>
        <v>2.372</v>
      </c>
      <c r="AN493" s="102"/>
    </row>
    <row r="494" spans="1:40" ht="12.75">
      <c r="A494" s="49" t="s">
        <v>853</v>
      </c>
      <c r="B494" s="62" t="s">
        <v>1167</v>
      </c>
      <c r="C494" s="53" t="s">
        <v>833</v>
      </c>
      <c r="D494" s="49"/>
      <c r="E494" s="74" t="s">
        <v>1201</v>
      </c>
      <c r="F494" s="56">
        <v>818923214</v>
      </c>
      <c r="G494" s="67">
        <v>90.33</v>
      </c>
      <c r="H494" s="5">
        <f t="shared" si="134"/>
        <v>0.9033</v>
      </c>
      <c r="I494" s="59">
        <v>2414757.6</v>
      </c>
      <c r="J494" s="59">
        <v>287073.27</v>
      </c>
      <c r="K494" s="59">
        <v>0</v>
      </c>
      <c r="L494" s="59">
        <v>247208.05</v>
      </c>
      <c r="M494" s="91">
        <f t="shared" si="126"/>
        <v>2949038.92</v>
      </c>
      <c r="N494" s="59">
        <v>0</v>
      </c>
      <c r="O494" s="59">
        <v>6612713.59</v>
      </c>
      <c r="P494" s="59">
        <v>0</v>
      </c>
      <c r="Q494" s="94">
        <f t="shared" si="127"/>
        <v>6612713.59</v>
      </c>
      <c r="R494" s="59">
        <v>3710271.6</v>
      </c>
      <c r="S494" s="59">
        <v>245676.96</v>
      </c>
      <c r="T494" s="94">
        <f t="shared" si="128"/>
        <v>3955948.56</v>
      </c>
      <c r="U494" s="94">
        <f t="shared" si="129"/>
        <v>13517701.07</v>
      </c>
      <c r="V494" s="2">
        <f t="shared" si="135"/>
        <v>0.4530670930522675</v>
      </c>
      <c r="W494" s="2">
        <f t="shared" si="136"/>
        <v>0.029999999487131404</v>
      </c>
      <c r="X494" s="2">
        <f t="shared" si="130"/>
        <v>0.48306709253939895</v>
      </c>
      <c r="Y494" s="6">
        <f t="shared" si="131"/>
        <v>0.8074888435144543</v>
      </c>
      <c r="Z494" s="6">
        <f t="shared" si="132"/>
        <v>0.3601117747774579</v>
      </c>
      <c r="AB494" s="6">
        <f t="shared" si="133"/>
        <v>1.6506677108313113</v>
      </c>
      <c r="AC494" s="8">
        <v>815624.6842105263</v>
      </c>
      <c r="AD494" s="22">
        <f t="shared" si="137"/>
        <v>13463.253303833006</v>
      </c>
      <c r="AE494" s="23">
        <v>588.54</v>
      </c>
      <c r="AF494" s="22">
        <f t="shared" si="138"/>
        <v>12874.713303833007</v>
      </c>
      <c r="AH494" s="1">
        <f t="shared" si="139"/>
        <v>906590516.993247</v>
      </c>
      <c r="AI494" s="2">
        <f t="shared" si="140"/>
        <v>0.32528896615647773</v>
      </c>
      <c r="AJ494" s="2">
        <f t="shared" si="141"/>
        <v>0.7294046723466066</v>
      </c>
      <c r="AK494" s="2">
        <f t="shared" si="142"/>
        <v>0.43635450469083903</v>
      </c>
      <c r="AL494" s="2">
        <f t="shared" si="143"/>
        <v>1.49</v>
      </c>
      <c r="AN494" s="102"/>
    </row>
    <row r="495" spans="1:40" ht="12.75">
      <c r="A495" s="49" t="s">
        <v>854</v>
      </c>
      <c r="B495" s="62" t="s">
        <v>855</v>
      </c>
      <c r="C495" s="53" t="s">
        <v>833</v>
      </c>
      <c r="E495" s="74"/>
      <c r="F495" s="56">
        <v>1150025201</v>
      </c>
      <c r="G495" s="67">
        <v>90.69</v>
      </c>
      <c r="H495" s="5">
        <f t="shared" si="134"/>
        <v>0.9068999999999999</v>
      </c>
      <c r="I495" s="59">
        <v>3481925.88</v>
      </c>
      <c r="J495" s="59">
        <v>0</v>
      </c>
      <c r="K495" s="59">
        <v>0</v>
      </c>
      <c r="L495" s="59">
        <v>356463.41</v>
      </c>
      <c r="M495" s="91">
        <f t="shared" si="126"/>
        <v>3838389.29</v>
      </c>
      <c r="N495" s="59">
        <v>0</v>
      </c>
      <c r="O495" s="59">
        <v>11465406.72</v>
      </c>
      <c r="P495" s="59">
        <v>0</v>
      </c>
      <c r="Q495" s="94">
        <f t="shared" si="127"/>
        <v>11465406.72</v>
      </c>
      <c r="R495" s="59">
        <v>5679611.61</v>
      </c>
      <c r="S495" s="59">
        <v>0</v>
      </c>
      <c r="T495" s="94">
        <f t="shared" si="128"/>
        <v>5679611.61</v>
      </c>
      <c r="U495" s="94">
        <f t="shared" si="129"/>
        <v>20983407.62</v>
      </c>
      <c r="V495" s="2">
        <f t="shared" si="135"/>
        <v>0.4938684478445617</v>
      </c>
      <c r="W495" s="2">
        <f t="shared" si="136"/>
        <v>0</v>
      </c>
      <c r="X495" s="2">
        <f t="shared" si="130"/>
        <v>0.4938684478445617</v>
      </c>
      <c r="Y495" s="6">
        <f t="shared" si="131"/>
        <v>0.9969700411808629</v>
      </c>
      <c r="Z495" s="6">
        <f t="shared" si="132"/>
        <v>0.3337656676273132</v>
      </c>
      <c r="AB495" s="6">
        <f t="shared" si="133"/>
        <v>1.8246041566527378</v>
      </c>
      <c r="AC495" s="8">
        <v>319434.4535433071</v>
      </c>
      <c r="AD495" s="22">
        <f t="shared" si="137"/>
        <v>5828.414317132139</v>
      </c>
      <c r="AE495" s="23">
        <v>617.02</v>
      </c>
      <c r="AF495" s="22">
        <f t="shared" si="138"/>
        <v>5211.394317132139</v>
      </c>
      <c r="AH495" s="1">
        <f t="shared" si="139"/>
        <v>1268083803.0653877</v>
      </c>
      <c r="AI495" s="2">
        <f t="shared" si="140"/>
        <v>0.3026920839712103</v>
      </c>
      <c r="AJ495" s="2">
        <f t="shared" si="141"/>
        <v>0.9041521303469244</v>
      </c>
      <c r="AK495" s="2">
        <f t="shared" si="142"/>
        <v>0.4478892953502329</v>
      </c>
      <c r="AL495" s="2">
        <f t="shared" si="143"/>
        <v>1.655</v>
      </c>
      <c r="AN495" s="102"/>
    </row>
    <row r="496" spans="1:40" ht="12.75">
      <c r="A496" s="49" t="s">
        <v>856</v>
      </c>
      <c r="B496" s="62" t="s">
        <v>857</v>
      </c>
      <c r="C496" s="53" t="s">
        <v>833</v>
      </c>
      <c r="E496" s="74"/>
      <c r="F496" s="56">
        <v>62133733</v>
      </c>
      <c r="G496" s="67">
        <v>47.21</v>
      </c>
      <c r="H496" s="5">
        <f t="shared" si="134"/>
        <v>0.4721</v>
      </c>
      <c r="I496" s="59">
        <v>360233.64</v>
      </c>
      <c r="J496" s="59">
        <v>42822.78</v>
      </c>
      <c r="K496" s="59">
        <v>0</v>
      </c>
      <c r="L496" s="59">
        <v>36875.87</v>
      </c>
      <c r="M496" s="91">
        <f t="shared" si="126"/>
        <v>439932.29000000004</v>
      </c>
      <c r="N496" s="59">
        <v>871041</v>
      </c>
      <c r="O496" s="59">
        <v>0</v>
      </c>
      <c r="P496" s="59">
        <v>0</v>
      </c>
      <c r="Q496" s="94">
        <f t="shared" si="127"/>
        <v>871041</v>
      </c>
      <c r="R496" s="59">
        <v>413220.44</v>
      </c>
      <c r="S496" s="59">
        <v>0</v>
      </c>
      <c r="T496" s="94">
        <f t="shared" si="128"/>
        <v>413220.44</v>
      </c>
      <c r="U496" s="94">
        <f t="shared" si="129"/>
        <v>1724193.73</v>
      </c>
      <c r="V496" s="2">
        <f t="shared" si="135"/>
        <v>0.6650500783527685</v>
      </c>
      <c r="W496" s="2">
        <f t="shared" si="136"/>
        <v>0</v>
      </c>
      <c r="X496" s="2">
        <f t="shared" si="130"/>
        <v>0.6650500783527685</v>
      </c>
      <c r="Y496" s="6">
        <f t="shared" si="131"/>
        <v>1.401881003995044</v>
      </c>
      <c r="Z496" s="6">
        <f t="shared" si="132"/>
        <v>0.7080409767106702</v>
      </c>
      <c r="AB496" s="6">
        <f t="shared" si="133"/>
        <v>2.7749720590584825</v>
      </c>
      <c r="AC496" s="8">
        <v>212489.0625</v>
      </c>
      <c r="AD496" s="22">
        <f t="shared" si="137"/>
        <v>5896.512112930316</v>
      </c>
      <c r="AE496" s="23">
        <v>639.01</v>
      </c>
      <c r="AF496" s="22">
        <f t="shared" si="138"/>
        <v>5257.502112930316</v>
      </c>
      <c r="AH496" s="1">
        <f t="shared" si="139"/>
        <v>131611381.06333403</v>
      </c>
      <c r="AI496" s="2">
        <f t="shared" si="140"/>
        <v>0.33426614510510744</v>
      </c>
      <c r="AJ496" s="2">
        <f t="shared" si="141"/>
        <v>0.6618280219860604</v>
      </c>
      <c r="AK496" s="2">
        <f t="shared" si="142"/>
        <v>0.31397014199034207</v>
      </c>
      <c r="AL496" s="2">
        <f t="shared" si="143"/>
        <v>1.31</v>
      </c>
      <c r="AN496" s="102"/>
    </row>
    <row r="497" spans="1:40" ht="12.75">
      <c r="A497" s="49" t="s">
        <v>858</v>
      </c>
      <c r="B497" s="62" t="s">
        <v>1168</v>
      </c>
      <c r="C497" s="53" t="s">
        <v>833</v>
      </c>
      <c r="E497" s="74"/>
      <c r="F497" s="56">
        <v>659051595</v>
      </c>
      <c r="G497" s="67">
        <v>51.73</v>
      </c>
      <c r="H497" s="5">
        <f t="shared" si="134"/>
        <v>0.5173</v>
      </c>
      <c r="I497" s="59">
        <v>3248911.51</v>
      </c>
      <c r="J497" s="59">
        <v>0</v>
      </c>
      <c r="K497" s="59">
        <v>0</v>
      </c>
      <c r="L497" s="59">
        <v>332579.9</v>
      </c>
      <c r="M497" s="91">
        <f t="shared" si="126"/>
        <v>3581491.4099999997</v>
      </c>
      <c r="N497" s="59">
        <v>18165459.5</v>
      </c>
      <c r="O497" s="59">
        <v>0</v>
      </c>
      <c r="P497" s="59">
        <v>0</v>
      </c>
      <c r="Q497" s="94">
        <f t="shared" si="127"/>
        <v>18165459.5</v>
      </c>
      <c r="R497" s="59">
        <v>7986797.34</v>
      </c>
      <c r="S497" s="59">
        <v>0</v>
      </c>
      <c r="T497" s="94">
        <f t="shared" si="128"/>
        <v>7986797.34</v>
      </c>
      <c r="U497" s="94">
        <f t="shared" si="129"/>
        <v>29733748.25</v>
      </c>
      <c r="V497" s="2">
        <f t="shared" si="135"/>
        <v>1.2118622275696034</v>
      </c>
      <c r="W497" s="2">
        <f t="shared" si="136"/>
        <v>0</v>
      </c>
      <c r="X497" s="2">
        <f t="shared" si="130"/>
        <v>1.2118622275696034</v>
      </c>
      <c r="Y497" s="6">
        <f t="shared" si="131"/>
        <v>2.7563030933867934</v>
      </c>
      <c r="Z497" s="6">
        <f t="shared" si="132"/>
        <v>0.5434311117933035</v>
      </c>
      <c r="AB497" s="6">
        <f t="shared" si="133"/>
        <v>4.5115964327497</v>
      </c>
      <c r="AC497" s="8">
        <v>148195.95768794863</v>
      </c>
      <c r="AD497" s="22">
        <f t="shared" si="137"/>
        <v>6686.003540528745</v>
      </c>
      <c r="AE497" s="23">
        <v>556.09</v>
      </c>
      <c r="AF497" s="22">
        <f t="shared" si="138"/>
        <v>6129.913540528745</v>
      </c>
      <c r="AH497" s="1">
        <f t="shared" si="139"/>
        <v>1274022027.8368452</v>
      </c>
      <c r="AI497" s="2">
        <f t="shared" si="140"/>
        <v>0.2811169141306759</v>
      </c>
      <c r="AJ497" s="2">
        <f t="shared" si="141"/>
        <v>1.425835590208988</v>
      </c>
      <c r="AK497" s="2">
        <f t="shared" si="142"/>
        <v>0.6268963303217557</v>
      </c>
      <c r="AL497" s="2">
        <f t="shared" si="143"/>
        <v>2.3339999999999996</v>
      </c>
      <c r="AN497" s="102"/>
    </row>
    <row r="498" spans="1:40" ht="12.75">
      <c r="A498" s="49" t="s">
        <v>859</v>
      </c>
      <c r="B498" s="62" t="s">
        <v>1169</v>
      </c>
      <c r="C498" s="53" t="s">
        <v>833</v>
      </c>
      <c r="E498" s="74"/>
      <c r="F498" s="56">
        <v>165703242</v>
      </c>
      <c r="G498" s="67">
        <v>48.82</v>
      </c>
      <c r="H498" s="5">
        <f t="shared" si="134"/>
        <v>0.4882</v>
      </c>
      <c r="I498" s="59">
        <v>870283.73</v>
      </c>
      <c r="J498" s="59">
        <v>104078.86</v>
      </c>
      <c r="K498" s="59">
        <v>0</v>
      </c>
      <c r="L498" s="59">
        <v>89125.16</v>
      </c>
      <c r="M498" s="91">
        <f t="shared" si="126"/>
        <v>1063487.75</v>
      </c>
      <c r="N498" s="59">
        <v>4968861</v>
      </c>
      <c r="O498" s="59">
        <v>0</v>
      </c>
      <c r="P498" s="59">
        <v>0</v>
      </c>
      <c r="Q498" s="94">
        <f t="shared" si="127"/>
        <v>4968861</v>
      </c>
      <c r="R498" s="59">
        <v>2493535.99</v>
      </c>
      <c r="S498" s="59">
        <v>0</v>
      </c>
      <c r="T498" s="94">
        <f t="shared" si="128"/>
        <v>2493535.99</v>
      </c>
      <c r="U498" s="94">
        <f t="shared" si="129"/>
        <v>8525884.74</v>
      </c>
      <c r="V498" s="2">
        <f t="shared" si="135"/>
        <v>1.504820279859099</v>
      </c>
      <c r="W498" s="2">
        <f t="shared" si="136"/>
        <v>0</v>
      </c>
      <c r="X498" s="2">
        <f t="shared" si="130"/>
        <v>1.504820279859099</v>
      </c>
      <c r="Y498" s="6">
        <f t="shared" si="131"/>
        <v>2.998650442819942</v>
      </c>
      <c r="Z498" s="6">
        <f t="shared" si="132"/>
        <v>0.6418026208563862</v>
      </c>
      <c r="AB498" s="6">
        <f t="shared" si="133"/>
        <v>5.145273343535427</v>
      </c>
      <c r="AC498" s="8">
        <v>126247.37656529517</v>
      </c>
      <c r="AD498" s="22">
        <f t="shared" si="137"/>
        <v>6495.772613326924</v>
      </c>
      <c r="AE498" s="23">
        <v>535.9</v>
      </c>
      <c r="AF498" s="22">
        <f t="shared" si="138"/>
        <v>5959.872613326925</v>
      </c>
      <c r="AH498" s="1">
        <f t="shared" si="139"/>
        <v>339416718.557968</v>
      </c>
      <c r="AI498" s="2">
        <f t="shared" si="140"/>
        <v>0.31332803950208776</v>
      </c>
      <c r="AJ498" s="2">
        <f t="shared" si="141"/>
        <v>1.4639411461846958</v>
      </c>
      <c r="AK498" s="2">
        <f t="shared" si="142"/>
        <v>0.7346532606272123</v>
      </c>
      <c r="AL498" s="2">
        <f t="shared" si="143"/>
        <v>2.512</v>
      </c>
      <c r="AN498" s="102"/>
    </row>
    <row r="499" spans="1:40" ht="12.75">
      <c r="A499" s="49" t="s">
        <v>860</v>
      </c>
      <c r="B499" s="62" t="s">
        <v>861</v>
      </c>
      <c r="C499" s="53" t="s">
        <v>833</v>
      </c>
      <c r="D499" s="49"/>
      <c r="E499" s="74" t="s">
        <v>1201</v>
      </c>
      <c r="F499" s="56">
        <v>4201859602</v>
      </c>
      <c r="G499" s="67">
        <v>86.82</v>
      </c>
      <c r="H499" s="5">
        <f t="shared" si="134"/>
        <v>0.8682</v>
      </c>
      <c r="I499" s="59">
        <v>12764100.37</v>
      </c>
      <c r="J499" s="59">
        <v>1517427.6</v>
      </c>
      <c r="K499" s="59">
        <v>0</v>
      </c>
      <c r="L499" s="59">
        <v>1306718.27</v>
      </c>
      <c r="M499" s="91">
        <f t="shared" si="126"/>
        <v>15588246.239999998</v>
      </c>
      <c r="N499" s="59">
        <v>31238840</v>
      </c>
      <c r="O499" s="59">
        <v>12761465.97</v>
      </c>
      <c r="P499" s="59">
        <v>0</v>
      </c>
      <c r="Q499" s="94">
        <f t="shared" si="127"/>
        <v>44000305.97</v>
      </c>
      <c r="R499" s="59">
        <v>7753565</v>
      </c>
      <c r="S499" s="59">
        <v>840372</v>
      </c>
      <c r="T499" s="94">
        <f t="shared" si="128"/>
        <v>8593937</v>
      </c>
      <c r="U499" s="94">
        <f t="shared" si="129"/>
        <v>68182489.21</v>
      </c>
      <c r="V499" s="2">
        <f t="shared" si="135"/>
        <v>0.18452698886724964</v>
      </c>
      <c r="W499" s="2">
        <f t="shared" si="136"/>
        <v>0.02000000189439933</v>
      </c>
      <c r="X499" s="2">
        <f t="shared" si="130"/>
        <v>0.20452699076164896</v>
      </c>
      <c r="Y499" s="6">
        <f t="shared" si="131"/>
        <v>1.0471626883738987</v>
      </c>
      <c r="Z499" s="6">
        <f t="shared" si="132"/>
        <v>0.37098446203629243</v>
      </c>
      <c r="AB499" s="6">
        <f t="shared" si="133"/>
        <v>1.62267414117184</v>
      </c>
      <c r="AC499" s="8">
        <v>676120.5107580937</v>
      </c>
      <c r="AD499" s="22">
        <f t="shared" si="137"/>
        <v>10971.232691230554</v>
      </c>
      <c r="AE499" s="23">
        <v>534.36</v>
      </c>
      <c r="AF499" s="22">
        <f t="shared" si="138"/>
        <v>10436.872691230554</v>
      </c>
      <c r="AH499" s="1">
        <f t="shared" si="139"/>
        <v>4839736929.278968</v>
      </c>
      <c r="AI499" s="2">
        <f t="shared" si="140"/>
        <v>0.32208870993990907</v>
      </c>
      <c r="AJ499" s="2">
        <f t="shared" si="141"/>
        <v>0.9091466460462189</v>
      </c>
      <c r="AK499" s="2">
        <f t="shared" si="142"/>
        <v>0.17757033337926365</v>
      </c>
      <c r="AL499" s="2">
        <f t="shared" si="143"/>
        <v>1.409</v>
      </c>
      <c r="AN499" s="102"/>
    </row>
    <row r="500" spans="1:40" ht="12.75">
      <c r="A500" s="49" t="s">
        <v>862</v>
      </c>
      <c r="B500" s="62" t="s">
        <v>863</v>
      </c>
      <c r="C500" s="53" t="s">
        <v>833</v>
      </c>
      <c r="D500" s="49"/>
      <c r="E500" s="74"/>
      <c r="F500" s="56">
        <v>1770785333</v>
      </c>
      <c r="G500" s="67">
        <v>87.65</v>
      </c>
      <c r="H500" s="5">
        <f t="shared" si="134"/>
        <v>0.8765000000000001</v>
      </c>
      <c r="I500" s="59">
        <v>5478397.56</v>
      </c>
      <c r="J500" s="59">
        <v>651328.51</v>
      </c>
      <c r="K500" s="59">
        <v>0</v>
      </c>
      <c r="L500" s="59">
        <v>560852.24</v>
      </c>
      <c r="M500" s="91">
        <f t="shared" si="126"/>
        <v>6690578.31</v>
      </c>
      <c r="N500" s="59">
        <v>10058295</v>
      </c>
      <c r="O500" s="59">
        <v>5337569.31</v>
      </c>
      <c r="P500" s="59">
        <v>0</v>
      </c>
      <c r="Q500" s="94">
        <f t="shared" si="127"/>
        <v>15395864.309999999</v>
      </c>
      <c r="R500" s="59">
        <v>6323443</v>
      </c>
      <c r="S500" s="59">
        <v>356000</v>
      </c>
      <c r="T500" s="94">
        <f t="shared" si="128"/>
        <v>6679443</v>
      </c>
      <c r="U500" s="94">
        <f t="shared" si="129"/>
        <v>28765885.619999997</v>
      </c>
      <c r="V500" s="2">
        <f t="shared" si="135"/>
        <v>0.35709822541205793</v>
      </c>
      <c r="W500" s="2">
        <f t="shared" si="136"/>
        <v>0.02010407435422326</v>
      </c>
      <c r="X500" s="2">
        <f t="shared" si="130"/>
        <v>0.37720229976628117</v>
      </c>
      <c r="Y500" s="6">
        <f t="shared" si="131"/>
        <v>0.8694370809993601</v>
      </c>
      <c r="Z500" s="6">
        <f t="shared" si="132"/>
        <v>0.37783113431739723</v>
      </c>
      <c r="AB500" s="6">
        <f t="shared" si="133"/>
        <v>1.6244705150830385</v>
      </c>
      <c r="AC500" s="8">
        <v>726529.9519487453</v>
      </c>
      <c r="AD500" s="22">
        <f t="shared" si="137"/>
        <v>11802.264852654334</v>
      </c>
      <c r="AE500" s="23">
        <v>554.31</v>
      </c>
      <c r="AF500" s="22">
        <f t="shared" si="138"/>
        <v>11247.954852654335</v>
      </c>
      <c r="AH500" s="1">
        <f t="shared" si="139"/>
        <v>2020291309.7547061</v>
      </c>
      <c r="AI500" s="2">
        <f t="shared" si="140"/>
        <v>0.3311689892291987</v>
      </c>
      <c r="AJ500" s="2">
        <f t="shared" si="141"/>
        <v>0.7620616014959392</v>
      </c>
      <c r="AK500" s="2">
        <f t="shared" si="142"/>
        <v>0.3306178157451455</v>
      </c>
      <c r="AL500" s="2">
        <f t="shared" si="143"/>
        <v>1.424</v>
      </c>
      <c r="AN500" s="102"/>
    </row>
    <row r="501" spans="1:40" ht="12.75">
      <c r="A501" s="49" t="s">
        <v>864</v>
      </c>
      <c r="B501" s="62" t="s">
        <v>865</v>
      </c>
      <c r="C501" s="53" t="s">
        <v>866</v>
      </c>
      <c r="E501" s="74"/>
      <c r="F501" s="56">
        <v>45655764</v>
      </c>
      <c r="G501" s="67">
        <v>59.34</v>
      </c>
      <c r="H501" s="5">
        <f t="shared" si="134"/>
        <v>0.5934</v>
      </c>
      <c r="I501" s="59">
        <v>274416.87</v>
      </c>
      <c r="J501" s="59">
        <v>23490.98</v>
      </c>
      <c r="K501" s="59">
        <v>10721.92</v>
      </c>
      <c r="L501" s="59">
        <v>26360.8</v>
      </c>
      <c r="M501" s="91">
        <f t="shared" si="126"/>
        <v>334990.56999999995</v>
      </c>
      <c r="N501" s="59">
        <v>0</v>
      </c>
      <c r="O501" s="59">
        <v>976657.38</v>
      </c>
      <c r="P501" s="59">
        <v>0</v>
      </c>
      <c r="Q501" s="94">
        <f t="shared" si="127"/>
        <v>976657.38</v>
      </c>
      <c r="R501" s="59">
        <v>179681</v>
      </c>
      <c r="S501" s="59">
        <v>0</v>
      </c>
      <c r="T501" s="94">
        <f t="shared" si="128"/>
        <v>179681</v>
      </c>
      <c r="U501" s="94">
        <f t="shared" si="129"/>
        <v>1491328.95</v>
      </c>
      <c r="V501" s="2">
        <f t="shared" si="135"/>
        <v>0.39355600313686573</v>
      </c>
      <c r="W501" s="2">
        <f t="shared" si="136"/>
        <v>0</v>
      </c>
      <c r="X501" s="2">
        <f t="shared" si="130"/>
        <v>0.39355600313686573</v>
      </c>
      <c r="Y501" s="6">
        <f t="shared" si="131"/>
        <v>2.1391765123019297</v>
      </c>
      <c r="Z501" s="6">
        <f t="shared" si="132"/>
        <v>0.7337311670000746</v>
      </c>
      <c r="AB501" s="6">
        <f t="shared" si="133"/>
        <v>3.26646368243887</v>
      </c>
      <c r="AC501" s="8">
        <v>151145.6852791878</v>
      </c>
      <c r="AD501" s="22">
        <f t="shared" si="137"/>
        <v>4937.118917218023</v>
      </c>
      <c r="AE501" s="23">
        <v>522.73</v>
      </c>
      <c r="AF501" s="22">
        <f t="shared" si="138"/>
        <v>4414.3889172180225</v>
      </c>
      <c r="AH501" s="1">
        <f t="shared" si="139"/>
        <v>76939271.99191101</v>
      </c>
      <c r="AI501" s="2">
        <f t="shared" si="140"/>
        <v>0.4353960744978443</v>
      </c>
      <c r="AJ501" s="2">
        <f t="shared" si="141"/>
        <v>1.2693873423999653</v>
      </c>
      <c r="AK501" s="2">
        <f t="shared" si="142"/>
        <v>0.23353613226141612</v>
      </c>
      <c r="AL501" s="2">
        <f t="shared" si="143"/>
        <v>1.938</v>
      </c>
      <c r="AN501" s="102"/>
    </row>
    <row r="502" spans="1:40" ht="12.75">
      <c r="A502" s="49" t="s">
        <v>867</v>
      </c>
      <c r="B502" s="62" t="s">
        <v>868</v>
      </c>
      <c r="C502" s="53" t="s">
        <v>866</v>
      </c>
      <c r="E502" s="74"/>
      <c r="F502" s="56">
        <v>601157940</v>
      </c>
      <c r="G502" s="67">
        <v>70.58</v>
      </c>
      <c r="H502" s="5">
        <f t="shared" si="134"/>
        <v>0.7058</v>
      </c>
      <c r="I502" s="59">
        <v>2753458.18</v>
      </c>
      <c r="J502" s="59">
        <v>235699.09</v>
      </c>
      <c r="K502" s="59">
        <v>107577.34</v>
      </c>
      <c r="L502" s="59">
        <v>264553.32</v>
      </c>
      <c r="M502" s="91">
        <f t="shared" si="126"/>
        <v>3361287.9299999997</v>
      </c>
      <c r="N502" s="59">
        <v>0</v>
      </c>
      <c r="O502" s="59">
        <v>9257650.46</v>
      </c>
      <c r="P502" s="59">
        <v>0</v>
      </c>
      <c r="Q502" s="94">
        <f t="shared" si="127"/>
        <v>9257650.46</v>
      </c>
      <c r="R502" s="59">
        <v>4267273.45</v>
      </c>
      <c r="S502" s="59">
        <v>0</v>
      </c>
      <c r="T502" s="94">
        <f t="shared" si="128"/>
        <v>4267273.45</v>
      </c>
      <c r="U502" s="94">
        <f t="shared" si="129"/>
        <v>16886211.84</v>
      </c>
      <c r="V502" s="2">
        <f t="shared" si="135"/>
        <v>0.7098423169791287</v>
      </c>
      <c r="W502" s="2">
        <f t="shared" si="136"/>
        <v>0</v>
      </c>
      <c r="X502" s="2">
        <f t="shared" si="130"/>
        <v>0.7098423169791287</v>
      </c>
      <c r="Y502" s="6">
        <f t="shared" si="131"/>
        <v>1.5399697557018044</v>
      </c>
      <c r="Z502" s="6">
        <f t="shared" si="132"/>
        <v>0.5591355792456139</v>
      </c>
      <c r="AB502" s="6">
        <f t="shared" si="133"/>
        <v>2.808947651926547</v>
      </c>
      <c r="AC502" s="8">
        <v>241624.5189935866</v>
      </c>
      <c r="AD502" s="22">
        <f t="shared" si="137"/>
        <v>6787.106252749163</v>
      </c>
      <c r="AE502" s="23">
        <v>443.31</v>
      </c>
      <c r="AF502" s="22">
        <f t="shared" si="138"/>
        <v>6343.796252749163</v>
      </c>
      <c r="AH502" s="1">
        <f t="shared" si="139"/>
        <v>851739784.6415415</v>
      </c>
      <c r="AI502" s="2">
        <f t="shared" si="140"/>
        <v>0.3946378918315543</v>
      </c>
      <c r="AJ502" s="2">
        <f t="shared" si="141"/>
        <v>1.0869106535743336</v>
      </c>
      <c r="AK502" s="2">
        <f t="shared" si="142"/>
        <v>0.501006707323869</v>
      </c>
      <c r="AL502" s="2">
        <f t="shared" si="143"/>
        <v>1.983</v>
      </c>
      <c r="AN502" s="102"/>
    </row>
    <row r="503" spans="1:40" ht="12.75">
      <c r="A503" s="49" t="s">
        <v>869</v>
      </c>
      <c r="B503" s="62" t="s">
        <v>870</v>
      </c>
      <c r="C503" s="53" t="s">
        <v>866</v>
      </c>
      <c r="E503" s="74" t="s">
        <v>1200</v>
      </c>
      <c r="F503" s="56">
        <v>189383662</v>
      </c>
      <c r="G503" s="67">
        <v>105.07</v>
      </c>
      <c r="H503" s="5">
        <f t="shared" si="134"/>
        <v>1.0507</v>
      </c>
      <c r="I503" s="59">
        <v>565632.43</v>
      </c>
      <c r="J503" s="59">
        <v>50074.87</v>
      </c>
      <c r="K503" s="59">
        <v>22855.27</v>
      </c>
      <c r="L503" s="59">
        <v>56202.68</v>
      </c>
      <c r="M503" s="91">
        <f t="shared" si="126"/>
        <v>694765.2500000001</v>
      </c>
      <c r="N503" s="59">
        <v>746688</v>
      </c>
      <c r="O503" s="59">
        <v>915727.69</v>
      </c>
      <c r="P503" s="59">
        <v>0</v>
      </c>
      <c r="Q503" s="94">
        <f t="shared" si="127"/>
        <v>1662415.69</v>
      </c>
      <c r="R503" s="59">
        <v>0</v>
      </c>
      <c r="S503" s="59">
        <v>0</v>
      </c>
      <c r="T503" s="94">
        <f t="shared" si="128"/>
        <v>0</v>
      </c>
      <c r="U503" s="94">
        <f t="shared" si="129"/>
        <v>2357180.94</v>
      </c>
      <c r="V503" s="2">
        <f t="shared" si="135"/>
        <v>0</v>
      </c>
      <c r="W503" s="2">
        <f t="shared" si="136"/>
        <v>0</v>
      </c>
      <c r="X503" s="2">
        <f t="shared" si="130"/>
        <v>0</v>
      </c>
      <c r="Y503" s="6">
        <f t="shared" si="131"/>
        <v>0.8778031179901885</v>
      </c>
      <c r="Z503" s="6">
        <f t="shared" si="132"/>
        <v>0.36685595930656373</v>
      </c>
      <c r="AB503" s="6">
        <f t="shared" si="133"/>
        <v>1.2446590772967523</v>
      </c>
      <c r="AC503" s="8">
        <v>291009.7472924188</v>
      </c>
      <c r="AD503" s="22">
        <f t="shared" si="137"/>
        <v>3622.0792354934306</v>
      </c>
      <c r="AE503" s="23">
        <v>618.71</v>
      </c>
      <c r="AF503" s="22">
        <f t="shared" si="138"/>
        <v>3003.3692354934306</v>
      </c>
      <c r="AH503" s="1">
        <f t="shared" si="139"/>
        <v>180245228.89502236</v>
      </c>
      <c r="AI503" s="2">
        <f t="shared" si="140"/>
        <v>0.38545555644340646</v>
      </c>
      <c r="AJ503" s="2">
        <f t="shared" si="141"/>
        <v>0.9223077360722911</v>
      </c>
      <c r="AK503" s="2">
        <f t="shared" si="142"/>
        <v>0</v>
      </c>
      <c r="AL503" s="2">
        <f t="shared" si="143"/>
        <v>1.307</v>
      </c>
      <c r="AN503" s="102"/>
    </row>
    <row r="504" spans="1:40" ht="12.75">
      <c r="A504" s="49" t="s">
        <v>871</v>
      </c>
      <c r="B504" s="62" t="s">
        <v>872</v>
      </c>
      <c r="C504" s="53" t="s">
        <v>866</v>
      </c>
      <c r="E504" s="74"/>
      <c r="F504" s="56">
        <v>525799287</v>
      </c>
      <c r="G504" s="67">
        <v>45.88</v>
      </c>
      <c r="H504" s="5">
        <f t="shared" si="134"/>
        <v>0.45880000000000004</v>
      </c>
      <c r="I504" s="59">
        <v>3733667.37</v>
      </c>
      <c r="J504" s="59">
        <v>319617.68</v>
      </c>
      <c r="K504" s="59">
        <v>145884.99</v>
      </c>
      <c r="L504" s="59">
        <v>358610.89</v>
      </c>
      <c r="M504" s="91">
        <f t="shared" si="126"/>
        <v>4557780.93</v>
      </c>
      <c r="N504" s="59">
        <v>8861442</v>
      </c>
      <c r="O504" s="59">
        <v>4751057.09</v>
      </c>
      <c r="P504" s="59">
        <v>0</v>
      </c>
      <c r="Q504" s="94">
        <f t="shared" si="127"/>
        <v>13612499.09</v>
      </c>
      <c r="R504" s="59">
        <v>5661050</v>
      </c>
      <c r="S504" s="59">
        <v>105010</v>
      </c>
      <c r="T504" s="94">
        <f t="shared" si="128"/>
        <v>5766060</v>
      </c>
      <c r="U504" s="94">
        <f t="shared" si="129"/>
        <v>23936340.02</v>
      </c>
      <c r="V504" s="2">
        <f t="shared" si="135"/>
        <v>1.0766560815058694</v>
      </c>
      <c r="W504" s="2">
        <f t="shared" si="136"/>
        <v>0.019971499124531902</v>
      </c>
      <c r="X504" s="2">
        <f t="shared" si="130"/>
        <v>1.0966275806304013</v>
      </c>
      <c r="Y504" s="6">
        <f t="shared" si="131"/>
        <v>2.5889154714658256</v>
      </c>
      <c r="Z504" s="6">
        <f t="shared" si="132"/>
        <v>0.8668290434558918</v>
      </c>
      <c r="AB504" s="6">
        <f t="shared" si="133"/>
        <v>4.552372095552118</v>
      </c>
      <c r="AC504" s="8">
        <v>146453.20412628946</v>
      </c>
      <c r="AD504" s="22">
        <f t="shared" si="137"/>
        <v>6667.094797687185</v>
      </c>
      <c r="AE504" s="23">
        <v>427.24</v>
      </c>
      <c r="AF504" s="22">
        <f t="shared" si="138"/>
        <v>6239.854797687185</v>
      </c>
      <c r="AH504" s="1">
        <f t="shared" si="139"/>
        <v>1146031575.8500435</v>
      </c>
      <c r="AI504" s="2">
        <f t="shared" si="140"/>
        <v>0.3977011651375632</v>
      </c>
      <c r="AJ504" s="2">
        <f t="shared" si="141"/>
        <v>1.1877944183085207</v>
      </c>
      <c r="AK504" s="2">
        <f t="shared" si="142"/>
        <v>0.5031327339932281</v>
      </c>
      <c r="AL504" s="2">
        <f t="shared" si="143"/>
        <v>2.089</v>
      </c>
      <c r="AN504" s="102"/>
    </row>
    <row r="505" spans="1:40" ht="12.75">
      <c r="A505" s="49" t="s">
        <v>873</v>
      </c>
      <c r="B505" s="62" t="s">
        <v>874</v>
      </c>
      <c r="C505" s="53" t="s">
        <v>866</v>
      </c>
      <c r="E505" s="74"/>
      <c r="F505" s="56">
        <v>432066976</v>
      </c>
      <c r="G505" s="67">
        <v>52.99</v>
      </c>
      <c r="H505" s="5">
        <f t="shared" si="134"/>
        <v>0.5299</v>
      </c>
      <c r="I505" s="59">
        <v>2645166.73</v>
      </c>
      <c r="J505" s="59">
        <v>226430.8</v>
      </c>
      <c r="K505" s="59">
        <v>103345.96</v>
      </c>
      <c r="L505" s="59">
        <v>254210.15</v>
      </c>
      <c r="M505" s="91">
        <f t="shared" si="126"/>
        <v>3229153.6399999997</v>
      </c>
      <c r="N505" s="59">
        <v>5884091</v>
      </c>
      <c r="O505" s="59">
        <v>4260301.57</v>
      </c>
      <c r="P505" s="59">
        <v>0</v>
      </c>
      <c r="Q505" s="94">
        <f t="shared" si="127"/>
        <v>10144392.57</v>
      </c>
      <c r="R505" s="59">
        <v>1337315</v>
      </c>
      <c r="S505" s="59">
        <v>129620</v>
      </c>
      <c r="T505" s="94">
        <f t="shared" si="128"/>
        <v>1466935</v>
      </c>
      <c r="U505" s="94">
        <f t="shared" si="129"/>
        <v>14840481.21</v>
      </c>
      <c r="V505" s="2">
        <f t="shared" si="135"/>
        <v>0.3095156710148568</v>
      </c>
      <c r="W505" s="2">
        <f t="shared" si="136"/>
        <v>0.029999978521848426</v>
      </c>
      <c r="X505" s="2">
        <f t="shared" si="130"/>
        <v>0.33951564953670516</v>
      </c>
      <c r="Y505" s="6">
        <f t="shared" si="131"/>
        <v>2.347875013247946</v>
      </c>
      <c r="Z505" s="6">
        <f t="shared" si="132"/>
        <v>0.7473733979613383</v>
      </c>
      <c r="AB505" s="6">
        <f t="shared" si="133"/>
        <v>3.43476406074599</v>
      </c>
      <c r="AC505" s="8">
        <v>157541.32001699958</v>
      </c>
      <c r="AD505" s="22">
        <f t="shared" si="137"/>
        <v>5411.17264076873</v>
      </c>
      <c r="AE505" s="23">
        <v>489.23</v>
      </c>
      <c r="AF505" s="22">
        <f t="shared" si="138"/>
        <v>4921.94264076873</v>
      </c>
      <c r="AH505" s="1">
        <f t="shared" si="139"/>
        <v>815374553.6893753</v>
      </c>
      <c r="AI505" s="2">
        <f t="shared" si="140"/>
        <v>0.39603316357971313</v>
      </c>
      <c r="AJ505" s="2">
        <f t="shared" si="141"/>
        <v>1.2441389695200868</v>
      </c>
      <c r="AK505" s="2">
        <f t="shared" si="142"/>
        <v>0.17990934268950007</v>
      </c>
      <c r="AL505" s="2">
        <f t="shared" si="143"/>
        <v>1.82</v>
      </c>
      <c r="AN505" s="102"/>
    </row>
    <row r="506" spans="1:40" ht="12.75">
      <c r="A506" s="49" t="s">
        <v>875</v>
      </c>
      <c r="B506" s="62" t="s">
        <v>876</v>
      </c>
      <c r="C506" s="53" t="s">
        <v>866</v>
      </c>
      <c r="E506" s="74"/>
      <c r="F506" s="56">
        <v>242494055</v>
      </c>
      <c r="G506" s="67">
        <v>48.94</v>
      </c>
      <c r="H506" s="5">
        <f t="shared" si="134"/>
        <v>0.4894</v>
      </c>
      <c r="I506" s="59">
        <v>1584489.88</v>
      </c>
      <c r="J506" s="59">
        <v>135635.34</v>
      </c>
      <c r="K506" s="59">
        <v>0</v>
      </c>
      <c r="L506" s="59">
        <v>152254.48</v>
      </c>
      <c r="M506" s="91">
        <f t="shared" si="126"/>
        <v>1872379.7</v>
      </c>
      <c r="N506" s="59">
        <v>3765032</v>
      </c>
      <c r="O506" s="59">
        <v>1983396.26</v>
      </c>
      <c r="P506" s="59">
        <v>0</v>
      </c>
      <c r="Q506" s="94">
        <f t="shared" si="127"/>
        <v>5748428.26</v>
      </c>
      <c r="R506" s="59">
        <v>2633865</v>
      </c>
      <c r="S506" s="59">
        <v>0</v>
      </c>
      <c r="T506" s="94">
        <f t="shared" si="128"/>
        <v>2633865</v>
      </c>
      <c r="U506" s="94">
        <f t="shared" si="129"/>
        <v>10254672.96</v>
      </c>
      <c r="V506" s="2">
        <f t="shared" si="135"/>
        <v>1.0861565245383027</v>
      </c>
      <c r="W506" s="2">
        <f t="shared" si="136"/>
        <v>0</v>
      </c>
      <c r="X506" s="2">
        <f t="shared" si="130"/>
        <v>1.0861565245383027</v>
      </c>
      <c r="Y506" s="6">
        <f t="shared" si="131"/>
        <v>2.370543995398155</v>
      </c>
      <c r="Z506" s="6">
        <f t="shared" si="132"/>
        <v>0.7721342694360074</v>
      </c>
      <c r="AB506" s="6">
        <f t="shared" si="133"/>
        <v>4.228834789372465</v>
      </c>
      <c r="AC506" s="8">
        <v>115876.94986072423</v>
      </c>
      <c r="AD506" s="22">
        <f t="shared" si="137"/>
        <v>4900.244768573994</v>
      </c>
      <c r="AE506" s="23">
        <v>517.74</v>
      </c>
      <c r="AF506" s="22">
        <f t="shared" si="138"/>
        <v>4382.504768573995</v>
      </c>
      <c r="AH506" s="1">
        <f t="shared" si="139"/>
        <v>495492552.1046179</v>
      </c>
      <c r="AI506" s="2">
        <f t="shared" si="140"/>
        <v>0.37788251146198204</v>
      </c>
      <c r="AJ506" s="2">
        <f t="shared" si="141"/>
        <v>1.1601442313478572</v>
      </c>
      <c r="AK506" s="2">
        <f t="shared" si="142"/>
        <v>0.5315650031090453</v>
      </c>
      <c r="AL506" s="2">
        <f t="shared" si="143"/>
        <v>2.07</v>
      </c>
      <c r="AN506" s="102"/>
    </row>
    <row r="507" spans="1:40" ht="12.75">
      <c r="A507" s="49" t="s">
        <v>877</v>
      </c>
      <c r="B507" s="62" t="s">
        <v>878</v>
      </c>
      <c r="C507" s="53" t="s">
        <v>866</v>
      </c>
      <c r="E507" s="74"/>
      <c r="F507" s="56">
        <v>272487687</v>
      </c>
      <c r="G507" s="67">
        <v>54.13</v>
      </c>
      <c r="H507" s="5">
        <f t="shared" si="134"/>
        <v>0.5413</v>
      </c>
      <c r="I507" s="59">
        <v>1693861.51</v>
      </c>
      <c r="J507" s="59">
        <v>144998.48</v>
      </c>
      <c r="K507" s="59">
        <v>66179.7</v>
      </c>
      <c r="L507" s="59">
        <v>162740.48</v>
      </c>
      <c r="M507" s="91">
        <f t="shared" si="126"/>
        <v>2067780.17</v>
      </c>
      <c r="N507" s="59">
        <v>3190030.5</v>
      </c>
      <c r="O507" s="59">
        <v>2358658.69</v>
      </c>
      <c r="P507" s="59">
        <v>0</v>
      </c>
      <c r="Q507" s="94">
        <f t="shared" si="127"/>
        <v>5548689.1899999995</v>
      </c>
      <c r="R507" s="59">
        <v>1220000</v>
      </c>
      <c r="S507" s="59">
        <v>54375.3</v>
      </c>
      <c r="T507" s="94">
        <f t="shared" si="128"/>
        <v>1274375.3</v>
      </c>
      <c r="U507" s="94">
        <f t="shared" si="129"/>
        <v>8890844.66</v>
      </c>
      <c r="V507" s="2">
        <f t="shared" si="135"/>
        <v>0.44772665269091594</v>
      </c>
      <c r="W507" s="2">
        <f t="shared" si="136"/>
        <v>0.019955140211528166</v>
      </c>
      <c r="X507" s="2">
        <f t="shared" si="130"/>
        <v>0.46768179290244405</v>
      </c>
      <c r="Y507" s="6">
        <f t="shared" si="131"/>
        <v>2.0363082277548927</v>
      </c>
      <c r="Z507" s="6">
        <f t="shared" si="132"/>
        <v>0.7588527000120926</v>
      </c>
      <c r="AB507" s="6">
        <f t="shared" si="133"/>
        <v>3.2628427206694295</v>
      </c>
      <c r="AC507" s="8">
        <v>213528.68217054263</v>
      </c>
      <c r="AD507" s="22">
        <f t="shared" si="137"/>
        <v>6967.105062742911</v>
      </c>
      <c r="AE507" s="23">
        <v>442.32</v>
      </c>
      <c r="AF507" s="22">
        <f t="shared" si="138"/>
        <v>6524.785062742912</v>
      </c>
      <c r="AH507" s="1">
        <f t="shared" si="139"/>
        <v>503394951.0437835</v>
      </c>
      <c r="AI507" s="2">
        <f t="shared" si="140"/>
        <v>0.4107669665165457</v>
      </c>
      <c r="AJ507" s="2">
        <f t="shared" si="141"/>
        <v>1.1022536436837234</v>
      </c>
      <c r="AK507" s="2">
        <f t="shared" si="142"/>
        <v>0.253156154498093</v>
      </c>
      <c r="AL507" s="2">
        <f t="shared" si="143"/>
        <v>1.766</v>
      </c>
      <c r="AN507" s="102"/>
    </row>
    <row r="508" spans="1:40" ht="12.75">
      <c r="A508" s="49" t="s">
        <v>879</v>
      </c>
      <c r="B508" s="62" t="s">
        <v>880</v>
      </c>
      <c r="C508" s="53" t="s">
        <v>866</v>
      </c>
      <c r="E508" s="74"/>
      <c r="F508" s="56">
        <v>526496750</v>
      </c>
      <c r="G508" s="67">
        <v>100.1</v>
      </c>
      <c r="H508" s="5">
        <f t="shared" si="134"/>
        <v>1.001</v>
      </c>
      <c r="I508" s="59">
        <v>1748081.7</v>
      </c>
      <c r="J508" s="59">
        <v>149637.45</v>
      </c>
      <c r="K508" s="59">
        <v>68297.13</v>
      </c>
      <c r="L508" s="59">
        <v>168014.51</v>
      </c>
      <c r="M508" s="91">
        <f t="shared" si="126"/>
        <v>2134030.79</v>
      </c>
      <c r="N508" s="59">
        <v>6473857</v>
      </c>
      <c r="O508" s="59">
        <v>0</v>
      </c>
      <c r="P508" s="59">
        <v>0</v>
      </c>
      <c r="Q508" s="94">
        <f t="shared" si="127"/>
        <v>6473857</v>
      </c>
      <c r="R508" s="59">
        <v>1818732</v>
      </c>
      <c r="S508" s="59">
        <v>157949</v>
      </c>
      <c r="T508" s="94">
        <f t="shared" si="128"/>
        <v>1976681</v>
      </c>
      <c r="U508" s="94">
        <f t="shared" si="129"/>
        <v>10584568.79</v>
      </c>
      <c r="V508" s="2">
        <f t="shared" si="135"/>
        <v>0.34544030898576294</v>
      </c>
      <c r="W508" s="2">
        <f t="shared" si="136"/>
        <v>0.02999999525163261</v>
      </c>
      <c r="X508" s="2">
        <f t="shared" si="130"/>
        <v>0.3754403042373956</v>
      </c>
      <c r="Y508" s="6">
        <f t="shared" si="131"/>
        <v>1.2296100593213537</v>
      </c>
      <c r="Z508" s="6">
        <f t="shared" si="132"/>
        <v>0.40532648872001587</v>
      </c>
      <c r="AB508" s="6">
        <f t="shared" si="133"/>
        <v>2.0103768522787653</v>
      </c>
      <c r="AC508" s="8">
        <v>408350.9671993272</v>
      </c>
      <c r="AD508" s="22">
        <f t="shared" si="137"/>
        <v>8209.393320631727</v>
      </c>
      <c r="AE508" s="23">
        <v>413.8</v>
      </c>
      <c r="AF508" s="22">
        <f t="shared" si="138"/>
        <v>7795.593320631727</v>
      </c>
      <c r="AH508" s="1">
        <f t="shared" si="139"/>
        <v>525970779.2207793</v>
      </c>
      <c r="AI508" s="2">
        <f t="shared" si="140"/>
        <v>0.4057318152087358</v>
      </c>
      <c r="AJ508" s="2">
        <f t="shared" si="141"/>
        <v>1.2308396693806751</v>
      </c>
      <c r="AK508" s="2">
        <f t="shared" si="142"/>
        <v>0.3758157445416329</v>
      </c>
      <c r="AL508" s="2">
        <f t="shared" si="143"/>
        <v>2.013</v>
      </c>
      <c r="AN508" s="102"/>
    </row>
    <row r="509" spans="1:40" ht="12.75">
      <c r="A509" s="49" t="s">
        <v>881</v>
      </c>
      <c r="B509" s="62" t="s">
        <v>882</v>
      </c>
      <c r="C509" s="53" t="s">
        <v>866</v>
      </c>
      <c r="E509" s="74"/>
      <c r="F509" s="56">
        <v>207166687</v>
      </c>
      <c r="G509" s="67">
        <v>59.44</v>
      </c>
      <c r="H509" s="5">
        <f t="shared" si="134"/>
        <v>0.5943999999999999</v>
      </c>
      <c r="I509" s="59">
        <v>1096661.82</v>
      </c>
      <c r="J509" s="59">
        <v>93876.78</v>
      </c>
      <c r="K509" s="59">
        <v>42847.36</v>
      </c>
      <c r="L509" s="59">
        <v>105378.46</v>
      </c>
      <c r="M509" s="92">
        <f t="shared" si="126"/>
        <v>1338764.4200000002</v>
      </c>
      <c r="N509" s="59">
        <v>3044855.37</v>
      </c>
      <c r="O509" s="59">
        <v>1314424.39</v>
      </c>
      <c r="P509" s="59">
        <v>0</v>
      </c>
      <c r="Q509" s="95">
        <f t="shared" si="127"/>
        <v>4359279.76</v>
      </c>
      <c r="R509" s="59">
        <v>1382470</v>
      </c>
      <c r="S509" s="59">
        <v>6204</v>
      </c>
      <c r="T509" s="95">
        <f t="shared" si="128"/>
        <v>1388674</v>
      </c>
      <c r="U509" s="95">
        <f t="shared" si="129"/>
        <v>7086718.18</v>
      </c>
      <c r="V509" s="2">
        <f t="shared" si="135"/>
        <v>0.6673225410994771</v>
      </c>
      <c r="W509" s="2">
        <f t="shared" si="136"/>
        <v>0.002994689971558989</v>
      </c>
      <c r="X509" s="2">
        <f t="shared" si="130"/>
        <v>0.670317231071036</v>
      </c>
      <c r="Y509" s="6">
        <f t="shared" si="131"/>
        <v>2.1042378111689355</v>
      </c>
      <c r="Z509" s="6">
        <f t="shared" si="132"/>
        <v>0.6462257225747884</v>
      </c>
      <c r="AB509" s="6">
        <f t="shared" si="133"/>
        <v>3.4207807648147597</v>
      </c>
      <c r="AC509" s="8">
        <v>134051.47839272176</v>
      </c>
      <c r="AD509" s="22">
        <f t="shared" si="137"/>
        <v>4585.60718780804</v>
      </c>
      <c r="AE509" s="23">
        <v>486.98</v>
      </c>
      <c r="AF509" s="22">
        <f t="shared" si="138"/>
        <v>4098.627187808041</v>
      </c>
      <c r="AH509" s="1">
        <f t="shared" si="139"/>
        <v>348530765.4777928</v>
      </c>
      <c r="AI509" s="2">
        <f t="shared" si="140"/>
        <v>0.38411656949845413</v>
      </c>
      <c r="AJ509" s="2">
        <f t="shared" si="141"/>
        <v>1.250758954958815</v>
      </c>
      <c r="AK509" s="2">
        <f t="shared" si="142"/>
        <v>0.3984365621486238</v>
      </c>
      <c r="AL509" s="2">
        <f t="shared" si="143"/>
        <v>2.033</v>
      </c>
      <c r="AN509" s="102"/>
    </row>
    <row r="510" spans="1:40" ht="12.75">
      <c r="A510" s="49" t="s">
        <v>883</v>
      </c>
      <c r="B510" s="62" t="s">
        <v>884</v>
      </c>
      <c r="C510" s="53" t="s">
        <v>866</v>
      </c>
      <c r="E510" s="74"/>
      <c r="F510" s="56">
        <v>373332039</v>
      </c>
      <c r="G510" s="67">
        <v>51.59</v>
      </c>
      <c r="H510" s="5">
        <f t="shared" si="134"/>
        <v>0.5159</v>
      </c>
      <c r="I510" s="59">
        <v>2329623.69</v>
      </c>
      <c r="J510" s="59">
        <v>199415.1</v>
      </c>
      <c r="K510" s="59">
        <v>91008.14</v>
      </c>
      <c r="L510" s="59">
        <v>224152.55</v>
      </c>
      <c r="M510" s="91">
        <f t="shared" si="126"/>
        <v>2844199.48</v>
      </c>
      <c r="N510" s="59">
        <v>4369838.5</v>
      </c>
      <c r="O510" s="59">
        <v>4017351.51</v>
      </c>
      <c r="P510" s="59">
        <v>0</v>
      </c>
      <c r="Q510" s="94">
        <f t="shared" si="127"/>
        <v>8387190.01</v>
      </c>
      <c r="R510" s="59">
        <v>1448529</v>
      </c>
      <c r="S510" s="59">
        <v>112000</v>
      </c>
      <c r="T510" s="94">
        <f t="shared" si="128"/>
        <v>1560529</v>
      </c>
      <c r="U510" s="94">
        <f t="shared" si="129"/>
        <v>12791918.49</v>
      </c>
      <c r="V510" s="2">
        <f t="shared" si="135"/>
        <v>0.3880001844684967</v>
      </c>
      <c r="W510" s="2">
        <f t="shared" si="136"/>
        <v>0.030000104009289166</v>
      </c>
      <c r="X510" s="2">
        <f t="shared" si="130"/>
        <v>0.4180002884777859</v>
      </c>
      <c r="Y510" s="6">
        <f t="shared" si="131"/>
        <v>2.2465765414792056</v>
      </c>
      <c r="Z510" s="6">
        <f t="shared" si="132"/>
        <v>0.7618417877068409</v>
      </c>
      <c r="AB510" s="6">
        <f t="shared" si="133"/>
        <v>3.4264186176638325</v>
      </c>
      <c r="AC510" s="8">
        <v>151016.54135338345</v>
      </c>
      <c r="AD510" s="22">
        <f t="shared" si="137"/>
        <v>5174.458888684331</v>
      </c>
      <c r="AE510" s="23">
        <v>491.03</v>
      </c>
      <c r="AF510" s="22">
        <f t="shared" si="138"/>
        <v>4683.4288886843315</v>
      </c>
      <c r="AH510" s="1">
        <f t="shared" si="139"/>
        <v>723651946.1135879</v>
      </c>
      <c r="AI510" s="2">
        <f t="shared" si="140"/>
        <v>0.39303417827795917</v>
      </c>
      <c r="AJ510" s="2">
        <f t="shared" si="141"/>
        <v>1.1590088377491223</v>
      </c>
      <c r="AK510" s="2">
        <f t="shared" si="142"/>
        <v>0.21564634882568975</v>
      </c>
      <c r="AL510" s="2">
        <f t="shared" si="143"/>
        <v>1.768</v>
      </c>
      <c r="AN510" s="102"/>
    </row>
    <row r="511" spans="1:40" ht="12.75">
      <c r="A511" s="49" t="s">
        <v>885</v>
      </c>
      <c r="B511" s="62" t="s">
        <v>886</v>
      </c>
      <c r="C511" s="53" t="s">
        <v>866</v>
      </c>
      <c r="E511" s="74"/>
      <c r="F511" s="56">
        <v>602684498</v>
      </c>
      <c r="G511" s="67">
        <v>51.33</v>
      </c>
      <c r="H511" s="5">
        <f t="shared" si="134"/>
        <v>0.5133</v>
      </c>
      <c r="I511" s="59">
        <v>3838018.77</v>
      </c>
      <c r="J511" s="59">
        <v>328545.23</v>
      </c>
      <c r="K511" s="59">
        <v>0</v>
      </c>
      <c r="L511" s="59">
        <v>368717.45</v>
      </c>
      <c r="M511" s="91">
        <f t="shared" si="126"/>
        <v>4535281.45</v>
      </c>
      <c r="N511" s="59">
        <v>7470415</v>
      </c>
      <c r="O511" s="59">
        <v>4060812.77</v>
      </c>
      <c r="P511" s="59">
        <v>0</v>
      </c>
      <c r="Q511" s="94">
        <f t="shared" si="127"/>
        <v>11531227.77</v>
      </c>
      <c r="R511" s="59">
        <v>4101245.65</v>
      </c>
      <c r="S511" s="59">
        <v>0</v>
      </c>
      <c r="T511" s="94">
        <f t="shared" si="128"/>
        <v>4101245.65</v>
      </c>
      <c r="U511" s="94">
        <f t="shared" si="129"/>
        <v>20167754.869999997</v>
      </c>
      <c r="V511" s="2">
        <f t="shared" si="135"/>
        <v>0.680496290116956</v>
      </c>
      <c r="W511" s="2">
        <f t="shared" si="136"/>
        <v>0</v>
      </c>
      <c r="X511" s="2">
        <f t="shared" si="130"/>
        <v>0.680496290116956</v>
      </c>
      <c r="Y511" s="6">
        <f t="shared" si="131"/>
        <v>1.9133108298398607</v>
      </c>
      <c r="Z511" s="6">
        <f t="shared" si="132"/>
        <v>0.7525133739212254</v>
      </c>
      <c r="AB511" s="6">
        <f t="shared" si="133"/>
        <v>3.346320493878042</v>
      </c>
      <c r="AC511" s="8">
        <v>154339.02821316614</v>
      </c>
      <c r="AD511" s="22">
        <f t="shared" si="137"/>
        <v>5164.678531149392</v>
      </c>
      <c r="AE511" s="23">
        <v>497.06</v>
      </c>
      <c r="AF511" s="22">
        <f t="shared" si="138"/>
        <v>4667.618531149392</v>
      </c>
      <c r="AH511" s="1">
        <f t="shared" si="139"/>
        <v>1174136953.0488994</v>
      </c>
      <c r="AI511" s="2">
        <f t="shared" si="140"/>
        <v>0.3862651148337649</v>
      </c>
      <c r="AJ511" s="2">
        <f t="shared" si="141"/>
        <v>0.9821024489568005</v>
      </c>
      <c r="AK511" s="2">
        <f t="shared" si="142"/>
        <v>0.3492987457170335</v>
      </c>
      <c r="AL511" s="2">
        <f t="shared" si="143"/>
        <v>1.7169999999999999</v>
      </c>
      <c r="AN511" s="102"/>
    </row>
    <row r="512" spans="1:40" ht="12.75">
      <c r="A512" s="49" t="s">
        <v>887</v>
      </c>
      <c r="B512" s="62" t="s">
        <v>888</v>
      </c>
      <c r="C512" s="53" t="s">
        <v>866</v>
      </c>
      <c r="E512" s="74"/>
      <c r="F512" s="56">
        <v>879750832</v>
      </c>
      <c r="G512" s="67">
        <v>50.9</v>
      </c>
      <c r="H512" s="5">
        <f t="shared" si="134"/>
        <v>0.509</v>
      </c>
      <c r="I512" s="59">
        <v>5444366.23</v>
      </c>
      <c r="J512" s="59">
        <v>466054.22</v>
      </c>
      <c r="K512" s="59">
        <v>0</v>
      </c>
      <c r="L512" s="59">
        <v>523021.11</v>
      </c>
      <c r="M512" s="91">
        <f t="shared" si="126"/>
        <v>6433441.5600000005</v>
      </c>
      <c r="N512" s="59">
        <v>18893202</v>
      </c>
      <c r="O512" s="59">
        <v>0</v>
      </c>
      <c r="P512" s="59">
        <v>0</v>
      </c>
      <c r="Q512" s="94">
        <f t="shared" si="127"/>
        <v>18893202</v>
      </c>
      <c r="R512" s="59">
        <v>8228002</v>
      </c>
      <c r="S512" s="59">
        <v>114367.61</v>
      </c>
      <c r="T512" s="94">
        <f t="shared" si="128"/>
        <v>8342369.61</v>
      </c>
      <c r="U512" s="94">
        <f t="shared" si="129"/>
        <v>33669013.17</v>
      </c>
      <c r="V512" s="2">
        <f t="shared" si="135"/>
        <v>0.9352650433185382</v>
      </c>
      <c r="W512" s="2">
        <f t="shared" si="136"/>
        <v>0.013000000209150127</v>
      </c>
      <c r="X512" s="2">
        <f t="shared" si="130"/>
        <v>0.9482650435276883</v>
      </c>
      <c r="Y512" s="6">
        <f t="shared" si="131"/>
        <v>2.147562845385294</v>
      </c>
      <c r="Z512" s="6">
        <f t="shared" si="132"/>
        <v>0.7312799631430187</v>
      </c>
      <c r="AB512" s="6">
        <f t="shared" si="133"/>
        <v>3.827107852056001</v>
      </c>
      <c r="AC512" s="8">
        <v>137619.58574979287</v>
      </c>
      <c r="AD512" s="22">
        <f t="shared" si="137"/>
        <v>5266.849972197265</v>
      </c>
      <c r="AE512" s="23">
        <v>448.85</v>
      </c>
      <c r="AF512" s="22">
        <f t="shared" si="138"/>
        <v>4817.9999721972645</v>
      </c>
      <c r="AH512" s="1">
        <f t="shared" si="139"/>
        <v>1728390632.6129665</v>
      </c>
      <c r="AI512" s="2">
        <f t="shared" si="140"/>
        <v>0.3722215012397966</v>
      </c>
      <c r="AJ512" s="2">
        <f t="shared" si="141"/>
        <v>1.0931094883011148</v>
      </c>
      <c r="AK512" s="2">
        <f t="shared" si="142"/>
        <v>0.48266690715559335</v>
      </c>
      <c r="AL512" s="2">
        <f t="shared" si="143"/>
        <v>1.948</v>
      </c>
      <c r="AN512" s="102"/>
    </row>
    <row r="513" spans="1:40" ht="12.75">
      <c r="A513" s="49" t="s">
        <v>889</v>
      </c>
      <c r="B513" s="62" t="s">
        <v>890</v>
      </c>
      <c r="C513" s="53" t="s">
        <v>866</v>
      </c>
      <c r="E513" s="74" t="s">
        <v>1200</v>
      </c>
      <c r="F513" s="56">
        <v>467582386</v>
      </c>
      <c r="G513" s="67">
        <v>102.7</v>
      </c>
      <c r="H513" s="5">
        <f t="shared" si="134"/>
        <v>1.0270000000000001</v>
      </c>
      <c r="I513" s="59">
        <v>1385788.85</v>
      </c>
      <c r="J513" s="59">
        <v>118615.28</v>
      </c>
      <c r="K513" s="59">
        <v>54130.86</v>
      </c>
      <c r="L513" s="59">
        <v>133342.82</v>
      </c>
      <c r="M513" s="91">
        <f t="shared" si="126"/>
        <v>1691877.8100000003</v>
      </c>
      <c r="N513" s="59">
        <v>3507095.5</v>
      </c>
      <c r="O513" s="59">
        <v>1841953.89</v>
      </c>
      <c r="P513" s="59">
        <v>0</v>
      </c>
      <c r="Q513" s="94">
        <f t="shared" si="127"/>
        <v>5349049.39</v>
      </c>
      <c r="R513" s="59">
        <v>365560.97</v>
      </c>
      <c r="S513" s="59">
        <v>69955.5</v>
      </c>
      <c r="T513" s="94">
        <f t="shared" si="128"/>
        <v>435516.47</v>
      </c>
      <c r="U513" s="94">
        <f t="shared" si="129"/>
        <v>7476443.67</v>
      </c>
      <c r="V513" s="2">
        <f t="shared" si="135"/>
        <v>0.07818108229594431</v>
      </c>
      <c r="W513" s="2">
        <f t="shared" si="136"/>
        <v>0.014961106768465824</v>
      </c>
      <c r="X513" s="2">
        <f t="shared" si="130"/>
        <v>0.09314218906441013</v>
      </c>
      <c r="Y513" s="6">
        <f t="shared" si="131"/>
        <v>1.1439800878213577</v>
      </c>
      <c r="Z513" s="6">
        <f t="shared" si="132"/>
        <v>0.36183523174887094</v>
      </c>
      <c r="AB513" s="6">
        <f t="shared" si="133"/>
        <v>1.5989575086346388</v>
      </c>
      <c r="AC513" s="8">
        <v>411583.7962962963</v>
      </c>
      <c r="AD513" s="22">
        <f t="shared" si="137"/>
        <v>6581.050015203125</v>
      </c>
      <c r="AE513" s="23">
        <v>511.57</v>
      </c>
      <c r="AF513" s="22">
        <f t="shared" si="138"/>
        <v>6069.480015203126</v>
      </c>
      <c r="AH513" s="1">
        <f t="shared" si="139"/>
        <v>455289567.67283344</v>
      </c>
      <c r="AI513" s="2">
        <f t="shared" si="140"/>
        <v>0.3716047830060905</v>
      </c>
      <c r="AJ513" s="2">
        <f t="shared" si="141"/>
        <v>1.1748675501925345</v>
      </c>
      <c r="AK513" s="2">
        <f t="shared" si="142"/>
        <v>0.09565702816914921</v>
      </c>
      <c r="AL513" s="2">
        <f t="shared" si="143"/>
        <v>1.6430000000000002</v>
      </c>
      <c r="AN513" s="102"/>
    </row>
    <row r="514" spans="1:40" ht="12.75">
      <c r="A514" s="49" t="s">
        <v>891</v>
      </c>
      <c r="B514" s="62" t="s">
        <v>1170</v>
      </c>
      <c r="C514" s="53" t="s">
        <v>866</v>
      </c>
      <c r="E514" s="74"/>
      <c r="F514" s="56">
        <v>215919339</v>
      </c>
      <c r="G514" s="67">
        <v>48.83</v>
      </c>
      <c r="H514" s="5">
        <f t="shared" si="134"/>
        <v>0.48829999999999996</v>
      </c>
      <c r="I514" s="59">
        <v>1401515.79</v>
      </c>
      <c r="J514" s="59">
        <v>119970.15</v>
      </c>
      <c r="K514" s="59">
        <v>54753.81</v>
      </c>
      <c r="L514" s="59">
        <v>134690.03</v>
      </c>
      <c r="M514" s="91">
        <f aca="true" t="shared" si="144" ref="M514:M567">SUM(I514:L514)</f>
        <v>1710929.78</v>
      </c>
      <c r="N514" s="59">
        <v>4629556</v>
      </c>
      <c r="O514" s="59">
        <v>0</v>
      </c>
      <c r="P514" s="59">
        <v>0</v>
      </c>
      <c r="Q514" s="94">
        <f aca="true" t="shared" si="145" ref="Q514:Q567">SUM(N514:P514)</f>
        <v>4629556</v>
      </c>
      <c r="R514" s="59">
        <v>808257</v>
      </c>
      <c r="S514" s="59">
        <v>0</v>
      </c>
      <c r="T514" s="94">
        <f aca="true" t="shared" si="146" ref="T514:T567">R514+S514</f>
        <v>808257</v>
      </c>
      <c r="U514" s="94">
        <f aca="true" t="shared" si="147" ref="U514:U567">M514+Q514+T514</f>
        <v>7148742.78</v>
      </c>
      <c r="V514" s="2">
        <f t="shared" si="135"/>
        <v>0.3743328428770338</v>
      </c>
      <c r="W514" s="2">
        <f t="shared" si="136"/>
        <v>0</v>
      </c>
      <c r="X514" s="2">
        <f aca="true" t="shared" si="148" ref="X514:X567">(T514/$F514)*100</f>
        <v>0.3743328428770338</v>
      </c>
      <c r="Y514" s="6">
        <f aca="true" t="shared" si="149" ref="Y514:Y568">(Q514/F514)*100</f>
        <v>2.144113640510913</v>
      </c>
      <c r="Z514" s="6">
        <f aca="true" t="shared" si="150" ref="Z514:Z568">(M514/F514)*100</f>
        <v>0.7923930241375924</v>
      </c>
      <c r="AB514" s="6">
        <f aca="true" t="shared" si="151" ref="AB514:AB567">((U514/F514)*100)-AA514</f>
        <v>3.31083950752554</v>
      </c>
      <c r="AC514" s="8">
        <v>104380.58542413381</v>
      </c>
      <c r="AD514" s="22">
        <f t="shared" si="137"/>
        <v>3455.873660408667</v>
      </c>
      <c r="AE514" s="23">
        <v>542.19</v>
      </c>
      <c r="AF514" s="22">
        <f t="shared" si="138"/>
        <v>2913.683660408667</v>
      </c>
      <c r="AH514" s="1">
        <f t="shared" si="139"/>
        <v>442185826.3362687</v>
      </c>
      <c r="AI514" s="2">
        <f t="shared" si="140"/>
        <v>0.38692551368638634</v>
      </c>
      <c r="AJ514" s="2">
        <f t="shared" si="141"/>
        <v>1.0469706906614789</v>
      </c>
      <c r="AK514" s="2">
        <f t="shared" si="142"/>
        <v>0.1827867271768556</v>
      </c>
      <c r="AL514" s="2">
        <f t="shared" si="143"/>
        <v>1.617</v>
      </c>
      <c r="AN514" s="102"/>
    </row>
    <row r="515" spans="1:40" ht="12.75">
      <c r="A515" s="49" t="s">
        <v>892</v>
      </c>
      <c r="B515" s="62" t="s">
        <v>893</v>
      </c>
      <c r="C515" s="53" t="s">
        <v>866</v>
      </c>
      <c r="E515" s="74"/>
      <c r="F515" s="56">
        <v>383665736</v>
      </c>
      <c r="G515" s="67">
        <v>53.04</v>
      </c>
      <c r="H515" s="5">
        <f aca="true" t="shared" si="152" ref="H515:H567">G515/100</f>
        <v>0.5304</v>
      </c>
      <c r="I515" s="59">
        <v>2384265.38</v>
      </c>
      <c r="J515" s="59">
        <v>204104.26</v>
      </c>
      <c r="K515" s="59">
        <v>93165.83</v>
      </c>
      <c r="L515" s="59">
        <v>228873</v>
      </c>
      <c r="M515" s="91">
        <f t="shared" si="144"/>
        <v>2910408.4699999997</v>
      </c>
      <c r="N515" s="59">
        <v>9731496.5</v>
      </c>
      <c r="O515" s="59">
        <v>0</v>
      </c>
      <c r="P515" s="59">
        <v>0</v>
      </c>
      <c r="Q515" s="94">
        <f t="shared" si="145"/>
        <v>9731496.5</v>
      </c>
      <c r="R515" s="59">
        <v>4903684.46</v>
      </c>
      <c r="S515" s="59">
        <v>0</v>
      </c>
      <c r="T515" s="94">
        <f t="shared" si="146"/>
        <v>4903684.46</v>
      </c>
      <c r="U515" s="94">
        <f t="shared" si="147"/>
        <v>17545589.43</v>
      </c>
      <c r="V515" s="2">
        <f aca="true" t="shared" si="153" ref="V515:V568">(R515/F515)*100</f>
        <v>1.278113732835397</v>
      </c>
      <c r="W515" s="2">
        <f aca="true" t="shared" si="154" ref="W515:X568">(S515/$F515)*100</f>
        <v>0</v>
      </c>
      <c r="X515" s="2">
        <f t="shared" si="148"/>
        <v>1.278113732835397</v>
      </c>
      <c r="Y515" s="6">
        <f t="shared" si="149"/>
        <v>2.53645180866503</v>
      </c>
      <c r="Z515" s="6">
        <f t="shared" si="150"/>
        <v>0.7585791997855132</v>
      </c>
      <c r="AB515" s="6">
        <f t="shared" si="151"/>
        <v>4.573144741285941</v>
      </c>
      <c r="AC515" s="8">
        <v>127998.86246122027</v>
      </c>
      <c r="AD515" s="22">
        <f aca="true" t="shared" si="155" ref="AD515:AD567">AC515/100*AB515</f>
        <v>5853.5732475511195</v>
      </c>
      <c r="AE515" s="23">
        <v>533.83</v>
      </c>
      <c r="AF515" s="22">
        <f aca="true" t="shared" si="156" ref="AF515:AF567">AD515-AE515</f>
        <v>5319.74324755112</v>
      </c>
      <c r="AH515" s="1">
        <f aca="true" t="shared" si="157" ref="AH515:AH567">F515/H515</f>
        <v>723351689.2911011</v>
      </c>
      <c r="AI515" s="2">
        <f aca="true" t="shared" si="158" ref="AI515:AI567">(M515/AH515)*100</f>
        <v>0.40235040756623613</v>
      </c>
      <c r="AJ515" s="2">
        <f aca="true" t="shared" si="159" ref="AJ515:AJ567">(Q515/AH515)*100</f>
        <v>1.3453340393159319</v>
      </c>
      <c r="AK515" s="2">
        <f aca="true" t="shared" si="160" ref="AK515:AK567">(T515/AH515)*100</f>
        <v>0.6779115238958946</v>
      </c>
      <c r="AL515" s="2">
        <f aca="true" t="shared" si="161" ref="AL515:AL567">ROUND(AI515,3)+ROUND(AJ515,3)+ROUND(AK515,3)</f>
        <v>2.425</v>
      </c>
      <c r="AN515" s="102"/>
    </row>
    <row r="516" spans="1:40" ht="12.75">
      <c r="A516" s="49" t="s">
        <v>894</v>
      </c>
      <c r="B516" s="62" t="s">
        <v>1171</v>
      </c>
      <c r="C516" s="53" t="s">
        <v>866</v>
      </c>
      <c r="E516" s="74"/>
      <c r="F516" s="56">
        <v>115563156</v>
      </c>
      <c r="G516" s="67">
        <v>51.19</v>
      </c>
      <c r="H516" s="5">
        <f t="shared" si="152"/>
        <v>0.5119</v>
      </c>
      <c r="I516" s="59">
        <v>705682.71</v>
      </c>
      <c r="J516" s="59">
        <v>60405.37</v>
      </c>
      <c r="K516" s="59">
        <v>0</v>
      </c>
      <c r="L516" s="59">
        <v>67875.78</v>
      </c>
      <c r="M516" s="91">
        <f t="shared" si="144"/>
        <v>833963.86</v>
      </c>
      <c r="N516" s="59">
        <v>1888077</v>
      </c>
      <c r="O516" s="59">
        <v>813108.2</v>
      </c>
      <c r="P516" s="59">
        <v>0</v>
      </c>
      <c r="Q516" s="94">
        <f t="shared" si="145"/>
        <v>2701185.2</v>
      </c>
      <c r="R516" s="59">
        <v>1660089</v>
      </c>
      <c r="S516" s="59">
        <v>0</v>
      </c>
      <c r="T516" s="94">
        <f t="shared" si="146"/>
        <v>1660089</v>
      </c>
      <c r="U516" s="94">
        <f t="shared" si="147"/>
        <v>5195238.0600000005</v>
      </c>
      <c r="V516" s="2">
        <f t="shared" si="153"/>
        <v>1.4365209963632353</v>
      </c>
      <c r="W516" s="2">
        <f t="shared" si="154"/>
        <v>0</v>
      </c>
      <c r="X516" s="2">
        <f t="shared" si="148"/>
        <v>1.4365209963632353</v>
      </c>
      <c r="Y516" s="6">
        <f t="shared" si="149"/>
        <v>2.337410376712107</v>
      </c>
      <c r="Z516" s="6">
        <f t="shared" si="150"/>
        <v>0.7216520289563569</v>
      </c>
      <c r="AB516" s="6">
        <f t="shared" si="151"/>
        <v>4.4955834020317</v>
      </c>
      <c r="AC516" s="8">
        <v>128019.98754669988</v>
      </c>
      <c r="AD516" s="22">
        <f t="shared" si="155"/>
        <v>5755.245311432489</v>
      </c>
      <c r="AE516" s="23">
        <v>510.59</v>
      </c>
      <c r="AF516" s="22">
        <f t="shared" si="156"/>
        <v>5244.655311432489</v>
      </c>
      <c r="AH516" s="1">
        <f t="shared" si="157"/>
        <v>225753381.51982808</v>
      </c>
      <c r="AI516" s="2">
        <f t="shared" si="158"/>
        <v>0.3694136736227592</v>
      </c>
      <c r="AJ516" s="2">
        <f t="shared" si="159"/>
        <v>1.1965203718389277</v>
      </c>
      <c r="AK516" s="2">
        <f t="shared" si="160"/>
        <v>0.7353550980383402</v>
      </c>
      <c r="AL516" s="2">
        <f t="shared" si="161"/>
        <v>2.301</v>
      </c>
      <c r="AN516" s="102"/>
    </row>
    <row r="517" spans="1:40" ht="12.75">
      <c r="A517" s="49" t="s">
        <v>895</v>
      </c>
      <c r="B517" s="62" t="s">
        <v>896</v>
      </c>
      <c r="C517" s="53" t="s">
        <v>866</v>
      </c>
      <c r="E517" s="74"/>
      <c r="F517" s="56">
        <v>134648124</v>
      </c>
      <c r="G517" s="67">
        <v>52.52</v>
      </c>
      <c r="H517" s="5">
        <f t="shared" si="152"/>
        <v>0.5252</v>
      </c>
      <c r="I517" s="59">
        <v>807637.04</v>
      </c>
      <c r="J517" s="59">
        <v>69136.37</v>
      </c>
      <c r="K517" s="59">
        <v>31555.72</v>
      </c>
      <c r="L517" s="59">
        <v>77582.53</v>
      </c>
      <c r="M517" s="91">
        <f t="shared" si="144"/>
        <v>985911.66</v>
      </c>
      <c r="N517" s="59">
        <v>0</v>
      </c>
      <c r="O517" s="59">
        <v>2746589.06</v>
      </c>
      <c r="P517" s="59">
        <v>0</v>
      </c>
      <c r="Q517" s="94">
        <f t="shared" si="145"/>
        <v>2746589.06</v>
      </c>
      <c r="R517" s="59">
        <v>336620</v>
      </c>
      <c r="S517" s="59">
        <v>0</v>
      </c>
      <c r="T517" s="94">
        <f t="shared" si="146"/>
        <v>336620</v>
      </c>
      <c r="U517" s="94">
        <f t="shared" si="147"/>
        <v>4069120.72</v>
      </c>
      <c r="V517" s="2">
        <f t="shared" si="153"/>
        <v>0.24999976977027916</v>
      </c>
      <c r="W517" s="2">
        <f t="shared" si="154"/>
        <v>0</v>
      </c>
      <c r="X517" s="2">
        <f t="shared" si="148"/>
        <v>0.24999976977027916</v>
      </c>
      <c r="Y517" s="6">
        <f t="shared" si="149"/>
        <v>2.039827201751433</v>
      </c>
      <c r="Z517" s="6">
        <f t="shared" si="150"/>
        <v>0.7322134395277575</v>
      </c>
      <c r="AB517" s="6">
        <f t="shared" si="151"/>
        <v>3.02204041104947</v>
      </c>
      <c r="AC517" s="8">
        <v>128562.83482142857</v>
      </c>
      <c r="AD517" s="22">
        <f t="shared" si="155"/>
        <v>3885.2208218943506</v>
      </c>
      <c r="AE517" s="23">
        <v>507.76</v>
      </c>
      <c r="AF517" s="22">
        <f t="shared" si="156"/>
        <v>3377.4608218943504</v>
      </c>
      <c r="AH517" s="1">
        <f t="shared" si="157"/>
        <v>256374950.4950495</v>
      </c>
      <c r="AI517" s="2">
        <f t="shared" si="158"/>
        <v>0.38455849843997825</v>
      </c>
      <c r="AJ517" s="2">
        <f t="shared" si="159"/>
        <v>1.0713172463598528</v>
      </c>
      <c r="AK517" s="2">
        <f t="shared" si="160"/>
        <v>0.1312998790833506</v>
      </c>
      <c r="AL517" s="2">
        <f t="shared" si="161"/>
        <v>1.587</v>
      </c>
      <c r="AN517" s="102"/>
    </row>
    <row r="518" spans="1:40" ht="12.75">
      <c r="A518" s="49" t="s">
        <v>897</v>
      </c>
      <c r="B518" s="62" t="s">
        <v>898</v>
      </c>
      <c r="C518" s="53" t="s">
        <v>866</v>
      </c>
      <c r="E518" s="74"/>
      <c r="F518" s="56">
        <v>2361569508</v>
      </c>
      <c r="G518" s="67">
        <v>68.29</v>
      </c>
      <c r="H518" s="5">
        <f t="shared" si="152"/>
        <v>0.6829000000000001</v>
      </c>
      <c r="I518" s="59">
        <v>11250200.03</v>
      </c>
      <c r="J518" s="59">
        <v>0</v>
      </c>
      <c r="K518" s="59">
        <v>0</v>
      </c>
      <c r="L518" s="59">
        <v>1081171.32</v>
      </c>
      <c r="M518" s="91">
        <f t="shared" si="144"/>
        <v>12331371.35</v>
      </c>
      <c r="N518" s="59">
        <v>41004796</v>
      </c>
      <c r="O518" s="59">
        <v>0</v>
      </c>
      <c r="P518" s="59">
        <v>0</v>
      </c>
      <c r="Q518" s="94">
        <f t="shared" si="145"/>
        <v>41004796</v>
      </c>
      <c r="R518" s="59">
        <v>12015419.11</v>
      </c>
      <c r="S518" s="59">
        <v>253528.52</v>
      </c>
      <c r="T518" s="94">
        <f t="shared" si="146"/>
        <v>12268947.629999999</v>
      </c>
      <c r="U518" s="94">
        <f t="shared" si="147"/>
        <v>65605114.980000004</v>
      </c>
      <c r="V518" s="2">
        <f t="shared" si="153"/>
        <v>0.5087895600488079</v>
      </c>
      <c r="W518" s="2">
        <f t="shared" si="154"/>
        <v>0.010735594236847674</v>
      </c>
      <c r="X518" s="2">
        <f t="shared" si="148"/>
        <v>0.5195251542856556</v>
      </c>
      <c r="Y518" s="6">
        <f t="shared" si="149"/>
        <v>1.7363366126253352</v>
      </c>
      <c r="Z518" s="6">
        <f t="shared" si="150"/>
        <v>0.5221684692416007</v>
      </c>
      <c r="AB518" s="6">
        <f t="shared" si="151"/>
        <v>2.778030236152592</v>
      </c>
      <c r="AC518" s="8">
        <v>308918.88921888924</v>
      </c>
      <c r="AD518" s="22">
        <f t="shared" si="155"/>
        <v>8581.860147687472</v>
      </c>
      <c r="AE518" s="23">
        <v>432.06</v>
      </c>
      <c r="AF518" s="22">
        <f t="shared" si="156"/>
        <v>8149.8001476874715</v>
      </c>
      <c r="AH518" s="1">
        <f t="shared" si="157"/>
        <v>3458148349.685166</v>
      </c>
      <c r="AI518" s="2">
        <f t="shared" si="158"/>
        <v>0.3565888476450891</v>
      </c>
      <c r="AJ518" s="2">
        <f t="shared" si="159"/>
        <v>1.1857442727618417</v>
      </c>
      <c r="AK518" s="2">
        <f t="shared" si="160"/>
        <v>0.3547837278616743</v>
      </c>
      <c r="AL518" s="2">
        <f t="shared" si="161"/>
        <v>1.898</v>
      </c>
      <c r="AN518" s="102"/>
    </row>
    <row r="519" spans="1:40" ht="12.75">
      <c r="A519" s="49" t="s">
        <v>899</v>
      </c>
      <c r="B519" s="62" t="s">
        <v>900</v>
      </c>
      <c r="C519" s="53" t="s">
        <v>866</v>
      </c>
      <c r="E519" s="74" t="s">
        <v>1200</v>
      </c>
      <c r="F519" s="56">
        <v>432726435</v>
      </c>
      <c r="G519" s="67">
        <v>106.19</v>
      </c>
      <c r="H519" s="5">
        <f t="shared" si="152"/>
        <v>1.0619</v>
      </c>
      <c r="I519" s="59">
        <v>1302109.45</v>
      </c>
      <c r="J519" s="59">
        <v>111460.97</v>
      </c>
      <c r="K519" s="59">
        <v>0</v>
      </c>
      <c r="L519" s="59">
        <v>125191.64</v>
      </c>
      <c r="M519" s="91">
        <f t="shared" si="144"/>
        <v>1538762.0599999998</v>
      </c>
      <c r="N519" s="59">
        <v>3387175.5</v>
      </c>
      <c r="O519" s="59">
        <v>1777465.61</v>
      </c>
      <c r="P519" s="59">
        <v>0</v>
      </c>
      <c r="Q519" s="94">
        <f t="shared" si="145"/>
        <v>5164641.11</v>
      </c>
      <c r="R519" s="59">
        <v>2411445</v>
      </c>
      <c r="S519" s="59">
        <v>0</v>
      </c>
      <c r="T519" s="94">
        <f t="shared" si="146"/>
        <v>2411445</v>
      </c>
      <c r="U519" s="94">
        <f t="shared" si="147"/>
        <v>9114848.17</v>
      </c>
      <c r="V519" s="2">
        <f t="shared" si="153"/>
        <v>0.5572677805089491</v>
      </c>
      <c r="W519" s="2">
        <f t="shared" si="154"/>
        <v>0</v>
      </c>
      <c r="X519" s="2">
        <f t="shared" si="148"/>
        <v>0.5572677805089491</v>
      </c>
      <c r="Y519" s="6">
        <f t="shared" si="149"/>
        <v>1.1935118107586842</v>
      </c>
      <c r="Z519" s="6">
        <f t="shared" si="150"/>
        <v>0.3555969627785739</v>
      </c>
      <c r="AB519" s="6">
        <f t="shared" si="151"/>
        <v>2.1063765540462067</v>
      </c>
      <c r="AC519" s="8">
        <v>290633.3824613117</v>
      </c>
      <c r="AD519" s="22">
        <f t="shared" si="155"/>
        <v>6121.83342639651</v>
      </c>
      <c r="AE519" s="23">
        <v>459.95</v>
      </c>
      <c r="AF519" s="22">
        <f t="shared" si="156"/>
        <v>5661.88342639651</v>
      </c>
      <c r="AH519" s="1">
        <f t="shared" si="157"/>
        <v>407502057.6325454</v>
      </c>
      <c r="AI519" s="2">
        <f t="shared" si="158"/>
        <v>0.3776084147745677</v>
      </c>
      <c r="AJ519" s="2">
        <f t="shared" si="159"/>
        <v>1.2673901918446469</v>
      </c>
      <c r="AK519" s="2">
        <f t="shared" si="160"/>
        <v>0.591762656122453</v>
      </c>
      <c r="AL519" s="2">
        <f t="shared" si="161"/>
        <v>2.237</v>
      </c>
      <c r="AN519" s="102"/>
    </row>
    <row r="520" spans="1:40" ht="12.75">
      <c r="A520" s="49" t="s">
        <v>901</v>
      </c>
      <c r="B520" s="62" t="s">
        <v>902</v>
      </c>
      <c r="C520" s="53" t="s">
        <v>866</v>
      </c>
      <c r="E520" s="74"/>
      <c r="F520" s="56">
        <v>245491716</v>
      </c>
      <c r="G520" s="67">
        <v>45.16</v>
      </c>
      <c r="H520" s="5">
        <f t="shared" si="152"/>
        <v>0.45159999999999995</v>
      </c>
      <c r="I520" s="59">
        <v>1756606.88</v>
      </c>
      <c r="J520" s="59">
        <v>150365.92</v>
      </c>
      <c r="K520" s="59">
        <v>68629.43</v>
      </c>
      <c r="L520" s="59">
        <v>168829.1</v>
      </c>
      <c r="M520" s="92">
        <f t="shared" si="144"/>
        <v>2144431.3299999996</v>
      </c>
      <c r="N520" s="59">
        <v>3193924</v>
      </c>
      <c r="O520" s="59">
        <v>2868755.18</v>
      </c>
      <c r="P520" s="59">
        <v>0</v>
      </c>
      <c r="Q520" s="95">
        <f t="shared" si="145"/>
        <v>6062679.18</v>
      </c>
      <c r="R520" s="59">
        <v>1492851</v>
      </c>
      <c r="S520" s="59">
        <v>49098</v>
      </c>
      <c r="T520" s="95">
        <f t="shared" si="146"/>
        <v>1541949</v>
      </c>
      <c r="U520" s="95">
        <f t="shared" si="147"/>
        <v>9749059.51</v>
      </c>
      <c r="V520" s="2">
        <f t="shared" si="153"/>
        <v>0.6081064666149468</v>
      </c>
      <c r="W520" s="2">
        <f t="shared" si="154"/>
        <v>0.01999986019894863</v>
      </c>
      <c r="X520" s="2">
        <f t="shared" si="148"/>
        <v>0.6281063268138954</v>
      </c>
      <c r="Y520" s="6">
        <f t="shared" si="149"/>
        <v>2.469606420446383</v>
      </c>
      <c r="Z520" s="6">
        <f t="shared" si="150"/>
        <v>0.8735249257860903</v>
      </c>
      <c r="AB520" s="6">
        <f t="shared" si="151"/>
        <v>3.9712376730463683</v>
      </c>
      <c r="AC520" s="8">
        <v>125859.83425414364</v>
      </c>
      <c r="AD520" s="22">
        <f t="shared" si="155"/>
        <v>4998.193153134271</v>
      </c>
      <c r="AE520" s="23">
        <v>460.87</v>
      </c>
      <c r="AF520" s="22">
        <f t="shared" si="156"/>
        <v>4537.323153134271</v>
      </c>
      <c r="AH520" s="1">
        <f t="shared" si="157"/>
        <v>543604331.2666076</v>
      </c>
      <c r="AI520" s="2">
        <f t="shared" si="158"/>
        <v>0.39448385648499834</v>
      </c>
      <c r="AJ520" s="2">
        <f t="shared" si="159"/>
        <v>1.1152742594735863</v>
      </c>
      <c r="AK520" s="2">
        <f t="shared" si="160"/>
        <v>0.28365281718915514</v>
      </c>
      <c r="AL520" s="2">
        <f t="shared" si="161"/>
        <v>1.793</v>
      </c>
      <c r="AN520" s="102"/>
    </row>
    <row r="521" spans="1:40" ht="12.75">
      <c r="A521" s="49" t="s">
        <v>903</v>
      </c>
      <c r="B521" s="62" t="s">
        <v>904</v>
      </c>
      <c r="C521" s="53" t="s">
        <v>866</v>
      </c>
      <c r="E521" s="74"/>
      <c r="F521" s="56">
        <v>79505066</v>
      </c>
      <c r="G521" s="67">
        <v>57.41</v>
      </c>
      <c r="H521" s="5">
        <f t="shared" si="152"/>
        <v>0.5740999999999999</v>
      </c>
      <c r="I521" s="59">
        <v>459795.48</v>
      </c>
      <c r="J521" s="59">
        <v>39359.04</v>
      </c>
      <c r="K521" s="59">
        <v>17963.95</v>
      </c>
      <c r="L521" s="59">
        <v>44181.29</v>
      </c>
      <c r="M521" s="91">
        <f t="shared" si="144"/>
        <v>561299.76</v>
      </c>
      <c r="N521" s="59">
        <v>0</v>
      </c>
      <c r="O521" s="59">
        <v>2015221.63</v>
      </c>
      <c r="P521" s="59">
        <v>0</v>
      </c>
      <c r="Q521" s="94">
        <f t="shared" si="145"/>
        <v>2015221.63</v>
      </c>
      <c r="R521" s="59">
        <v>473144</v>
      </c>
      <c r="S521" s="59">
        <v>0</v>
      </c>
      <c r="T521" s="94">
        <f t="shared" si="146"/>
        <v>473144</v>
      </c>
      <c r="U521" s="94">
        <f t="shared" si="147"/>
        <v>3049665.3899999997</v>
      </c>
      <c r="V521" s="2">
        <f t="shared" si="153"/>
        <v>0.5951117630667712</v>
      </c>
      <c r="W521" s="2">
        <f t="shared" si="154"/>
        <v>0</v>
      </c>
      <c r="X521" s="2">
        <f t="shared" si="148"/>
        <v>0.5951117630667712</v>
      </c>
      <c r="Y521" s="6">
        <f t="shared" si="149"/>
        <v>2.5347084549304064</v>
      </c>
      <c r="Z521" s="6">
        <f t="shared" si="150"/>
        <v>0.7059924458147108</v>
      </c>
      <c r="AB521" s="6">
        <f t="shared" si="151"/>
        <v>3.8358126638118875</v>
      </c>
      <c r="AC521" s="8">
        <v>114866.08695652174</v>
      </c>
      <c r="AD521" s="22">
        <f t="shared" si="155"/>
        <v>4406.0479099034355</v>
      </c>
      <c r="AE521" s="23">
        <v>562.54</v>
      </c>
      <c r="AF521" s="22">
        <f t="shared" si="156"/>
        <v>3843.5079099034356</v>
      </c>
      <c r="AH521" s="1">
        <f t="shared" si="157"/>
        <v>138486441.38651803</v>
      </c>
      <c r="AI521" s="2">
        <f t="shared" si="158"/>
        <v>0.4053102631422254</v>
      </c>
      <c r="AJ521" s="2">
        <f t="shared" si="159"/>
        <v>1.4551761239755463</v>
      </c>
      <c r="AK521" s="2">
        <f t="shared" si="160"/>
        <v>0.34165366317663326</v>
      </c>
      <c r="AL521" s="2">
        <f t="shared" si="161"/>
        <v>2.202</v>
      </c>
      <c r="AN521" s="102"/>
    </row>
    <row r="522" spans="1:40" ht="12.75">
      <c r="A522" s="49" t="s">
        <v>905</v>
      </c>
      <c r="B522" s="62" t="s">
        <v>906</v>
      </c>
      <c r="C522" s="53" t="s">
        <v>866</v>
      </c>
      <c r="E522" s="74"/>
      <c r="F522" s="56">
        <v>1482220586</v>
      </c>
      <c r="G522" s="67">
        <v>49.55</v>
      </c>
      <c r="H522" s="5">
        <f t="shared" si="152"/>
        <v>0.4955</v>
      </c>
      <c r="I522" s="59">
        <v>9462951.61</v>
      </c>
      <c r="J522" s="59">
        <v>810047.57</v>
      </c>
      <c r="K522" s="59">
        <v>0</v>
      </c>
      <c r="L522" s="59">
        <v>909190.69</v>
      </c>
      <c r="M522" s="91">
        <f t="shared" si="144"/>
        <v>11182189.87</v>
      </c>
      <c r="N522" s="59">
        <v>35078614</v>
      </c>
      <c r="O522" s="59">
        <v>0</v>
      </c>
      <c r="P522" s="59">
        <v>0</v>
      </c>
      <c r="Q522" s="94">
        <f t="shared" si="145"/>
        <v>35078614</v>
      </c>
      <c r="R522" s="59">
        <v>11694750</v>
      </c>
      <c r="S522" s="59">
        <v>0</v>
      </c>
      <c r="T522" s="94">
        <f t="shared" si="146"/>
        <v>11694750</v>
      </c>
      <c r="U522" s="94">
        <f t="shared" si="147"/>
        <v>57955553.87</v>
      </c>
      <c r="V522" s="2">
        <f t="shared" si="153"/>
        <v>0.789001995415546</v>
      </c>
      <c r="W522" s="2">
        <f t="shared" si="154"/>
        <v>0</v>
      </c>
      <c r="X522" s="2">
        <f t="shared" si="148"/>
        <v>0.789001995415546</v>
      </c>
      <c r="Y522" s="6">
        <f t="shared" si="149"/>
        <v>2.366625745946832</v>
      </c>
      <c r="Z522" s="6">
        <f t="shared" si="150"/>
        <v>0.7544214387263947</v>
      </c>
      <c r="AB522" s="6">
        <f t="shared" si="151"/>
        <v>3.9100491800887727</v>
      </c>
      <c r="AC522" s="8">
        <v>123075.12632281438</v>
      </c>
      <c r="AD522" s="22">
        <f t="shared" si="155"/>
        <v>4812.297967678425</v>
      </c>
      <c r="AE522" s="23">
        <v>428.71</v>
      </c>
      <c r="AF522" s="22">
        <f t="shared" si="156"/>
        <v>4383.587967678425</v>
      </c>
      <c r="AH522" s="1">
        <f t="shared" si="157"/>
        <v>2991363442.9868817</v>
      </c>
      <c r="AI522" s="2">
        <f t="shared" si="158"/>
        <v>0.3738158228889286</v>
      </c>
      <c r="AJ522" s="2">
        <f t="shared" si="159"/>
        <v>1.1726630571166552</v>
      </c>
      <c r="AK522" s="2">
        <f t="shared" si="160"/>
        <v>0.3909504887284031</v>
      </c>
      <c r="AL522" s="2">
        <f t="shared" si="161"/>
        <v>1.9380000000000002</v>
      </c>
      <c r="AN522" s="102"/>
    </row>
    <row r="523" spans="1:40" ht="12.75">
      <c r="A523" s="49" t="s">
        <v>907</v>
      </c>
      <c r="B523" s="62" t="s">
        <v>908</v>
      </c>
      <c r="C523" s="53" t="s">
        <v>866</v>
      </c>
      <c r="E523" s="74"/>
      <c r="F523" s="56">
        <v>2398513</v>
      </c>
      <c r="G523" s="67">
        <v>95.42</v>
      </c>
      <c r="H523" s="5">
        <f t="shared" si="152"/>
        <v>0.9542</v>
      </c>
      <c r="I523" s="59">
        <v>8294.19</v>
      </c>
      <c r="J523" s="59">
        <v>840.38</v>
      </c>
      <c r="K523" s="59">
        <v>383.57</v>
      </c>
      <c r="L523" s="59">
        <v>943.05</v>
      </c>
      <c r="M523" s="91">
        <f t="shared" si="144"/>
        <v>10461.189999999999</v>
      </c>
      <c r="N523" s="59">
        <v>0</v>
      </c>
      <c r="O523" s="59">
        <v>13703.87</v>
      </c>
      <c r="P523" s="59">
        <v>0</v>
      </c>
      <c r="Q523" s="94">
        <f t="shared" si="145"/>
        <v>13703.87</v>
      </c>
      <c r="R523" s="59">
        <v>0</v>
      </c>
      <c r="S523" s="59">
        <v>0</v>
      </c>
      <c r="T523" s="94">
        <f t="shared" si="146"/>
        <v>0</v>
      </c>
      <c r="U523" s="94">
        <f t="shared" si="147"/>
        <v>24165.059999999998</v>
      </c>
      <c r="V523" s="2">
        <f t="shared" si="153"/>
        <v>0</v>
      </c>
      <c r="W523" s="2">
        <f t="shared" si="154"/>
        <v>0</v>
      </c>
      <c r="X523" s="2">
        <f t="shared" si="148"/>
        <v>0</v>
      </c>
      <c r="Y523" s="6">
        <f t="shared" si="149"/>
        <v>0.5713485813918874</v>
      </c>
      <c r="Z523" s="6">
        <f t="shared" si="150"/>
        <v>0.4361531498891187</v>
      </c>
      <c r="AB523" s="6">
        <f t="shared" si="151"/>
        <v>1.0075017312810062</v>
      </c>
      <c r="AC523" s="8">
        <v>88937.5</v>
      </c>
      <c r="AD523" s="22">
        <f t="shared" si="155"/>
        <v>896.0468522580449</v>
      </c>
      <c r="AE523" s="23">
        <v>687.7</v>
      </c>
      <c r="AF523" s="22">
        <f t="shared" si="156"/>
        <v>208.3468522580448</v>
      </c>
      <c r="AH523" s="1">
        <f t="shared" si="157"/>
        <v>2513637.6021798365</v>
      </c>
      <c r="AI523" s="2">
        <f t="shared" si="158"/>
        <v>0.4161773356241971</v>
      </c>
      <c r="AJ523" s="2">
        <f t="shared" si="159"/>
        <v>0.5451808163641391</v>
      </c>
      <c r="AK523" s="2">
        <f t="shared" si="160"/>
        <v>0</v>
      </c>
      <c r="AL523" s="2">
        <f t="shared" si="161"/>
        <v>0.9610000000000001</v>
      </c>
      <c r="AN523" s="102"/>
    </row>
    <row r="524" spans="1:40" ht="12.75">
      <c r="A524" s="49" t="s">
        <v>909</v>
      </c>
      <c r="B524" s="62" t="s">
        <v>910</v>
      </c>
      <c r="C524" s="53" t="s">
        <v>866</v>
      </c>
      <c r="E524" s="74" t="s">
        <v>1200</v>
      </c>
      <c r="F524" s="56">
        <v>1425394453</v>
      </c>
      <c r="G524" s="67">
        <v>110.28</v>
      </c>
      <c r="H524" s="5">
        <f t="shared" si="152"/>
        <v>1.1028</v>
      </c>
      <c r="I524" s="59">
        <v>4053001.41</v>
      </c>
      <c r="J524" s="59">
        <v>346924.67</v>
      </c>
      <c r="K524" s="59">
        <v>158229.02</v>
      </c>
      <c r="L524" s="59">
        <v>390442.87</v>
      </c>
      <c r="M524" s="91">
        <f t="shared" si="144"/>
        <v>4948597.97</v>
      </c>
      <c r="N524" s="59">
        <v>0</v>
      </c>
      <c r="O524" s="59">
        <v>17753744.55</v>
      </c>
      <c r="P524" s="59">
        <v>0</v>
      </c>
      <c r="Q524" s="94">
        <f t="shared" si="145"/>
        <v>17753744.55</v>
      </c>
      <c r="R524" s="59">
        <v>2044678</v>
      </c>
      <c r="S524" s="59">
        <v>0</v>
      </c>
      <c r="T524" s="94">
        <f t="shared" si="146"/>
        <v>2044678</v>
      </c>
      <c r="U524" s="94">
        <f t="shared" si="147"/>
        <v>24747020.52</v>
      </c>
      <c r="V524" s="2">
        <f t="shared" si="153"/>
        <v>0.1434464681475788</v>
      </c>
      <c r="W524" s="2">
        <f t="shared" si="154"/>
        <v>0</v>
      </c>
      <c r="X524" s="2">
        <f t="shared" si="148"/>
        <v>0.1434464681475788</v>
      </c>
      <c r="Y524" s="6">
        <f t="shared" si="149"/>
        <v>1.2455320358960313</v>
      </c>
      <c r="Z524" s="6">
        <f t="shared" si="150"/>
        <v>0.3471739320708581</v>
      </c>
      <c r="AB524" s="6">
        <f t="shared" si="151"/>
        <v>1.7361524361144682</v>
      </c>
      <c r="AC524" s="8">
        <v>319585.5619146722</v>
      </c>
      <c r="AD524" s="22">
        <f t="shared" si="155"/>
        <v>5548.492518651693</v>
      </c>
      <c r="AE524" s="23">
        <v>478.3</v>
      </c>
      <c r="AF524" s="22">
        <f t="shared" si="156"/>
        <v>5070.192518651693</v>
      </c>
      <c r="AH524" s="1">
        <f t="shared" si="157"/>
        <v>1292523080.3409503</v>
      </c>
      <c r="AI524" s="2">
        <f t="shared" si="158"/>
        <v>0.38286341228774234</v>
      </c>
      <c r="AJ524" s="2">
        <f t="shared" si="159"/>
        <v>1.3735727291861435</v>
      </c>
      <c r="AK524" s="2">
        <f t="shared" si="160"/>
        <v>0.1581927650731499</v>
      </c>
      <c r="AL524" s="2">
        <f t="shared" si="161"/>
        <v>1.915</v>
      </c>
      <c r="AN524" s="102"/>
    </row>
    <row r="525" spans="1:40" ht="12.75">
      <c r="A525" s="49" t="s">
        <v>911</v>
      </c>
      <c r="B525" s="62" t="s">
        <v>1172</v>
      </c>
      <c r="C525" s="53" t="s">
        <v>912</v>
      </c>
      <c r="E525" s="74"/>
      <c r="F525" s="56">
        <v>1822708055</v>
      </c>
      <c r="G525" s="67">
        <v>55.97</v>
      </c>
      <c r="H525" s="5">
        <f t="shared" si="152"/>
        <v>0.5597</v>
      </c>
      <c r="I525" s="59">
        <v>10903452.8</v>
      </c>
      <c r="J525" s="59">
        <v>0</v>
      </c>
      <c r="K525" s="59">
        <v>0</v>
      </c>
      <c r="L525" s="59">
        <v>481540.76</v>
      </c>
      <c r="M525" s="91">
        <f t="shared" si="144"/>
        <v>11384993.56</v>
      </c>
      <c r="N525" s="59">
        <v>32971856</v>
      </c>
      <c r="O525" s="59">
        <v>0</v>
      </c>
      <c r="P525" s="59">
        <v>0</v>
      </c>
      <c r="Q525" s="94">
        <f t="shared" si="145"/>
        <v>32971856</v>
      </c>
      <c r="R525" s="59">
        <v>9552796.72</v>
      </c>
      <c r="S525" s="59">
        <v>0</v>
      </c>
      <c r="T525" s="94">
        <f t="shared" si="146"/>
        <v>9552796.72</v>
      </c>
      <c r="U525" s="94">
        <f t="shared" si="147"/>
        <v>53909646.28</v>
      </c>
      <c r="V525" s="2">
        <f t="shared" si="153"/>
        <v>0.5240991114180378</v>
      </c>
      <c r="W525" s="2">
        <f t="shared" si="154"/>
        <v>0</v>
      </c>
      <c r="X525" s="2">
        <f t="shared" si="148"/>
        <v>0.5240991114180378</v>
      </c>
      <c r="Y525" s="6">
        <f t="shared" si="149"/>
        <v>1.8089488280667088</v>
      </c>
      <c r="Z525" s="6">
        <f t="shared" si="150"/>
        <v>0.6246196986274909</v>
      </c>
      <c r="AB525" s="6">
        <f t="shared" si="151"/>
        <v>2.957667638112237</v>
      </c>
      <c r="AC525" s="8">
        <v>300536.6307092036</v>
      </c>
      <c r="AD525" s="22">
        <f t="shared" si="155"/>
        <v>8888.874667158998</v>
      </c>
      <c r="AE525" s="23">
        <v>553.24</v>
      </c>
      <c r="AF525" s="22">
        <f t="shared" si="156"/>
        <v>8335.634667158998</v>
      </c>
      <c r="AH525" s="1">
        <f t="shared" si="157"/>
        <v>3256580409.147758</v>
      </c>
      <c r="AI525" s="2">
        <f t="shared" si="158"/>
        <v>0.34959964532180665</v>
      </c>
      <c r="AJ525" s="2">
        <f t="shared" si="159"/>
        <v>1.012468659068937</v>
      </c>
      <c r="AK525" s="2">
        <f t="shared" si="160"/>
        <v>0.29333827266067575</v>
      </c>
      <c r="AL525" s="2">
        <f t="shared" si="161"/>
        <v>1.655</v>
      </c>
      <c r="AN525" s="102"/>
    </row>
    <row r="526" spans="1:40" ht="12.75">
      <c r="A526" s="49" t="s">
        <v>913</v>
      </c>
      <c r="B526" s="62" t="s">
        <v>914</v>
      </c>
      <c r="C526" s="53" t="s">
        <v>912</v>
      </c>
      <c r="E526" s="74"/>
      <c r="F526" s="56">
        <v>711961561</v>
      </c>
      <c r="G526" s="67">
        <v>28.83</v>
      </c>
      <c r="H526" s="5">
        <f t="shared" si="152"/>
        <v>0.2883</v>
      </c>
      <c r="I526" s="59">
        <v>7789903.8</v>
      </c>
      <c r="J526" s="59">
        <v>0</v>
      </c>
      <c r="K526" s="59">
        <v>0</v>
      </c>
      <c r="L526" s="59">
        <v>343859.66</v>
      </c>
      <c r="M526" s="91">
        <f t="shared" si="144"/>
        <v>8133763.46</v>
      </c>
      <c r="N526" s="59">
        <v>26662028</v>
      </c>
      <c r="O526" s="59">
        <v>0</v>
      </c>
      <c r="P526" s="59">
        <v>0</v>
      </c>
      <c r="Q526" s="94">
        <f t="shared" si="145"/>
        <v>26662028</v>
      </c>
      <c r="R526" s="59">
        <v>11897312</v>
      </c>
      <c r="S526" s="59">
        <v>0</v>
      </c>
      <c r="T526" s="94">
        <f t="shared" si="146"/>
        <v>11897312</v>
      </c>
      <c r="U526" s="94">
        <f t="shared" si="147"/>
        <v>46693103.46</v>
      </c>
      <c r="V526" s="2">
        <f t="shared" si="153"/>
        <v>1.671061002688037</v>
      </c>
      <c r="W526" s="2">
        <f t="shared" si="154"/>
        <v>0</v>
      </c>
      <c r="X526" s="2">
        <f t="shared" si="148"/>
        <v>1.671061002688037</v>
      </c>
      <c r="Y526" s="6">
        <f t="shared" si="149"/>
        <v>3.7448690295233513</v>
      </c>
      <c r="Z526" s="6">
        <f t="shared" si="150"/>
        <v>1.1424441859720007</v>
      </c>
      <c r="AB526" s="6">
        <f t="shared" si="151"/>
        <v>6.558374218183388</v>
      </c>
      <c r="AC526" s="8">
        <v>116713.16281971303</v>
      </c>
      <c r="AD526" s="22">
        <f t="shared" si="155"/>
        <v>7654.485979594459</v>
      </c>
      <c r="AE526" s="23">
        <v>601.29</v>
      </c>
      <c r="AF526" s="22">
        <f t="shared" si="156"/>
        <v>7053.1959795944595</v>
      </c>
      <c r="AH526" s="1">
        <f t="shared" si="157"/>
        <v>2469516340.6174126</v>
      </c>
      <c r="AI526" s="2">
        <f t="shared" si="158"/>
        <v>0.32936665881572785</v>
      </c>
      <c r="AJ526" s="2">
        <f t="shared" si="159"/>
        <v>1.0796457412115819</v>
      </c>
      <c r="AK526" s="2">
        <f t="shared" si="160"/>
        <v>0.481766887074961</v>
      </c>
      <c r="AL526" s="2">
        <f t="shared" si="161"/>
        <v>1.891</v>
      </c>
      <c r="AN526" s="102"/>
    </row>
    <row r="527" spans="1:40" ht="12.75">
      <c r="A527" s="49" t="s">
        <v>915</v>
      </c>
      <c r="B527" s="62" t="s">
        <v>916</v>
      </c>
      <c r="C527" s="53" t="s">
        <v>912</v>
      </c>
      <c r="E527" s="74"/>
      <c r="F527" s="56">
        <v>1661554878</v>
      </c>
      <c r="G527" s="67">
        <v>41.48</v>
      </c>
      <c r="H527" s="5">
        <f t="shared" si="152"/>
        <v>0.41479999999999995</v>
      </c>
      <c r="I527" s="59">
        <v>12748353.23</v>
      </c>
      <c r="J527" s="59">
        <v>0</v>
      </c>
      <c r="K527" s="59">
        <v>0</v>
      </c>
      <c r="L527" s="59">
        <v>570845.18</v>
      </c>
      <c r="M527" s="91">
        <f t="shared" si="144"/>
        <v>13319198.41</v>
      </c>
      <c r="N527" s="59">
        <v>39541892</v>
      </c>
      <c r="O527" s="59">
        <v>0</v>
      </c>
      <c r="P527" s="59">
        <v>0</v>
      </c>
      <c r="Q527" s="94">
        <f t="shared" si="145"/>
        <v>39541892</v>
      </c>
      <c r="R527" s="59">
        <v>16764703</v>
      </c>
      <c r="S527" s="59">
        <v>0</v>
      </c>
      <c r="T527" s="94">
        <f t="shared" si="146"/>
        <v>16764703</v>
      </c>
      <c r="U527" s="94">
        <f t="shared" si="147"/>
        <v>69625793.41</v>
      </c>
      <c r="V527" s="2">
        <f t="shared" si="153"/>
        <v>1.008976785658716</v>
      </c>
      <c r="W527" s="2">
        <f t="shared" si="154"/>
        <v>0</v>
      </c>
      <c r="X527" s="2">
        <f t="shared" si="148"/>
        <v>1.008976785658716</v>
      </c>
      <c r="Y527" s="6">
        <f t="shared" si="149"/>
        <v>2.379812579383249</v>
      </c>
      <c r="Z527" s="6">
        <f t="shared" si="150"/>
        <v>0.801610502689638</v>
      </c>
      <c r="AB527" s="6">
        <f t="shared" si="151"/>
        <v>4.190399867731602</v>
      </c>
      <c r="AC527" s="8">
        <v>179916.64656212303</v>
      </c>
      <c r="AD527" s="22">
        <f t="shared" si="155"/>
        <v>7539.226919566338</v>
      </c>
      <c r="AE527" s="23">
        <v>552.77</v>
      </c>
      <c r="AF527" s="22">
        <f t="shared" si="156"/>
        <v>6986.456919566339</v>
      </c>
      <c r="AH527" s="1">
        <f t="shared" si="157"/>
        <v>4005677140.790743</v>
      </c>
      <c r="AI527" s="2">
        <f t="shared" si="158"/>
        <v>0.3325080365156618</v>
      </c>
      <c r="AJ527" s="2">
        <f t="shared" si="159"/>
        <v>0.9871462579281718</v>
      </c>
      <c r="AK527" s="2">
        <f t="shared" si="160"/>
        <v>0.4185235706912354</v>
      </c>
      <c r="AL527" s="2">
        <f t="shared" si="161"/>
        <v>1.739</v>
      </c>
      <c r="AN527" s="102"/>
    </row>
    <row r="528" spans="1:40" ht="12.75">
      <c r="A528" s="49" t="s">
        <v>917</v>
      </c>
      <c r="B528" s="62" t="s">
        <v>918</v>
      </c>
      <c r="C528" s="53" t="s">
        <v>912</v>
      </c>
      <c r="E528" s="74"/>
      <c r="F528" s="56">
        <v>910157630</v>
      </c>
      <c r="G528" s="67">
        <v>10.98</v>
      </c>
      <c r="H528" s="5">
        <f t="shared" si="152"/>
        <v>0.10980000000000001</v>
      </c>
      <c r="I528" s="59">
        <v>25145096.55</v>
      </c>
      <c r="J528" s="59">
        <v>0</v>
      </c>
      <c r="K528" s="59">
        <v>0</v>
      </c>
      <c r="L528" s="59">
        <v>1134320.76</v>
      </c>
      <c r="M528" s="91">
        <f t="shared" si="144"/>
        <v>26279417.310000002</v>
      </c>
      <c r="N528" s="59">
        <v>37165104</v>
      </c>
      <c r="O528" s="59">
        <v>0</v>
      </c>
      <c r="P528" s="59">
        <v>0</v>
      </c>
      <c r="Q528" s="94">
        <f t="shared" si="145"/>
        <v>37165104</v>
      </c>
      <c r="R528" s="59">
        <v>89578016.95</v>
      </c>
      <c r="S528" s="59">
        <v>0</v>
      </c>
      <c r="T528" s="94">
        <f t="shared" si="146"/>
        <v>89578016.95</v>
      </c>
      <c r="U528" s="94">
        <f t="shared" si="147"/>
        <v>153022538.26</v>
      </c>
      <c r="V528" s="2">
        <f t="shared" si="153"/>
        <v>9.842033291529951</v>
      </c>
      <c r="W528" s="2">
        <f t="shared" si="154"/>
        <v>0</v>
      </c>
      <c r="X528" s="2">
        <f t="shared" si="148"/>
        <v>9.842033291529951</v>
      </c>
      <c r="Y528" s="6">
        <f t="shared" si="149"/>
        <v>4.083370042176101</v>
      </c>
      <c r="Z528" s="6">
        <f t="shared" si="150"/>
        <v>2.8873479102735207</v>
      </c>
      <c r="AB528" s="6">
        <f t="shared" si="151"/>
        <v>16.81275124397957</v>
      </c>
      <c r="AC528" s="8">
        <v>33541.84564223362</v>
      </c>
      <c r="AD528" s="22">
        <f t="shared" si="155"/>
        <v>5639.30707046834</v>
      </c>
      <c r="AE528" s="23">
        <v>621.77</v>
      </c>
      <c r="AF528" s="22">
        <f t="shared" si="156"/>
        <v>5017.537070468339</v>
      </c>
      <c r="AH528" s="1">
        <f t="shared" si="157"/>
        <v>8289231602.91439</v>
      </c>
      <c r="AI528" s="2">
        <f t="shared" si="158"/>
        <v>0.3170308005480326</v>
      </c>
      <c r="AJ528" s="2">
        <f t="shared" si="159"/>
        <v>0.44835403063093593</v>
      </c>
      <c r="AK528" s="2">
        <f t="shared" si="160"/>
        <v>1.0806552554099889</v>
      </c>
      <c r="AL528" s="2">
        <f t="shared" si="161"/>
        <v>1.846</v>
      </c>
      <c r="AN528" s="102"/>
    </row>
    <row r="529" spans="1:40" ht="12.75">
      <c r="A529" s="49" t="s">
        <v>919</v>
      </c>
      <c r="B529" s="62" t="s">
        <v>920</v>
      </c>
      <c r="C529" s="53" t="s">
        <v>912</v>
      </c>
      <c r="E529" s="74"/>
      <c r="F529" s="56">
        <v>224613369</v>
      </c>
      <c r="G529" s="67">
        <v>19.95</v>
      </c>
      <c r="H529" s="5">
        <f t="shared" si="152"/>
        <v>0.19949999999999998</v>
      </c>
      <c r="I529" s="59">
        <v>3598157.92</v>
      </c>
      <c r="J529" s="59">
        <v>0</v>
      </c>
      <c r="K529" s="59">
        <v>0</v>
      </c>
      <c r="L529" s="59">
        <v>159210.85</v>
      </c>
      <c r="M529" s="91">
        <f t="shared" si="144"/>
        <v>3757368.77</v>
      </c>
      <c r="N529" s="59">
        <v>0</v>
      </c>
      <c r="O529" s="59">
        <v>14173115.76</v>
      </c>
      <c r="P529" s="59">
        <v>0</v>
      </c>
      <c r="Q529" s="94">
        <f t="shared" si="145"/>
        <v>14173115.76</v>
      </c>
      <c r="R529" s="59">
        <v>4241785.05</v>
      </c>
      <c r="S529" s="59">
        <v>0</v>
      </c>
      <c r="T529" s="94">
        <f t="shared" si="146"/>
        <v>4241785.05</v>
      </c>
      <c r="U529" s="94">
        <f t="shared" si="147"/>
        <v>22172269.580000002</v>
      </c>
      <c r="V529" s="2">
        <f t="shared" si="153"/>
        <v>1.888482893464814</v>
      </c>
      <c r="W529" s="2">
        <f t="shared" si="154"/>
        <v>0</v>
      </c>
      <c r="X529" s="2">
        <f t="shared" si="148"/>
        <v>1.888482893464814</v>
      </c>
      <c r="Y529" s="6">
        <f t="shared" si="149"/>
        <v>6.3100054209150835</v>
      </c>
      <c r="Z529" s="6">
        <f t="shared" si="150"/>
        <v>1.6728161759596776</v>
      </c>
      <c r="AB529" s="6">
        <f t="shared" si="151"/>
        <v>9.871304490339575</v>
      </c>
      <c r="AC529" s="8">
        <v>83926.86567164179</v>
      </c>
      <c r="AD529" s="22">
        <f t="shared" si="155"/>
        <v>8284.67645964604</v>
      </c>
      <c r="AE529" s="23">
        <v>495.97</v>
      </c>
      <c r="AF529" s="22">
        <f t="shared" si="156"/>
        <v>7788.70645964604</v>
      </c>
      <c r="AH529" s="1">
        <f t="shared" si="157"/>
        <v>1125881548.8721805</v>
      </c>
      <c r="AI529" s="2">
        <f t="shared" si="158"/>
        <v>0.3337268271039557</v>
      </c>
      <c r="AJ529" s="2">
        <f t="shared" si="159"/>
        <v>1.2588460814725593</v>
      </c>
      <c r="AK529" s="2">
        <f t="shared" si="160"/>
        <v>0.3767523372462304</v>
      </c>
      <c r="AL529" s="2">
        <f t="shared" si="161"/>
        <v>1.97</v>
      </c>
      <c r="AN529" s="102"/>
    </row>
    <row r="530" spans="1:40" ht="12.75">
      <c r="A530" s="49" t="s">
        <v>921</v>
      </c>
      <c r="B530" s="62" t="s">
        <v>922</v>
      </c>
      <c r="C530" s="53" t="s">
        <v>912</v>
      </c>
      <c r="E530" s="74"/>
      <c r="F530" s="56">
        <v>181847077</v>
      </c>
      <c r="G530" s="67">
        <v>30.77</v>
      </c>
      <c r="H530" s="5">
        <f t="shared" si="152"/>
        <v>0.3077</v>
      </c>
      <c r="I530" s="59">
        <v>2113756.34</v>
      </c>
      <c r="J530" s="59">
        <v>0</v>
      </c>
      <c r="K530" s="59">
        <v>0</v>
      </c>
      <c r="L530" s="59">
        <v>93367.62</v>
      </c>
      <c r="M530" s="91">
        <f t="shared" si="144"/>
        <v>2207123.96</v>
      </c>
      <c r="N530" s="59">
        <v>5808270.5</v>
      </c>
      <c r="O530" s="59">
        <v>0</v>
      </c>
      <c r="P530" s="59">
        <v>0</v>
      </c>
      <c r="Q530" s="94">
        <f t="shared" si="145"/>
        <v>5808270.5</v>
      </c>
      <c r="R530" s="59">
        <v>4157080.83</v>
      </c>
      <c r="S530" s="59">
        <v>0</v>
      </c>
      <c r="T530" s="94">
        <f t="shared" si="146"/>
        <v>4157080.83</v>
      </c>
      <c r="U530" s="94">
        <f t="shared" si="147"/>
        <v>12172475.29</v>
      </c>
      <c r="V530" s="2">
        <f t="shared" si="153"/>
        <v>2.286031152428147</v>
      </c>
      <c r="W530" s="2">
        <f t="shared" si="154"/>
        <v>0</v>
      </c>
      <c r="X530" s="2">
        <f t="shared" si="148"/>
        <v>2.286031152428147</v>
      </c>
      <c r="Y530" s="6">
        <f t="shared" si="149"/>
        <v>3.1940411667986286</v>
      </c>
      <c r="Z530" s="6">
        <f t="shared" si="150"/>
        <v>1.2137252885291085</v>
      </c>
      <c r="AB530" s="6">
        <f t="shared" si="151"/>
        <v>6.693797607755883</v>
      </c>
      <c r="AC530" s="8">
        <v>100640.80824088748</v>
      </c>
      <c r="AD530" s="22">
        <f t="shared" si="155"/>
        <v>6736.692014454711</v>
      </c>
      <c r="AE530" s="23">
        <v>606.33</v>
      </c>
      <c r="AF530" s="22">
        <f t="shared" si="156"/>
        <v>6130.362014454711</v>
      </c>
      <c r="AH530" s="1">
        <f t="shared" si="157"/>
        <v>590988225.5443615</v>
      </c>
      <c r="AI530" s="2">
        <f t="shared" si="158"/>
        <v>0.37346327128040663</v>
      </c>
      <c r="AJ530" s="2">
        <f t="shared" si="159"/>
        <v>0.9828064670239377</v>
      </c>
      <c r="AK530" s="2">
        <f t="shared" si="160"/>
        <v>0.7034117856021408</v>
      </c>
      <c r="AL530" s="2">
        <f t="shared" si="161"/>
        <v>2.0589999999999997</v>
      </c>
      <c r="AN530" s="102"/>
    </row>
    <row r="531" spans="1:40" ht="12.75">
      <c r="A531" s="49" t="s">
        <v>923</v>
      </c>
      <c r="B531" s="62" t="s">
        <v>924</v>
      </c>
      <c r="C531" s="53" t="s">
        <v>912</v>
      </c>
      <c r="E531" s="74"/>
      <c r="F531" s="56">
        <v>916893533</v>
      </c>
      <c r="G531" s="67">
        <v>44.93</v>
      </c>
      <c r="H531" s="5">
        <f t="shared" si="152"/>
        <v>0.4493</v>
      </c>
      <c r="I531" s="59">
        <v>6197199.14</v>
      </c>
      <c r="J531" s="59">
        <v>0</v>
      </c>
      <c r="K531" s="59">
        <v>0</v>
      </c>
      <c r="L531" s="59">
        <v>273817.42</v>
      </c>
      <c r="M531" s="91">
        <f t="shared" si="144"/>
        <v>6471016.56</v>
      </c>
      <c r="N531" s="59">
        <v>23130517.5</v>
      </c>
      <c r="O531" s="59">
        <v>0</v>
      </c>
      <c r="P531" s="59">
        <v>0</v>
      </c>
      <c r="Q531" s="94">
        <f t="shared" si="145"/>
        <v>23130517.5</v>
      </c>
      <c r="R531" s="59">
        <v>23688119.47</v>
      </c>
      <c r="S531" s="59">
        <v>0</v>
      </c>
      <c r="T531" s="94">
        <f t="shared" si="146"/>
        <v>23688119.47</v>
      </c>
      <c r="U531" s="94">
        <f t="shared" si="147"/>
        <v>53289653.53</v>
      </c>
      <c r="V531" s="2">
        <f t="shared" si="153"/>
        <v>2.583519091087318</v>
      </c>
      <c r="W531" s="2">
        <f t="shared" si="154"/>
        <v>0</v>
      </c>
      <c r="X531" s="2">
        <f t="shared" si="148"/>
        <v>2.583519091087318</v>
      </c>
      <c r="Y531" s="6">
        <f t="shared" si="149"/>
        <v>2.5227048362222444</v>
      </c>
      <c r="Z531" s="6">
        <f t="shared" si="150"/>
        <v>0.7057544117284116</v>
      </c>
      <c r="AB531" s="6">
        <f t="shared" si="151"/>
        <v>5.8119783390379745</v>
      </c>
      <c r="AC531" s="8">
        <v>122788.40576102419</v>
      </c>
      <c r="AD531" s="22">
        <f t="shared" si="155"/>
        <v>7136.435545680782</v>
      </c>
      <c r="AE531" s="23">
        <v>567</v>
      </c>
      <c r="AF531" s="22">
        <f t="shared" si="156"/>
        <v>6569.435545680782</v>
      </c>
      <c r="AH531" s="1">
        <f t="shared" si="157"/>
        <v>2040715630.9815269</v>
      </c>
      <c r="AI531" s="2">
        <f t="shared" si="158"/>
        <v>0.3170954571895753</v>
      </c>
      <c r="AJ531" s="2">
        <f t="shared" si="159"/>
        <v>1.1334512829146544</v>
      </c>
      <c r="AK531" s="2">
        <f t="shared" si="160"/>
        <v>1.160775127625532</v>
      </c>
      <c r="AL531" s="2">
        <f t="shared" si="161"/>
        <v>2.6109999999999998</v>
      </c>
      <c r="AN531" s="102"/>
    </row>
    <row r="532" spans="1:40" ht="12.75">
      <c r="A532" s="49" t="s">
        <v>925</v>
      </c>
      <c r="B532" s="62" t="s">
        <v>926</v>
      </c>
      <c r="C532" s="53" t="s">
        <v>912</v>
      </c>
      <c r="E532" s="74"/>
      <c r="F532" s="56">
        <v>878209626</v>
      </c>
      <c r="G532" s="67">
        <v>48.85</v>
      </c>
      <c r="H532" s="5">
        <f t="shared" si="152"/>
        <v>0.4885</v>
      </c>
      <c r="I532" s="59">
        <v>5841416.3</v>
      </c>
      <c r="J532" s="59">
        <v>0</v>
      </c>
      <c r="K532" s="59">
        <v>0</v>
      </c>
      <c r="L532" s="59">
        <v>257862.91</v>
      </c>
      <c r="M532" s="91">
        <f t="shared" si="144"/>
        <v>6099279.21</v>
      </c>
      <c r="N532" s="59">
        <v>14427942</v>
      </c>
      <c r="O532" s="59">
        <v>0</v>
      </c>
      <c r="P532" s="59">
        <v>0</v>
      </c>
      <c r="Q532" s="94">
        <f t="shared" si="145"/>
        <v>14427942</v>
      </c>
      <c r="R532" s="59">
        <v>7839553.18</v>
      </c>
      <c r="S532" s="59">
        <v>0</v>
      </c>
      <c r="T532" s="94">
        <f t="shared" si="146"/>
        <v>7839553.18</v>
      </c>
      <c r="U532" s="94">
        <f t="shared" si="147"/>
        <v>28366774.39</v>
      </c>
      <c r="V532" s="2">
        <f t="shared" si="153"/>
        <v>0.8926744763328294</v>
      </c>
      <c r="W532" s="2">
        <f t="shared" si="154"/>
        <v>0</v>
      </c>
      <c r="X532" s="2">
        <f t="shared" si="148"/>
        <v>0.8926744763328294</v>
      </c>
      <c r="Y532" s="6">
        <f t="shared" si="149"/>
        <v>1.6428813318427462</v>
      </c>
      <c r="Z532" s="6">
        <f t="shared" si="150"/>
        <v>0.6945129077872348</v>
      </c>
      <c r="AB532" s="6">
        <f t="shared" si="151"/>
        <v>3.2300687159628105</v>
      </c>
      <c r="AC532" s="8">
        <v>173318.19632881085</v>
      </c>
      <c r="AD532" s="22">
        <f t="shared" si="155"/>
        <v>5598.296838687924</v>
      </c>
      <c r="AE532" s="23">
        <v>626.41</v>
      </c>
      <c r="AF532" s="22">
        <f t="shared" si="156"/>
        <v>4971.886838687924</v>
      </c>
      <c r="AH532" s="1">
        <f t="shared" si="157"/>
        <v>1797767914.022518</v>
      </c>
      <c r="AI532" s="2">
        <f t="shared" si="158"/>
        <v>0.3392695554540642</v>
      </c>
      <c r="AJ532" s="2">
        <f t="shared" si="159"/>
        <v>0.8025475306051815</v>
      </c>
      <c r="AK532" s="2">
        <f t="shared" si="160"/>
        <v>0.4360714816885871</v>
      </c>
      <c r="AL532" s="2">
        <f t="shared" si="161"/>
        <v>1.578</v>
      </c>
      <c r="AN532" s="102"/>
    </row>
    <row r="533" spans="1:40" ht="12.75">
      <c r="A533" s="49" t="s">
        <v>927</v>
      </c>
      <c r="B533" s="62" t="s">
        <v>928</v>
      </c>
      <c r="C533" s="53" t="s">
        <v>912</v>
      </c>
      <c r="E533" s="74"/>
      <c r="F533" s="56">
        <v>2895120883</v>
      </c>
      <c r="G533" s="67">
        <v>49.47</v>
      </c>
      <c r="H533" s="5">
        <f t="shared" si="152"/>
        <v>0.4947</v>
      </c>
      <c r="I533" s="59">
        <v>18597662.83</v>
      </c>
      <c r="J533" s="59">
        <v>0</v>
      </c>
      <c r="K533" s="59">
        <v>0</v>
      </c>
      <c r="L533" s="59">
        <v>822045.11</v>
      </c>
      <c r="M533" s="91">
        <f t="shared" si="144"/>
        <v>19419707.939999998</v>
      </c>
      <c r="N533" s="59">
        <v>65469480</v>
      </c>
      <c r="O533" s="59">
        <v>0</v>
      </c>
      <c r="P533" s="59">
        <v>0</v>
      </c>
      <c r="Q533" s="94">
        <f t="shared" si="145"/>
        <v>65469480</v>
      </c>
      <c r="R533" s="59">
        <v>31751430.73</v>
      </c>
      <c r="S533" s="59">
        <v>0</v>
      </c>
      <c r="T533" s="94">
        <f t="shared" si="146"/>
        <v>31751430.73</v>
      </c>
      <c r="U533" s="94">
        <f t="shared" si="147"/>
        <v>116640618.67</v>
      </c>
      <c r="V533" s="2">
        <f t="shared" si="153"/>
        <v>1.0967221063701609</v>
      </c>
      <c r="W533" s="2">
        <f t="shared" si="154"/>
        <v>0</v>
      </c>
      <c r="X533" s="2">
        <f t="shared" si="148"/>
        <v>1.0967221063701609</v>
      </c>
      <c r="Y533" s="6">
        <f t="shared" si="149"/>
        <v>2.261372932109101</v>
      </c>
      <c r="Z533" s="6">
        <f t="shared" si="150"/>
        <v>0.6707736472777879</v>
      </c>
      <c r="AB533" s="6">
        <f t="shared" si="151"/>
        <v>4.0288686857570495</v>
      </c>
      <c r="AC533" s="8">
        <v>140145.1357579401</v>
      </c>
      <c r="AD533" s="22">
        <f t="shared" si="155"/>
        <v>5646.263489163354</v>
      </c>
      <c r="AE533" s="23">
        <v>624.25</v>
      </c>
      <c r="AF533" s="22">
        <f t="shared" si="156"/>
        <v>5022.013489163354</v>
      </c>
      <c r="AH533" s="1">
        <f t="shared" si="157"/>
        <v>5852275890.43865</v>
      </c>
      <c r="AI533" s="2">
        <f t="shared" si="158"/>
        <v>0.3318317233083216</v>
      </c>
      <c r="AJ533" s="2">
        <f t="shared" si="159"/>
        <v>1.1187011895143724</v>
      </c>
      <c r="AK533" s="2">
        <f t="shared" si="160"/>
        <v>0.5425484260213186</v>
      </c>
      <c r="AL533" s="2">
        <f t="shared" si="161"/>
        <v>1.9940000000000002</v>
      </c>
      <c r="AN533" s="102"/>
    </row>
    <row r="534" spans="1:40" ht="12.75">
      <c r="A534" s="49" t="s">
        <v>929</v>
      </c>
      <c r="B534" s="62" t="s">
        <v>930</v>
      </c>
      <c r="C534" s="53" t="s">
        <v>912</v>
      </c>
      <c r="E534" s="74"/>
      <c r="F534" s="56">
        <v>485541599</v>
      </c>
      <c r="G534" s="67">
        <v>26.19</v>
      </c>
      <c r="H534" s="5">
        <f t="shared" si="152"/>
        <v>0.2619</v>
      </c>
      <c r="I534" s="59">
        <v>6089767.82</v>
      </c>
      <c r="J534" s="59">
        <v>0</v>
      </c>
      <c r="K534" s="59">
        <v>0</v>
      </c>
      <c r="L534" s="59">
        <v>270548.61</v>
      </c>
      <c r="M534" s="91">
        <f t="shared" si="144"/>
        <v>6360316.430000001</v>
      </c>
      <c r="N534" s="59">
        <v>10685360.5</v>
      </c>
      <c r="O534" s="59">
        <v>0</v>
      </c>
      <c r="P534" s="59">
        <v>0</v>
      </c>
      <c r="Q534" s="94">
        <f t="shared" si="145"/>
        <v>10685360.5</v>
      </c>
      <c r="R534" s="59">
        <v>5336965.71</v>
      </c>
      <c r="S534" s="59">
        <v>0</v>
      </c>
      <c r="T534" s="94">
        <f t="shared" si="146"/>
        <v>5336965.71</v>
      </c>
      <c r="U534" s="94">
        <f t="shared" si="147"/>
        <v>22382642.64</v>
      </c>
      <c r="V534" s="2">
        <f t="shared" si="153"/>
        <v>1.099177850258717</v>
      </c>
      <c r="W534" s="2">
        <f t="shared" si="154"/>
        <v>0</v>
      </c>
      <c r="X534" s="2">
        <f t="shared" si="148"/>
        <v>1.099177850258717</v>
      </c>
      <c r="Y534" s="6">
        <f t="shared" si="149"/>
        <v>2.2007095832791865</v>
      </c>
      <c r="Z534" s="6">
        <f t="shared" si="150"/>
        <v>1.3099426378912593</v>
      </c>
      <c r="AB534" s="6">
        <f t="shared" si="151"/>
        <v>4.609830071429163</v>
      </c>
      <c r="AC534" s="8">
        <v>162544.4490992878</v>
      </c>
      <c r="AD534" s="22">
        <f t="shared" si="155"/>
        <v>7493.022894017838</v>
      </c>
      <c r="AE534" s="23">
        <v>627.21</v>
      </c>
      <c r="AF534" s="22">
        <f t="shared" si="156"/>
        <v>6865.812894017838</v>
      </c>
      <c r="AH534" s="1">
        <f t="shared" si="157"/>
        <v>1853919812.905689</v>
      </c>
      <c r="AI534" s="2">
        <f t="shared" si="158"/>
        <v>0.3430739768637209</v>
      </c>
      <c r="AJ534" s="2">
        <f t="shared" si="159"/>
        <v>0.576365839860819</v>
      </c>
      <c r="AK534" s="2">
        <f t="shared" si="160"/>
        <v>0.287874678982758</v>
      </c>
      <c r="AL534" s="2">
        <f t="shared" si="161"/>
        <v>1.207</v>
      </c>
      <c r="AN534" s="102"/>
    </row>
    <row r="535" spans="1:40" ht="12.75">
      <c r="A535" s="49" t="s">
        <v>931</v>
      </c>
      <c r="B535" s="62" t="s">
        <v>932</v>
      </c>
      <c r="C535" s="53" t="s">
        <v>912</v>
      </c>
      <c r="E535" s="74"/>
      <c r="F535" s="56">
        <v>1304250208</v>
      </c>
      <c r="G535" s="67">
        <v>54.06</v>
      </c>
      <c r="H535" s="5">
        <f t="shared" si="152"/>
        <v>0.5406</v>
      </c>
      <c r="I535" s="59">
        <v>7793562.82</v>
      </c>
      <c r="J535" s="59">
        <v>0</v>
      </c>
      <c r="K535" s="59">
        <v>0</v>
      </c>
      <c r="L535" s="59">
        <v>344151.21</v>
      </c>
      <c r="M535" s="91">
        <f t="shared" si="144"/>
        <v>8137714.03</v>
      </c>
      <c r="N535" s="59">
        <v>26777610</v>
      </c>
      <c r="O535" s="59">
        <v>0</v>
      </c>
      <c r="P535" s="59">
        <v>0</v>
      </c>
      <c r="Q535" s="94">
        <f t="shared" si="145"/>
        <v>26777610</v>
      </c>
      <c r="R535" s="59">
        <v>9223741.42</v>
      </c>
      <c r="S535" s="59">
        <v>130429.91</v>
      </c>
      <c r="T535" s="94">
        <f t="shared" si="146"/>
        <v>9354171.33</v>
      </c>
      <c r="U535" s="94">
        <f t="shared" si="147"/>
        <v>44269495.36</v>
      </c>
      <c r="V535" s="2">
        <f t="shared" si="153"/>
        <v>0.7072064365735566</v>
      </c>
      <c r="W535" s="2">
        <f t="shared" si="154"/>
        <v>0.010000374866721893</v>
      </c>
      <c r="X535" s="2">
        <f t="shared" si="148"/>
        <v>0.7172068114402785</v>
      </c>
      <c r="Y535" s="6">
        <f t="shared" si="149"/>
        <v>2.0531037553800413</v>
      </c>
      <c r="Z535" s="6">
        <f t="shared" si="150"/>
        <v>0.6239381048271989</v>
      </c>
      <c r="AB535" s="6">
        <f t="shared" si="151"/>
        <v>3.3942486716475186</v>
      </c>
      <c r="AC535" s="8">
        <v>280635.01646542264</v>
      </c>
      <c r="AD535" s="22">
        <f t="shared" si="155"/>
        <v>9525.450318555402</v>
      </c>
      <c r="AE535" s="23">
        <v>551.89</v>
      </c>
      <c r="AF535" s="22">
        <f t="shared" si="156"/>
        <v>8973.560318555403</v>
      </c>
      <c r="AH535" s="1">
        <f t="shared" si="157"/>
        <v>2412597499.075102</v>
      </c>
      <c r="AI535" s="2">
        <f t="shared" si="158"/>
        <v>0.3373009394695837</v>
      </c>
      <c r="AJ535" s="2">
        <f t="shared" si="159"/>
        <v>1.1099078901584503</v>
      </c>
      <c r="AK535" s="2">
        <f t="shared" si="160"/>
        <v>0.3877220022646145</v>
      </c>
      <c r="AL535" s="2">
        <f t="shared" si="161"/>
        <v>1.835</v>
      </c>
      <c r="AN535" s="102"/>
    </row>
    <row r="536" spans="1:40" ht="12.75">
      <c r="A536" s="49" t="s">
        <v>933</v>
      </c>
      <c r="B536" s="62" t="s">
        <v>934</v>
      </c>
      <c r="C536" s="53" t="s">
        <v>912</v>
      </c>
      <c r="E536" s="74"/>
      <c r="F536" s="56">
        <v>1276736370</v>
      </c>
      <c r="G536" s="67">
        <v>40.03</v>
      </c>
      <c r="H536" s="5">
        <f t="shared" si="152"/>
        <v>0.4003</v>
      </c>
      <c r="I536" s="59">
        <v>9692077.09</v>
      </c>
      <c r="J536" s="59">
        <v>0</v>
      </c>
      <c r="K536" s="59">
        <v>0</v>
      </c>
      <c r="L536" s="59">
        <v>429075.27</v>
      </c>
      <c r="M536" s="91">
        <f t="shared" si="144"/>
        <v>10121152.36</v>
      </c>
      <c r="N536" s="59">
        <v>18210511.5</v>
      </c>
      <c r="O536" s="59">
        <v>0</v>
      </c>
      <c r="P536" s="59">
        <v>0</v>
      </c>
      <c r="Q536" s="94">
        <f t="shared" si="145"/>
        <v>18210511.5</v>
      </c>
      <c r="R536" s="59">
        <v>40700775.37</v>
      </c>
      <c r="S536" s="59">
        <v>0</v>
      </c>
      <c r="T536" s="94">
        <f t="shared" si="146"/>
        <v>40700775.37</v>
      </c>
      <c r="U536" s="94">
        <f t="shared" si="147"/>
        <v>69032439.22999999</v>
      </c>
      <c r="V536" s="2">
        <f t="shared" si="153"/>
        <v>3.1878762386944453</v>
      </c>
      <c r="W536" s="2">
        <f t="shared" si="154"/>
        <v>0</v>
      </c>
      <c r="X536" s="2">
        <f t="shared" si="148"/>
        <v>3.1878762386944453</v>
      </c>
      <c r="Y536" s="6">
        <f t="shared" si="149"/>
        <v>1.4263329476546518</v>
      </c>
      <c r="Z536" s="6">
        <f t="shared" si="150"/>
        <v>0.7927362764796932</v>
      </c>
      <c r="AB536" s="6">
        <f t="shared" si="151"/>
        <v>5.40694546282879</v>
      </c>
      <c r="AC536" s="8">
        <v>112601.93339916611</v>
      </c>
      <c r="AD536" s="22">
        <f t="shared" si="155"/>
        <v>6088.325128983708</v>
      </c>
      <c r="AE536" s="23">
        <v>553.74</v>
      </c>
      <c r="AF536" s="22">
        <f t="shared" si="156"/>
        <v>5534.585128983708</v>
      </c>
      <c r="AH536" s="1">
        <f t="shared" si="157"/>
        <v>3189448838.3712215</v>
      </c>
      <c r="AI536" s="2">
        <f t="shared" si="158"/>
        <v>0.3173323314748212</v>
      </c>
      <c r="AJ536" s="2">
        <f t="shared" si="159"/>
        <v>0.5709610789461571</v>
      </c>
      <c r="AK536" s="2">
        <f t="shared" si="160"/>
        <v>1.2761068583493864</v>
      </c>
      <c r="AL536" s="2">
        <f t="shared" si="161"/>
        <v>2.1639999999999997</v>
      </c>
      <c r="AN536" s="102"/>
    </row>
    <row r="537" spans="1:40" ht="12.75">
      <c r="A537" s="49" t="s">
        <v>935</v>
      </c>
      <c r="B537" s="62" t="s">
        <v>936</v>
      </c>
      <c r="C537" s="53" t="s">
        <v>912</v>
      </c>
      <c r="E537" s="74"/>
      <c r="F537" s="56">
        <v>1507545894</v>
      </c>
      <c r="G537" s="67">
        <v>47.35</v>
      </c>
      <c r="H537" s="5">
        <f t="shared" si="152"/>
        <v>0.47350000000000003</v>
      </c>
      <c r="I537" s="59">
        <v>10011995.13</v>
      </c>
      <c r="J537" s="59">
        <v>0</v>
      </c>
      <c r="K537" s="59">
        <v>0</v>
      </c>
      <c r="L537" s="59">
        <v>442409.83</v>
      </c>
      <c r="M537" s="91">
        <f t="shared" si="144"/>
        <v>10454404.96</v>
      </c>
      <c r="N537" s="59">
        <v>30794819.5</v>
      </c>
      <c r="O537" s="59">
        <v>0</v>
      </c>
      <c r="P537" s="59">
        <v>0</v>
      </c>
      <c r="Q537" s="94">
        <f t="shared" si="145"/>
        <v>30794819.5</v>
      </c>
      <c r="R537" s="59">
        <v>24379008</v>
      </c>
      <c r="S537" s="59">
        <v>0</v>
      </c>
      <c r="T537" s="94">
        <f t="shared" si="146"/>
        <v>24379008</v>
      </c>
      <c r="U537" s="94">
        <f t="shared" si="147"/>
        <v>65628232.46</v>
      </c>
      <c r="V537" s="2">
        <f t="shared" si="153"/>
        <v>1.6171320619178444</v>
      </c>
      <c r="W537" s="2">
        <f t="shared" si="154"/>
        <v>0</v>
      </c>
      <c r="X537" s="2">
        <f t="shared" si="148"/>
        <v>1.6171320619178444</v>
      </c>
      <c r="Y537" s="6">
        <f t="shared" si="149"/>
        <v>2.042711908311562</v>
      </c>
      <c r="Z537" s="6">
        <f t="shared" si="150"/>
        <v>0.6934717544327046</v>
      </c>
      <c r="AB537" s="6">
        <f t="shared" si="151"/>
        <v>4.353315724662111</v>
      </c>
      <c r="AC537" s="8">
        <v>133854.21412300682</v>
      </c>
      <c r="AD537" s="22">
        <f t="shared" si="155"/>
        <v>5827.096551539748</v>
      </c>
      <c r="AE537" s="23">
        <v>576.13</v>
      </c>
      <c r="AF537" s="22">
        <f t="shared" si="156"/>
        <v>5250.966551539748</v>
      </c>
      <c r="AH537" s="1">
        <f t="shared" si="157"/>
        <v>3183835045.4065466</v>
      </c>
      <c r="AI537" s="2">
        <f t="shared" si="158"/>
        <v>0.32835887572388567</v>
      </c>
      <c r="AJ537" s="2">
        <f t="shared" si="159"/>
        <v>0.9672240885855247</v>
      </c>
      <c r="AK537" s="2">
        <f t="shared" si="160"/>
        <v>0.7657120313180994</v>
      </c>
      <c r="AL537" s="2">
        <f t="shared" si="161"/>
        <v>2.061</v>
      </c>
      <c r="AN537" s="102"/>
    </row>
    <row r="538" spans="1:40" ht="12.75">
      <c r="A538" s="49" t="s">
        <v>937</v>
      </c>
      <c r="B538" s="62" t="s">
        <v>938</v>
      </c>
      <c r="C538" s="53" t="s">
        <v>912</v>
      </c>
      <c r="E538" s="74"/>
      <c r="F538" s="56">
        <v>791122927</v>
      </c>
      <c r="G538" s="67">
        <v>46.34</v>
      </c>
      <c r="H538" s="5">
        <f t="shared" si="152"/>
        <v>0.46340000000000003</v>
      </c>
      <c r="I538" s="59">
        <v>5348250.41</v>
      </c>
      <c r="J538" s="59">
        <v>0</v>
      </c>
      <c r="K538" s="59">
        <v>0</v>
      </c>
      <c r="L538" s="59">
        <v>236576.72</v>
      </c>
      <c r="M538" s="91">
        <f t="shared" si="144"/>
        <v>5584827.13</v>
      </c>
      <c r="N538" s="59">
        <v>21745176.5</v>
      </c>
      <c r="O538" s="59">
        <v>0</v>
      </c>
      <c r="P538" s="59">
        <v>0</v>
      </c>
      <c r="Q538" s="94">
        <f t="shared" si="145"/>
        <v>21745176.5</v>
      </c>
      <c r="R538" s="59">
        <v>23478017.85</v>
      </c>
      <c r="S538" s="59">
        <v>0</v>
      </c>
      <c r="T538" s="94">
        <f t="shared" si="146"/>
        <v>23478017.85</v>
      </c>
      <c r="U538" s="94">
        <f t="shared" si="147"/>
        <v>50808021.480000004</v>
      </c>
      <c r="V538" s="2">
        <f t="shared" si="153"/>
        <v>2.9676826506634666</v>
      </c>
      <c r="W538" s="2">
        <f t="shared" si="154"/>
        <v>0</v>
      </c>
      <c r="X538" s="2">
        <f t="shared" si="148"/>
        <v>2.9676826506634666</v>
      </c>
      <c r="Y538" s="6">
        <f t="shared" si="149"/>
        <v>2.748646987448513</v>
      </c>
      <c r="Z538" s="6">
        <f t="shared" si="150"/>
        <v>0.7059367058388891</v>
      </c>
      <c r="AB538" s="6">
        <f t="shared" si="151"/>
        <v>6.422266343950869</v>
      </c>
      <c r="AC538" s="8">
        <v>118332.85686691134</v>
      </c>
      <c r="AD538" s="22">
        <f t="shared" si="155"/>
        <v>7599.651240399202</v>
      </c>
      <c r="AE538" s="23">
        <v>537.1</v>
      </c>
      <c r="AF538" s="22">
        <f t="shared" si="156"/>
        <v>7062.551240399202</v>
      </c>
      <c r="AH538" s="1">
        <f t="shared" si="157"/>
        <v>1707213912.3867068</v>
      </c>
      <c r="AI538" s="2">
        <f t="shared" si="158"/>
        <v>0.3271310694857412</v>
      </c>
      <c r="AJ538" s="2">
        <f t="shared" si="159"/>
        <v>1.273723013983641</v>
      </c>
      <c r="AK538" s="2">
        <f t="shared" si="160"/>
        <v>1.3752241403174503</v>
      </c>
      <c r="AL538" s="2">
        <f t="shared" si="161"/>
        <v>2.976</v>
      </c>
      <c r="AN538" s="102"/>
    </row>
    <row r="539" spans="1:40" ht="12.75">
      <c r="A539" s="49" t="s">
        <v>939</v>
      </c>
      <c r="B539" s="62" t="s">
        <v>1173</v>
      </c>
      <c r="C539" s="53" t="s">
        <v>912</v>
      </c>
      <c r="E539" s="74"/>
      <c r="F539" s="56">
        <v>291140164</v>
      </c>
      <c r="G539" s="67">
        <v>23.48</v>
      </c>
      <c r="H539" s="5">
        <f t="shared" si="152"/>
        <v>0.2348</v>
      </c>
      <c r="I539" s="59">
        <v>3837598.54</v>
      </c>
      <c r="J539" s="59">
        <v>0</v>
      </c>
      <c r="K539" s="59">
        <v>0</v>
      </c>
      <c r="L539" s="59">
        <v>169523.67</v>
      </c>
      <c r="M539" s="91">
        <f t="shared" si="144"/>
        <v>4007122.21</v>
      </c>
      <c r="N539" s="59">
        <v>15806202.35</v>
      </c>
      <c r="O539" s="59">
        <v>0</v>
      </c>
      <c r="P539" s="59">
        <v>0</v>
      </c>
      <c r="Q539" s="94">
        <f t="shared" si="145"/>
        <v>15806202.35</v>
      </c>
      <c r="R539" s="59">
        <v>8498140.22</v>
      </c>
      <c r="S539" s="59">
        <v>0</v>
      </c>
      <c r="T539" s="94">
        <f t="shared" si="146"/>
        <v>8498140.22</v>
      </c>
      <c r="U539" s="94">
        <f t="shared" si="147"/>
        <v>28311464.78</v>
      </c>
      <c r="V539" s="2">
        <f t="shared" si="153"/>
        <v>2.9189171645860585</v>
      </c>
      <c r="W539" s="2">
        <f t="shared" si="154"/>
        <v>0</v>
      </c>
      <c r="X539" s="2">
        <f t="shared" si="148"/>
        <v>2.9189171645860585</v>
      </c>
      <c r="Y539" s="6">
        <f t="shared" si="149"/>
        <v>5.429069673121432</v>
      </c>
      <c r="Z539" s="6">
        <f t="shared" si="150"/>
        <v>1.3763550019845423</v>
      </c>
      <c r="AB539" s="6">
        <f t="shared" si="151"/>
        <v>9.724341839692032</v>
      </c>
      <c r="AC539" s="8">
        <v>70473.87496224705</v>
      </c>
      <c r="AD539" s="22">
        <f t="shared" si="155"/>
        <v>6853.1205090060375</v>
      </c>
      <c r="AE539" s="23">
        <v>542.22</v>
      </c>
      <c r="AF539" s="22">
        <f t="shared" si="156"/>
        <v>6310.900509006037</v>
      </c>
      <c r="AH539" s="1">
        <f t="shared" si="157"/>
        <v>1239949591.141397</v>
      </c>
      <c r="AI539" s="2">
        <f t="shared" si="158"/>
        <v>0.3231681544659705</v>
      </c>
      <c r="AJ539" s="2">
        <f t="shared" si="159"/>
        <v>1.274745559248912</v>
      </c>
      <c r="AK539" s="2">
        <f t="shared" si="160"/>
        <v>0.6853617502448065</v>
      </c>
      <c r="AL539" s="2">
        <f t="shared" si="161"/>
        <v>2.283</v>
      </c>
      <c r="AN539" s="102"/>
    </row>
    <row r="540" spans="1:40" ht="12.75">
      <c r="A540" s="49" t="s">
        <v>940</v>
      </c>
      <c r="B540" s="62" t="s">
        <v>941</v>
      </c>
      <c r="C540" s="53" t="s">
        <v>912</v>
      </c>
      <c r="E540" s="74"/>
      <c r="F540" s="56">
        <v>986734835</v>
      </c>
      <c r="G540" s="67">
        <v>24.23</v>
      </c>
      <c r="H540" s="5">
        <f t="shared" si="152"/>
        <v>0.24230000000000002</v>
      </c>
      <c r="I540" s="59">
        <v>12929093.37</v>
      </c>
      <c r="J540" s="59">
        <v>0</v>
      </c>
      <c r="K540" s="59">
        <v>0</v>
      </c>
      <c r="L540" s="59">
        <v>571846.91</v>
      </c>
      <c r="M540" s="91">
        <f t="shared" si="144"/>
        <v>13500940.28</v>
      </c>
      <c r="N540" s="59">
        <v>0</v>
      </c>
      <c r="O540" s="59">
        <v>49293799.93</v>
      </c>
      <c r="P540" s="59">
        <v>0</v>
      </c>
      <c r="Q540" s="94">
        <f t="shared" si="145"/>
        <v>49293799.93</v>
      </c>
      <c r="R540" s="59">
        <v>13723212.44</v>
      </c>
      <c r="S540" s="59">
        <v>197346.97</v>
      </c>
      <c r="T540" s="94">
        <f t="shared" si="146"/>
        <v>13920559.41</v>
      </c>
      <c r="U540" s="94">
        <f t="shared" si="147"/>
        <v>76715299.62</v>
      </c>
      <c r="V540" s="2">
        <f t="shared" si="153"/>
        <v>1.3907700380315446</v>
      </c>
      <c r="W540" s="2">
        <f t="shared" si="154"/>
        <v>0.02000000030403305</v>
      </c>
      <c r="X540" s="2">
        <f t="shared" si="148"/>
        <v>1.410770038335578</v>
      </c>
      <c r="Y540" s="6">
        <f t="shared" si="149"/>
        <v>4.995648089184973</v>
      </c>
      <c r="Z540" s="6">
        <f t="shared" si="150"/>
        <v>1.3682440105603446</v>
      </c>
      <c r="AB540" s="6">
        <f t="shared" si="151"/>
        <v>7.774662138080897</v>
      </c>
      <c r="AC540" s="8">
        <v>120839.5821880154</v>
      </c>
      <c r="AD540" s="22">
        <f t="shared" si="155"/>
        <v>9394.86924418678</v>
      </c>
      <c r="AE540" s="23">
        <v>552.12</v>
      </c>
      <c r="AF540" s="22">
        <f t="shared" si="156"/>
        <v>8842.74924418678</v>
      </c>
      <c r="AH540" s="1">
        <f t="shared" si="157"/>
        <v>4072368283.1200986</v>
      </c>
      <c r="AI540" s="2">
        <f t="shared" si="158"/>
        <v>0.33152552375877153</v>
      </c>
      <c r="AJ540" s="2">
        <f t="shared" si="159"/>
        <v>1.210445532009519</v>
      </c>
      <c r="AK540" s="2">
        <f t="shared" si="160"/>
        <v>0.3418295802887105</v>
      </c>
      <c r="AL540" s="2">
        <f t="shared" si="161"/>
        <v>1.8840000000000001</v>
      </c>
      <c r="AN540" s="102"/>
    </row>
    <row r="541" spans="1:40" ht="12.75">
      <c r="A541" s="49" t="s">
        <v>942</v>
      </c>
      <c r="B541" s="62" t="s">
        <v>1070</v>
      </c>
      <c r="C541" s="53" t="s">
        <v>912</v>
      </c>
      <c r="E541" s="74"/>
      <c r="F541" s="56">
        <v>1088120600</v>
      </c>
      <c r="G541" s="67">
        <v>39.11</v>
      </c>
      <c r="H541" s="5">
        <f t="shared" si="152"/>
        <v>0.3911</v>
      </c>
      <c r="I541" s="59">
        <v>9218435.09</v>
      </c>
      <c r="J541" s="59">
        <v>0</v>
      </c>
      <c r="K541" s="59">
        <v>0</v>
      </c>
      <c r="L541" s="59">
        <v>410533.33</v>
      </c>
      <c r="M541" s="91">
        <f t="shared" si="144"/>
        <v>9628968.42</v>
      </c>
      <c r="N541" s="59">
        <v>29014328</v>
      </c>
      <c r="O541" s="59">
        <v>0</v>
      </c>
      <c r="P541" s="59">
        <v>0</v>
      </c>
      <c r="Q541" s="94">
        <f t="shared" si="145"/>
        <v>29014328</v>
      </c>
      <c r="R541" s="59">
        <v>16580142.41</v>
      </c>
      <c r="S541" s="59">
        <v>0</v>
      </c>
      <c r="T541" s="94">
        <f t="shared" si="146"/>
        <v>16580142.41</v>
      </c>
      <c r="U541" s="94">
        <f t="shared" si="147"/>
        <v>55223438.83</v>
      </c>
      <c r="V541" s="2">
        <f t="shared" si="153"/>
        <v>1.5237412479829902</v>
      </c>
      <c r="W541" s="2">
        <f t="shared" si="154"/>
        <v>0</v>
      </c>
      <c r="X541" s="2">
        <f t="shared" si="148"/>
        <v>1.5237412479829902</v>
      </c>
      <c r="Y541" s="6">
        <f t="shared" si="149"/>
        <v>2.666462522628466</v>
      </c>
      <c r="Z541" s="6">
        <f t="shared" si="150"/>
        <v>0.8849173905907121</v>
      </c>
      <c r="AB541" s="6">
        <f t="shared" si="151"/>
        <v>5.075121161202168</v>
      </c>
      <c r="AC541" s="8">
        <v>158615.88530766012</v>
      </c>
      <c r="AD541" s="22">
        <f t="shared" si="155"/>
        <v>8049.94836027722</v>
      </c>
      <c r="AE541" s="23">
        <v>567.02</v>
      </c>
      <c r="AF541" s="22">
        <f t="shared" si="156"/>
        <v>7482.928360277219</v>
      </c>
      <c r="AH541" s="1">
        <f t="shared" si="157"/>
        <v>2782205574.0219893</v>
      </c>
      <c r="AI541" s="2">
        <f t="shared" si="158"/>
        <v>0.3460911914600275</v>
      </c>
      <c r="AJ541" s="2">
        <f t="shared" si="159"/>
        <v>1.042853492599993</v>
      </c>
      <c r="AK541" s="2">
        <f t="shared" si="160"/>
        <v>0.5959352020861475</v>
      </c>
      <c r="AL541" s="2">
        <f t="shared" si="161"/>
        <v>1.9849999999999999</v>
      </c>
      <c r="AN541" s="102"/>
    </row>
    <row r="542" spans="1:40" ht="12.75">
      <c r="A542" s="49" t="s">
        <v>943</v>
      </c>
      <c r="B542" s="62" t="s">
        <v>944</v>
      </c>
      <c r="C542" s="53" t="s">
        <v>912</v>
      </c>
      <c r="E542" s="74"/>
      <c r="F542" s="56">
        <v>3092937517</v>
      </c>
      <c r="G542" s="67">
        <v>44.02</v>
      </c>
      <c r="H542" s="5">
        <f t="shared" si="152"/>
        <v>0.44020000000000004</v>
      </c>
      <c r="I542" s="59">
        <v>22422311.49</v>
      </c>
      <c r="J542" s="59">
        <v>0</v>
      </c>
      <c r="K542" s="59">
        <v>0</v>
      </c>
      <c r="L542" s="59">
        <v>994761.03</v>
      </c>
      <c r="M542" s="91">
        <f t="shared" si="144"/>
        <v>23417072.52</v>
      </c>
      <c r="N542" s="59">
        <v>47641227</v>
      </c>
      <c r="O542" s="59">
        <v>0</v>
      </c>
      <c r="P542" s="59">
        <v>2373789.5</v>
      </c>
      <c r="Q542" s="94">
        <f t="shared" si="145"/>
        <v>50015016.5</v>
      </c>
      <c r="R542" s="59">
        <v>22496751.96</v>
      </c>
      <c r="S542" s="59">
        <v>0</v>
      </c>
      <c r="T542" s="94">
        <f t="shared" si="146"/>
        <v>22496751.96</v>
      </c>
      <c r="U542" s="94">
        <f t="shared" si="147"/>
        <v>95928840.97999999</v>
      </c>
      <c r="V542" s="2">
        <f t="shared" si="153"/>
        <v>0.7273587596370444</v>
      </c>
      <c r="W542" s="2">
        <f t="shared" si="154"/>
        <v>0</v>
      </c>
      <c r="X542" s="2">
        <f t="shared" si="148"/>
        <v>0.7273587596370444</v>
      </c>
      <c r="Y542" s="6">
        <f t="shared" si="149"/>
        <v>1.6170716745843656</v>
      </c>
      <c r="Z542" s="6">
        <f t="shared" si="150"/>
        <v>0.7571143093350761</v>
      </c>
      <c r="AB542" s="6">
        <f t="shared" si="151"/>
        <v>3.101544743556486</v>
      </c>
      <c r="AC542" s="8">
        <v>405098.4605197815</v>
      </c>
      <c r="AD542" s="22">
        <f t="shared" si="155"/>
        <v>12564.31000847953</v>
      </c>
      <c r="AE542" s="23">
        <v>606.7</v>
      </c>
      <c r="AF542" s="22">
        <f t="shared" si="156"/>
        <v>11957.610008479529</v>
      </c>
      <c r="AH542" s="1">
        <f t="shared" si="157"/>
        <v>7026209716.038164</v>
      </c>
      <c r="AI542" s="2">
        <f t="shared" si="158"/>
        <v>0.3332817189693005</v>
      </c>
      <c r="AJ542" s="2">
        <f t="shared" si="159"/>
        <v>0.7118349511520378</v>
      </c>
      <c r="AK542" s="2">
        <f t="shared" si="160"/>
        <v>0.320183325992227</v>
      </c>
      <c r="AL542" s="2">
        <f t="shared" si="161"/>
        <v>1.365</v>
      </c>
      <c r="AN542" s="102"/>
    </row>
    <row r="543" spans="1:40" ht="12.75">
      <c r="A543" s="49" t="s">
        <v>945</v>
      </c>
      <c r="B543" s="62" t="s">
        <v>485</v>
      </c>
      <c r="C543" s="53" t="s">
        <v>912</v>
      </c>
      <c r="E543" s="74"/>
      <c r="F543" s="56">
        <v>1064998290</v>
      </c>
      <c r="G543" s="67">
        <v>14.98</v>
      </c>
      <c r="H543" s="5">
        <f t="shared" si="152"/>
        <v>0.14980000000000002</v>
      </c>
      <c r="I543" s="59">
        <v>23889835.28</v>
      </c>
      <c r="J543" s="59">
        <v>0</v>
      </c>
      <c r="K543" s="59">
        <v>0</v>
      </c>
      <c r="L543" s="59">
        <v>1058949.68</v>
      </c>
      <c r="M543" s="91">
        <f t="shared" si="144"/>
        <v>24948784.96</v>
      </c>
      <c r="N543" s="59">
        <v>71378983</v>
      </c>
      <c r="O543" s="59">
        <v>0</v>
      </c>
      <c r="P543" s="59">
        <v>0</v>
      </c>
      <c r="Q543" s="94">
        <f t="shared" si="145"/>
        <v>71378983</v>
      </c>
      <c r="R543" s="59">
        <v>51971549.82</v>
      </c>
      <c r="S543" s="59">
        <v>0</v>
      </c>
      <c r="T543" s="94">
        <f t="shared" si="146"/>
        <v>51971549.82</v>
      </c>
      <c r="U543" s="94">
        <f t="shared" si="147"/>
        <v>148299317.78</v>
      </c>
      <c r="V543" s="2">
        <f t="shared" si="153"/>
        <v>4.879965565015133</v>
      </c>
      <c r="W543" s="2">
        <f t="shared" si="154"/>
        <v>0</v>
      </c>
      <c r="X543" s="2">
        <f t="shared" si="148"/>
        <v>4.879965565015133</v>
      </c>
      <c r="Y543" s="6">
        <f t="shared" si="149"/>
        <v>6.702262686262153</v>
      </c>
      <c r="Z543" s="6">
        <f t="shared" si="150"/>
        <v>2.3426126778100276</v>
      </c>
      <c r="AB543" s="6">
        <f t="shared" si="151"/>
        <v>13.924840929087315</v>
      </c>
      <c r="AC543" s="8">
        <v>45778.56787976649</v>
      </c>
      <c r="AD543" s="22">
        <f t="shared" si="155"/>
        <v>6374.592756871743</v>
      </c>
      <c r="AE543" s="23">
        <v>555.14</v>
      </c>
      <c r="AF543" s="22">
        <f t="shared" si="156"/>
        <v>5819.452756871743</v>
      </c>
      <c r="AH543" s="1">
        <f t="shared" si="157"/>
        <v>7109467890.520694</v>
      </c>
      <c r="AI543" s="2">
        <f t="shared" si="158"/>
        <v>0.3509233791359421</v>
      </c>
      <c r="AJ543" s="2">
        <f t="shared" si="159"/>
        <v>1.0039989504020705</v>
      </c>
      <c r="AK543" s="2">
        <f t="shared" si="160"/>
        <v>0.7310188416392669</v>
      </c>
      <c r="AL543" s="2">
        <f t="shared" si="161"/>
        <v>2.086</v>
      </c>
      <c r="AN543" s="102"/>
    </row>
    <row r="544" spans="1:40" ht="12.75">
      <c r="A544" s="49" t="s">
        <v>946</v>
      </c>
      <c r="B544" s="62" t="s">
        <v>947</v>
      </c>
      <c r="C544" s="53" t="s">
        <v>912</v>
      </c>
      <c r="E544" s="74"/>
      <c r="F544" s="56">
        <v>1851680092</v>
      </c>
      <c r="G544" s="67">
        <v>26.37</v>
      </c>
      <c r="H544" s="5">
        <f t="shared" si="152"/>
        <v>0.2637</v>
      </c>
      <c r="I544" s="59">
        <v>22404101.84</v>
      </c>
      <c r="J544" s="59">
        <v>0</v>
      </c>
      <c r="K544" s="59">
        <v>0</v>
      </c>
      <c r="L544" s="59">
        <v>990140.78</v>
      </c>
      <c r="M544" s="91">
        <f t="shared" si="144"/>
        <v>23394242.62</v>
      </c>
      <c r="N544" s="59">
        <v>70220689</v>
      </c>
      <c r="O544" s="59">
        <v>0</v>
      </c>
      <c r="P544" s="59">
        <v>0</v>
      </c>
      <c r="Q544" s="94">
        <f t="shared" si="145"/>
        <v>70220689</v>
      </c>
      <c r="R544" s="59">
        <v>19019139.61</v>
      </c>
      <c r="S544" s="59">
        <v>0</v>
      </c>
      <c r="T544" s="94">
        <f t="shared" si="146"/>
        <v>19019139.61</v>
      </c>
      <c r="U544" s="94">
        <f t="shared" si="147"/>
        <v>112634071.23</v>
      </c>
      <c r="V544" s="2">
        <f t="shared" si="153"/>
        <v>1.027128805465388</v>
      </c>
      <c r="W544" s="2">
        <f t="shared" si="154"/>
        <v>0</v>
      </c>
      <c r="X544" s="2">
        <f t="shared" si="148"/>
        <v>1.027128805465388</v>
      </c>
      <c r="Y544" s="6">
        <f t="shared" si="149"/>
        <v>3.792268940157726</v>
      </c>
      <c r="Z544" s="6">
        <f t="shared" si="150"/>
        <v>1.2634062828170212</v>
      </c>
      <c r="AB544" s="6">
        <f t="shared" si="151"/>
        <v>6.082804028440136</v>
      </c>
      <c r="AC544" s="8">
        <v>179784.2857142857</v>
      </c>
      <c r="AD544" s="22">
        <f t="shared" si="155"/>
        <v>10935.925773930896</v>
      </c>
      <c r="AE544" s="23">
        <v>528.16</v>
      </c>
      <c r="AF544" s="22">
        <f t="shared" si="156"/>
        <v>10407.765773930896</v>
      </c>
      <c r="AH544" s="1">
        <f t="shared" si="157"/>
        <v>7021919196.056125</v>
      </c>
      <c r="AI544" s="2">
        <f t="shared" si="158"/>
        <v>0.33316023677884854</v>
      </c>
      <c r="AJ544" s="2">
        <f t="shared" si="159"/>
        <v>1.0000213195195924</v>
      </c>
      <c r="AK544" s="2">
        <f t="shared" si="160"/>
        <v>0.27085386600122285</v>
      </c>
      <c r="AL544" s="2">
        <f t="shared" si="161"/>
        <v>1.604</v>
      </c>
      <c r="AN544" s="102"/>
    </row>
    <row r="545" spans="1:40" ht="12.75">
      <c r="A545" s="49" t="s">
        <v>948</v>
      </c>
      <c r="B545" s="62" t="s">
        <v>949</v>
      </c>
      <c r="C545" s="53" t="s">
        <v>912</v>
      </c>
      <c r="E545" s="74"/>
      <c r="F545" s="56">
        <v>1385720</v>
      </c>
      <c r="G545" s="67">
        <v>8.36</v>
      </c>
      <c r="H545" s="5">
        <f t="shared" si="152"/>
        <v>0.0836</v>
      </c>
      <c r="I545" s="59">
        <v>60739.21</v>
      </c>
      <c r="J545" s="59">
        <v>0</v>
      </c>
      <c r="K545" s="59">
        <v>0</v>
      </c>
      <c r="L545" s="59">
        <v>2681.07</v>
      </c>
      <c r="M545" s="91">
        <f t="shared" si="144"/>
        <v>63420.28</v>
      </c>
      <c r="N545" s="59">
        <v>1430010</v>
      </c>
      <c r="O545" s="59">
        <v>0</v>
      </c>
      <c r="P545" s="59">
        <v>0</v>
      </c>
      <c r="Q545" s="94">
        <f t="shared" si="145"/>
        <v>1430010</v>
      </c>
      <c r="R545" s="59">
        <v>879056.37</v>
      </c>
      <c r="S545" s="59">
        <v>0</v>
      </c>
      <c r="T545" s="94">
        <f t="shared" si="146"/>
        <v>879056.37</v>
      </c>
      <c r="U545" s="94">
        <f t="shared" si="147"/>
        <v>2372486.65</v>
      </c>
      <c r="V545" s="2">
        <f t="shared" si="153"/>
        <v>63.43679603383079</v>
      </c>
      <c r="W545" s="2">
        <f t="shared" si="154"/>
        <v>0</v>
      </c>
      <c r="X545" s="2">
        <f t="shared" si="148"/>
        <v>63.43679603383079</v>
      </c>
      <c r="Y545" s="6">
        <f t="shared" si="149"/>
        <v>103.19617238691798</v>
      </c>
      <c r="Z545" s="6">
        <f t="shared" si="150"/>
        <v>4.576702364113962</v>
      </c>
      <c r="AB545" s="6">
        <f t="shared" si="151"/>
        <v>171.20967078486274</v>
      </c>
      <c r="AC545" s="8">
        <v>1555.878084179971</v>
      </c>
      <c r="AD545" s="22">
        <f t="shared" si="155"/>
        <v>2663.8137457383577</v>
      </c>
      <c r="AE545" s="23">
        <v>632.72</v>
      </c>
      <c r="AF545" s="22">
        <f t="shared" si="156"/>
        <v>2031.0937457383577</v>
      </c>
      <c r="AH545" s="1">
        <f t="shared" si="157"/>
        <v>16575598.086124403</v>
      </c>
      <c r="AI545" s="2">
        <f t="shared" si="158"/>
        <v>0.3826123176399272</v>
      </c>
      <c r="AJ545" s="2">
        <f t="shared" si="159"/>
        <v>8.627200011546343</v>
      </c>
      <c r="AK545" s="2">
        <f t="shared" si="160"/>
        <v>5.303316148428253</v>
      </c>
      <c r="AL545" s="2">
        <f t="shared" si="161"/>
        <v>14.313000000000002</v>
      </c>
      <c r="AN545" s="102"/>
    </row>
    <row r="546" spans="1:40" ht="12.75">
      <c r="A546" s="49" t="s">
        <v>950</v>
      </c>
      <c r="B546" s="62" t="s">
        <v>951</v>
      </c>
      <c r="C546" s="53" t="s">
        <v>952</v>
      </c>
      <c r="E546" s="74"/>
      <c r="F546" s="56">
        <v>508954404</v>
      </c>
      <c r="G546" s="67">
        <v>78.95</v>
      </c>
      <c r="H546" s="5">
        <f t="shared" si="152"/>
        <v>0.7895</v>
      </c>
      <c r="I546" s="59">
        <v>3031626.98</v>
      </c>
      <c r="J546" s="59">
        <v>299396.16</v>
      </c>
      <c r="K546" s="59">
        <v>0</v>
      </c>
      <c r="L546" s="59">
        <v>353263.13</v>
      </c>
      <c r="M546" s="91">
        <f t="shared" si="144"/>
        <v>3684286.27</v>
      </c>
      <c r="N546" s="59">
        <v>5419079</v>
      </c>
      <c r="O546" s="59">
        <v>0</v>
      </c>
      <c r="P546" s="59">
        <v>0</v>
      </c>
      <c r="Q546" s="94">
        <f t="shared" si="145"/>
        <v>5419079</v>
      </c>
      <c r="R546" s="59">
        <v>659829.48</v>
      </c>
      <c r="S546" s="59">
        <v>101750</v>
      </c>
      <c r="T546" s="94">
        <f t="shared" si="146"/>
        <v>761579.48</v>
      </c>
      <c r="U546" s="94">
        <f t="shared" si="147"/>
        <v>9864944.75</v>
      </c>
      <c r="V546" s="2">
        <f t="shared" si="153"/>
        <v>0.12964412427011832</v>
      </c>
      <c r="W546" s="2">
        <f t="shared" si="154"/>
        <v>0.019991967689113464</v>
      </c>
      <c r="X546" s="2">
        <f t="shared" si="148"/>
        <v>0.14963609195923178</v>
      </c>
      <c r="Y546" s="6">
        <f t="shared" si="149"/>
        <v>1.0647474424840617</v>
      </c>
      <c r="Z546" s="6">
        <f t="shared" si="150"/>
        <v>0.7238931898504606</v>
      </c>
      <c r="AB546" s="6">
        <f t="shared" si="151"/>
        <v>1.9382767242937544</v>
      </c>
      <c r="AC546" s="8">
        <v>260152.1546961326</v>
      </c>
      <c r="AD546" s="22">
        <f t="shared" si="155"/>
        <v>5042.4686622238205</v>
      </c>
      <c r="AE546" s="23">
        <v>528.78</v>
      </c>
      <c r="AF546" s="22">
        <f t="shared" si="156"/>
        <v>4513.688662223821</v>
      </c>
      <c r="AH546" s="1">
        <f t="shared" si="157"/>
        <v>644654089.9303356</v>
      </c>
      <c r="AI546" s="2">
        <f t="shared" si="158"/>
        <v>0.5715136733869386</v>
      </c>
      <c r="AJ546" s="2">
        <f t="shared" si="159"/>
        <v>0.8406181058411668</v>
      </c>
      <c r="AK546" s="2">
        <f t="shared" si="160"/>
        <v>0.1181376946018135</v>
      </c>
      <c r="AL546" s="2">
        <f t="shared" si="161"/>
        <v>1.5309999999999997</v>
      </c>
      <c r="AN546" s="102"/>
    </row>
    <row r="547" spans="1:40" ht="12.75">
      <c r="A547" s="49" t="s">
        <v>953</v>
      </c>
      <c r="B547" s="62" t="s">
        <v>954</v>
      </c>
      <c r="C547" s="53" t="s">
        <v>952</v>
      </c>
      <c r="E547" s="74"/>
      <c r="F547" s="56">
        <v>197718762</v>
      </c>
      <c r="G547" s="67">
        <v>90.16</v>
      </c>
      <c r="H547" s="5">
        <f t="shared" si="152"/>
        <v>0.9016</v>
      </c>
      <c r="I547" s="59">
        <v>1054025.24</v>
      </c>
      <c r="J547" s="59">
        <v>0</v>
      </c>
      <c r="K547" s="59">
        <v>0</v>
      </c>
      <c r="L547" s="59">
        <v>122888.4</v>
      </c>
      <c r="M547" s="91">
        <f t="shared" si="144"/>
        <v>1176913.64</v>
      </c>
      <c r="N547" s="59">
        <v>2630152</v>
      </c>
      <c r="O547" s="59">
        <v>0</v>
      </c>
      <c r="P547" s="59">
        <v>0</v>
      </c>
      <c r="Q547" s="94">
        <f t="shared" si="145"/>
        <v>2630152</v>
      </c>
      <c r="R547" s="59">
        <v>1450699.21</v>
      </c>
      <c r="S547" s="59">
        <v>79087</v>
      </c>
      <c r="T547" s="94">
        <f t="shared" si="146"/>
        <v>1529786.21</v>
      </c>
      <c r="U547" s="94">
        <f t="shared" si="147"/>
        <v>5336851.85</v>
      </c>
      <c r="V547" s="2">
        <f t="shared" si="153"/>
        <v>0.7337185380515381</v>
      </c>
      <c r="W547" s="2">
        <f t="shared" si="154"/>
        <v>0.03999974468786124</v>
      </c>
      <c r="X547" s="2">
        <f t="shared" si="148"/>
        <v>0.7737182827393994</v>
      </c>
      <c r="Y547" s="6">
        <f t="shared" si="149"/>
        <v>1.330249073681738</v>
      </c>
      <c r="Z547" s="6">
        <f t="shared" si="150"/>
        <v>0.5952463125376032</v>
      </c>
      <c r="AB547" s="6">
        <f t="shared" si="151"/>
        <v>2.6992136689587403</v>
      </c>
      <c r="AC547" s="8">
        <v>180618.60174781524</v>
      </c>
      <c r="AD547" s="22">
        <f t="shared" si="155"/>
        <v>4875.281987059178</v>
      </c>
      <c r="AE547" s="23">
        <v>604.05</v>
      </c>
      <c r="AF547" s="22">
        <f t="shared" si="156"/>
        <v>4271.231987059178</v>
      </c>
      <c r="AH547" s="1">
        <f t="shared" si="157"/>
        <v>219297650.84294587</v>
      </c>
      <c r="AI547" s="2">
        <f t="shared" si="158"/>
        <v>0.5366740753839031</v>
      </c>
      <c r="AJ547" s="2">
        <f t="shared" si="159"/>
        <v>1.199352564831455</v>
      </c>
      <c r="AK547" s="2">
        <f t="shared" si="160"/>
        <v>0.6975844037178424</v>
      </c>
      <c r="AL547" s="2">
        <f t="shared" si="161"/>
        <v>2.434</v>
      </c>
      <c r="AN547" s="102"/>
    </row>
    <row r="548" spans="1:40" ht="12.75">
      <c r="A548" s="49" t="s">
        <v>955</v>
      </c>
      <c r="B548" s="62" t="s">
        <v>956</v>
      </c>
      <c r="C548" s="53" t="s">
        <v>952</v>
      </c>
      <c r="E548" s="74"/>
      <c r="F548" s="56">
        <v>145561482</v>
      </c>
      <c r="G548" s="67">
        <v>55.61</v>
      </c>
      <c r="H548" s="5">
        <f t="shared" si="152"/>
        <v>0.5561</v>
      </c>
      <c r="I548" s="59">
        <v>1184125.25</v>
      </c>
      <c r="J548" s="59">
        <v>0</v>
      </c>
      <c r="K548" s="59">
        <v>0</v>
      </c>
      <c r="L548" s="59">
        <v>137944.2</v>
      </c>
      <c r="M548" s="91">
        <f t="shared" si="144"/>
        <v>1322069.45</v>
      </c>
      <c r="N548" s="59">
        <v>3238000</v>
      </c>
      <c r="O548" s="59">
        <v>0</v>
      </c>
      <c r="P548" s="59">
        <v>0</v>
      </c>
      <c r="Q548" s="94">
        <f t="shared" si="145"/>
        <v>3238000</v>
      </c>
      <c r="R548" s="59">
        <v>1469959.45</v>
      </c>
      <c r="S548" s="59">
        <v>0</v>
      </c>
      <c r="T548" s="94">
        <f t="shared" si="146"/>
        <v>1469959.45</v>
      </c>
      <c r="U548" s="94">
        <f t="shared" si="147"/>
        <v>6030028.9</v>
      </c>
      <c r="V548" s="2">
        <f t="shared" si="153"/>
        <v>1.0098546880691968</v>
      </c>
      <c r="W548" s="2">
        <f t="shared" si="154"/>
        <v>0</v>
      </c>
      <c r="X548" s="2">
        <f t="shared" si="148"/>
        <v>1.0098546880691968</v>
      </c>
      <c r="Y548" s="6">
        <f t="shared" si="149"/>
        <v>2.224489580286081</v>
      </c>
      <c r="Z548" s="6">
        <f t="shared" si="150"/>
        <v>0.9082550080109792</v>
      </c>
      <c r="AB548" s="6">
        <f t="shared" si="151"/>
        <v>4.142599276366258</v>
      </c>
      <c r="AC548" s="8">
        <v>120092.09580838324</v>
      </c>
      <c r="AD548" s="22">
        <f t="shared" si="155"/>
        <v>4974.934291931157</v>
      </c>
      <c r="AE548" s="23">
        <v>514.55</v>
      </c>
      <c r="AF548" s="22">
        <f t="shared" si="156"/>
        <v>4460.384291931156</v>
      </c>
      <c r="AH548" s="1">
        <f t="shared" si="157"/>
        <v>261754148.53443623</v>
      </c>
      <c r="AI548" s="2">
        <f t="shared" si="158"/>
        <v>0.5050806099549056</v>
      </c>
      <c r="AJ548" s="2">
        <f t="shared" si="159"/>
        <v>1.23703865559709</v>
      </c>
      <c r="AK548" s="2">
        <f t="shared" si="160"/>
        <v>0.5615801920352803</v>
      </c>
      <c r="AL548" s="2">
        <f t="shared" si="161"/>
        <v>2.3040000000000003</v>
      </c>
      <c r="AN548" s="102"/>
    </row>
    <row r="549" spans="1:40" ht="12.75">
      <c r="A549" s="49" t="s">
        <v>957</v>
      </c>
      <c r="B549" s="62" t="s">
        <v>958</v>
      </c>
      <c r="C549" s="53" t="s">
        <v>952</v>
      </c>
      <c r="E549" s="74"/>
      <c r="F549" s="56">
        <v>467938557</v>
      </c>
      <c r="G549" s="67">
        <v>53.34</v>
      </c>
      <c r="H549" s="5">
        <f t="shared" si="152"/>
        <v>0.5334</v>
      </c>
      <c r="I549" s="59">
        <v>4080510.16</v>
      </c>
      <c r="J549" s="59">
        <v>403057.64</v>
      </c>
      <c r="K549" s="59">
        <v>0</v>
      </c>
      <c r="L549" s="59">
        <v>475575.24</v>
      </c>
      <c r="M549" s="91">
        <f t="shared" si="144"/>
        <v>4959143.04</v>
      </c>
      <c r="N549" s="59">
        <v>4302865</v>
      </c>
      <c r="O549" s="59">
        <v>4531534.19</v>
      </c>
      <c r="P549" s="59">
        <v>0</v>
      </c>
      <c r="Q549" s="94">
        <f t="shared" si="145"/>
        <v>8834399.190000001</v>
      </c>
      <c r="R549" s="59">
        <v>0</v>
      </c>
      <c r="S549" s="59">
        <v>187399</v>
      </c>
      <c r="T549" s="94">
        <f t="shared" si="146"/>
        <v>187399</v>
      </c>
      <c r="U549" s="94">
        <f t="shared" si="147"/>
        <v>13980941.23</v>
      </c>
      <c r="V549" s="2">
        <f t="shared" si="153"/>
        <v>0</v>
      </c>
      <c r="W549" s="2">
        <f t="shared" si="154"/>
        <v>0.04004777917883779</v>
      </c>
      <c r="X549" s="2">
        <f t="shared" si="148"/>
        <v>0.04004777917883779</v>
      </c>
      <c r="Y549" s="6">
        <f t="shared" si="149"/>
        <v>1.887939999353377</v>
      </c>
      <c r="Z549" s="6">
        <f t="shared" si="150"/>
        <v>1.0597850862714868</v>
      </c>
      <c r="AB549" s="6">
        <f t="shared" si="151"/>
        <v>2.987772864803701</v>
      </c>
      <c r="AC549" s="8">
        <v>199276.01272638276</v>
      </c>
      <c r="AD549" s="22">
        <f t="shared" si="155"/>
        <v>5953.914634301635</v>
      </c>
      <c r="AE549" s="23">
        <v>530.77</v>
      </c>
      <c r="AF549" s="22">
        <f t="shared" si="156"/>
        <v>5423.144634301634</v>
      </c>
      <c r="AH549" s="1">
        <f t="shared" si="157"/>
        <v>877275134.9831271</v>
      </c>
      <c r="AI549" s="2">
        <f t="shared" si="158"/>
        <v>0.5652893650172109</v>
      </c>
      <c r="AJ549" s="2">
        <f t="shared" si="159"/>
        <v>1.0070271956550911</v>
      </c>
      <c r="AK549" s="2">
        <f t="shared" si="160"/>
        <v>0.021361485413992076</v>
      </c>
      <c r="AL549" s="2">
        <f t="shared" si="161"/>
        <v>1.5929999999999997</v>
      </c>
      <c r="AN549" s="102"/>
    </row>
    <row r="550" spans="1:40" ht="12.75">
      <c r="A550" s="49" t="s">
        <v>959</v>
      </c>
      <c r="B550" s="62" t="s">
        <v>389</v>
      </c>
      <c r="C550" s="53" t="s">
        <v>952</v>
      </c>
      <c r="E550" s="74"/>
      <c r="F550" s="56">
        <v>405467342</v>
      </c>
      <c r="G550" s="67">
        <v>89.32</v>
      </c>
      <c r="H550" s="5">
        <f t="shared" si="152"/>
        <v>0.8931999999999999</v>
      </c>
      <c r="I550" s="59">
        <v>2136547.34</v>
      </c>
      <c r="J550" s="59">
        <v>210988.52</v>
      </c>
      <c r="K550" s="59">
        <v>0</v>
      </c>
      <c r="L550" s="59">
        <v>248949.3</v>
      </c>
      <c r="M550" s="91">
        <f t="shared" si="144"/>
        <v>2596485.1599999997</v>
      </c>
      <c r="N550" s="59">
        <v>3470963</v>
      </c>
      <c r="O550" s="59">
        <v>2729486.57</v>
      </c>
      <c r="P550" s="59">
        <v>0</v>
      </c>
      <c r="Q550" s="94">
        <f t="shared" si="145"/>
        <v>6200449.57</v>
      </c>
      <c r="R550" s="59">
        <v>454079</v>
      </c>
      <c r="S550" s="59">
        <v>263468</v>
      </c>
      <c r="T550" s="94">
        <f t="shared" si="146"/>
        <v>717547</v>
      </c>
      <c r="U550" s="94">
        <f t="shared" si="147"/>
        <v>9514481.73</v>
      </c>
      <c r="V550" s="2">
        <f t="shared" si="153"/>
        <v>0.11198904399062552</v>
      </c>
      <c r="W550" s="2">
        <f t="shared" si="154"/>
        <v>0.06497884606450006</v>
      </c>
      <c r="X550" s="2">
        <f t="shared" si="148"/>
        <v>0.1769678900551256</v>
      </c>
      <c r="Y550" s="6">
        <f t="shared" si="149"/>
        <v>1.5292105991609062</v>
      </c>
      <c r="Z550" s="6">
        <f t="shared" si="150"/>
        <v>0.6403685059301273</v>
      </c>
      <c r="AB550" s="6">
        <f t="shared" si="151"/>
        <v>2.3465469951461593</v>
      </c>
      <c r="AC550" s="8">
        <v>305051.3837638376</v>
      </c>
      <c r="AD550" s="22">
        <f t="shared" si="155"/>
        <v>7158.17407936211</v>
      </c>
      <c r="AE550" s="23">
        <v>482.33</v>
      </c>
      <c r="AF550" s="22">
        <f t="shared" si="156"/>
        <v>6675.84407936211</v>
      </c>
      <c r="AH550" s="1">
        <f t="shared" si="157"/>
        <v>453949106.5830722</v>
      </c>
      <c r="AI550" s="2">
        <f t="shared" si="158"/>
        <v>0.5719771494967896</v>
      </c>
      <c r="AJ550" s="2">
        <f t="shared" si="159"/>
        <v>1.3658909071705212</v>
      </c>
      <c r="AK550" s="2">
        <f t="shared" si="160"/>
        <v>0.15806771939723813</v>
      </c>
      <c r="AL550" s="2">
        <f t="shared" si="161"/>
        <v>2.096</v>
      </c>
      <c r="AN550" s="102"/>
    </row>
    <row r="551" spans="1:40" ht="12.75">
      <c r="A551" s="49" t="s">
        <v>960</v>
      </c>
      <c r="B551" s="62" t="s">
        <v>1174</v>
      </c>
      <c r="C551" s="53" t="s">
        <v>952</v>
      </c>
      <c r="E551" s="74"/>
      <c r="F551" s="56">
        <v>268212042</v>
      </c>
      <c r="G551" s="67">
        <v>87.8</v>
      </c>
      <c r="H551" s="5">
        <f t="shared" si="152"/>
        <v>0.878</v>
      </c>
      <c r="I551" s="59">
        <v>1427768.82</v>
      </c>
      <c r="J551" s="59">
        <v>141340.37</v>
      </c>
      <c r="K551" s="59">
        <v>0</v>
      </c>
      <c r="L551" s="59">
        <v>166770.15</v>
      </c>
      <c r="M551" s="91">
        <f t="shared" si="144"/>
        <v>1735879.3399999999</v>
      </c>
      <c r="N551" s="59">
        <v>1956257</v>
      </c>
      <c r="O551" s="59">
        <v>1631285.28</v>
      </c>
      <c r="P551" s="59">
        <v>0</v>
      </c>
      <c r="Q551" s="94">
        <f t="shared" si="145"/>
        <v>3587542.2800000003</v>
      </c>
      <c r="R551" s="59">
        <v>331544</v>
      </c>
      <c r="S551" s="59">
        <v>53677</v>
      </c>
      <c r="T551" s="94">
        <f t="shared" si="146"/>
        <v>385221</v>
      </c>
      <c r="U551" s="94">
        <f t="shared" si="147"/>
        <v>5708642.62</v>
      </c>
      <c r="V551" s="2">
        <f t="shared" si="153"/>
        <v>0.12361264525177434</v>
      </c>
      <c r="W551" s="2">
        <f t="shared" si="154"/>
        <v>0.02001289710922077</v>
      </c>
      <c r="X551" s="2">
        <f t="shared" si="148"/>
        <v>0.14362554236099512</v>
      </c>
      <c r="Y551" s="6">
        <f t="shared" si="149"/>
        <v>1.337576886275673</v>
      </c>
      <c r="Z551" s="6">
        <f t="shared" si="150"/>
        <v>0.6472041027896875</v>
      </c>
      <c r="AB551" s="6">
        <f t="shared" si="151"/>
        <v>2.128406531426356</v>
      </c>
      <c r="AC551" s="8">
        <v>317729.11877394636</v>
      </c>
      <c r="AD551" s="22">
        <f t="shared" si="155"/>
        <v>6762.567316228078</v>
      </c>
      <c r="AE551" s="23">
        <v>478.91</v>
      </c>
      <c r="AF551" s="22">
        <f t="shared" si="156"/>
        <v>6283.657316228078</v>
      </c>
      <c r="AH551" s="1">
        <f t="shared" si="157"/>
        <v>305480685.6492027</v>
      </c>
      <c r="AI551" s="2">
        <f t="shared" si="158"/>
        <v>0.5682452022493457</v>
      </c>
      <c r="AJ551" s="2">
        <f t="shared" si="159"/>
        <v>1.1743925061500409</v>
      </c>
      <c r="AK551" s="2">
        <f t="shared" si="160"/>
        <v>0.12610322619295372</v>
      </c>
      <c r="AL551" s="2">
        <f t="shared" si="161"/>
        <v>1.8679999999999999</v>
      </c>
      <c r="AN551" s="102"/>
    </row>
    <row r="552" spans="1:40" ht="12.75">
      <c r="A552" s="49" t="s">
        <v>961</v>
      </c>
      <c r="B552" s="62" t="s">
        <v>329</v>
      </c>
      <c r="C552" s="53" t="s">
        <v>952</v>
      </c>
      <c r="E552" s="74"/>
      <c r="F552" s="56">
        <v>579009362</v>
      </c>
      <c r="G552" s="67">
        <v>73.24</v>
      </c>
      <c r="H552" s="5">
        <f t="shared" si="152"/>
        <v>0.7323999999999999</v>
      </c>
      <c r="I552" s="59">
        <v>3936536.74</v>
      </c>
      <c r="J552" s="59">
        <v>388685.47</v>
      </c>
      <c r="K552" s="59">
        <v>0</v>
      </c>
      <c r="L552" s="59">
        <v>458617.26</v>
      </c>
      <c r="M552" s="91">
        <f t="shared" si="144"/>
        <v>4783839.47</v>
      </c>
      <c r="N552" s="59">
        <v>7366287</v>
      </c>
      <c r="O552" s="59">
        <v>0</v>
      </c>
      <c r="P552" s="59">
        <v>0</v>
      </c>
      <c r="Q552" s="94">
        <f t="shared" si="145"/>
        <v>7366287</v>
      </c>
      <c r="R552" s="59">
        <v>2064941</v>
      </c>
      <c r="S552" s="59">
        <v>231720</v>
      </c>
      <c r="T552" s="94">
        <f t="shared" si="146"/>
        <v>2296661</v>
      </c>
      <c r="U552" s="94">
        <f t="shared" si="147"/>
        <v>14446787.469999999</v>
      </c>
      <c r="V552" s="2">
        <f t="shared" si="153"/>
        <v>0.35663343902891853</v>
      </c>
      <c r="W552" s="2">
        <f t="shared" si="154"/>
        <v>0.04002007829365633</v>
      </c>
      <c r="X552" s="2">
        <f t="shared" si="148"/>
        <v>0.3966535173225748</v>
      </c>
      <c r="Y552" s="6">
        <f t="shared" si="149"/>
        <v>1.272222434289413</v>
      </c>
      <c r="Z552" s="6">
        <f t="shared" si="150"/>
        <v>0.8262110742865673</v>
      </c>
      <c r="AB552" s="6">
        <f t="shared" si="151"/>
        <v>2.495087025898555</v>
      </c>
      <c r="AC552" s="8">
        <v>265890.29379157425</v>
      </c>
      <c r="AD552" s="22">
        <f t="shared" si="155"/>
        <v>6634.19422351712</v>
      </c>
      <c r="AE552" s="23">
        <v>380.5</v>
      </c>
      <c r="AF552" s="22">
        <f t="shared" si="156"/>
        <v>6253.69422351712</v>
      </c>
      <c r="AH552" s="1">
        <f t="shared" si="157"/>
        <v>790564393.7738941</v>
      </c>
      <c r="AI552" s="2">
        <f t="shared" si="158"/>
        <v>0.6051169908074818</v>
      </c>
      <c r="AJ552" s="2">
        <f t="shared" si="159"/>
        <v>0.931775710873566</v>
      </c>
      <c r="AK552" s="2">
        <f t="shared" si="160"/>
        <v>0.2905090360870538</v>
      </c>
      <c r="AL552" s="2">
        <f t="shared" si="161"/>
        <v>1.8279999999999998</v>
      </c>
      <c r="AN552" s="102"/>
    </row>
    <row r="553" spans="1:40" ht="12.75">
      <c r="A553" s="49" t="s">
        <v>962</v>
      </c>
      <c r="B553" s="62" t="s">
        <v>963</v>
      </c>
      <c r="C553" s="53" t="s">
        <v>952</v>
      </c>
      <c r="D553" s="49"/>
      <c r="E553" s="74"/>
      <c r="F553" s="56">
        <v>590602739</v>
      </c>
      <c r="G553" s="67">
        <v>61.47</v>
      </c>
      <c r="H553" s="5">
        <f t="shared" si="152"/>
        <v>0.6147</v>
      </c>
      <c r="I553" s="59">
        <v>4416191.34</v>
      </c>
      <c r="J553" s="59">
        <v>0</v>
      </c>
      <c r="K553" s="59">
        <v>0</v>
      </c>
      <c r="L553" s="59">
        <v>517039.73</v>
      </c>
      <c r="M553" s="91">
        <f t="shared" si="144"/>
        <v>4933231.07</v>
      </c>
      <c r="N553" s="59">
        <v>13395160</v>
      </c>
      <c r="O553" s="59">
        <v>0</v>
      </c>
      <c r="P553" s="59">
        <v>0</v>
      </c>
      <c r="Q553" s="94">
        <f t="shared" si="145"/>
        <v>13395160</v>
      </c>
      <c r="R553" s="59">
        <v>4262310.58</v>
      </c>
      <c r="S553" s="59">
        <v>0</v>
      </c>
      <c r="T553" s="94">
        <f t="shared" si="146"/>
        <v>4262310.58</v>
      </c>
      <c r="U553" s="94">
        <f t="shared" si="147"/>
        <v>22590701.65</v>
      </c>
      <c r="V553" s="2">
        <f t="shared" si="153"/>
        <v>0.7216882514322372</v>
      </c>
      <c r="W553" s="2">
        <f t="shared" si="154"/>
        <v>0</v>
      </c>
      <c r="X553" s="2">
        <f t="shared" si="148"/>
        <v>0.7216882514322372</v>
      </c>
      <c r="Y553" s="6">
        <f t="shared" si="149"/>
        <v>2.268049081973526</v>
      </c>
      <c r="Z553" s="6">
        <f t="shared" si="150"/>
        <v>0.8352875366532968</v>
      </c>
      <c r="AB553" s="6">
        <f t="shared" si="151"/>
        <v>3.82502487005906</v>
      </c>
      <c r="AC553" s="8">
        <v>168300.67374944667</v>
      </c>
      <c r="AD553" s="22">
        <f t="shared" si="155"/>
        <v>6437.542627393295</v>
      </c>
      <c r="AE553" s="23">
        <v>497.68</v>
      </c>
      <c r="AF553" s="22">
        <f t="shared" si="156"/>
        <v>5939.862627393295</v>
      </c>
      <c r="AH553" s="1">
        <f t="shared" si="157"/>
        <v>960798339.0271677</v>
      </c>
      <c r="AI553" s="2">
        <f t="shared" si="158"/>
        <v>0.5134512487807816</v>
      </c>
      <c r="AJ553" s="2">
        <f t="shared" si="159"/>
        <v>1.3941697706891265</v>
      </c>
      <c r="AK553" s="2">
        <f t="shared" si="160"/>
        <v>0.4436217681553963</v>
      </c>
      <c r="AL553" s="2">
        <f t="shared" si="161"/>
        <v>2.351</v>
      </c>
      <c r="AN553" s="102"/>
    </row>
    <row r="554" spans="1:40" ht="12.75">
      <c r="A554" s="49" t="s">
        <v>964</v>
      </c>
      <c r="B554" s="62" t="s">
        <v>965</v>
      </c>
      <c r="C554" s="53" t="s">
        <v>952</v>
      </c>
      <c r="E554" s="74"/>
      <c r="F554" s="56">
        <v>151726248</v>
      </c>
      <c r="G554" s="67">
        <v>65.49</v>
      </c>
      <c r="H554" s="5">
        <f t="shared" si="152"/>
        <v>0.6548999999999999</v>
      </c>
      <c r="I554" s="59">
        <v>1103040.24</v>
      </c>
      <c r="J554" s="59">
        <v>109018.86</v>
      </c>
      <c r="K554" s="59">
        <v>0</v>
      </c>
      <c r="L554" s="59">
        <v>128633.4</v>
      </c>
      <c r="M554" s="91">
        <f t="shared" si="144"/>
        <v>1340692.5</v>
      </c>
      <c r="N554" s="59">
        <v>1452000</v>
      </c>
      <c r="O554" s="59">
        <v>1348028.99</v>
      </c>
      <c r="P554" s="59">
        <v>0</v>
      </c>
      <c r="Q554" s="94">
        <f t="shared" si="145"/>
        <v>2800028.99</v>
      </c>
      <c r="R554" s="59">
        <v>245438</v>
      </c>
      <c r="S554" s="59">
        <v>45674</v>
      </c>
      <c r="T554" s="94">
        <f t="shared" si="146"/>
        <v>291112</v>
      </c>
      <c r="U554" s="94">
        <f t="shared" si="147"/>
        <v>4431833.49</v>
      </c>
      <c r="V554" s="2">
        <f t="shared" si="153"/>
        <v>0.16176370485349376</v>
      </c>
      <c r="W554" s="2">
        <f t="shared" si="154"/>
        <v>0.030102899532584503</v>
      </c>
      <c r="X554" s="2">
        <f t="shared" si="148"/>
        <v>0.19186660438607828</v>
      </c>
      <c r="Y554" s="6">
        <f t="shared" si="149"/>
        <v>1.845447987351536</v>
      </c>
      <c r="Z554" s="6">
        <f t="shared" si="150"/>
        <v>0.8836259498092908</v>
      </c>
      <c r="AB554" s="6">
        <f t="shared" si="151"/>
        <v>2.9209405415469054</v>
      </c>
      <c r="AC554" s="8">
        <v>245874.91289198605</v>
      </c>
      <c r="AD554" s="22">
        <f t="shared" si="155"/>
        <v>7181.86001215516</v>
      </c>
      <c r="AE554" s="23">
        <v>502.92</v>
      </c>
      <c r="AF554" s="22">
        <f t="shared" si="156"/>
        <v>6678.94001215516</v>
      </c>
      <c r="AH554" s="1">
        <f t="shared" si="157"/>
        <v>231678497.4805314</v>
      </c>
      <c r="AI554" s="2">
        <f t="shared" si="158"/>
        <v>0.5786866345301045</v>
      </c>
      <c r="AJ554" s="2">
        <f t="shared" si="159"/>
        <v>1.2085838869165209</v>
      </c>
      <c r="AK554" s="2">
        <f t="shared" si="160"/>
        <v>0.12565343921244265</v>
      </c>
      <c r="AL554" s="2">
        <f t="shared" si="161"/>
        <v>1.9140000000000001</v>
      </c>
      <c r="AN554" s="102"/>
    </row>
    <row r="555" spans="1:40" ht="12.75">
      <c r="A555" s="49" t="s">
        <v>966</v>
      </c>
      <c r="B555" s="62" t="s">
        <v>967</v>
      </c>
      <c r="C555" s="53" t="s">
        <v>952</v>
      </c>
      <c r="E555" s="74"/>
      <c r="F555" s="56">
        <v>498307652</v>
      </c>
      <c r="G555" s="67">
        <v>72.49</v>
      </c>
      <c r="H555" s="5">
        <f t="shared" si="152"/>
        <v>0.7249</v>
      </c>
      <c r="I555" s="59">
        <v>3401565.05</v>
      </c>
      <c r="J555" s="59">
        <v>350877.61</v>
      </c>
      <c r="K555" s="59">
        <v>0</v>
      </c>
      <c r="L555" s="59">
        <v>414007.05</v>
      </c>
      <c r="M555" s="91">
        <f t="shared" si="144"/>
        <v>4166449.7099999995</v>
      </c>
      <c r="N555" s="59">
        <v>5236448</v>
      </c>
      <c r="O555" s="59">
        <v>0</v>
      </c>
      <c r="P555" s="59">
        <v>0</v>
      </c>
      <c r="Q555" s="94">
        <f t="shared" si="145"/>
        <v>5236448</v>
      </c>
      <c r="R555" s="59">
        <v>789290</v>
      </c>
      <c r="S555" s="59">
        <v>252566</v>
      </c>
      <c r="T555" s="94">
        <f t="shared" si="146"/>
        <v>1041856</v>
      </c>
      <c r="U555" s="94">
        <f t="shared" si="147"/>
        <v>10444753.709999999</v>
      </c>
      <c r="V555" s="2">
        <f t="shared" si="153"/>
        <v>0.15839411593061387</v>
      </c>
      <c r="W555" s="2">
        <f t="shared" si="154"/>
        <v>0.05068475247897658</v>
      </c>
      <c r="X555" s="2">
        <f t="shared" si="148"/>
        <v>0.20907886840959045</v>
      </c>
      <c r="Y555" s="6">
        <f t="shared" si="149"/>
        <v>1.0508463955917737</v>
      </c>
      <c r="Z555" s="6">
        <f t="shared" si="150"/>
        <v>0.8361199538633615</v>
      </c>
      <c r="AB555" s="6">
        <f t="shared" si="151"/>
        <v>2.096045217864726</v>
      </c>
      <c r="AC555" s="8">
        <v>203644.43413729127</v>
      </c>
      <c r="AD555" s="22">
        <f t="shared" si="155"/>
        <v>4268.479423182375</v>
      </c>
      <c r="AE555" s="23">
        <v>546.19</v>
      </c>
      <c r="AF555" s="22">
        <f t="shared" si="156"/>
        <v>3722.2894231823752</v>
      </c>
      <c r="AH555" s="1">
        <f t="shared" si="157"/>
        <v>687415715.2710719</v>
      </c>
      <c r="AI555" s="2">
        <f t="shared" si="158"/>
        <v>0.6061033545555506</v>
      </c>
      <c r="AJ555" s="2">
        <f t="shared" si="159"/>
        <v>0.7617585521644769</v>
      </c>
      <c r="AK555" s="2">
        <f t="shared" si="160"/>
        <v>0.15156127171011213</v>
      </c>
      <c r="AL555" s="2">
        <f t="shared" si="161"/>
        <v>1.5199999999999998</v>
      </c>
      <c r="AN555" s="102"/>
    </row>
    <row r="556" spans="1:40" ht="12.75">
      <c r="A556" s="49" t="s">
        <v>968</v>
      </c>
      <c r="B556" s="62" t="s">
        <v>969</v>
      </c>
      <c r="C556" s="53" t="s">
        <v>952</v>
      </c>
      <c r="E556" s="74"/>
      <c r="F556" s="56">
        <v>141620764</v>
      </c>
      <c r="G556" s="67">
        <v>49.68</v>
      </c>
      <c r="H556" s="5">
        <f t="shared" si="152"/>
        <v>0.4968</v>
      </c>
      <c r="I556" s="59">
        <v>1283479.45</v>
      </c>
      <c r="J556" s="59">
        <v>127004.04</v>
      </c>
      <c r="K556" s="59">
        <v>0</v>
      </c>
      <c r="L556" s="59">
        <v>149854.44</v>
      </c>
      <c r="M556" s="91">
        <f t="shared" si="144"/>
        <v>1560337.93</v>
      </c>
      <c r="N556" s="59">
        <v>2946443</v>
      </c>
      <c r="O556" s="59">
        <v>0</v>
      </c>
      <c r="P556" s="59">
        <v>0</v>
      </c>
      <c r="Q556" s="94">
        <f t="shared" si="145"/>
        <v>2946443</v>
      </c>
      <c r="R556" s="59">
        <v>365098</v>
      </c>
      <c r="S556" s="59">
        <v>28274</v>
      </c>
      <c r="T556" s="94">
        <f t="shared" si="146"/>
        <v>393372</v>
      </c>
      <c r="U556" s="94">
        <f t="shared" si="147"/>
        <v>4900152.93</v>
      </c>
      <c r="V556" s="2">
        <f t="shared" si="153"/>
        <v>0.25779976727141507</v>
      </c>
      <c r="W556" s="2">
        <f t="shared" si="154"/>
        <v>0.01996458654890465</v>
      </c>
      <c r="X556" s="2">
        <f t="shared" si="148"/>
        <v>0.2777643538203198</v>
      </c>
      <c r="Y556" s="6">
        <f t="shared" si="149"/>
        <v>2.080516244072797</v>
      </c>
      <c r="Z556" s="6">
        <f t="shared" si="150"/>
        <v>1.1017720042803891</v>
      </c>
      <c r="AB556" s="6">
        <f t="shared" si="151"/>
        <v>3.460052602173506</v>
      </c>
      <c r="AC556" s="8">
        <v>167800.26666666666</v>
      </c>
      <c r="AD556" s="22">
        <f t="shared" si="155"/>
        <v>5805.977493254081</v>
      </c>
      <c r="AE556" s="23">
        <v>490.07</v>
      </c>
      <c r="AF556" s="22">
        <f t="shared" si="156"/>
        <v>5315.907493254082</v>
      </c>
      <c r="AH556" s="1">
        <f t="shared" si="157"/>
        <v>285065950.08051527</v>
      </c>
      <c r="AI556" s="2">
        <f t="shared" si="158"/>
        <v>0.5473603317264975</v>
      </c>
      <c r="AJ556" s="2">
        <f t="shared" si="159"/>
        <v>1.0336004700553658</v>
      </c>
      <c r="AK556" s="2">
        <f t="shared" si="160"/>
        <v>0.13799333097793484</v>
      </c>
      <c r="AL556" s="2">
        <f t="shared" si="161"/>
        <v>1.7189999999999999</v>
      </c>
      <c r="AN556" s="102"/>
    </row>
    <row r="557" spans="1:40" ht="12.75">
      <c r="A557" s="49" t="s">
        <v>970</v>
      </c>
      <c r="B557" s="62" t="s">
        <v>971</v>
      </c>
      <c r="C557" s="53" t="s">
        <v>952</v>
      </c>
      <c r="E557" s="74"/>
      <c r="F557" s="56">
        <v>687031688</v>
      </c>
      <c r="G557" s="67">
        <v>94.69</v>
      </c>
      <c r="H557" s="5">
        <f t="shared" si="152"/>
        <v>0.9469</v>
      </c>
      <c r="I557" s="59">
        <v>3380720.77</v>
      </c>
      <c r="J557" s="59">
        <v>333475.97</v>
      </c>
      <c r="K557" s="59">
        <v>0</v>
      </c>
      <c r="L557" s="59">
        <v>393474.53</v>
      </c>
      <c r="M557" s="91">
        <f t="shared" si="144"/>
        <v>4107671.2700000005</v>
      </c>
      <c r="N557" s="59">
        <v>0</v>
      </c>
      <c r="O557" s="59">
        <v>7170596.73</v>
      </c>
      <c r="P557" s="59">
        <v>0</v>
      </c>
      <c r="Q557" s="94">
        <f t="shared" si="145"/>
        <v>7170596.73</v>
      </c>
      <c r="R557" s="59">
        <v>1402309.59</v>
      </c>
      <c r="S557" s="59">
        <v>0</v>
      </c>
      <c r="T557" s="94">
        <f t="shared" si="146"/>
        <v>1402309.59</v>
      </c>
      <c r="U557" s="94">
        <f t="shared" si="147"/>
        <v>12680577.59</v>
      </c>
      <c r="V557" s="2">
        <f t="shared" si="153"/>
        <v>0.2041113407857834</v>
      </c>
      <c r="W557" s="2">
        <f t="shared" si="154"/>
        <v>0</v>
      </c>
      <c r="X557" s="2">
        <f t="shared" si="148"/>
        <v>0.2041113407857834</v>
      </c>
      <c r="Y557" s="6">
        <f t="shared" si="149"/>
        <v>1.04370684136479</v>
      </c>
      <c r="Z557" s="6">
        <f t="shared" si="150"/>
        <v>0.5978867265872023</v>
      </c>
      <c r="AB557" s="6">
        <f t="shared" si="151"/>
        <v>1.8457049087377757</v>
      </c>
      <c r="AC557" s="8">
        <v>315702.39064089523</v>
      </c>
      <c r="AD557" s="22">
        <f t="shared" si="155"/>
        <v>5826.934521061512</v>
      </c>
      <c r="AE557" s="23">
        <v>436.24</v>
      </c>
      <c r="AF557" s="22">
        <f t="shared" si="156"/>
        <v>5390.694521061512</v>
      </c>
      <c r="AH557" s="1">
        <f t="shared" si="157"/>
        <v>725558863.6603655</v>
      </c>
      <c r="AI557" s="2">
        <f t="shared" si="158"/>
        <v>0.5661389414054219</v>
      </c>
      <c r="AJ557" s="2">
        <f t="shared" si="159"/>
        <v>0.9882860080883198</v>
      </c>
      <c r="AK557" s="2">
        <f t="shared" si="160"/>
        <v>0.1932730285900583</v>
      </c>
      <c r="AL557" s="2">
        <f t="shared" si="161"/>
        <v>1.7469999999999999</v>
      </c>
      <c r="AN557" s="102"/>
    </row>
    <row r="558" spans="1:40" ht="12.75">
      <c r="A558" s="49" t="s">
        <v>972</v>
      </c>
      <c r="B558" s="62" t="s">
        <v>973</v>
      </c>
      <c r="C558" s="53" t="s">
        <v>952</v>
      </c>
      <c r="E558" s="74"/>
      <c r="F558" s="56">
        <v>247741742</v>
      </c>
      <c r="G558" s="67">
        <v>65.06</v>
      </c>
      <c r="H558" s="5">
        <f t="shared" si="152"/>
        <v>0.6506000000000001</v>
      </c>
      <c r="I558" s="59">
        <v>1765475.04</v>
      </c>
      <c r="J558" s="59">
        <v>174683.82</v>
      </c>
      <c r="K558" s="59">
        <v>0</v>
      </c>
      <c r="L558" s="59">
        <v>206112.71</v>
      </c>
      <c r="M558" s="91">
        <f t="shared" si="144"/>
        <v>2146271.5700000003</v>
      </c>
      <c r="N558" s="59">
        <v>2521941</v>
      </c>
      <c r="O558" s="59">
        <v>2136649.54</v>
      </c>
      <c r="P558" s="59">
        <v>0</v>
      </c>
      <c r="Q558" s="94">
        <f t="shared" si="145"/>
        <v>4658590.54</v>
      </c>
      <c r="R558" s="59">
        <v>492642</v>
      </c>
      <c r="S558" s="59">
        <v>49548</v>
      </c>
      <c r="T558" s="94">
        <f t="shared" si="146"/>
        <v>542190</v>
      </c>
      <c r="U558" s="94">
        <f t="shared" si="147"/>
        <v>7347052.11</v>
      </c>
      <c r="V558" s="2">
        <f t="shared" si="153"/>
        <v>0.1988530459271575</v>
      </c>
      <c r="W558" s="2">
        <f t="shared" si="154"/>
        <v>0.019999859369681836</v>
      </c>
      <c r="X558" s="2">
        <f t="shared" si="148"/>
        <v>0.21885290529683935</v>
      </c>
      <c r="Y558" s="6">
        <f t="shared" si="149"/>
        <v>1.8804221292671786</v>
      </c>
      <c r="Z558" s="6">
        <f t="shared" si="150"/>
        <v>0.8663342530303191</v>
      </c>
      <c r="AB558" s="6">
        <f t="shared" si="151"/>
        <v>2.965609287594337</v>
      </c>
      <c r="AC558" s="8">
        <v>203614.2857142857</v>
      </c>
      <c r="AD558" s="22">
        <f t="shared" si="155"/>
        <v>6038.404168011726</v>
      </c>
      <c r="AE558" s="23">
        <v>479.7</v>
      </c>
      <c r="AF558" s="22">
        <f t="shared" si="156"/>
        <v>5558.704168011726</v>
      </c>
      <c r="AH558" s="1">
        <f t="shared" si="157"/>
        <v>380789643.4060866</v>
      </c>
      <c r="AI558" s="2">
        <f t="shared" si="158"/>
        <v>0.5636370650215257</v>
      </c>
      <c r="AJ558" s="2">
        <f t="shared" si="159"/>
        <v>1.2234026373012266</v>
      </c>
      <c r="AK558" s="2">
        <f t="shared" si="160"/>
        <v>0.14238570018612368</v>
      </c>
      <c r="AL558" s="2">
        <f t="shared" si="161"/>
        <v>1.9289999999999998</v>
      </c>
      <c r="AN558" s="102"/>
    </row>
    <row r="559" spans="1:40" ht="12.75">
      <c r="A559" s="49" t="s">
        <v>974</v>
      </c>
      <c r="B559" s="62" t="s">
        <v>975</v>
      </c>
      <c r="C559" s="53" t="s">
        <v>952</v>
      </c>
      <c r="E559" s="74"/>
      <c r="F559" s="56">
        <v>265075948</v>
      </c>
      <c r="G559" s="67">
        <v>77.45</v>
      </c>
      <c r="H559" s="5">
        <f t="shared" si="152"/>
        <v>0.7745000000000001</v>
      </c>
      <c r="I559" s="59">
        <v>1632227.23</v>
      </c>
      <c r="J559" s="59">
        <v>161244.16</v>
      </c>
      <c r="K559" s="59">
        <v>0</v>
      </c>
      <c r="L559" s="59">
        <v>190255.01</v>
      </c>
      <c r="M559" s="91">
        <f t="shared" si="144"/>
        <v>1983726.4</v>
      </c>
      <c r="N559" s="59">
        <v>0</v>
      </c>
      <c r="O559" s="59">
        <v>4259019.27</v>
      </c>
      <c r="P559" s="59">
        <v>0</v>
      </c>
      <c r="Q559" s="94">
        <f t="shared" si="145"/>
        <v>4259019.27</v>
      </c>
      <c r="R559" s="59">
        <v>787841.49</v>
      </c>
      <c r="S559" s="59">
        <v>52895.5</v>
      </c>
      <c r="T559" s="94">
        <f t="shared" si="146"/>
        <v>840736.99</v>
      </c>
      <c r="U559" s="94">
        <f t="shared" si="147"/>
        <v>7083482.66</v>
      </c>
      <c r="V559" s="2">
        <f t="shared" si="153"/>
        <v>0.2972134952055326</v>
      </c>
      <c r="W559" s="2">
        <f t="shared" si="154"/>
        <v>0.01995484705387152</v>
      </c>
      <c r="X559" s="2">
        <f t="shared" si="148"/>
        <v>0.31716834225940405</v>
      </c>
      <c r="Y559" s="6">
        <f t="shared" si="149"/>
        <v>1.6067166041032133</v>
      </c>
      <c r="Z559" s="6">
        <f t="shared" si="150"/>
        <v>0.7483615224116825</v>
      </c>
      <c r="AB559" s="6">
        <f t="shared" si="151"/>
        <v>2.6722464687743</v>
      </c>
      <c r="AC559" s="8">
        <v>225771.84643510054</v>
      </c>
      <c r="AD559" s="22">
        <f t="shared" si="155"/>
        <v>6033.18019384851</v>
      </c>
      <c r="AE559" s="23">
        <v>428.61</v>
      </c>
      <c r="AF559" s="22">
        <f t="shared" si="156"/>
        <v>5604.57019384851</v>
      </c>
      <c r="AH559" s="1">
        <f t="shared" si="157"/>
        <v>342254290.5100064</v>
      </c>
      <c r="AI559" s="2">
        <f t="shared" si="158"/>
        <v>0.5796059991078482</v>
      </c>
      <c r="AJ559" s="2">
        <f t="shared" si="159"/>
        <v>1.2444020098779387</v>
      </c>
      <c r="AK559" s="2">
        <f t="shared" si="160"/>
        <v>0.24564688107990848</v>
      </c>
      <c r="AL559" s="2">
        <f t="shared" si="161"/>
        <v>2.07</v>
      </c>
      <c r="AN559" s="102"/>
    </row>
    <row r="560" spans="1:40" ht="12.75">
      <c r="A560" s="49" t="s">
        <v>976</v>
      </c>
      <c r="B560" s="62" t="s">
        <v>977</v>
      </c>
      <c r="C560" s="53" t="s">
        <v>952</v>
      </c>
      <c r="E560" s="74" t="s">
        <v>1200</v>
      </c>
      <c r="F560" s="56">
        <v>1010869025</v>
      </c>
      <c r="G560" s="67">
        <v>104.47</v>
      </c>
      <c r="H560" s="5">
        <f t="shared" si="152"/>
        <v>1.0447</v>
      </c>
      <c r="I560" s="59">
        <v>4515408.99</v>
      </c>
      <c r="J560" s="59">
        <v>448628.55</v>
      </c>
      <c r="K560" s="59">
        <v>0</v>
      </c>
      <c r="L560" s="59">
        <v>529345.22</v>
      </c>
      <c r="M560" s="91">
        <f t="shared" si="144"/>
        <v>5493382.76</v>
      </c>
      <c r="N560" s="59">
        <v>11511315</v>
      </c>
      <c r="O560" s="59">
        <v>0</v>
      </c>
      <c r="P560" s="59">
        <v>0</v>
      </c>
      <c r="Q560" s="94">
        <f t="shared" si="145"/>
        <v>11511315</v>
      </c>
      <c r="R560" s="59">
        <v>1621720</v>
      </c>
      <c r="S560" s="59">
        <v>303358</v>
      </c>
      <c r="T560" s="94">
        <f t="shared" si="146"/>
        <v>1925078</v>
      </c>
      <c r="U560" s="94">
        <f t="shared" si="147"/>
        <v>18929775.759999998</v>
      </c>
      <c r="V560" s="2">
        <f t="shared" si="153"/>
        <v>0.16042830078802742</v>
      </c>
      <c r="W560" s="2">
        <f t="shared" si="154"/>
        <v>0.030009624639552094</v>
      </c>
      <c r="X560" s="2">
        <f t="shared" si="148"/>
        <v>0.1904379254275795</v>
      </c>
      <c r="Y560" s="6">
        <f t="shared" si="149"/>
        <v>1.1387543504956046</v>
      </c>
      <c r="Z560" s="6">
        <f t="shared" si="150"/>
        <v>0.5434317032317811</v>
      </c>
      <c r="AB560" s="6">
        <f t="shared" si="151"/>
        <v>1.872623979154965</v>
      </c>
      <c r="AC560" s="8">
        <v>297126.1666666667</v>
      </c>
      <c r="AD560" s="22">
        <f t="shared" si="155"/>
        <v>5564.055845343947</v>
      </c>
      <c r="AE560" s="23">
        <v>490.13</v>
      </c>
      <c r="AF560" s="22">
        <f t="shared" si="156"/>
        <v>5073.925845343947</v>
      </c>
      <c r="AH560" s="1">
        <f t="shared" si="157"/>
        <v>967616564.5639896</v>
      </c>
      <c r="AI560" s="2">
        <f t="shared" si="158"/>
        <v>0.5677231003662419</v>
      </c>
      <c r="AJ560" s="2">
        <f t="shared" si="159"/>
        <v>1.189656669962758</v>
      </c>
      <c r="AK560" s="2">
        <f t="shared" si="160"/>
        <v>0.19895050069419232</v>
      </c>
      <c r="AL560" s="2">
        <f t="shared" si="161"/>
        <v>1.957</v>
      </c>
      <c r="AN560" s="102"/>
    </row>
    <row r="561" spans="1:40" ht="12.75">
      <c r="A561" s="49" t="s">
        <v>978</v>
      </c>
      <c r="B561" s="62" t="s">
        <v>198</v>
      </c>
      <c r="C561" s="53" t="s">
        <v>952</v>
      </c>
      <c r="E561" s="74"/>
      <c r="F561" s="56">
        <v>644494810</v>
      </c>
      <c r="G561" s="67">
        <v>74.67</v>
      </c>
      <c r="H561" s="5">
        <f t="shared" si="152"/>
        <v>0.7467</v>
      </c>
      <c r="I561" s="59">
        <v>4141414.7</v>
      </c>
      <c r="J561" s="59">
        <v>411713.79</v>
      </c>
      <c r="K561" s="59">
        <v>0</v>
      </c>
      <c r="L561" s="59">
        <v>485788.8</v>
      </c>
      <c r="M561" s="91">
        <f t="shared" si="144"/>
        <v>5038917.29</v>
      </c>
      <c r="N561" s="59">
        <v>4803237</v>
      </c>
      <c r="O561" s="59">
        <v>5733461.32</v>
      </c>
      <c r="P561" s="59">
        <v>0</v>
      </c>
      <c r="Q561" s="94">
        <f t="shared" si="145"/>
        <v>10536698.32</v>
      </c>
      <c r="R561" s="59">
        <v>2016307</v>
      </c>
      <c r="S561" s="59">
        <v>193360</v>
      </c>
      <c r="T561" s="94">
        <f t="shared" si="146"/>
        <v>2209667</v>
      </c>
      <c r="U561" s="94">
        <f t="shared" si="147"/>
        <v>17785282.61</v>
      </c>
      <c r="V561" s="2">
        <f t="shared" si="153"/>
        <v>0.31285077377116505</v>
      </c>
      <c r="W561" s="2">
        <f t="shared" si="154"/>
        <v>0.03000179318744242</v>
      </c>
      <c r="X561" s="2">
        <f t="shared" si="148"/>
        <v>0.34285256695860744</v>
      </c>
      <c r="Y561" s="6">
        <f t="shared" si="149"/>
        <v>1.6348771404381055</v>
      </c>
      <c r="Z561" s="6">
        <f t="shared" si="150"/>
        <v>0.7818398553124113</v>
      </c>
      <c r="AB561" s="6">
        <f t="shared" si="151"/>
        <v>2.759569562709124</v>
      </c>
      <c r="AC561" s="8">
        <v>240099.84856133265</v>
      </c>
      <c r="AD561" s="22">
        <f t="shared" si="155"/>
        <v>6625.7223410092365</v>
      </c>
      <c r="AE561" s="23">
        <v>474.21</v>
      </c>
      <c r="AF561" s="22">
        <f t="shared" si="156"/>
        <v>6151.5123410092365</v>
      </c>
      <c r="AH561" s="1">
        <f t="shared" si="157"/>
        <v>863124159.6357305</v>
      </c>
      <c r="AI561" s="2">
        <f t="shared" si="158"/>
        <v>0.5837998199617775</v>
      </c>
      <c r="AJ561" s="2">
        <f t="shared" si="159"/>
        <v>1.2207627607651335</v>
      </c>
      <c r="AK561" s="2">
        <f t="shared" si="160"/>
        <v>0.2560080117479922</v>
      </c>
      <c r="AL561" s="2">
        <f t="shared" si="161"/>
        <v>2.061</v>
      </c>
      <c r="AN561" s="102"/>
    </row>
    <row r="562" spans="1:40" ht="12.75">
      <c r="A562" s="49" t="s">
        <v>979</v>
      </c>
      <c r="B562" s="62" t="s">
        <v>980</v>
      </c>
      <c r="C562" s="53" t="s">
        <v>952</v>
      </c>
      <c r="E562" s="74"/>
      <c r="F562" s="56">
        <v>118470155</v>
      </c>
      <c r="G562" s="67">
        <v>52.16</v>
      </c>
      <c r="H562" s="5">
        <f t="shared" si="152"/>
        <v>0.5216</v>
      </c>
      <c r="I562" s="59">
        <v>1061781.05</v>
      </c>
      <c r="J562" s="59">
        <v>105319.7</v>
      </c>
      <c r="K562" s="59">
        <v>0</v>
      </c>
      <c r="L562" s="59">
        <v>124268.69</v>
      </c>
      <c r="M562" s="91">
        <f t="shared" si="144"/>
        <v>1291369.44</v>
      </c>
      <c r="N562" s="59">
        <v>3036892</v>
      </c>
      <c r="O562" s="59">
        <v>0</v>
      </c>
      <c r="P562" s="59">
        <v>0</v>
      </c>
      <c r="Q562" s="94">
        <f t="shared" si="145"/>
        <v>3036892</v>
      </c>
      <c r="R562" s="59">
        <v>343500</v>
      </c>
      <c r="S562" s="59">
        <v>0</v>
      </c>
      <c r="T562" s="94">
        <f t="shared" si="146"/>
        <v>343500</v>
      </c>
      <c r="U562" s="94">
        <f t="shared" si="147"/>
        <v>4671761.4399999995</v>
      </c>
      <c r="V562" s="2">
        <f t="shared" si="153"/>
        <v>0.2899464426293694</v>
      </c>
      <c r="W562" s="2">
        <f t="shared" si="154"/>
        <v>0</v>
      </c>
      <c r="X562" s="2">
        <f t="shared" si="148"/>
        <v>0.2899464426293694</v>
      </c>
      <c r="Y562" s="6">
        <f t="shared" si="149"/>
        <v>2.5634236740890564</v>
      </c>
      <c r="Z562" s="6">
        <f t="shared" si="150"/>
        <v>1.0900377736485616</v>
      </c>
      <c r="AB562" s="6">
        <f t="shared" si="151"/>
        <v>3.9434078903669874</v>
      </c>
      <c r="AC562" s="8">
        <v>123547.38067520372</v>
      </c>
      <c r="AD562" s="22">
        <f t="shared" si="155"/>
        <v>4871.977157887723</v>
      </c>
      <c r="AE562" s="23">
        <v>467.92</v>
      </c>
      <c r="AF562" s="22">
        <f t="shared" si="156"/>
        <v>4404.0571578877225</v>
      </c>
      <c r="AH562" s="1">
        <f t="shared" si="157"/>
        <v>227128364.6472393</v>
      </c>
      <c r="AI562" s="2">
        <f t="shared" si="158"/>
        <v>0.5685637027350896</v>
      </c>
      <c r="AJ562" s="2">
        <f t="shared" si="159"/>
        <v>1.3370817884048516</v>
      </c>
      <c r="AK562" s="2">
        <f t="shared" si="160"/>
        <v>0.15123606447547905</v>
      </c>
      <c r="AL562" s="2">
        <f t="shared" si="161"/>
        <v>2.057</v>
      </c>
      <c r="AN562" s="102"/>
    </row>
    <row r="563" spans="1:40" ht="12.75">
      <c r="A563" s="49" t="s">
        <v>981</v>
      </c>
      <c r="B563" s="62" t="s">
        <v>982</v>
      </c>
      <c r="C563" s="53" t="s">
        <v>952</v>
      </c>
      <c r="D563" s="49"/>
      <c r="F563" s="56">
        <v>558166838</v>
      </c>
      <c r="G563" s="67">
        <v>55.53</v>
      </c>
      <c r="H563" s="5">
        <f t="shared" si="152"/>
        <v>0.5553</v>
      </c>
      <c r="I563" s="59">
        <v>4492782.04</v>
      </c>
      <c r="J563" s="59">
        <v>0</v>
      </c>
      <c r="K563" s="59">
        <v>0</v>
      </c>
      <c r="L563" s="59">
        <v>524181.32</v>
      </c>
      <c r="M563" s="91">
        <f t="shared" si="144"/>
        <v>5016963.36</v>
      </c>
      <c r="N563" s="59">
        <v>6332654</v>
      </c>
      <c r="O563" s="59">
        <v>0</v>
      </c>
      <c r="P563" s="59">
        <v>0</v>
      </c>
      <c r="Q563" s="94">
        <f t="shared" si="145"/>
        <v>6332654</v>
      </c>
      <c r="R563" s="59">
        <v>7889827.17</v>
      </c>
      <c r="S563" s="59">
        <v>0</v>
      </c>
      <c r="T563" s="94">
        <f t="shared" si="146"/>
        <v>7889827.17</v>
      </c>
      <c r="U563" s="94">
        <f t="shared" si="147"/>
        <v>19239444.53</v>
      </c>
      <c r="V563" s="2">
        <f t="shared" si="153"/>
        <v>1.4135248876967499</v>
      </c>
      <c r="W563" s="2">
        <f t="shared" si="154"/>
        <v>0</v>
      </c>
      <c r="X563" s="2">
        <f t="shared" si="148"/>
        <v>1.4135248876967499</v>
      </c>
      <c r="Y563" s="6">
        <f t="shared" si="149"/>
        <v>1.1345450085660589</v>
      </c>
      <c r="Z563" s="6">
        <f t="shared" si="150"/>
        <v>0.8988286330260273</v>
      </c>
      <c r="AB563" s="6">
        <f t="shared" si="151"/>
        <v>3.446898529288836</v>
      </c>
      <c r="AC563" s="8">
        <v>89174.96087636932</v>
      </c>
      <c r="AD563" s="22">
        <f t="shared" si="155"/>
        <v>3073.770414941469</v>
      </c>
      <c r="AE563" s="23">
        <v>606.03</v>
      </c>
      <c r="AF563" s="22">
        <f t="shared" si="156"/>
        <v>2467.7404149414688</v>
      </c>
      <c r="AH563" s="1">
        <f t="shared" si="157"/>
        <v>1005162683.2342877</v>
      </c>
      <c r="AI563" s="2">
        <f t="shared" si="158"/>
        <v>0.49911953991935304</v>
      </c>
      <c r="AJ563" s="2">
        <f t="shared" si="159"/>
        <v>0.6300128432567326</v>
      </c>
      <c r="AK563" s="2">
        <f t="shared" si="160"/>
        <v>0.7849303701380053</v>
      </c>
      <c r="AL563" s="2">
        <f t="shared" si="161"/>
        <v>1.9140000000000001</v>
      </c>
      <c r="AN563" s="102"/>
    </row>
    <row r="564" spans="1:40" ht="12.75">
      <c r="A564" s="49" t="s">
        <v>983</v>
      </c>
      <c r="B564" s="62" t="s">
        <v>984</v>
      </c>
      <c r="C564" s="53" t="s">
        <v>952</v>
      </c>
      <c r="E564" s="74"/>
      <c r="F564" s="56">
        <v>339420362</v>
      </c>
      <c r="G564" s="67">
        <v>73.65</v>
      </c>
      <c r="H564" s="5">
        <f t="shared" si="152"/>
        <v>0.7365</v>
      </c>
      <c r="I564" s="59">
        <v>2107563.3</v>
      </c>
      <c r="J564" s="59">
        <v>208155.22</v>
      </c>
      <c r="K564" s="59">
        <v>0</v>
      </c>
      <c r="L564" s="59">
        <v>245606.24</v>
      </c>
      <c r="M564" s="91">
        <f t="shared" si="144"/>
        <v>2561324.76</v>
      </c>
      <c r="N564" s="59">
        <v>5221956</v>
      </c>
      <c r="O564" s="59">
        <v>0</v>
      </c>
      <c r="P564" s="59">
        <v>0</v>
      </c>
      <c r="Q564" s="94">
        <f t="shared" si="145"/>
        <v>5221956</v>
      </c>
      <c r="R564" s="59">
        <v>2589621</v>
      </c>
      <c r="S564" s="59">
        <v>170104</v>
      </c>
      <c r="T564" s="94">
        <f t="shared" si="146"/>
        <v>2759725</v>
      </c>
      <c r="U564" s="94">
        <f t="shared" si="147"/>
        <v>10543005.76</v>
      </c>
      <c r="V564" s="2">
        <f t="shared" si="153"/>
        <v>0.7629539326223451</v>
      </c>
      <c r="W564" s="2">
        <f t="shared" si="154"/>
        <v>0.05011602692239188</v>
      </c>
      <c r="X564" s="2">
        <f t="shared" si="148"/>
        <v>0.813069959544737</v>
      </c>
      <c r="Y564" s="6">
        <f t="shared" si="149"/>
        <v>1.5384922605203042</v>
      </c>
      <c r="Z564" s="6">
        <f t="shared" si="150"/>
        <v>0.7546172966488085</v>
      </c>
      <c r="AB564" s="6">
        <f t="shared" si="151"/>
        <v>3.1061795167138495</v>
      </c>
      <c r="AC564" s="8">
        <v>171507.82997762863</v>
      </c>
      <c r="AD564" s="22">
        <f t="shared" si="155"/>
        <v>5327.341084325515</v>
      </c>
      <c r="AE564" s="23">
        <v>575.05</v>
      </c>
      <c r="AF564" s="22">
        <f t="shared" si="156"/>
        <v>4752.291084325515</v>
      </c>
      <c r="AH564" s="1">
        <f t="shared" si="157"/>
        <v>460855888.6625933</v>
      </c>
      <c r="AI564" s="2">
        <f t="shared" si="158"/>
        <v>0.5557756389818476</v>
      </c>
      <c r="AJ564" s="2">
        <f t="shared" si="159"/>
        <v>1.1330995498732042</v>
      </c>
      <c r="AK564" s="2">
        <f t="shared" si="160"/>
        <v>0.5988260252046989</v>
      </c>
      <c r="AL564" s="2">
        <f t="shared" si="161"/>
        <v>2.2880000000000003</v>
      </c>
      <c r="AN564" s="102"/>
    </row>
    <row r="565" spans="1:40" ht="12.75">
      <c r="A565" s="49" t="s">
        <v>985</v>
      </c>
      <c r="B565" s="62" t="s">
        <v>986</v>
      </c>
      <c r="C565" s="53" t="s">
        <v>952</v>
      </c>
      <c r="E565" s="74"/>
      <c r="F565" s="56">
        <v>375927918</v>
      </c>
      <c r="G565" s="67">
        <v>66.26</v>
      </c>
      <c r="H565" s="5">
        <f t="shared" si="152"/>
        <v>0.6626000000000001</v>
      </c>
      <c r="I565" s="59">
        <v>2609450.84</v>
      </c>
      <c r="J565" s="59">
        <v>0</v>
      </c>
      <c r="K565" s="59">
        <v>0</v>
      </c>
      <c r="L565" s="59">
        <v>306613.8</v>
      </c>
      <c r="M565" s="91">
        <f t="shared" si="144"/>
        <v>2916064.6399999997</v>
      </c>
      <c r="N565" s="59">
        <v>3518089</v>
      </c>
      <c r="O565" s="59">
        <v>4038863.67</v>
      </c>
      <c r="P565" s="59">
        <v>0</v>
      </c>
      <c r="Q565" s="94">
        <f t="shared" si="145"/>
        <v>7556952.67</v>
      </c>
      <c r="R565" s="59">
        <v>3475319.24</v>
      </c>
      <c r="S565" s="59">
        <v>0</v>
      </c>
      <c r="T565" s="94">
        <f t="shared" si="146"/>
        <v>3475319.24</v>
      </c>
      <c r="U565" s="94">
        <f t="shared" si="147"/>
        <v>13948336.549999999</v>
      </c>
      <c r="V565" s="2">
        <f t="shared" si="153"/>
        <v>0.9244642585975751</v>
      </c>
      <c r="W565" s="2">
        <f t="shared" si="154"/>
        <v>0</v>
      </c>
      <c r="X565" s="2">
        <f t="shared" si="148"/>
        <v>0.9244642585975751</v>
      </c>
      <c r="Y565" s="6">
        <f t="shared" si="149"/>
        <v>2.0102132106081037</v>
      </c>
      <c r="Z565" s="6">
        <f t="shared" si="150"/>
        <v>0.7756978134302863</v>
      </c>
      <c r="AB565" s="6">
        <f t="shared" si="151"/>
        <v>3.7103752826359653</v>
      </c>
      <c r="AC565" s="8">
        <v>146617.16081718178</v>
      </c>
      <c r="AD565" s="22">
        <f t="shared" si="155"/>
        <v>5440.046895063336</v>
      </c>
      <c r="AE565" s="23">
        <v>499.52</v>
      </c>
      <c r="AF565" s="22">
        <f t="shared" si="156"/>
        <v>4940.526895063336</v>
      </c>
      <c r="AH565" s="1">
        <f t="shared" si="157"/>
        <v>567352728.6447328</v>
      </c>
      <c r="AI565" s="2">
        <f t="shared" si="158"/>
        <v>0.5139773711789077</v>
      </c>
      <c r="AJ565" s="2">
        <f t="shared" si="159"/>
        <v>1.3319672733489296</v>
      </c>
      <c r="AK565" s="2">
        <f t="shared" si="160"/>
        <v>0.6125500177467533</v>
      </c>
      <c r="AL565" s="2">
        <f t="shared" si="161"/>
        <v>2.459</v>
      </c>
      <c r="AN565" s="102"/>
    </row>
    <row r="566" spans="1:40" ht="12.75">
      <c r="A566" s="49" t="s">
        <v>987</v>
      </c>
      <c r="B566" s="62" t="s">
        <v>163</v>
      </c>
      <c r="C566" s="53" t="s">
        <v>952</v>
      </c>
      <c r="E566" s="74"/>
      <c r="F566" s="56">
        <v>648216970</v>
      </c>
      <c r="G566" s="67">
        <v>76.25</v>
      </c>
      <c r="H566" s="5">
        <f t="shared" si="152"/>
        <v>0.7625</v>
      </c>
      <c r="I566" s="59">
        <v>3892576.14</v>
      </c>
      <c r="J566" s="59">
        <v>393981.56</v>
      </c>
      <c r="K566" s="59">
        <v>0</v>
      </c>
      <c r="L566" s="59">
        <v>464866.21</v>
      </c>
      <c r="M566" s="91">
        <f t="shared" si="144"/>
        <v>4751423.91</v>
      </c>
      <c r="N566" s="59">
        <v>4786848</v>
      </c>
      <c r="O566" s="59">
        <v>5881212.44</v>
      </c>
      <c r="P566" s="59">
        <v>0</v>
      </c>
      <c r="Q566" s="94">
        <f t="shared" si="145"/>
        <v>10668060.440000001</v>
      </c>
      <c r="R566" s="59">
        <v>2420270.98</v>
      </c>
      <c r="S566" s="59">
        <v>136113</v>
      </c>
      <c r="T566" s="94">
        <f t="shared" si="146"/>
        <v>2556383.98</v>
      </c>
      <c r="U566" s="94">
        <f t="shared" si="147"/>
        <v>17975868.330000002</v>
      </c>
      <c r="V566" s="2">
        <f t="shared" si="153"/>
        <v>0.3733735912529411</v>
      </c>
      <c r="W566" s="2">
        <f t="shared" si="154"/>
        <v>0.020998061806373258</v>
      </c>
      <c r="X566" s="2">
        <f t="shared" si="148"/>
        <v>0.3943716530593144</v>
      </c>
      <c r="Y566" s="6">
        <f t="shared" si="149"/>
        <v>1.6457545750460683</v>
      </c>
      <c r="Z566" s="6">
        <f t="shared" si="150"/>
        <v>0.7329990003192912</v>
      </c>
      <c r="AB566" s="6">
        <f t="shared" si="151"/>
        <v>2.773125228424674</v>
      </c>
      <c r="AC566" s="8">
        <v>240249.09750859108</v>
      </c>
      <c r="AD566" s="22">
        <f t="shared" si="155"/>
        <v>6662.408334073334</v>
      </c>
      <c r="AE566" s="23">
        <v>471.4</v>
      </c>
      <c r="AF566" s="22">
        <f t="shared" si="156"/>
        <v>6191.0083340733345</v>
      </c>
      <c r="AH566" s="1">
        <f t="shared" si="157"/>
        <v>850120616.3934426</v>
      </c>
      <c r="AI566" s="2">
        <f t="shared" si="158"/>
        <v>0.5589117377434596</v>
      </c>
      <c r="AJ566" s="2">
        <f t="shared" si="159"/>
        <v>1.2548878634726273</v>
      </c>
      <c r="AK566" s="2">
        <f t="shared" si="160"/>
        <v>0.3007083854577272</v>
      </c>
      <c r="AL566" s="2">
        <f t="shared" si="161"/>
        <v>2.115</v>
      </c>
      <c r="AN566" s="102"/>
    </row>
    <row r="567" spans="1:40" ht="12.75">
      <c r="A567" s="49" t="s">
        <v>988</v>
      </c>
      <c r="B567" s="62" t="s">
        <v>989</v>
      </c>
      <c r="C567" s="53" t="s">
        <v>952</v>
      </c>
      <c r="E567" s="74"/>
      <c r="F567" s="56">
        <v>619629906</v>
      </c>
      <c r="G567" s="67">
        <v>83.37</v>
      </c>
      <c r="H567" s="5">
        <f t="shared" si="152"/>
        <v>0.8337</v>
      </c>
      <c r="I567" s="59">
        <v>3382113.29</v>
      </c>
      <c r="J567" s="59">
        <v>334148.56</v>
      </c>
      <c r="K567" s="59">
        <v>0</v>
      </c>
      <c r="L567" s="59">
        <v>394268.17</v>
      </c>
      <c r="M567" s="91">
        <f t="shared" si="144"/>
        <v>4110530.02</v>
      </c>
      <c r="N567" s="59">
        <v>5903533</v>
      </c>
      <c r="O567" s="59">
        <v>0</v>
      </c>
      <c r="P567" s="59">
        <v>0</v>
      </c>
      <c r="Q567" s="94">
        <f t="shared" si="145"/>
        <v>5903533</v>
      </c>
      <c r="R567" s="59">
        <v>0</v>
      </c>
      <c r="S567" s="59">
        <v>123939</v>
      </c>
      <c r="T567" s="94">
        <f t="shared" si="146"/>
        <v>123939</v>
      </c>
      <c r="U567" s="94">
        <f t="shared" si="147"/>
        <v>10138002.02</v>
      </c>
      <c r="V567" s="2">
        <f t="shared" si="153"/>
        <v>0</v>
      </c>
      <c r="W567" s="2">
        <f t="shared" si="154"/>
        <v>0.020002101060628923</v>
      </c>
      <c r="X567" s="2">
        <f t="shared" si="148"/>
        <v>0.020002101060628923</v>
      </c>
      <c r="Y567" s="6">
        <f t="shared" si="149"/>
        <v>0.9527514638714032</v>
      </c>
      <c r="Z567" s="6">
        <f t="shared" si="150"/>
        <v>0.6633847043528593</v>
      </c>
      <c r="AB567" s="6">
        <f t="shared" si="151"/>
        <v>1.6361382692848914</v>
      </c>
      <c r="AC567" s="8">
        <v>260144.6493349456</v>
      </c>
      <c r="AD567" s="22">
        <f t="shared" si="155"/>
        <v>4256.326163266029</v>
      </c>
      <c r="AE567" s="23">
        <v>631.04</v>
      </c>
      <c r="AF567" s="22">
        <f t="shared" si="156"/>
        <v>3625.286163266029</v>
      </c>
      <c r="AH567" s="1">
        <f t="shared" si="157"/>
        <v>743228866.4987406</v>
      </c>
      <c r="AI567" s="2">
        <f t="shared" si="158"/>
        <v>0.5530638280189788</v>
      </c>
      <c r="AJ567" s="2">
        <f t="shared" si="159"/>
        <v>0.7943088954295889</v>
      </c>
      <c r="AK567" s="2">
        <f t="shared" si="160"/>
        <v>0.016675751654246333</v>
      </c>
      <c r="AL567" s="2">
        <f t="shared" si="161"/>
        <v>1.3639999999999999</v>
      </c>
      <c r="AN567" s="102"/>
    </row>
    <row r="568" spans="6:40" ht="12.75">
      <c r="F568" s="56">
        <f>SUM(F2:F567)</f>
        <v>744898623558</v>
      </c>
      <c r="G568" s="67">
        <f>AVERAGE(G2:G567)</f>
        <v>65.42835689045938</v>
      </c>
      <c r="H568" s="5">
        <f>G568/100</f>
        <v>0.6542835689045938</v>
      </c>
      <c r="I568" s="56">
        <f aca="true" t="shared" si="162" ref="I568:U568">SUM(I2:I567)</f>
        <v>3599193102.2800016</v>
      </c>
      <c r="J568" s="56">
        <f t="shared" si="162"/>
        <v>110043605.76</v>
      </c>
      <c r="K568" s="56">
        <f t="shared" si="162"/>
        <v>17952642.999999993</v>
      </c>
      <c r="L568" s="56">
        <f t="shared" si="162"/>
        <v>233798870.39</v>
      </c>
      <c r="M568" s="56">
        <f t="shared" si="162"/>
        <v>3960988221.4300003</v>
      </c>
      <c r="N568" s="56">
        <f t="shared" si="162"/>
        <v>9324921800.09</v>
      </c>
      <c r="O568" s="56">
        <f t="shared" si="162"/>
        <v>2124213907.4399996</v>
      </c>
      <c r="P568" s="56">
        <f t="shared" si="162"/>
        <v>44741604.96</v>
      </c>
      <c r="Q568" s="56">
        <f t="shared" si="162"/>
        <v>11493877312.49</v>
      </c>
      <c r="R568" s="56">
        <f t="shared" si="162"/>
        <v>5377871951.309994</v>
      </c>
      <c r="S568" s="56">
        <f t="shared" si="162"/>
        <v>82024446.26999998</v>
      </c>
      <c r="T568" s="56">
        <f t="shared" si="162"/>
        <v>5459896397.579997</v>
      </c>
      <c r="U568" s="99">
        <f t="shared" si="162"/>
        <v>20914761931.499985</v>
      </c>
      <c r="V568" s="2">
        <f t="shared" si="153"/>
        <v>0.7219602481774833</v>
      </c>
      <c r="W568" s="2">
        <f t="shared" si="154"/>
        <v>0.011011491184963012</v>
      </c>
      <c r="X568" s="2">
        <f t="shared" si="154"/>
        <v>0.7329717393624468</v>
      </c>
      <c r="Y568" s="2">
        <f t="shared" si="149"/>
        <v>1.543012290395923</v>
      </c>
      <c r="Z568" s="2">
        <f t="shared" si="150"/>
        <v>0.5317486294323359</v>
      </c>
      <c r="AA568" s="104">
        <f>ROUND((10977689.29/F568)*100,4)</f>
        <v>0.0015</v>
      </c>
      <c r="AB568" s="105">
        <f>(((U568-10977689.29)/F568)*100)</f>
        <v>2.8062589433127547</v>
      </c>
      <c r="AC568" s="8">
        <v>229698.1151883014</v>
      </c>
      <c r="AD568" s="22">
        <f>(AC568/100)*AB568</f>
        <v>6445.923900092541</v>
      </c>
      <c r="AE568" s="22">
        <v>551.8496667574124</v>
      </c>
      <c r="AF568" s="22">
        <f>AD568-AE568</f>
        <v>5894.074233335128</v>
      </c>
      <c r="AH568" s="1">
        <f>SUM(AH2:AH567)</f>
        <v>1239769309475.1528</v>
      </c>
      <c r="AI568" s="2">
        <f>(M568/AH568)*100</f>
        <v>0.3194939728832984</v>
      </c>
      <c r="AJ568" s="2">
        <f>(Q568/AH568)*100</f>
        <v>0.9270980677329275</v>
      </c>
      <c r="AK568" s="2">
        <f>(R568/AH568)*100</f>
        <v>0.4337800516764427</v>
      </c>
      <c r="AL568" s="2">
        <f>(U568/AH568)*100</f>
        <v>1.686988197857075</v>
      </c>
      <c r="AN568" s="102"/>
    </row>
    <row r="569" spans="22:25" ht="12.75">
      <c r="V569" s="2"/>
      <c r="W569" s="2"/>
      <c r="X569" s="2"/>
      <c r="Y569" s="2"/>
    </row>
    <row r="571" spans="3:30" ht="12.75">
      <c r="C571" s="88" t="s">
        <v>2</v>
      </c>
      <c r="F571" s="21">
        <f>SUMIF($C$2:$C$567,$C571,F$2:F$567)</f>
        <v>30801540913</v>
      </c>
      <c r="I571" s="21">
        <f aca="true" t="shared" si="163" ref="I571:U586">SUMIF($C$2:$C$567,$C571,I$2:I$567)</f>
        <v>116595526.50000006</v>
      </c>
      <c r="J571" s="21">
        <f t="shared" si="163"/>
        <v>7192499.999999999</v>
      </c>
      <c r="K571" s="21">
        <f t="shared" si="163"/>
        <v>4328889</v>
      </c>
      <c r="L571" s="21">
        <f t="shared" si="163"/>
        <v>7935383.970000001</v>
      </c>
      <c r="M571" s="21">
        <f t="shared" si="163"/>
        <v>136052299.47000003</v>
      </c>
      <c r="N571" s="21">
        <f t="shared" si="163"/>
        <v>309702479.38</v>
      </c>
      <c r="O571" s="21">
        <f t="shared" si="163"/>
        <v>51848302.53</v>
      </c>
      <c r="P571" s="21">
        <f t="shared" si="163"/>
        <v>5797785.6899999995</v>
      </c>
      <c r="Q571" s="21">
        <f t="shared" si="163"/>
        <v>367348567.5999999</v>
      </c>
      <c r="R571" s="21">
        <f t="shared" si="163"/>
        <v>287228921.59</v>
      </c>
      <c r="S571" s="21">
        <f t="shared" si="163"/>
        <v>480880</v>
      </c>
      <c r="T571" s="21">
        <f t="shared" si="163"/>
        <v>287709801.59</v>
      </c>
      <c r="U571" s="21">
        <f t="shared" si="163"/>
        <v>791110668.66</v>
      </c>
      <c r="V571" s="2">
        <f aca="true" t="shared" si="164" ref="V571:V591">(R571/F571)*100</f>
        <v>0.9325147803523461</v>
      </c>
      <c r="W571" s="2">
        <f aca="true" t="shared" si="165" ref="W571:W591">(S571/$F571)*100</f>
        <v>0.0015612205939899626</v>
      </c>
      <c r="X571" s="2">
        <f>V571+W571</f>
        <v>0.9340760009463361</v>
      </c>
      <c r="Y571" s="2">
        <f aca="true" t="shared" si="166" ref="Y571:Y591">(Q571/F571)*100</f>
        <v>1.1926304876680958</v>
      </c>
      <c r="Z571" s="2">
        <f aca="true" t="shared" si="167" ref="Z571:Z591">(M571/F571)*100</f>
        <v>0.4417061466317039</v>
      </c>
      <c r="AB571" s="6">
        <f aca="true" t="shared" si="168" ref="AB571:AB591">((U571/F571)*100)-AA571</f>
        <v>2.5684126352461356</v>
      </c>
      <c r="AC571" s="8">
        <v>207271.2616279657</v>
      </c>
      <c r="AD571" s="22">
        <f aca="true" t="shared" si="169" ref="AD571:AD591">AC571/100*AB571</f>
        <v>5323.581272886747</v>
      </c>
    </row>
    <row r="572" spans="3:30" ht="12.75">
      <c r="C572" s="88" t="s">
        <v>43</v>
      </c>
      <c r="F572" s="21">
        <f aca="true" t="shared" si="170" ref="F572:F591">SUMIF($C$2:$C$567,$C572,F$2:F$567)</f>
        <v>121846062795</v>
      </c>
      <c r="I572" s="21">
        <f t="shared" si="163"/>
        <v>271194255.00000006</v>
      </c>
      <c r="J572" s="21">
        <f t="shared" si="163"/>
        <v>0</v>
      </c>
      <c r="K572" s="21">
        <f t="shared" si="163"/>
        <v>0</v>
      </c>
      <c r="L572" s="21">
        <f t="shared" si="163"/>
        <v>15398469.999999998</v>
      </c>
      <c r="M572" s="21">
        <f t="shared" si="163"/>
        <v>286592724.9999999</v>
      </c>
      <c r="N572" s="21">
        <f t="shared" si="163"/>
        <v>1402636793.28</v>
      </c>
      <c r="O572" s="21">
        <f t="shared" si="163"/>
        <v>195563809.46999997</v>
      </c>
      <c r="P572" s="21">
        <f t="shared" si="163"/>
        <v>386465</v>
      </c>
      <c r="Q572" s="21">
        <f t="shared" si="163"/>
        <v>1598587067.7499998</v>
      </c>
      <c r="R572" s="21">
        <f t="shared" si="163"/>
        <v>815191451.12</v>
      </c>
      <c r="S572" s="21">
        <f t="shared" si="163"/>
        <v>4143570.9</v>
      </c>
      <c r="T572" s="21">
        <f t="shared" si="163"/>
        <v>819335022.02</v>
      </c>
      <c r="U572" s="21">
        <f t="shared" si="163"/>
        <v>2704514814.7699995</v>
      </c>
      <c r="V572" s="2">
        <f t="shared" si="164"/>
        <v>0.6690338878585839</v>
      </c>
      <c r="W572" s="2">
        <f t="shared" si="165"/>
        <v>0.003400660476794686</v>
      </c>
      <c r="X572" s="2">
        <f aca="true" t="shared" si="171" ref="X572:X591">V572+W572</f>
        <v>0.6724345483353785</v>
      </c>
      <c r="Y572" s="2">
        <f t="shared" si="166"/>
        <v>1.311972690032294</v>
      </c>
      <c r="Z572" s="2">
        <f t="shared" si="167"/>
        <v>0.2352088515836396</v>
      </c>
      <c r="AB572" s="6">
        <f t="shared" si="168"/>
        <v>2.2196160899513124</v>
      </c>
      <c r="AC572" s="8">
        <v>380650.733323032</v>
      </c>
      <c r="AD572" s="22">
        <f t="shared" si="169"/>
        <v>8448.98492335568</v>
      </c>
    </row>
    <row r="573" spans="3:30" ht="12.75">
      <c r="C573" s="88" t="s">
        <v>173</v>
      </c>
      <c r="F573" s="21">
        <f t="shared" si="170"/>
        <v>28292996315</v>
      </c>
      <c r="I573" s="21">
        <f t="shared" si="163"/>
        <v>152171000</v>
      </c>
      <c r="J573" s="21">
        <f t="shared" si="163"/>
        <v>10268496.999999996</v>
      </c>
      <c r="K573" s="21">
        <f t="shared" si="163"/>
        <v>0</v>
      </c>
      <c r="L573" s="21">
        <f t="shared" si="163"/>
        <v>16550765.000000004</v>
      </c>
      <c r="M573" s="21">
        <f t="shared" si="163"/>
        <v>178990262.00000006</v>
      </c>
      <c r="N573" s="21">
        <f t="shared" si="163"/>
        <v>469800557.5</v>
      </c>
      <c r="O573" s="21">
        <f t="shared" si="163"/>
        <v>149495918.34</v>
      </c>
      <c r="P573" s="21">
        <f t="shared" si="163"/>
        <v>0</v>
      </c>
      <c r="Q573" s="21">
        <f t="shared" si="163"/>
        <v>619296475.84</v>
      </c>
      <c r="R573" s="21">
        <f t="shared" si="163"/>
        <v>156701374.69</v>
      </c>
      <c r="S573" s="21">
        <f t="shared" si="163"/>
        <v>7353771.17</v>
      </c>
      <c r="T573" s="21">
        <f t="shared" si="163"/>
        <v>164055145.85999998</v>
      </c>
      <c r="U573" s="21">
        <f t="shared" si="163"/>
        <v>962341883.7</v>
      </c>
      <c r="V573" s="2">
        <f t="shared" si="164"/>
        <v>0.5538521722668241</v>
      </c>
      <c r="W573" s="2">
        <f t="shared" si="165"/>
        <v>0.02599148951255218</v>
      </c>
      <c r="X573" s="2">
        <f t="shared" si="171"/>
        <v>0.5798436617793763</v>
      </c>
      <c r="Y573" s="2">
        <f t="shared" si="166"/>
        <v>2.1888684709991986</v>
      </c>
      <c r="Z573" s="2">
        <f t="shared" si="167"/>
        <v>0.6326309875674263</v>
      </c>
      <c r="AB573" s="6">
        <f t="shared" si="168"/>
        <v>3.401343120346001</v>
      </c>
      <c r="AC573" s="8">
        <v>155701.87336481534</v>
      </c>
      <c r="AD573" s="22">
        <f t="shared" si="169"/>
        <v>5295.954957943989</v>
      </c>
    </row>
    <row r="574" spans="3:30" ht="12.75">
      <c r="C574" s="88" t="s">
        <v>229</v>
      </c>
      <c r="F574" s="21">
        <f t="shared" si="170"/>
        <v>22919987883</v>
      </c>
      <c r="I574" s="21">
        <f t="shared" si="163"/>
        <v>248271733.00000006</v>
      </c>
      <c r="J574" s="21">
        <f t="shared" si="163"/>
        <v>8600738</v>
      </c>
      <c r="K574" s="21">
        <f t="shared" si="163"/>
        <v>0</v>
      </c>
      <c r="L574" s="21">
        <f t="shared" si="163"/>
        <v>6757185.98</v>
      </c>
      <c r="M574" s="21">
        <f t="shared" si="163"/>
        <v>263629656.98</v>
      </c>
      <c r="N574" s="21">
        <f t="shared" si="163"/>
        <v>477135008.03</v>
      </c>
      <c r="O574" s="21">
        <f t="shared" si="163"/>
        <v>56278317.55999999</v>
      </c>
      <c r="P574" s="21">
        <f t="shared" si="163"/>
        <v>0</v>
      </c>
      <c r="Q574" s="21">
        <f t="shared" si="163"/>
        <v>533413325.5899999</v>
      </c>
      <c r="R574" s="21">
        <f t="shared" si="163"/>
        <v>191989170.25000003</v>
      </c>
      <c r="S574" s="21">
        <f t="shared" si="163"/>
        <v>1928153.88</v>
      </c>
      <c r="T574" s="21">
        <f t="shared" si="163"/>
        <v>193917324.13</v>
      </c>
      <c r="U574" s="21">
        <f t="shared" si="163"/>
        <v>990960306.6999999</v>
      </c>
      <c r="V574" s="2">
        <f t="shared" si="164"/>
        <v>0.8376495276963057</v>
      </c>
      <c r="W574" s="2">
        <f t="shared" si="165"/>
        <v>0.008412543190871981</v>
      </c>
      <c r="X574" s="2">
        <f t="shared" si="171"/>
        <v>0.8460620708871778</v>
      </c>
      <c r="Y574" s="2">
        <f t="shared" si="166"/>
        <v>2.3272845008161553</v>
      </c>
      <c r="Z574" s="2">
        <f t="shared" si="167"/>
        <v>1.1502172615699195</v>
      </c>
      <c r="AB574" s="6">
        <f t="shared" si="168"/>
        <v>4.323563833273253</v>
      </c>
      <c r="AC574" s="8">
        <v>112845.20223558872</v>
      </c>
      <c r="AD574" s="22">
        <f t="shared" si="169"/>
        <v>4878.934351441974</v>
      </c>
    </row>
    <row r="575" spans="3:30" ht="12.75">
      <c r="C575" s="88" t="s">
        <v>296</v>
      </c>
      <c r="F575" s="21">
        <f t="shared" si="170"/>
        <v>39177722929</v>
      </c>
      <c r="I575" s="21">
        <f t="shared" si="163"/>
        <v>75031629.32999998</v>
      </c>
      <c r="J575" s="21">
        <f t="shared" si="163"/>
        <v>7483121.76</v>
      </c>
      <c r="K575" s="21">
        <f t="shared" si="163"/>
        <v>0</v>
      </c>
      <c r="L575" s="21">
        <f t="shared" si="163"/>
        <v>4427042.4399999995</v>
      </c>
      <c r="M575" s="21">
        <f t="shared" si="163"/>
        <v>86941793.52999999</v>
      </c>
      <c r="N575" s="21">
        <f t="shared" si="163"/>
        <v>115378463.5</v>
      </c>
      <c r="O575" s="21">
        <f t="shared" si="163"/>
        <v>16498988</v>
      </c>
      <c r="P575" s="21">
        <f t="shared" si="163"/>
        <v>0</v>
      </c>
      <c r="Q575" s="21">
        <f t="shared" si="163"/>
        <v>131877451.5</v>
      </c>
      <c r="R575" s="21">
        <f t="shared" si="163"/>
        <v>129811076.75999999</v>
      </c>
      <c r="S575" s="21">
        <f t="shared" si="163"/>
        <v>0</v>
      </c>
      <c r="T575" s="21">
        <f t="shared" si="163"/>
        <v>129811076.75999999</v>
      </c>
      <c r="U575" s="21">
        <f t="shared" si="163"/>
        <v>348630321.7899999</v>
      </c>
      <c r="V575" s="2">
        <f t="shared" si="164"/>
        <v>0.33133900353333623</v>
      </c>
      <c r="W575" s="2">
        <f t="shared" si="165"/>
        <v>0</v>
      </c>
      <c r="X575" s="2">
        <f t="shared" si="171"/>
        <v>0.33133900353333623</v>
      </c>
      <c r="Y575" s="2">
        <f t="shared" si="166"/>
        <v>0.33661336504675243</v>
      </c>
      <c r="Z575" s="2">
        <f t="shared" si="167"/>
        <v>0.221916403073146</v>
      </c>
      <c r="AB575" s="6">
        <f t="shared" si="168"/>
        <v>0.8898687716532344</v>
      </c>
      <c r="AC575" s="8">
        <v>419299.1271005684</v>
      </c>
      <c r="AD575" s="22">
        <f t="shared" si="169"/>
        <v>3731.2119918825624</v>
      </c>
    </row>
    <row r="576" spans="3:30" ht="12.75">
      <c r="C576" s="88" t="s">
        <v>322</v>
      </c>
      <c r="F576" s="21">
        <f t="shared" si="170"/>
        <v>5236190897</v>
      </c>
      <c r="I576" s="21">
        <f t="shared" si="163"/>
        <v>68055000</v>
      </c>
      <c r="J576" s="21">
        <f t="shared" si="163"/>
        <v>0</v>
      </c>
      <c r="K576" s="21">
        <f t="shared" si="163"/>
        <v>1622999.9999999998</v>
      </c>
      <c r="L576" s="21">
        <f t="shared" si="163"/>
        <v>692121.73</v>
      </c>
      <c r="M576" s="21">
        <f t="shared" si="163"/>
        <v>70370121.72999999</v>
      </c>
      <c r="N576" s="21">
        <f t="shared" si="163"/>
        <v>52977350</v>
      </c>
      <c r="O576" s="21">
        <f t="shared" si="163"/>
        <v>8301269.55</v>
      </c>
      <c r="P576" s="21">
        <f t="shared" si="163"/>
        <v>0</v>
      </c>
      <c r="Q576" s="21">
        <f t="shared" si="163"/>
        <v>61278619.55</v>
      </c>
      <c r="R576" s="21">
        <f t="shared" si="163"/>
        <v>49715337.559999995</v>
      </c>
      <c r="S576" s="21">
        <f t="shared" si="163"/>
        <v>0</v>
      </c>
      <c r="T576" s="21">
        <f t="shared" si="163"/>
        <v>49715337.559999995</v>
      </c>
      <c r="U576" s="21">
        <f t="shared" si="163"/>
        <v>181364078.84</v>
      </c>
      <c r="V576" s="2">
        <f t="shared" si="164"/>
        <v>0.9494561702951602</v>
      </c>
      <c r="W576" s="2">
        <f t="shared" si="165"/>
        <v>0</v>
      </c>
      <c r="X576" s="2">
        <f t="shared" si="171"/>
        <v>0.9494561702951602</v>
      </c>
      <c r="Y576" s="2">
        <f t="shared" si="166"/>
        <v>1.1702900210362595</v>
      </c>
      <c r="Z576" s="2">
        <f t="shared" si="167"/>
        <v>1.343918186220398</v>
      </c>
      <c r="AB576" s="6">
        <f t="shared" si="168"/>
        <v>3.463664377551818</v>
      </c>
      <c r="AC576" s="8">
        <v>93859.04771140419</v>
      </c>
      <c r="AD576" s="22">
        <f t="shared" si="169"/>
        <v>3250.9624006892714</v>
      </c>
    </row>
    <row r="577" spans="3:30" ht="12.75">
      <c r="C577" s="89" t="s">
        <v>344</v>
      </c>
      <c r="F577" s="21">
        <f t="shared" si="170"/>
        <v>40262950510</v>
      </c>
      <c r="I577" s="21">
        <f t="shared" si="163"/>
        <v>325743293.99999994</v>
      </c>
      <c r="J577" s="21">
        <f t="shared" si="163"/>
        <v>0</v>
      </c>
      <c r="K577" s="21">
        <f t="shared" si="163"/>
        <v>0</v>
      </c>
      <c r="L577" s="21">
        <f t="shared" si="163"/>
        <v>7785784.000000001</v>
      </c>
      <c r="M577" s="21">
        <f t="shared" si="163"/>
        <v>333529078</v>
      </c>
      <c r="N577" s="21">
        <f t="shared" si="163"/>
        <v>668800052.89</v>
      </c>
      <c r="O577" s="21">
        <f t="shared" si="163"/>
        <v>129653491.19</v>
      </c>
      <c r="P577" s="21">
        <f t="shared" si="163"/>
        <v>14311035.05</v>
      </c>
      <c r="Q577" s="21">
        <f t="shared" si="163"/>
        <v>812764579.1300001</v>
      </c>
      <c r="R577" s="21">
        <f t="shared" si="163"/>
        <v>560787633.9000001</v>
      </c>
      <c r="S577" s="21">
        <f t="shared" si="163"/>
        <v>1380484.7</v>
      </c>
      <c r="T577" s="21">
        <f t="shared" si="163"/>
        <v>562168118.6</v>
      </c>
      <c r="U577" s="21">
        <f t="shared" si="163"/>
        <v>1708461775.7299998</v>
      </c>
      <c r="V577" s="2">
        <f t="shared" si="164"/>
        <v>1.3928130621244927</v>
      </c>
      <c r="W577" s="2">
        <f t="shared" si="165"/>
        <v>0.003428672470630618</v>
      </c>
      <c r="X577" s="2">
        <f t="shared" si="171"/>
        <v>1.3962417345951235</v>
      </c>
      <c r="Y577" s="2">
        <f t="shared" si="166"/>
        <v>2.0186413783265484</v>
      </c>
      <c r="Z577" s="2">
        <f t="shared" si="167"/>
        <v>0.8283771402127181</v>
      </c>
      <c r="AB577" s="6">
        <f t="shared" si="168"/>
        <v>4.243260253134389</v>
      </c>
      <c r="AC577" s="8">
        <v>184869.19005510103</v>
      </c>
      <c r="AD577" s="22">
        <f t="shared" si="169"/>
        <v>7844.480861899576</v>
      </c>
    </row>
    <row r="578" spans="3:30" ht="12.75">
      <c r="C578" s="88" t="s">
        <v>382</v>
      </c>
      <c r="F578" s="21">
        <f t="shared" si="170"/>
        <v>14440149031</v>
      </c>
      <c r="I578" s="21">
        <f t="shared" si="163"/>
        <v>121730000</v>
      </c>
      <c r="J578" s="21">
        <f t="shared" si="163"/>
        <v>3522274</v>
      </c>
      <c r="K578" s="21">
        <f t="shared" si="163"/>
        <v>0</v>
      </c>
      <c r="L578" s="21">
        <f t="shared" si="163"/>
        <v>8846008.33</v>
      </c>
      <c r="M578" s="21">
        <f t="shared" si="163"/>
        <v>134098282.33</v>
      </c>
      <c r="N578" s="21">
        <f t="shared" si="163"/>
        <v>275852285.39</v>
      </c>
      <c r="O578" s="21">
        <f t="shared" si="163"/>
        <v>46804123.4</v>
      </c>
      <c r="P578" s="21">
        <f t="shared" si="163"/>
        <v>0</v>
      </c>
      <c r="Q578" s="21">
        <f t="shared" si="163"/>
        <v>322656408.78999996</v>
      </c>
      <c r="R578" s="21">
        <f t="shared" si="163"/>
        <v>121813308.75000001</v>
      </c>
      <c r="S578" s="21">
        <f t="shared" si="163"/>
        <v>2181196.17</v>
      </c>
      <c r="T578" s="21">
        <f t="shared" si="163"/>
        <v>123994504.92</v>
      </c>
      <c r="U578" s="21">
        <f t="shared" si="163"/>
        <v>580749196.0400002</v>
      </c>
      <c r="V578" s="2">
        <f t="shared" si="164"/>
        <v>0.8435737642907435</v>
      </c>
      <c r="W578" s="2">
        <f t="shared" si="165"/>
        <v>0.015105080739246006</v>
      </c>
      <c r="X578" s="2">
        <f t="shared" si="171"/>
        <v>0.8586788450299895</v>
      </c>
      <c r="Y578" s="2">
        <f t="shared" si="166"/>
        <v>2.2344396037556375</v>
      </c>
      <c r="Z578" s="2">
        <f t="shared" si="167"/>
        <v>0.9286488805767783</v>
      </c>
      <c r="AB578" s="6">
        <f t="shared" si="168"/>
        <v>4.021767329362407</v>
      </c>
      <c r="AC578" s="8">
        <v>119827.18017148373</v>
      </c>
      <c r="AD578" s="22">
        <f t="shared" si="169"/>
        <v>4819.170383832961</v>
      </c>
    </row>
    <row r="579" spans="3:30" ht="12.75">
      <c r="C579" s="88" t="s">
        <v>421</v>
      </c>
      <c r="F579" s="21">
        <f t="shared" si="170"/>
        <v>21195055716</v>
      </c>
      <c r="I579" s="21">
        <f t="shared" si="163"/>
        <v>223708792.00000003</v>
      </c>
      <c r="J579" s="21">
        <f t="shared" si="163"/>
        <v>0</v>
      </c>
      <c r="K579" s="21">
        <f t="shared" si="163"/>
        <v>0</v>
      </c>
      <c r="L579" s="21">
        <f t="shared" si="163"/>
        <v>5024934.8100000005</v>
      </c>
      <c r="M579" s="21">
        <f t="shared" si="163"/>
        <v>228733726.81000003</v>
      </c>
      <c r="N579" s="21">
        <f t="shared" si="163"/>
        <v>326529611.5</v>
      </c>
      <c r="O579" s="21">
        <f t="shared" si="163"/>
        <v>0</v>
      </c>
      <c r="P579" s="21">
        <f t="shared" si="163"/>
        <v>13425993.770000001</v>
      </c>
      <c r="Q579" s="21">
        <f t="shared" si="163"/>
        <v>339955605.27</v>
      </c>
      <c r="R579" s="21">
        <f t="shared" si="163"/>
        <v>396470561.55</v>
      </c>
      <c r="S579" s="21">
        <f t="shared" si="163"/>
        <v>0</v>
      </c>
      <c r="T579" s="21">
        <f t="shared" si="163"/>
        <v>396470561.55</v>
      </c>
      <c r="U579" s="21">
        <f t="shared" si="163"/>
        <v>965159893.6299999</v>
      </c>
      <c r="V579" s="2">
        <f t="shared" si="164"/>
        <v>1.8705804167842182</v>
      </c>
      <c r="W579" s="2">
        <f t="shared" si="165"/>
        <v>0</v>
      </c>
      <c r="X579" s="2">
        <f t="shared" si="171"/>
        <v>1.8705804167842182</v>
      </c>
      <c r="Y579" s="2">
        <f t="shared" si="166"/>
        <v>1.6039382477931863</v>
      </c>
      <c r="Z579" s="2">
        <f t="shared" si="167"/>
        <v>1.079184362027086</v>
      </c>
      <c r="AB579" s="6">
        <f t="shared" si="168"/>
        <v>4.55370302660449</v>
      </c>
      <c r="AC579" s="8">
        <v>121710.6639310539</v>
      </c>
      <c r="AD579" s="22">
        <f t="shared" si="169"/>
        <v>5542.342187128821</v>
      </c>
    </row>
    <row r="580" spans="3:30" ht="12.75">
      <c r="C580" s="88" t="s">
        <v>445</v>
      </c>
      <c r="F580" s="21">
        <f t="shared" si="170"/>
        <v>18480246734</v>
      </c>
      <c r="I580" s="21">
        <f t="shared" si="163"/>
        <v>69445000.00000001</v>
      </c>
      <c r="J580" s="21">
        <f t="shared" si="163"/>
        <v>5617411</v>
      </c>
      <c r="K580" s="21">
        <f t="shared" si="163"/>
        <v>0</v>
      </c>
      <c r="L580" s="21">
        <f t="shared" si="163"/>
        <v>6976999.999999999</v>
      </c>
      <c r="M580" s="21">
        <f t="shared" si="163"/>
        <v>82039411</v>
      </c>
      <c r="N580" s="21">
        <f t="shared" si="163"/>
        <v>188438099.59</v>
      </c>
      <c r="O580" s="21">
        <f t="shared" si="163"/>
        <v>109664498.38999999</v>
      </c>
      <c r="P580" s="21">
        <f t="shared" si="163"/>
        <v>0</v>
      </c>
      <c r="Q580" s="21">
        <f t="shared" si="163"/>
        <v>298102597.97999996</v>
      </c>
      <c r="R580" s="21">
        <f t="shared" si="163"/>
        <v>44714022.27</v>
      </c>
      <c r="S580" s="21">
        <f t="shared" si="163"/>
        <v>5531802.42</v>
      </c>
      <c r="T580" s="21">
        <f t="shared" si="163"/>
        <v>50245824.690000005</v>
      </c>
      <c r="U580" s="21">
        <f t="shared" si="163"/>
        <v>430387833.67</v>
      </c>
      <c r="V580" s="2">
        <f t="shared" si="164"/>
        <v>0.24195576451766224</v>
      </c>
      <c r="W580" s="2">
        <f t="shared" si="165"/>
        <v>0.029933596123598163</v>
      </c>
      <c r="X580" s="2">
        <f t="shared" si="171"/>
        <v>0.2718893606412604</v>
      </c>
      <c r="Y580" s="2">
        <f t="shared" si="166"/>
        <v>1.613087759437487</v>
      </c>
      <c r="Z580" s="2">
        <f t="shared" si="167"/>
        <v>0.44393027961614656</v>
      </c>
      <c r="AB580" s="6">
        <f t="shared" si="168"/>
        <v>2.3289073996948946</v>
      </c>
      <c r="AC580" s="8">
        <v>352084.85501496325</v>
      </c>
      <c r="AD580" s="22">
        <f t="shared" si="169"/>
        <v>8199.73024164852</v>
      </c>
    </row>
    <row r="581" spans="3:30" ht="12.75">
      <c r="C581" s="88" t="s">
        <v>489</v>
      </c>
      <c r="F581" s="21">
        <f t="shared" si="170"/>
        <v>29257312742</v>
      </c>
      <c r="I581" s="21">
        <f t="shared" si="163"/>
        <v>189190481</v>
      </c>
      <c r="J581" s="21">
        <f t="shared" si="163"/>
        <v>9310225</v>
      </c>
      <c r="K581" s="21">
        <f t="shared" si="163"/>
        <v>0</v>
      </c>
      <c r="L581" s="21">
        <f t="shared" si="163"/>
        <v>11785424.999999998</v>
      </c>
      <c r="M581" s="21">
        <f t="shared" si="163"/>
        <v>210286131.00000006</v>
      </c>
      <c r="N581" s="21">
        <f t="shared" si="163"/>
        <v>242963456</v>
      </c>
      <c r="O581" s="21">
        <f t="shared" si="163"/>
        <v>240454421.43</v>
      </c>
      <c r="P581" s="21">
        <f t="shared" si="163"/>
        <v>2727935</v>
      </c>
      <c r="Q581" s="21">
        <f t="shared" si="163"/>
        <v>486145812.43</v>
      </c>
      <c r="R581" s="21">
        <f t="shared" si="163"/>
        <v>186344689.22</v>
      </c>
      <c r="S581" s="21">
        <f t="shared" si="163"/>
        <v>6945050.3100000005</v>
      </c>
      <c r="T581" s="21">
        <f t="shared" si="163"/>
        <v>193289739.53</v>
      </c>
      <c r="U581" s="21">
        <f t="shared" si="163"/>
        <v>889721682.9599999</v>
      </c>
      <c r="V581" s="2">
        <f t="shared" si="164"/>
        <v>0.6369166261551253</v>
      </c>
      <c r="W581" s="2">
        <f t="shared" si="165"/>
        <v>0.023737827090422124</v>
      </c>
      <c r="X581" s="2">
        <f t="shared" si="171"/>
        <v>0.6606544532455475</v>
      </c>
      <c r="Y581" s="2">
        <f t="shared" si="166"/>
        <v>1.661621546438607</v>
      </c>
      <c r="Z581" s="2">
        <f t="shared" si="167"/>
        <v>0.7187472508304777</v>
      </c>
      <c r="AB581" s="6">
        <f t="shared" si="168"/>
        <v>3.0410232505146317</v>
      </c>
      <c r="AC581" s="8">
        <v>202696.5903656922</v>
      </c>
      <c r="AD581" s="22">
        <f t="shared" si="169"/>
        <v>6164.050441021101</v>
      </c>
    </row>
    <row r="582" spans="3:30" ht="12.75">
      <c r="C582" s="88" t="s">
        <v>512</v>
      </c>
      <c r="F582" s="21">
        <f t="shared" si="170"/>
        <v>46563111315</v>
      </c>
      <c r="I582" s="21">
        <f t="shared" si="163"/>
        <v>239228000.00000006</v>
      </c>
      <c r="J582" s="21">
        <f t="shared" si="163"/>
        <v>0</v>
      </c>
      <c r="K582" s="21">
        <f t="shared" si="163"/>
        <v>0</v>
      </c>
      <c r="L582" s="21">
        <f t="shared" si="163"/>
        <v>26975582.769999996</v>
      </c>
      <c r="M582" s="21">
        <f t="shared" si="163"/>
        <v>266203582.76999998</v>
      </c>
      <c r="N582" s="21">
        <f t="shared" si="163"/>
        <v>1070059282.9100001</v>
      </c>
      <c r="O582" s="21">
        <f t="shared" si="163"/>
        <v>53098772.24</v>
      </c>
      <c r="P582" s="21">
        <f t="shared" si="163"/>
        <v>545617.95</v>
      </c>
      <c r="Q582" s="21">
        <f t="shared" si="163"/>
        <v>1123703673.1</v>
      </c>
      <c r="R582" s="21">
        <f t="shared" si="163"/>
        <v>408305159.21999997</v>
      </c>
      <c r="S582" s="21">
        <f t="shared" si="163"/>
        <v>6205719.3100000005</v>
      </c>
      <c r="T582" s="21">
        <f t="shared" si="163"/>
        <v>414510878.53000003</v>
      </c>
      <c r="U582" s="21">
        <f t="shared" si="163"/>
        <v>1804418134.4</v>
      </c>
      <c r="V582" s="2">
        <f t="shared" si="164"/>
        <v>0.8768854736914179</v>
      </c>
      <c r="W582" s="2">
        <f t="shared" si="165"/>
        <v>0.013327544347323004</v>
      </c>
      <c r="X582" s="2">
        <f t="shared" si="171"/>
        <v>0.8902130180387409</v>
      </c>
      <c r="Y582" s="2">
        <f t="shared" si="166"/>
        <v>2.4132916408831258</v>
      </c>
      <c r="Z582" s="2">
        <f t="shared" si="167"/>
        <v>0.5717048866625978</v>
      </c>
      <c r="AB582" s="6">
        <f t="shared" si="168"/>
        <v>3.8752095455844646</v>
      </c>
      <c r="AC582" s="8">
        <v>148172.63672487458</v>
      </c>
      <c r="AD582" s="22">
        <f t="shared" si="169"/>
        <v>5742.000162306532</v>
      </c>
    </row>
    <row r="583" spans="3:30" ht="12.75">
      <c r="C583" s="88" t="s">
        <v>554</v>
      </c>
      <c r="F583" s="21">
        <f t="shared" si="170"/>
        <v>70973216180</v>
      </c>
      <c r="I583" s="21">
        <f t="shared" si="163"/>
        <v>278540000</v>
      </c>
      <c r="J583" s="21">
        <f t="shared" si="163"/>
        <v>11196606.000000004</v>
      </c>
      <c r="K583" s="21">
        <f t="shared" si="163"/>
        <v>1663223.9999999995</v>
      </c>
      <c r="L583" s="21">
        <f t="shared" si="163"/>
        <v>15999999.999999994</v>
      </c>
      <c r="M583" s="21">
        <f t="shared" si="163"/>
        <v>307399830</v>
      </c>
      <c r="N583" s="21">
        <f t="shared" si="163"/>
        <v>759564545.36</v>
      </c>
      <c r="O583" s="21">
        <f t="shared" si="163"/>
        <v>283877218.47999996</v>
      </c>
      <c r="P583" s="21">
        <f t="shared" si="163"/>
        <v>0</v>
      </c>
      <c r="Q583" s="21">
        <f t="shared" si="163"/>
        <v>1043441763.8399999</v>
      </c>
      <c r="R583" s="21">
        <f t="shared" si="163"/>
        <v>360250222.9</v>
      </c>
      <c r="S583" s="21">
        <f t="shared" si="163"/>
        <v>6793362.8100000005</v>
      </c>
      <c r="T583" s="21">
        <f t="shared" si="163"/>
        <v>367043585.7099999</v>
      </c>
      <c r="U583" s="21">
        <f t="shared" si="163"/>
        <v>1717885179.5500002</v>
      </c>
      <c r="V583" s="2">
        <f t="shared" si="164"/>
        <v>0.5075861603711812</v>
      </c>
      <c r="W583" s="2">
        <f t="shared" si="165"/>
        <v>0.009571727442604393</v>
      </c>
      <c r="X583" s="2">
        <f t="shared" si="171"/>
        <v>0.5171578878137856</v>
      </c>
      <c r="Y583" s="2">
        <f t="shared" si="166"/>
        <v>1.4701908973571893</v>
      </c>
      <c r="Z583" s="2">
        <f t="shared" si="167"/>
        <v>0.4331208962270815</v>
      </c>
      <c r="AB583" s="6">
        <f t="shared" si="168"/>
        <v>2.420469681398057</v>
      </c>
      <c r="AC583" s="8">
        <v>288244.40120252914</v>
      </c>
      <c r="AD583" s="22">
        <f t="shared" si="169"/>
        <v>6976.868339434594</v>
      </c>
    </row>
    <row r="584" spans="3:30" ht="12.75">
      <c r="C584" s="88" t="s">
        <v>644</v>
      </c>
      <c r="F584" s="21">
        <f t="shared" si="170"/>
        <v>71122467295</v>
      </c>
      <c r="I584" s="21">
        <f t="shared" si="163"/>
        <v>177892554.54000002</v>
      </c>
      <c r="J584" s="21">
        <f t="shared" si="163"/>
        <v>0</v>
      </c>
      <c r="K584" s="21">
        <f t="shared" si="163"/>
        <v>0</v>
      </c>
      <c r="L584" s="21">
        <f t="shared" si="163"/>
        <v>42572816.86</v>
      </c>
      <c r="M584" s="21">
        <f t="shared" si="163"/>
        <v>220465371.40000004</v>
      </c>
      <c r="N584" s="21">
        <f t="shared" si="163"/>
        <v>733087963.04</v>
      </c>
      <c r="O584" s="21">
        <f t="shared" si="163"/>
        <v>220470916.24999997</v>
      </c>
      <c r="P584" s="21">
        <f t="shared" si="163"/>
        <v>0</v>
      </c>
      <c r="Q584" s="21">
        <f t="shared" si="163"/>
        <v>953558879.29</v>
      </c>
      <c r="R584" s="21">
        <f t="shared" si="163"/>
        <v>344923792.19</v>
      </c>
      <c r="S584" s="21">
        <f t="shared" si="163"/>
        <v>11751761.049999999</v>
      </c>
      <c r="T584" s="21">
        <f t="shared" si="163"/>
        <v>356675553.23999995</v>
      </c>
      <c r="U584" s="21">
        <f t="shared" si="163"/>
        <v>1530699803.9300003</v>
      </c>
      <c r="V584" s="2">
        <f t="shared" si="164"/>
        <v>0.48497163457411235</v>
      </c>
      <c r="W584" s="2">
        <f t="shared" si="165"/>
        <v>0.016523275270044185</v>
      </c>
      <c r="X584" s="2">
        <f t="shared" si="171"/>
        <v>0.5014949098441566</v>
      </c>
      <c r="Y584" s="2">
        <f t="shared" si="166"/>
        <v>1.3407280646421504</v>
      </c>
      <c r="Z584" s="2">
        <f t="shared" si="167"/>
        <v>0.309979925872874</v>
      </c>
      <c r="AB584" s="6">
        <f t="shared" si="168"/>
        <v>2.1522029003591814</v>
      </c>
      <c r="AC584" s="8">
        <v>364713.6468934533</v>
      </c>
      <c r="AD584" s="22">
        <f t="shared" si="169"/>
        <v>7849.377686446646</v>
      </c>
    </row>
    <row r="585" spans="3:30" ht="12.75">
      <c r="C585" s="88" t="s">
        <v>715</v>
      </c>
      <c r="F585" s="21">
        <f t="shared" si="170"/>
        <v>60359824809</v>
      </c>
      <c r="I585" s="21">
        <f t="shared" si="163"/>
        <v>251548007.99999997</v>
      </c>
      <c r="J585" s="21">
        <f t="shared" si="163"/>
        <v>26401400.000000004</v>
      </c>
      <c r="K585" s="21">
        <f t="shared" si="163"/>
        <v>9200000.000000002</v>
      </c>
      <c r="L585" s="21">
        <f t="shared" si="163"/>
        <v>10699620</v>
      </c>
      <c r="M585" s="21">
        <f t="shared" si="163"/>
        <v>297849028</v>
      </c>
      <c r="N585" s="21">
        <f t="shared" si="163"/>
        <v>424614909</v>
      </c>
      <c r="O585" s="21">
        <f t="shared" si="163"/>
        <v>185349943.13</v>
      </c>
      <c r="P585" s="21">
        <f t="shared" si="163"/>
        <v>5172983</v>
      </c>
      <c r="Q585" s="21">
        <f t="shared" si="163"/>
        <v>615137835.1300001</v>
      </c>
      <c r="R585" s="21">
        <f t="shared" si="163"/>
        <v>293757193.11000013</v>
      </c>
      <c r="S585" s="21">
        <f t="shared" si="163"/>
        <v>3909261.8600000003</v>
      </c>
      <c r="T585" s="21">
        <f t="shared" si="163"/>
        <v>297666454.97000015</v>
      </c>
      <c r="U585" s="21">
        <f t="shared" si="163"/>
        <v>1210653318.0999997</v>
      </c>
      <c r="V585" s="2">
        <f t="shared" si="164"/>
        <v>0.4866766827762549</v>
      </c>
      <c r="W585" s="2">
        <f t="shared" si="165"/>
        <v>0.00647659576940506</v>
      </c>
      <c r="X585" s="2">
        <f t="shared" si="171"/>
        <v>0.49315327854566</v>
      </c>
      <c r="Y585" s="2">
        <f t="shared" si="166"/>
        <v>1.0191179929307541</v>
      </c>
      <c r="Z585" s="2">
        <f t="shared" si="167"/>
        <v>0.493455752965653</v>
      </c>
      <c r="AB585" s="6">
        <f t="shared" si="168"/>
        <v>2.005727024442066</v>
      </c>
      <c r="AC585" s="8">
        <v>224229.7306522899</v>
      </c>
      <c r="AD585" s="22">
        <f t="shared" si="169"/>
        <v>4497.436304526633</v>
      </c>
    </row>
    <row r="586" spans="3:30" ht="12.75">
      <c r="C586" s="88" t="s">
        <v>776</v>
      </c>
      <c r="F586" s="21">
        <f t="shared" si="170"/>
        <v>21394285749</v>
      </c>
      <c r="I586" s="21">
        <f t="shared" si="163"/>
        <v>235187706.82</v>
      </c>
      <c r="J586" s="21">
        <f t="shared" si="163"/>
        <v>0</v>
      </c>
      <c r="K586" s="21">
        <f t="shared" si="163"/>
        <v>0</v>
      </c>
      <c r="L586" s="21">
        <f t="shared" si="163"/>
        <v>4598684.529999999</v>
      </c>
      <c r="M586" s="21">
        <f t="shared" si="163"/>
        <v>239786391.35000002</v>
      </c>
      <c r="N586" s="21">
        <f t="shared" si="163"/>
        <v>434841669.5</v>
      </c>
      <c r="O586" s="21">
        <f t="shared" si="163"/>
        <v>41149122</v>
      </c>
      <c r="P586" s="21">
        <f t="shared" si="163"/>
        <v>0</v>
      </c>
      <c r="Q586" s="21">
        <f t="shared" si="163"/>
        <v>475990791.5</v>
      </c>
      <c r="R586" s="21">
        <f t="shared" si="163"/>
        <v>311782247.16</v>
      </c>
      <c r="S586" s="21">
        <f t="shared" si="163"/>
        <v>1617147</v>
      </c>
      <c r="T586" s="21">
        <f t="shared" si="163"/>
        <v>313399394.16</v>
      </c>
      <c r="U586" s="21">
        <f t="shared" si="163"/>
        <v>1029176577.0100001</v>
      </c>
      <c r="V586" s="2">
        <f t="shared" si="164"/>
        <v>1.4573155225552372</v>
      </c>
      <c r="W586" s="2">
        <f t="shared" si="165"/>
        <v>0.007558780035812076</v>
      </c>
      <c r="X586" s="2">
        <f t="shared" si="171"/>
        <v>1.4648743025910493</v>
      </c>
      <c r="Y586" s="2">
        <f t="shared" si="166"/>
        <v>2.224850116916142</v>
      </c>
      <c r="Z586" s="2">
        <f t="shared" si="167"/>
        <v>1.1207964321090176</v>
      </c>
      <c r="AB586" s="6">
        <f t="shared" si="168"/>
        <v>4.81052085161621</v>
      </c>
      <c r="AC586" s="8">
        <v>147971.39617288022</v>
      </c>
      <c r="AD586" s="22">
        <f t="shared" si="169"/>
        <v>7118.194867324033</v>
      </c>
    </row>
    <row r="587" spans="3:30" ht="12.75">
      <c r="C587" s="88" t="s">
        <v>808</v>
      </c>
      <c r="F587" s="21">
        <f t="shared" si="170"/>
        <v>3644751237</v>
      </c>
      <c r="I587" s="21">
        <f aca="true" t="shared" si="172" ref="I587:U591">SUMIF($C$2:$C$567,$C587,I$2:I$567)</f>
        <v>42502677.089999996</v>
      </c>
      <c r="J587" s="21">
        <f t="shared" si="172"/>
        <v>0</v>
      </c>
      <c r="K587" s="21">
        <f t="shared" si="172"/>
        <v>0</v>
      </c>
      <c r="L587" s="21">
        <f t="shared" si="172"/>
        <v>879359.79</v>
      </c>
      <c r="M587" s="21">
        <f t="shared" si="172"/>
        <v>43382036.879999995</v>
      </c>
      <c r="N587" s="21">
        <f t="shared" si="172"/>
        <v>43309380</v>
      </c>
      <c r="O587" s="21">
        <f t="shared" si="172"/>
        <v>17814654.5</v>
      </c>
      <c r="P587" s="21">
        <f t="shared" si="172"/>
        <v>0</v>
      </c>
      <c r="Q587" s="21">
        <f t="shared" si="172"/>
        <v>61124034.5</v>
      </c>
      <c r="R587" s="21">
        <f t="shared" si="172"/>
        <v>12901829.569999998</v>
      </c>
      <c r="S587" s="21">
        <f t="shared" si="172"/>
        <v>335846.86</v>
      </c>
      <c r="T587" s="21">
        <f t="shared" si="172"/>
        <v>13237676.43</v>
      </c>
      <c r="U587" s="21">
        <f t="shared" si="172"/>
        <v>117743747.81</v>
      </c>
      <c r="V587" s="2">
        <f t="shared" si="164"/>
        <v>0.35398381757926267</v>
      </c>
      <c r="W587" s="2">
        <f t="shared" si="165"/>
        <v>0.00921453449526602</v>
      </c>
      <c r="X587" s="2">
        <f t="shared" si="171"/>
        <v>0.3631983520745287</v>
      </c>
      <c r="Y587" s="2">
        <f t="shared" si="166"/>
        <v>1.6770426985384956</v>
      </c>
      <c r="Z587" s="2">
        <f t="shared" si="167"/>
        <v>1.1902605708615608</v>
      </c>
      <c r="AB587" s="6">
        <f t="shared" si="168"/>
        <v>3.230501621474585</v>
      </c>
      <c r="AC587" s="8">
        <v>121271.07947695446</v>
      </c>
      <c r="AD587" s="22">
        <f t="shared" si="169"/>
        <v>3917.6641888827467</v>
      </c>
    </row>
    <row r="588" spans="3:30" ht="12.75">
      <c r="C588" s="88" t="s">
        <v>833</v>
      </c>
      <c r="F588" s="21">
        <f t="shared" si="170"/>
        <v>53270163769</v>
      </c>
      <c r="I588" s="21">
        <f t="shared" si="172"/>
        <v>163802453.99999994</v>
      </c>
      <c r="J588" s="21">
        <f t="shared" si="172"/>
        <v>11444406.999999998</v>
      </c>
      <c r="K588" s="21">
        <f t="shared" si="172"/>
        <v>0</v>
      </c>
      <c r="L588" s="21">
        <f t="shared" si="172"/>
        <v>16769762.8</v>
      </c>
      <c r="M588" s="21">
        <f t="shared" si="172"/>
        <v>192016623.8</v>
      </c>
      <c r="N588" s="21">
        <f t="shared" si="172"/>
        <v>476177581</v>
      </c>
      <c r="O588" s="21">
        <f t="shared" si="172"/>
        <v>151236507.49</v>
      </c>
      <c r="P588" s="21">
        <f t="shared" si="172"/>
        <v>0</v>
      </c>
      <c r="Q588" s="21">
        <f t="shared" si="172"/>
        <v>627414088.4899999</v>
      </c>
      <c r="R588" s="21">
        <f t="shared" si="172"/>
        <v>163809451.56</v>
      </c>
      <c r="S588" s="21">
        <f t="shared" si="172"/>
        <v>17813620.520000003</v>
      </c>
      <c r="T588" s="21">
        <f t="shared" si="172"/>
        <v>181623072.08000004</v>
      </c>
      <c r="U588" s="21">
        <f t="shared" si="172"/>
        <v>1001053784.3700002</v>
      </c>
      <c r="V588" s="2">
        <f t="shared" si="164"/>
        <v>0.30750694191656897</v>
      </c>
      <c r="W588" s="2">
        <f t="shared" si="165"/>
        <v>0.033440145964721904</v>
      </c>
      <c r="X588" s="2">
        <f t="shared" si="171"/>
        <v>0.34094708788129086</v>
      </c>
      <c r="Y588" s="2">
        <f t="shared" si="166"/>
        <v>1.1777964325597152</v>
      </c>
      <c r="Z588" s="2">
        <f t="shared" si="167"/>
        <v>0.3604581067793563</v>
      </c>
      <c r="AB588" s="6">
        <f t="shared" si="168"/>
        <v>1.8792016272203629</v>
      </c>
      <c r="AC588" s="8">
        <v>426646.4005742929</v>
      </c>
      <c r="AD588" s="22">
        <f t="shared" si="169"/>
        <v>8017.546102069219</v>
      </c>
    </row>
    <row r="589" spans="3:30" ht="12.75">
      <c r="C589" s="88" t="s">
        <v>866</v>
      </c>
      <c r="F589" s="21">
        <f t="shared" si="170"/>
        <v>12245161195</v>
      </c>
      <c r="I589" s="21">
        <f t="shared" si="172"/>
        <v>62685294</v>
      </c>
      <c r="J589" s="21">
        <f t="shared" si="172"/>
        <v>4404706</v>
      </c>
      <c r="K589" s="21">
        <f t="shared" si="172"/>
        <v>1137529.9999999998</v>
      </c>
      <c r="L589" s="21">
        <f t="shared" si="172"/>
        <v>6026530.999999998</v>
      </c>
      <c r="M589" s="21">
        <f t="shared" si="172"/>
        <v>74254061</v>
      </c>
      <c r="N589" s="21">
        <f t="shared" si="172"/>
        <v>165120185.87</v>
      </c>
      <c r="O589" s="21">
        <f t="shared" si="172"/>
        <v>63726579.80000001</v>
      </c>
      <c r="P589" s="21">
        <f t="shared" si="172"/>
        <v>0</v>
      </c>
      <c r="Q589" s="21">
        <f t="shared" si="172"/>
        <v>228846765.67000002</v>
      </c>
      <c r="R589" s="21">
        <f t="shared" si="172"/>
        <v>70484661.63999999</v>
      </c>
      <c r="S589" s="21">
        <f t="shared" si="172"/>
        <v>1052107.9300000002</v>
      </c>
      <c r="T589" s="21">
        <f t="shared" si="172"/>
        <v>71536769.57</v>
      </c>
      <c r="U589" s="21">
        <f t="shared" si="172"/>
        <v>374637596.23999995</v>
      </c>
      <c r="V589" s="2">
        <f t="shared" si="164"/>
        <v>0.5756123624471403</v>
      </c>
      <c r="W589" s="2">
        <f t="shared" si="165"/>
        <v>0.008592030053712986</v>
      </c>
      <c r="X589" s="2">
        <f t="shared" si="171"/>
        <v>0.5842043925008533</v>
      </c>
      <c r="Y589" s="2">
        <f t="shared" si="166"/>
        <v>1.8688750766583928</v>
      </c>
      <c r="Z589" s="2">
        <f t="shared" si="167"/>
        <v>0.6063951287984658</v>
      </c>
      <c r="AB589" s="6">
        <f t="shared" si="168"/>
        <v>3.059474597957711</v>
      </c>
      <c r="AC589" s="8">
        <v>188432.29800018098</v>
      </c>
      <c r="AD589" s="22">
        <f t="shared" si="169"/>
        <v>5765.0382916635135</v>
      </c>
    </row>
    <row r="590" spans="3:30" ht="12.75">
      <c r="C590" s="88" t="s">
        <v>912</v>
      </c>
      <c r="F590" s="21">
        <f t="shared" si="170"/>
        <v>23945260828</v>
      </c>
      <c r="I590" s="21">
        <f t="shared" si="172"/>
        <v>226632767</v>
      </c>
      <c r="J590" s="21">
        <f t="shared" si="172"/>
        <v>0</v>
      </c>
      <c r="K590" s="21">
        <f t="shared" si="172"/>
        <v>0</v>
      </c>
      <c r="L590" s="21">
        <f t="shared" si="172"/>
        <v>10058068.38</v>
      </c>
      <c r="M590" s="21">
        <f t="shared" si="172"/>
        <v>236690835.38000003</v>
      </c>
      <c r="N590" s="21">
        <f t="shared" si="172"/>
        <v>588882007.35</v>
      </c>
      <c r="O590" s="21">
        <f t="shared" si="172"/>
        <v>63466915.69</v>
      </c>
      <c r="P590" s="21">
        <f t="shared" si="172"/>
        <v>2373789.5</v>
      </c>
      <c r="Q590" s="21">
        <f t="shared" si="172"/>
        <v>654722712.54</v>
      </c>
      <c r="R590" s="21">
        <f t="shared" si="172"/>
        <v>435757299.1100001</v>
      </c>
      <c r="S590" s="21">
        <f t="shared" si="172"/>
        <v>327776.88</v>
      </c>
      <c r="T590" s="21">
        <f t="shared" si="172"/>
        <v>436085075.9900001</v>
      </c>
      <c r="U590" s="21">
        <f t="shared" si="172"/>
        <v>1327498623.91</v>
      </c>
      <c r="V590" s="2">
        <f t="shared" si="164"/>
        <v>1.8198060244157142</v>
      </c>
      <c r="W590" s="2">
        <f t="shared" si="165"/>
        <v>0.0013688590922205344</v>
      </c>
      <c r="X590" s="2">
        <f t="shared" si="171"/>
        <v>1.8211748835079347</v>
      </c>
      <c r="Y590" s="2">
        <f t="shared" si="166"/>
        <v>2.7342475709197984</v>
      </c>
      <c r="Z590" s="2">
        <f t="shared" si="167"/>
        <v>0.9884663068828612</v>
      </c>
      <c r="AB590" s="6">
        <f t="shared" si="168"/>
        <v>5.543888761310594</v>
      </c>
      <c r="AC590" s="8">
        <v>135136.8404073505</v>
      </c>
      <c r="AD590" s="22">
        <f t="shared" si="169"/>
        <v>7491.836107733339</v>
      </c>
    </row>
    <row r="591" spans="3:30" ht="12.75">
      <c r="C591" s="88" t="s">
        <v>952</v>
      </c>
      <c r="F591" s="21">
        <f t="shared" si="170"/>
        <v>9470164716</v>
      </c>
      <c r="I591" s="21">
        <f t="shared" si="172"/>
        <v>60036929.99999999</v>
      </c>
      <c r="J591" s="21">
        <f t="shared" si="172"/>
        <v>4601719.999999999</v>
      </c>
      <c r="K591" s="21">
        <f t="shared" si="172"/>
        <v>0</v>
      </c>
      <c r="L591" s="21">
        <f t="shared" si="172"/>
        <v>7038323</v>
      </c>
      <c r="M591" s="21">
        <f t="shared" si="172"/>
        <v>71676972.99999999</v>
      </c>
      <c r="N591" s="21">
        <f t="shared" si="172"/>
        <v>99050119</v>
      </c>
      <c r="O591" s="21">
        <f t="shared" si="172"/>
        <v>39460137.99999999</v>
      </c>
      <c r="P591" s="21">
        <f t="shared" si="172"/>
        <v>0</v>
      </c>
      <c r="Q591" s="21">
        <f t="shared" si="172"/>
        <v>138510257</v>
      </c>
      <c r="R591" s="21">
        <f t="shared" si="172"/>
        <v>35132547.19</v>
      </c>
      <c r="S591" s="21">
        <f t="shared" si="172"/>
        <v>2272932.5</v>
      </c>
      <c r="T591" s="21">
        <f t="shared" si="172"/>
        <v>37405479.69</v>
      </c>
      <c r="U591" s="21">
        <f t="shared" si="172"/>
        <v>247592709.69000003</v>
      </c>
      <c r="V591" s="2">
        <f t="shared" si="164"/>
        <v>0.3709813740688478</v>
      </c>
      <c r="W591" s="2">
        <f t="shared" si="165"/>
        <v>0.024000981695279734</v>
      </c>
      <c r="X591" s="2">
        <f t="shared" si="171"/>
        <v>0.39498235576412755</v>
      </c>
      <c r="Y591" s="2">
        <f t="shared" si="166"/>
        <v>1.462596070435656</v>
      </c>
      <c r="Z591" s="2">
        <f t="shared" si="167"/>
        <v>0.7568714499643343</v>
      </c>
      <c r="AB591" s="6">
        <f t="shared" si="168"/>
        <v>2.614449876164118</v>
      </c>
      <c r="AC591" s="8">
        <v>210462.35710619367</v>
      </c>
      <c r="AD591" s="22">
        <f t="shared" si="169"/>
        <v>5502.432834734965</v>
      </c>
    </row>
    <row r="592" spans="13:21" ht="12.75">
      <c r="M592" s="121">
        <f>SUM(M571:M591)</f>
        <v>3960988221.4300003</v>
      </c>
      <c r="Q592" s="121">
        <f>SUM(Q571:Q591)</f>
        <v>11493877312.490002</v>
      </c>
      <c r="T592" s="121">
        <f>SUM(T571:T591)</f>
        <v>5459896397.58</v>
      </c>
      <c r="U592" s="121">
        <f>SUM(U571:U591)</f>
        <v>20914761931.5</v>
      </c>
    </row>
    <row r="594" spans="3:20" ht="12.75">
      <c r="C594" s="88" t="s">
        <v>2</v>
      </c>
      <c r="M594" s="122">
        <f aca="true" t="shared" si="173" ref="M594:M615">M571/$U571</f>
        <v>0.1719763174227549</v>
      </c>
      <c r="Q594" s="122">
        <f aca="true" t="shared" si="174" ref="Q594:Q615">Q571/$U571</f>
        <v>0.4643453591925675</v>
      </c>
      <c r="T594" s="122">
        <f aca="true" t="shared" si="175" ref="T594:T615">T571/$U571</f>
        <v>0.3636783233846776</v>
      </c>
    </row>
    <row r="595" spans="3:20" ht="12.75">
      <c r="C595" s="88" t="s">
        <v>43</v>
      </c>
      <c r="M595" s="122">
        <f t="shared" si="173"/>
        <v>0.10596825849681013</v>
      </c>
      <c r="Q595" s="122">
        <f t="shared" si="174"/>
        <v>0.591080906275586</v>
      </c>
      <c r="T595" s="122">
        <f t="shared" si="175"/>
        <v>0.30295083522760397</v>
      </c>
    </row>
    <row r="596" spans="3:20" ht="12.75">
      <c r="C596" s="88" t="s">
        <v>173</v>
      </c>
      <c r="M596" s="122">
        <f t="shared" si="173"/>
        <v>0.18599446312345935</v>
      </c>
      <c r="Q596" s="122">
        <f t="shared" si="174"/>
        <v>0.6435306270355153</v>
      </c>
      <c r="T596" s="122">
        <f t="shared" si="175"/>
        <v>0.1704749098410253</v>
      </c>
    </row>
    <row r="597" spans="3:20" ht="12.75">
      <c r="C597" s="88" t="s">
        <v>229</v>
      </c>
      <c r="M597" s="122">
        <f t="shared" si="173"/>
        <v>0.26603452751595463</v>
      </c>
      <c r="Q597" s="122">
        <f t="shared" si="174"/>
        <v>0.538279204508525</v>
      </c>
      <c r="T597" s="122">
        <f t="shared" si="175"/>
        <v>0.19568626797552033</v>
      </c>
    </row>
    <row r="598" spans="3:20" ht="12.75">
      <c r="C598" s="88" t="s">
        <v>296</v>
      </c>
      <c r="M598" s="122">
        <f t="shared" si="173"/>
        <v>0.2493810437474513</v>
      </c>
      <c r="Q598" s="122">
        <f t="shared" si="174"/>
        <v>0.3782730395419747</v>
      </c>
      <c r="T598" s="122">
        <f t="shared" si="175"/>
        <v>0.3723459167105742</v>
      </c>
    </row>
    <row r="599" spans="3:20" ht="12.75">
      <c r="C599" s="88" t="s">
        <v>322</v>
      </c>
      <c r="M599" s="122">
        <f t="shared" si="173"/>
        <v>0.3880047371016658</v>
      </c>
      <c r="Q599" s="122">
        <f t="shared" si="174"/>
        <v>0.3378762759524183</v>
      </c>
      <c r="T599" s="122">
        <f t="shared" si="175"/>
        <v>0.27411898694591574</v>
      </c>
    </row>
    <row r="600" spans="3:20" ht="12.75">
      <c r="C600" s="89" t="s">
        <v>344</v>
      </c>
      <c r="M600" s="122">
        <f t="shared" si="173"/>
        <v>0.1952218555533606</v>
      </c>
      <c r="Q600" s="122">
        <f t="shared" si="174"/>
        <v>0.47572886363390726</v>
      </c>
      <c r="T600" s="122">
        <f t="shared" si="175"/>
        <v>0.3290492808127323</v>
      </c>
    </row>
    <row r="601" spans="3:20" ht="12.75">
      <c r="C601" s="88" t="s">
        <v>382</v>
      </c>
      <c r="M601" s="122">
        <f t="shared" si="173"/>
        <v>0.23090567020046934</v>
      </c>
      <c r="Q601" s="122">
        <f t="shared" si="174"/>
        <v>0.5555864923965842</v>
      </c>
      <c r="T601" s="122">
        <f t="shared" si="175"/>
        <v>0.21350783740294604</v>
      </c>
    </row>
    <row r="602" spans="3:20" ht="12.75">
      <c r="C602" s="88" t="s">
        <v>421</v>
      </c>
      <c r="M602" s="122">
        <f t="shared" si="173"/>
        <v>0.23699050107617356</v>
      </c>
      <c r="Q602" s="122">
        <f t="shared" si="174"/>
        <v>0.35222723976999826</v>
      </c>
      <c r="T602" s="122">
        <f t="shared" si="175"/>
        <v>0.4107822591538283</v>
      </c>
    </row>
    <row r="603" spans="3:20" ht="12.75">
      <c r="C603" s="88" t="s">
        <v>445</v>
      </c>
      <c r="M603" s="122">
        <f t="shared" si="173"/>
        <v>0.19061740268174898</v>
      </c>
      <c r="Q603" s="122">
        <f t="shared" si="174"/>
        <v>0.6926371394795751</v>
      </c>
      <c r="T603" s="122">
        <f t="shared" si="175"/>
        <v>0.1167454578386758</v>
      </c>
    </row>
    <row r="604" spans="3:20" ht="12.75">
      <c r="C604" s="88" t="s">
        <v>489</v>
      </c>
      <c r="M604" s="122">
        <f t="shared" si="173"/>
        <v>0.2363504622034193</v>
      </c>
      <c r="Q604" s="122">
        <f t="shared" si="174"/>
        <v>0.546402118483445</v>
      </c>
      <c r="T604" s="122">
        <f t="shared" si="175"/>
        <v>0.21724741931313582</v>
      </c>
    </row>
    <row r="605" spans="3:20" ht="12.75">
      <c r="C605" s="88" t="s">
        <v>512</v>
      </c>
      <c r="M605" s="122">
        <f t="shared" si="173"/>
        <v>0.14752876713828705</v>
      </c>
      <c r="Q605" s="122">
        <f t="shared" si="174"/>
        <v>0.6227512635111322</v>
      </c>
      <c r="T605" s="122">
        <f t="shared" si="175"/>
        <v>0.2297199693505807</v>
      </c>
    </row>
    <row r="606" spans="3:20" ht="12.75">
      <c r="C606" s="88" t="s">
        <v>554</v>
      </c>
      <c r="M606" s="122">
        <f t="shared" si="173"/>
        <v>0.17894084753704165</v>
      </c>
      <c r="Q606" s="122">
        <f t="shared" si="174"/>
        <v>0.6073990137765374</v>
      </c>
      <c r="T606" s="122">
        <f t="shared" si="175"/>
        <v>0.21366013868642078</v>
      </c>
    </row>
    <row r="607" spans="3:20" ht="12.75">
      <c r="C607" s="88" t="s">
        <v>644</v>
      </c>
      <c r="M607" s="122">
        <f t="shared" si="173"/>
        <v>0.1440291367608237</v>
      </c>
      <c r="Q607" s="122">
        <f t="shared" si="174"/>
        <v>0.6229561647827889</v>
      </c>
      <c r="T607" s="122">
        <f t="shared" si="175"/>
        <v>0.23301469845638714</v>
      </c>
    </row>
    <row r="608" spans="3:20" ht="12.75">
      <c r="C608" s="88" t="s">
        <v>715</v>
      </c>
      <c r="M608" s="122">
        <f t="shared" si="173"/>
        <v>0.2460233855117537</v>
      </c>
      <c r="Q608" s="122">
        <f t="shared" si="174"/>
        <v>0.5081040343534498</v>
      </c>
      <c r="T608" s="122">
        <f t="shared" si="175"/>
        <v>0.24587258013479707</v>
      </c>
    </row>
    <row r="609" spans="3:20" ht="12.75">
      <c r="C609" s="88" t="s">
        <v>776</v>
      </c>
      <c r="M609" s="122">
        <f t="shared" si="173"/>
        <v>0.2329885820435555</v>
      </c>
      <c r="Q609" s="122">
        <f t="shared" si="174"/>
        <v>0.46249672032263417</v>
      </c>
      <c r="T609" s="122">
        <f t="shared" si="175"/>
        <v>0.3045146976338103</v>
      </c>
    </row>
    <row r="610" spans="3:20" ht="12.75">
      <c r="C610" s="88" t="s">
        <v>808</v>
      </c>
      <c r="M610" s="122">
        <f t="shared" si="173"/>
        <v>0.3684445050110385</v>
      </c>
      <c r="Q610" s="122">
        <f t="shared" si="174"/>
        <v>0.519127644880425</v>
      </c>
      <c r="T610" s="122">
        <f t="shared" si="175"/>
        <v>0.11242785010853647</v>
      </c>
    </row>
    <row r="611" spans="3:20" ht="12.75">
      <c r="C611" s="88" t="s">
        <v>833</v>
      </c>
      <c r="M611" s="122">
        <f t="shared" si="173"/>
        <v>0.19181449268566833</v>
      </c>
      <c r="Q611" s="122">
        <f t="shared" si="174"/>
        <v>0.6267536253158011</v>
      </c>
      <c r="T611" s="122">
        <f t="shared" si="175"/>
        <v>0.18143188199853028</v>
      </c>
    </row>
    <row r="612" spans="3:20" ht="12.75">
      <c r="C612" s="88" t="s">
        <v>866</v>
      </c>
      <c r="M612" s="122">
        <f t="shared" si="173"/>
        <v>0.19820237409496788</v>
      </c>
      <c r="Q612" s="122">
        <f t="shared" si="174"/>
        <v>0.610848371777926</v>
      </c>
      <c r="T612" s="122">
        <f t="shared" si="175"/>
        <v>0.1909492541271063</v>
      </c>
    </row>
    <row r="613" spans="3:20" ht="12.75">
      <c r="C613" s="88" t="s">
        <v>912</v>
      </c>
      <c r="M613" s="122">
        <f t="shared" si="173"/>
        <v>0.178298365901769</v>
      </c>
      <c r="Q613" s="122">
        <f t="shared" si="174"/>
        <v>0.49320029471035287</v>
      </c>
      <c r="T613" s="122">
        <f t="shared" si="175"/>
        <v>0.3285013393878781</v>
      </c>
    </row>
    <row r="614" spans="3:20" ht="12.75">
      <c r="C614" s="88" t="s">
        <v>952</v>
      </c>
      <c r="M614" s="122">
        <f t="shared" si="173"/>
        <v>0.289495490758769</v>
      </c>
      <c r="Q614" s="122">
        <f t="shared" si="174"/>
        <v>0.55942784895978</v>
      </c>
      <c r="T614" s="122">
        <f t="shared" si="175"/>
        <v>0.15107666028145078</v>
      </c>
    </row>
    <row r="615" spans="13:20" ht="12.75">
      <c r="M615" s="122">
        <f t="shared" si="173"/>
        <v>0.18938720098287629</v>
      </c>
      <c r="Q615" s="122">
        <f t="shared" si="174"/>
        <v>0.5495581231158515</v>
      </c>
      <c r="T615" s="122">
        <f t="shared" si="175"/>
        <v>0.2610546759012723</v>
      </c>
    </row>
  </sheetData>
  <conditionalFormatting sqref="AE87 AE168 AE499 AE557">
    <cfRule type="cellIs" priority="1" dxfId="0" operator="equal" stopIfTrue="1">
      <formula>0</formula>
    </cfRule>
  </conditionalFormatting>
  <printOptions/>
  <pageMargins left="0.5" right="0.5" top="0.5" bottom="0.5" header="0.5" footer="0.5"/>
  <pageSetup fitToHeight="15" fitToWidth="2" horizontalDpi="300" verticalDpi="300" orientation="landscape" scale="72" r:id="rId1"/>
  <headerFooter alignWithMargins="0">
    <oddHeader xml:space="preserve">&amp;LDLGS - 1999 Tax Levies&amp;C&amp;D&amp;RPage &amp;P    </oddHeader>
  </headerFooter>
  <rowBreaks count="4" manualBreakCount="4">
    <brk id="53" max="255" man="1"/>
    <brk id="110" max="255" man="1"/>
    <brk id="167" max="255" man="1"/>
    <brk id="224" max="255" man="1"/>
  </rowBreaks>
  <colBreaks count="3" manualBreakCount="3">
    <brk id="9" max="65535" man="1"/>
    <brk id="17" max="65535" man="1"/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D29" sqref="D29"/>
    </sheetView>
  </sheetViews>
  <sheetFormatPr defaultColWidth="9.140625" defaultRowHeight="12.75"/>
  <cols>
    <col min="1" max="1" width="43.57421875" style="44" customWidth="1"/>
    <col min="2" max="2" width="16.7109375" style="21" customWidth="1"/>
    <col min="3" max="3" width="21.421875" style="41" bestFit="1" customWidth="1"/>
    <col min="4" max="4" width="16.140625" style="41" customWidth="1"/>
    <col min="5" max="5" width="16.57421875" style="21" bestFit="1" customWidth="1"/>
    <col min="6" max="8" width="14.00390625" style="21" bestFit="1" customWidth="1"/>
    <col min="9" max="11" width="16.57421875" style="21" bestFit="1" customWidth="1"/>
    <col min="12" max="12" width="14.57421875" style="21" bestFit="1" customWidth="1"/>
    <col min="13" max="14" width="16.57421875" style="21" bestFit="1" customWidth="1"/>
    <col min="15" max="15" width="14.00390625" style="21" bestFit="1" customWidth="1"/>
    <col min="16" max="16" width="16.57421875" style="21" bestFit="1" customWidth="1"/>
    <col min="17" max="17" width="17.7109375" style="21" bestFit="1" customWidth="1"/>
    <col min="18" max="20" width="9.28125" style="39" bestFit="1" customWidth="1"/>
    <col min="21" max="21" width="9.140625" style="39" customWidth="1"/>
    <col min="22" max="22" width="9.28125" style="39" bestFit="1" customWidth="1"/>
    <col min="23" max="23" width="11.28125" style="21" bestFit="1" customWidth="1"/>
    <col min="24" max="26" width="9.28125" style="21" bestFit="1" customWidth="1"/>
    <col min="27" max="27" width="9.140625" style="21" customWidth="1"/>
    <col min="28" max="28" width="18.7109375" style="21" bestFit="1" customWidth="1"/>
    <col min="29" max="32" width="9.28125" style="21" bestFit="1" customWidth="1"/>
    <col min="33" max="33" width="9.140625" style="21" customWidth="1"/>
    <col min="34" max="34" width="12.8515625" style="21" bestFit="1" customWidth="1"/>
    <col min="35" max="35" width="10.28125" style="21" bestFit="1" customWidth="1"/>
    <col min="36" max="37" width="9.140625" style="21" customWidth="1"/>
    <col min="38" max="38" width="12.8515625" style="21" bestFit="1" customWidth="1"/>
    <col min="39" max="39" width="18.7109375" style="21" bestFit="1" customWidth="1"/>
    <col min="40" max="40" width="11.28125" style="21" bestFit="1" customWidth="1"/>
    <col min="41" max="16384" width="9.140625" style="21" customWidth="1"/>
  </cols>
  <sheetData>
    <row r="1" spans="1:22" s="34" customFormat="1" ht="25.5">
      <c r="A1" s="32" t="s">
        <v>1018</v>
      </c>
      <c r="B1" s="33" t="s">
        <v>1185</v>
      </c>
      <c r="C1" s="34" t="s">
        <v>1184</v>
      </c>
      <c r="D1" s="34" t="s">
        <v>1014</v>
      </c>
      <c r="E1" s="35" t="s">
        <v>1013</v>
      </c>
      <c r="R1" s="36"/>
      <c r="S1" s="36"/>
      <c r="T1" s="36"/>
      <c r="U1" s="36"/>
      <c r="V1" s="36"/>
    </row>
    <row r="2" spans="1:5" ht="12.75">
      <c r="A2" s="37"/>
      <c r="C2" s="21"/>
      <c r="D2" s="21"/>
      <c r="E2" s="38"/>
    </row>
    <row r="3" spans="1:5" ht="12.75">
      <c r="A3" s="37"/>
      <c r="C3" s="21"/>
      <c r="D3" s="21"/>
      <c r="E3" s="38"/>
    </row>
    <row r="4" spans="1:5" ht="12.75">
      <c r="A4" s="40" t="s">
        <v>991</v>
      </c>
      <c r="B4" s="21">
        <f>'2006 Taxes'!F568</f>
        <v>744898623558</v>
      </c>
      <c r="C4" s="21">
        <v>667928282272</v>
      </c>
      <c r="D4" s="21">
        <f aca="true" t="shared" si="0" ref="D4:D28">B4-C4</f>
        <v>76970341286</v>
      </c>
      <c r="E4" s="38">
        <f>D4/C4</f>
        <v>0.11523743391158786</v>
      </c>
    </row>
    <row r="5" spans="1:5" ht="12.75">
      <c r="A5" s="40" t="s">
        <v>992</v>
      </c>
      <c r="B5" s="41">
        <f>'2006 Taxes'!G568</f>
        <v>65.42835689045938</v>
      </c>
      <c r="C5" s="41">
        <v>66.12971731448756</v>
      </c>
      <c r="D5" s="41">
        <f t="shared" si="0"/>
        <v>-0.7013604240281808</v>
      </c>
      <c r="E5" s="38">
        <f aca="true" t="shared" si="1" ref="E5:E23">D5/C5</f>
        <v>-0.010605828249541423</v>
      </c>
    </row>
    <row r="6" spans="1:5" ht="12.75">
      <c r="A6" s="40" t="s">
        <v>994</v>
      </c>
      <c r="B6" s="21">
        <f>'2006 Taxes'!I568</f>
        <v>3599193102.2800016</v>
      </c>
      <c r="C6" s="21">
        <v>3398338765.5999985</v>
      </c>
      <c r="D6" s="21">
        <f t="shared" si="0"/>
        <v>200854336.68000317</v>
      </c>
      <c r="E6" s="38">
        <f t="shared" si="1"/>
        <v>0.05910368286798537</v>
      </c>
    </row>
    <row r="7" spans="1:5" ht="12.75">
      <c r="A7" s="37" t="s">
        <v>995</v>
      </c>
      <c r="B7" s="21">
        <f>'2006 Taxes'!J568</f>
        <v>110043605.76</v>
      </c>
      <c r="C7" s="21">
        <v>99703569.91000006</v>
      </c>
      <c r="D7" s="21">
        <f t="shared" si="0"/>
        <v>10340035.84999995</v>
      </c>
      <c r="E7" s="38">
        <f t="shared" si="1"/>
        <v>0.10370777956429889</v>
      </c>
    </row>
    <row r="8" spans="1:5" ht="12.75">
      <c r="A8" s="37" t="s">
        <v>996</v>
      </c>
      <c r="B8" s="21">
        <f>'2006 Taxes'!K568</f>
        <v>17952642.999999993</v>
      </c>
      <c r="C8" s="21">
        <v>17109132.999999993</v>
      </c>
      <c r="D8" s="21">
        <f t="shared" si="0"/>
        <v>843510</v>
      </c>
      <c r="E8" s="38">
        <f t="shared" si="1"/>
        <v>0.04930173843408666</v>
      </c>
    </row>
    <row r="9" spans="1:5" ht="12.75">
      <c r="A9" s="40" t="s">
        <v>997</v>
      </c>
      <c r="B9" s="21">
        <f>'2006 Taxes'!L568</f>
        <v>233798870.39</v>
      </c>
      <c r="C9" s="21">
        <v>201405752.18999988</v>
      </c>
      <c r="D9" s="21">
        <f t="shared" si="0"/>
        <v>32393118.200000107</v>
      </c>
      <c r="E9" s="38">
        <f t="shared" si="1"/>
        <v>0.16083511939341957</v>
      </c>
    </row>
    <row r="10" spans="1:5" ht="12.75">
      <c r="A10" s="37" t="s">
        <v>998</v>
      </c>
      <c r="B10" s="21">
        <f>'2006 Taxes'!M568</f>
        <v>3960988221.4300003</v>
      </c>
      <c r="C10" s="21">
        <v>3716557220.7</v>
      </c>
      <c r="D10" s="21">
        <f t="shared" si="0"/>
        <v>244431000.7300005</v>
      </c>
      <c r="E10" s="38">
        <f t="shared" si="1"/>
        <v>0.0657681252339128</v>
      </c>
    </row>
    <row r="11" spans="1:5" ht="12.75">
      <c r="A11" s="40" t="s">
        <v>999</v>
      </c>
      <c r="B11" s="21">
        <f>'2006 Taxes'!N568</f>
        <v>9324921800.09</v>
      </c>
      <c r="C11" s="21">
        <v>8732507968.000004</v>
      </c>
      <c r="D11" s="21">
        <f t="shared" si="0"/>
        <v>592413832.0899963</v>
      </c>
      <c r="E11" s="38">
        <f t="shared" si="1"/>
        <v>0.06784005628862612</v>
      </c>
    </row>
    <row r="12" spans="1:5" ht="12.75">
      <c r="A12" s="40" t="s">
        <v>1000</v>
      </c>
      <c r="B12" s="21">
        <f>'2006 Taxes'!O568</f>
        <v>2124213907.4399996</v>
      </c>
      <c r="C12" s="21">
        <v>1996305118.0700002</v>
      </c>
      <c r="D12" s="21">
        <f t="shared" si="0"/>
        <v>127908789.36999941</v>
      </c>
      <c r="E12" s="38">
        <f t="shared" si="1"/>
        <v>0.06407276533642303</v>
      </c>
    </row>
    <row r="13" spans="1:5" ht="12.75">
      <c r="A13" s="40" t="s">
        <v>1001</v>
      </c>
      <c r="B13" s="21">
        <f>'2006 Taxes'!P568</f>
        <v>44741604.96</v>
      </c>
      <c r="C13" s="21">
        <v>83483644.13</v>
      </c>
      <c r="D13" s="21">
        <f t="shared" si="0"/>
        <v>-38742039.169999994</v>
      </c>
      <c r="E13" s="38">
        <f t="shared" si="1"/>
        <v>-0.46406741792046396</v>
      </c>
    </row>
    <row r="14" spans="1:5" ht="12.75">
      <c r="A14" s="37" t="s">
        <v>1002</v>
      </c>
      <c r="B14" s="21">
        <f>'2006 Taxes'!Q568</f>
        <v>11493877312.49</v>
      </c>
      <c r="C14" s="21">
        <v>10812296730.199999</v>
      </c>
      <c r="D14" s="21">
        <f t="shared" si="0"/>
        <v>681580582.2900009</v>
      </c>
      <c r="E14" s="38">
        <f t="shared" si="1"/>
        <v>0.06303753950687159</v>
      </c>
    </row>
    <row r="15" spans="1:5" ht="12.75">
      <c r="A15" s="37" t="s">
        <v>1003</v>
      </c>
      <c r="B15" s="21">
        <f>'2006 Taxes'!R568</f>
        <v>5377871951.309994</v>
      </c>
      <c r="C15" s="21">
        <v>4965461295.830005</v>
      </c>
      <c r="D15" s="21">
        <f t="shared" si="0"/>
        <v>412410655.47998905</v>
      </c>
      <c r="E15" s="38">
        <f t="shared" si="1"/>
        <v>0.08305585944780833</v>
      </c>
    </row>
    <row r="16" spans="1:5" ht="12.75">
      <c r="A16" s="37" t="s">
        <v>1004</v>
      </c>
      <c r="B16" s="21">
        <f>'2006 Taxes'!S568</f>
        <v>82024446.26999998</v>
      </c>
      <c r="C16" s="21">
        <v>73462060.38000001</v>
      </c>
      <c r="D16" s="21">
        <f t="shared" si="0"/>
        <v>8562385.88999997</v>
      </c>
      <c r="E16" s="38">
        <f t="shared" si="1"/>
        <v>0.11655521020931063</v>
      </c>
    </row>
    <row r="17" spans="1:5" ht="12.75">
      <c r="A17" s="37" t="s">
        <v>1005</v>
      </c>
      <c r="B17" s="21">
        <f>'2006 Taxes'!T568</f>
        <v>5459896397.579997</v>
      </c>
      <c r="C17" s="21">
        <v>5038923356.210003</v>
      </c>
      <c r="D17" s="21">
        <f t="shared" si="0"/>
        <v>420973041.36999416</v>
      </c>
      <c r="E17" s="38">
        <f t="shared" si="1"/>
        <v>0.08354424380183996</v>
      </c>
    </row>
    <row r="18" spans="1:5" ht="12.75">
      <c r="A18" s="40" t="s">
        <v>1006</v>
      </c>
      <c r="B18" s="21">
        <f>'2006 Taxes'!U568</f>
        <v>20914761931.499985</v>
      </c>
      <c r="C18" s="21">
        <v>19567777307.109993</v>
      </c>
      <c r="D18" s="21">
        <f t="shared" si="0"/>
        <v>1346984624.3899918</v>
      </c>
      <c r="E18" s="38">
        <f t="shared" si="1"/>
        <v>0.06883687417581975</v>
      </c>
    </row>
    <row r="19" spans="1:5" ht="12.75">
      <c r="A19" s="40" t="s">
        <v>1176</v>
      </c>
      <c r="B19" s="39">
        <f>'2006 Taxes'!V568</f>
        <v>0.7219602481774833</v>
      </c>
      <c r="C19" s="39">
        <f>C21-C20</f>
        <v>0.7435108387010935</v>
      </c>
      <c r="D19" s="39">
        <f t="shared" si="0"/>
        <v>-0.02155059052361019</v>
      </c>
      <c r="E19" s="47">
        <f t="shared" si="1"/>
        <v>-0.02898490432400269</v>
      </c>
    </row>
    <row r="20" spans="1:5" ht="12.75">
      <c r="A20" s="40" t="s">
        <v>1186</v>
      </c>
      <c r="B20" s="39">
        <f>'2006 Taxes'!W568</f>
        <v>0.011011491184963012</v>
      </c>
      <c r="C20" s="39">
        <v>0.0109</v>
      </c>
      <c r="D20" s="39">
        <f t="shared" si="0"/>
        <v>0.00011149118496301194</v>
      </c>
      <c r="E20" s="47">
        <f>D20/C20</f>
        <v>0.010228549079175408</v>
      </c>
    </row>
    <row r="21" spans="1:5" ht="12.75">
      <c r="A21" s="37" t="s">
        <v>1188</v>
      </c>
      <c r="B21" s="39">
        <f>'2006 Taxes'!X568</f>
        <v>0.7329717393624468</v>
      </c>
      <c r="C21" s="39">
        <v>0.7544108387010935</v>
      </c>
      <c r="D21" s="39">
        <f t="shared" si="0"/>
        <v>-0.02143909933864674</v>
      </c>
      <c r="E21" s="47">
        <f>D21/C21</f>
        <v>-0.028418334200446402</v>
      </c>
    </row>
    <row r="22" spans="1:5" ht="12.75">
      <c r="A22" s="37" t="s">
        <v>1177</v>
      </c>
      <c r="B22" s="39">
        <f>'2006 Taxes'!Y568</f>
        <v>1.543012290395923</v>
      </c>
      <c r="C22" s="39">
        <v>1.6187810903022841</v>
      </c>
      <c r="D22" s="39">
        <f t="shared" si="0"/>
        <v>-0.0757687999063612</v>
      </c>
      <c r="E22" s="47">
        <f t="shared" si="1"/>
        <v>-0.046806081662476344</v>
      </c>
    </row>
    <row r="23" spans="1:5" ht="12.75">
      <c r="A23" s="37" t="s">
        <v>1178</v>
      </c>
      <c r="B23" s="39">
        <f>'2006 Taxes'!Z568</f>
        <v>0.5317486294323359</v>
      </c>
      <c r="C23" s="39">
        <v>0.5564305808488745</v>
      </c>
      <c r="D23" s="39">
        <f t="shared" si="0"/>
        <v>-0.024681951416538617</v>
      </c>
      <c r="E23" s="47">
        <f t="shared" si="1"/>
        <v>-0.044357647235859214</v>
      </c>
    </row>
    <row r="24" spans="1:5" ht="12.75">
      <c r="A24" s="37" t="s">
        <v>1015</v>
      </c>
      <c r="B24" s="41">
        <f>'2006 Taxes'!AA568</f>
        <v>0.0015</v>
      </c>
      <c r="C24" s="41">
        <v>0.0016</v>
      </c>
      <c r="D24" s="41">
        <f t="shared" si="0"/>
        <v>-0.00010000000000000005</v>
      </c>
      <c r="E24" s="46"/>
    </row>
    <row r="25" spans="1:5" ht="12.75">
      <c r="A25" s="40" t="s">
        <v>1179</v>
      </c>
      <c r="B25" s="39">
        <f>'2006 Taxes'!AB568</f>
        <v>2.8062589433127547</v>
      </c>
      <c r="C25" s="39">
        <v>2.927977927688034</v>
      </c>
      <c r="D25" s="39">
        <f t="shared" si="0"/>
        <v>-0.1217189843752795</v>
      </c>
      <c r="E25" s="47">
        <f>D25/C25</f>
        <v>-0.04157100476211248</v>
      </c>
    </row>
    <row r="26" spans="1:5" ht="12.75">
      <c r="A26" s="42" t="s">
        <v>1011</v>
      </c>
      <c r="B26" s="21">
        <f>'2006 Taxes'!AC568</f>
        <v>229698.1151883014</v>
      </c>
      <c r="C26" s="21">
        <v>201981.02166734182</v>
      </c>
      <c r="D26" s="21">
        <f t="shared" si="0"/>
        <v>27717.093520959577</v>
      </c>
      <c r="E26" s="47">
        <f>D26/C26</f>
        <v>0.13722622696012007</v>
      </c>
    </row>
    <row r="27" spans="1:5" ht="12.75">
      <c r="A27" s="42" t="s">
        <v>1012</v>
      </c>
      <c r="B27" s="21">
        <f>'2006 Taxes'!AD568</f>
        <v>6445.923900092541</v>
      </c>
      <c r="C27" s="21">
        <v>5913.959732538554</v>
      </c>
      <c r="D27" s="21">
        <f t="shared" si="0"/>
        <v>531.964167553987</v>
      </c>
      <c r="E27" s="47">
        <f>D27/C27</f>
        <v>0.08995059006356178</v>
      </c>
    </row>
    <row r="28" spans="1:5" ht="12.75">
      <c r="A28" s="43" t="s">
        <v>1016</v>
      </c>
      <c r="B28" s="21">
        <f>'2006 Taxes'!AE568</f>
        <v>551.8496667574124</v>
      </c>
      <c r="C28" s="21">
        <v>591.5626194231975</v>
      </c>
      <c r="D28" s="21">
        <f t="shared" si="0"/>
        <v>-39.71295266578511</v>
      </c>
      <c r="E28" s="47">
        <f>D28/C28</f>
        <v>-0.06713228889362073</v>
      </c>
    </row>
    <row r="29" spans="1:5" ht="12.75">
      <c r="A29" s="42" t="s">
        <v>1017</v>
      </c>
      <c r="B29" s="21">
        <f>'2006 Taxes'!AF568</f>
        <v>5894.074233335128</v>
      </c>
      <c r="C29" s="21">
        <v>5319.153407450214</v>
      </c>
      <c r="D29" s="21">
        <f>ROUNDUP(B29-C29,0)</f>
        <v>575</v>
      </c>
      <c r="E29" s="47">
        <f>D29/C29</f>
        <v>0.10809990913114717</v>
      </c>
    </row>
    <row r="30" spans="1:5" ht="12.75">
      <c r="A30" s="42"/>
      <c r="C30" s="21"/>
      <c r="D30" s="21"/>
      <c r="E30" s="38"/>
    </row>
    <row r="31" spans="1:5" ht="12.75">
      <c r="A31" s="42"/>
      <c r="C31" s="21"/>
      <c r="D31" s="21"/>
      <c r="E31" s="38"/>
    </row>
    <row r="32" spans="1:5" ht="12.75">
      <c r="A32" s="40"/>
      <c r="C32" s="21"/>
      <c r="D32" s="21"/>
      <c r="E32" s="38"/>
    </row>
    <row r="33" spans="1:5" ht="12.75">
      <c r="A33" s="40"/>
      <c r="B33" s="48"/>
      <c r="C33" s="48"/>
      <c r="D33" s="48"/>
      <c r="E33" s="38"/>
    </row>
    <row r="34" spans="1:5" ht="12.75">
      <c r="A34" s="40"/>
      <c r="B34" s="48"/>
      <c r="C34" s="48"/>
      <c r="D34" s="48"/>
      <c r="E34" s="38"/>
    </row>
    <row r="35" spans="1:5" ht="12.75">
      <c r="A35" s="40"/>
      <c r="B35" s="48"/>
      <c r="C35" s="48"/>
      <c r="D35" s="48"/>
      <c r="E35" s="38"/>
    </row>
    <row r="36" spans="1:5" ht="12.75">
      <c r="A36" s="40"/>
      <c r="B36" s="48"/>
      <c r="C36" s="48"/>
      <c r="D36" s="48"/>
      <c r="E36" s="38"/>
    </row>
    <row r="37" spans="1:5" ht="12.75">
      <c r="A37" s="40"/>
      <c r="C37" s="21"/>
      <c r="D37" s="21"/>
      <c r="E37" s="38"/>
    </row>
    <row r="38" spans="1:5" ht="12.75">
      <c r="A38" s="40"/>
      <c r="C38" s="21"/>
      <c r="D38" s="21"/>
      <c r="E38" s="38"/>
    </row>
    <row r="39" spans="1:5" ht="12.75">
      <c r="A39" s="40"/>
      <c r="C39" s="21"/>
      <c r="D39" s="21"/>
      <c r="E39" s="38"/>
    </row>
    <row r="40" spans="1:5" ht="12.75">
      <c r="A40" s="40"/>
      <c r="C40" s="21"/>
      <c r="D40" s="21"/>
      <c r="E40" s="38"/>
    </row>
    <row r="41" spans="3:5" ht="12.75">
      <c r="C41" s="21"/>
      <c r="D41" s="21"/>
      <c r="E41" s="38"/>
    </row>
    <row r="42" spans="1:5" ht="12.75">
      <c r="A42" s="45"/>
      <c r="C42" s="21"/>
      <c r="D42" s="21"/>
      <c r="E42" s="38"/>
    </row>
    <row r="43" spans="1:5" ht="12.75">
      <c r="A43" s="45"/>
      <c r="C43" s="21"/>
      <c r="D43" s="21"/>
      <c r="E43" s="38"/>
    </row>
    <row r="44" spans="1:5" ht="12.75">
      <c r="A44" s="45"/>
      <c r="C44" s="21"/>
      <c r="D44" s="21"/>
      <c r="E44" s="38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4">
      <selection activeCell="B30" sqref="B30"/>
    </sheetView>
  </sheetViews>
  <sheetFormatPr defaultColWidth="9.140625" defaultRowHeight="12.75"/>
  <cols>
    <col min="1" max="1" width="64.57421875" style="0" customWidth="1"/>
    <col min="2" max="2" width="28.7109375" style="20" bestFit="1" customWidth="1"/>
  </cols>
  <sheetData>
    <row r="1" spans="1:2" ht="15.75">
      <c r="A1" s="13" t="s">
        <v>1007</v>
      </c>
      <c r="B1" s="14">
        <v>2006</v>
      </c>
    </row>
    <row r="2" spans="1:2" ht="15">
      <c r="A2" s="10" t="s">
        <v>1008</v>
      </c>
      <c r="B2" s="72" t="s">
        <v>355</v>
      </c>
    </row>
    <row r="3" spans="1:2" ht="15">
      <c r="A3" s="10" t="s">
        <v>1009</v>
      </c>
      <c r="B3" s="15" t="str">
        <f>VLOOKUP($B$2,'2006 Taxes'!$A$2:$AL$567,2)</f>
        <v>Glen Ridge Borough</v>
      </c>
    </row>
    <row r="4" spans="1:2" ht="15">
      <c r="A4" s="10" t="s">
        <v>1010</v>
      </c>
      <c r="B4" s="15" t="str">
        <f>VLOOKUP(B2,'2006 Taxes'!$A$2:$AL$567,3)</f>
        <v>Essex</v>
      </c>
    </row>
    <row r="5" spans="1:2" ht="15">
      <c r="A5" s="10" t="s">
        <v>1183</v>
      </c>
      <c r="B5" s="15">
        <f>IF(VLOOKUP($B$2,'2006 Taxes'!$A$2:$AL$567,5)=0,"",VLOOKUP($B$2,'2006 Taxes'!$A$2:$AL$567,5))</f>
      </c>
    </row>
    <row r="6" spans="1:2" ht="15">
      <c r="A6" s="11" t="s">
        <v>991</v>
      </c>
      <c r="B6" s="16">
        <f>VLOOKUP($B$2,'2006 Taxes'!$A$2:$AL$567,6)</f>
        <v>233994184</v>
      </c>
    </row>
    <row r="7" spans="1:2" ht="15">
      <c r="A7" s="11" t="s">
        <v>992</v>
      </c>
      <c r="B7" s="17">
        <f>VLOOKUP($B$2,'2006 Taxes'!$A$2:$AL$567,7)</f>
        <v>16.64</v>
      </c>
    </row>
    <row r="8" spans="1:2" ht="15">
      <c r="A8" s="11" t="s">
        <v>993</v>
      </c>
      <c r="B8" s="18">
        <f>VLOOKUP($B$2,'2006 Taxes'!$A$2:$AL$567,8)</f>
        <v>0.1664</v>
      </c>
    </row>
    <row r="9" spans="1:2" ht="15">
      <c r="A9" s="11" t="s">
        <v>994</v>
      </c>
      <c r="B9" s="16">
        <f>VLOOKUP($B$2,'2006 Taxes'!$A$2:$AL$567,9)</f>
        <v>5517202.55</v>
      </c>
    </row>
    <row r="10" spans="1:2" ht="15">
      <c r="A10" s="10" t="s">
        <v>995</v>
      </c>
      <c r="B10" s="16">
        <f>VLOOKUP($B$2,'2006 Taxes'!$A$2:$AL$567,10)</f>
        <v>0</v>
      </c>
    </row>
    <row r="11" spans="1:2" ht="15">
      <c r="A11" s="10" t="s">
        <v>996</v>
      </c>
      <c r="B11" s="16">
        <f>VLOOKUP($B$2,'2006 Taxes'!$A$2:$AL$567,11)</f>
        <v>0</v>
      </c>
    </row>
    <row r="12" spans="1:2" ht="15">
      <c r="A12" s="11" t="s">
        <v>997</v>
      </c>
      <c r="B12" s="16">
        <f>VLOOKUP($B$2,'2006 Taxes'!$A$2:$AL$567,12)</f>
        <v>131189.24</v>
      </c>
    </row>
    <row r="13" spans="1:2" ht="15">
      <c r="A13" s="10" t="s">
        <v>998</v>
      </c>
      <c r="B13" s="16">
        <f>VLOOKUP($B$2,'2006 Taxes'!$A$2:$AL$567,13)</f>
        <v>5648391.79</v>
      </c>
    </row>
    <row r="14" spans="1:2" ht="15">
      <c r="A14" s="11" t="s">
        <v>999</v>
      </c>
      <c r="B14" s="16">
        <f>VLOOKUP($B$2,'2006 Taxes'!$A$2:$AL$567,14)</f>
        <v>22177489</v>
      </c>
    </row>
    <row r="15" spans="1:2" ht="15">
      <c r="A15" s="11" t="s">
        <v>1000</v>
      </c>
      <c r="B15" s="16">
        <f>VLOOKUP($B$2,'2006 Taxes'!$A$2:$AL$567,15)</f>
        <v>0</v>
      </c>
    </row>
    <row r="16" spans="1:2" ht="15">
      <c r="A16" s="11" t="s">
        <v>1001</v>
      </c>
      <c r="B16" s="16">
        <f>VLOOKUP($B$2,'2006 Taxes'!$A$2:$AL$567,16)</f>
        <v>0</v>
      </c>
    </row>
    <row r="17" spans="1:2" ht="15">
      <c r="A17" s="10" t="s">
        <v>1002</v>
      </c>
      <c r="B17" s="16">
        <f>VLOOKUP($B$2,'2006 Taxes'!$A$2:$AL$567,17)</f>
        <v>22177489</v>
      </c>
    </row>
    <row r="18" spans="1:2" ht="15">
      <c r="A18" s="10" t="s">
        <v>1003</v>
      </c>
      <c r="B18" s="16">
        <f>VLOOKUP($B$2,'2006 Taxes'!$A$2:$AL$567,18)</f>
        <v>7392267.24</v>
      </c>
    </row>
    <row r="19" spans="1:2" ht="15">
      <c r="A19" s="10" t="s">
        <v>1004</v>
      </c>
      <c r="B19" s="16">
        <f>VLOOKUP($B$2,'2006 Taxes'!$A$2:$AL$567,19)</f>
        <v>0</v>
      </c>
    </row>
    <row r="20" spans="1:2" ht="15">
      <c r="A20" s="10" t="s">
        <v>1005</v>
      </c>
      <c r="B20" s="16">
        <f>VLOOKUP($B$2,'2006 Taxes'!$A$2:$AL$567,20)</f>
        <v>7392267.24</v>
      </c>
    </row>
    <row r="21" spans="1:2" ht="15">
      <c r="A21" s="11" t="s">
        <v>1006</v>
      </c>
      <c r="B21" s="16">
        <f>VLOOKUP($B$2,'2006 Taxes'!$A$2:$AL$567,21)</f>
        <v>35218148.03</v>
      </c>
    </row>
    <row r="22" spans="1:2" ht="15">
      <c r="A22" s="11" t="s">
        <v>1189</v>
      </c>
      <c r="B22" s="19">
        <f>VLOOKUP($B$2,'2006 Taxes'!$A$2:$AL$567,22)</f>
        <v>3.159167084255393</v>
      </c>
    </row>
    <row r="23" spans="1:2" ht="15">
      <c r="A23" s="11" t="s">
        <v>1190</v>
      </c>
      <c r="B23" s="19">
        <f>VLOOKUP($B$2,'2006 Taxes'!$A$2:$AL$567,23)</f>
        <v>0</v>
      </c>
    </row>
    <row r="24" spans="1:2" ht="15">
      <c r="A24" s="11" t="s">
        <v>1191</v>
      </c>
      <c r="B24" s="19">
        <f>VLOOKUP($B$2,'2006 Taxes'!$A$2:$AL$567,24)</f>
        <v>3.159167084255393</v>
      </c>
    </row>
    <row r="25" spans="1:2" ht="15">
      <c r="A25" s="11" t="s">
        <v>1192</v>
      </c>
      <c r="B25" s="19">
        <f>VLOOKUP($B$2,'2006 Taxes'!$A$2:$AL$567,25)</f>
        <v>9.47779496946813</v>
      </c>
    </row>
    <row r="26" spans="1:2" ht="15">
      <c r="A26" s="12" t="s">
        <v>1193</v>
      </c>
      <c r="B26" s="19">
        <f>VLOOKUP($B$2,'2006 Taxes'!$A$2:$AL$567,26)</f>
        <v>2.4139026421272076</v>
      </c>
    </row>
    <row r="27" spans="1:2" ht="15">
      <c r="A27" s="73" t="s">
        <v>1194</v>
      </c>
      <c r="B27" s="19">
        <f>VLOOKUP($B$2,'2006 Taxes'!$A$2:$AL$567,27)</f>
        <v>0</v>
      </c>
    </row>
    <row r="28" spans="1:2" ht="15">
      <c r="A28" s="12" t="s">
        <v>1196</v>
      </c>
      <c r="B28" s="19">
        <f>VLOOKUP($B$2,'2006 Taxes'!$A$2:$AL$567,28)</f>
        <v>15.050864695850732</v>
      </c>
    </row>
    <row r="29" spans="1:2" ht="15">
      <c r="A29" s="10" t="s">
        <v>1180</v>
      </c>
      <c r="B29" s="98">
        <f>VLOOKUP($B$2,'2006 Taxes'!$A$2:$AL$567,29)</f>
        <v>98689.06320035858</v>
      </c>
    </row>
    <row r="30" spans="1:2" ht="15">
      <c r="A30" s="73" t="s">
        <v>1181</v>
      </c>
      <c r="B30" s="98">
        <f>VLOOKUP($B$2,'2006 Taxes'!$A$2:$AL$567,30)</f>
        <v>14853.557371888586</v>
      </c>
    </row>
    <row r="31" spans="1:2" ht="15">
      <c r="A31" s="73" t="s">
        <v>1182</v>
      </c>
      <c r="B31" s="98">
        <f>VLOOKUP($B$2,'2006 Taxes'!$A$2:$AL$567,31)</f>
        <v>492.9</v>
      </c>
    </row>
    <row r="32" spans="1:2" ht="15">
      <c r="A32" s="73" t="s">
        <v>1022</v>
      </c>
      <c r="B32" s="98">
        <f>VLOOKUP($B$2,'2006 Taxes'!$A$2:$AL$567,32)</f>
        <v>14360.657371888587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&amp;LDLGS Tax Summary&amp;C&amp;D&amp;RPage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 2000 Taxes</dc:title>
  <dc:subject/>
  <dc:creator>Marc Pfeiffer</dc:creator>
  <cp:keywords/>
  <dc:description/>
  <cp:lastModifiedBy>eugene.mccarthy</cp:lastModifiedBy>
  <cp:lastPrinted>2007-01-02T15:49:28Z</cp:lastPrinted>
  <dcterms:created xsi:type="dcterms:W3CDTF">1999-11-19T22:34:15Z</dcterms:created>
  <dcterms:modified xsi:type="dcterms:W3CDTF">2009-03-23T12:37:12Z</dcterms:modified>
  <cp:category/>
  <cp:version/>
  <cp:contentType/>
  <cp:contentStatus/>
</cp:coreProperties>
</file>