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ACF" lockStructure="1"/>
  <bookViews>
    <workbookView xWindow="1410" yWindow="150" windowWidth="17355" windowHeight="9780"/>
  </bookViews>
  <sheets>
    <sheet name="Input" sheetId="1" r:id="rId1"/>
  </sheets>
  <definedNames>
    <definedName name="\C">Input!#REF!</definedName>
    <definedName name="\D">Input!#REF!</definedName>
    <definedName name="\I">Input!#REF!</definedName>
    <definedName name="\N">Input!#REF!</definedName>
    <definedName name="\S">Input!#REF!</definedName>
    <definedName name="\T">Input!#REF!</definedName>
    <definedName name="_CC11">Input!#REF!</definedName>
    <definedName name="ACPMSA">Input!#REF!</definedName>
    <definedName name="ALLENPMSA">Input!#REF!</definedName>
    <definedName name="ATLANTIC">Input!#REF!</definedName>
    <definedName name="BERGEN">Input!#REF!</definedName>
    <definedName name="BPPMSA">Input!#REF!</definedName>
    <definedName name="BURLINGTON">Input!#REF!</definedName>
    <definedName name="CAMDEN">Input!#REF!</definedName>
    <definedName name="CAPE_MAY">Input!#REF!</definedName>
    <definedName name="COAH">Input!#REF!</definedName>
    <definedName name="CUMBERLAND">Input!#REF!</definedName>
    <definedName name="ESSEX">Input!#REF!</definedName>
    <definedName name="FINANCIAL">Input!$A$3:$H$157</definedName>
    <definedName name="FIVE">Input!#REF!</definedName>
    <definedName name="FOUR">Input!#REF!</definedName>
    <definedName name="FOUR1HALF">Input!#REF!</definedName>
    <definedName name="GLOUCESTER">Input!#REF!</definedName>
    <definedName name="HUDSON">Input!#REF!</definedName>
    <definedName name="HUNTERDON">Input!#REF!</definedName>
    <definedName name="INC_LIMITS">Input!#REF!</definedName>
    <definedName name="JCPMSA">Input!#REF!</definedName>
    <definedName name="MACROS">Input!#REF!</definedName>
    <definedName name="MERCER">Input!#REF!</definedName>
    <definedName name="MIDDLESEX">Input!#REF!</definedName>
    <definedName name="MONMOUTH">Input!#REF!</definedName>
    <definedName name="MOPMSA">Input!#REF!</definedName>
    <definedName name="MORRIS">Input!#REF!</definedName>
    <definedName name="MSHPMSA">Input!#REF!</definedName>
    <definedName name="NPMSA">Input!#REF!</definedName>
    <definedName name="OCEAN">Input!#REF!</definedName>
    <definedName name="ONE">Input!#REF!</definedName>
    <definedName name="PASSAIC">Input!#REF!</definedName>
    <definedName name="PAYDOWN">Input!$R$35:$R$170</definedName>
    <definedName name="PPMSA">Input!#REF!</definedName>
    <definedName name="_xlnm.Print_Area" localSheetId="0">Input!$A$1:$J$199</definedName>
    <definedName name="Print_Area_MI" localSheetId="0">Input!$A$3:$R$157</definedName>
    <definedName name="SIX">Input!#REF!</definedName>
    <definedName name="SUSSEX">Input!#REF!</definedName>
    <definedName name="THREE">Input!#REF!</definedName>
    <definedName name="THREE1HALF">Input!#REF!</definedName>
    <definedName name="TPMSA">Input!#REF!</definedName>
    <definedName name="TWO">Input!#REF!</definedName>
    <definedName name="UNION">Input!#REF!</definedName>
    <definedName name="VPMSA">Input!#REF!</definedName>
    <definedName name="WARREN">Input!#REF!</definedName>
    <definedName name="WPMSA">Input!#REF!</definedName>
    <definedName name="ZERO">Input!#REF!</definedName>
  </definedNames>
  <calcPr calcId="145621"/>
</workbook>
</file>

<file path=xl/calcChain.xml><?xml version="1.0" encoding="utf-8"?>
<calcChain xmlns="http://schemas.openxmlformats.org/spreadsheetml/2006/main">
  <c r="C17" i="1" l="1"/>
  <c r="I144" i="1" l="1"/>
  <c r="I143" i="1"/>
  <c r="I142" i="1"/>
  <c r="I140" i="1"/>
  <c r="I139" i="1"/>
  <c r="I131" i="1"/>
  <c r="I130" i="1"/>
  <c r="I129" i="1"/>
  <c r="I127" i="1"/>
  <c r="I126" i="1"/>
  <c r="F191" i="1"/>
  <c r="F195" i="1" s="1"/>
  <c r="B88" i="1"/>
  <c r="F88" i="1"/>
  <c r="B87" i="1"/>
  <c r="F87" i="1"/>
  <c r="B86" i="1"/>
  <c r="F86" i="1"/>
  <c r="B85" i="1"/>
  <c r="F85" i="1"/>
  <c r="B84" i="1"/>
  <c r="F84" i="1" s="1"/>
  <c r="F89" i="1" s="1"/>
  <c r="B49" i="1"/>
  <c r="C49" i="1" s="1"/>
  <c r="A36" i="1"/>
  <c r="D33" i="1"/>
  <c r="D32" i="1"/>
  <c r="D30" i="1"/>
  <c r="D28" i="1"/>
  <c r="D27" i="1"/>
  <c r="C16" i="1"/>
  <c r="N107" i="1"/>
  <c r="O61" i="1"/>
  <c r="D113" i="1"/>
  <c r="J183" i="1"/>
  <c r="I183" i="1"/>
  <c r="H183" i="1"/>
  <c r="G183" i="1"/>
  <c r="J182" i="1"/>
  <c r="I182" i="1"/>
  <c r="H182" i="1"/>
  <c r="G182" i="1"/>
  <c r="J181" i="1"/>
  <c r="I181" i="1"/>
  <c r="H181" i="1"/>
  <c r="G181" i="1"/>
  <c r="J180" i="1"/>
  <c r="I180" i="1"/>
  <c r="H180" i="1"/>
  <c r="G180" i="1"/>
  <c r="J179" i="1"/>
  <c r="I179" i="1"/>
  <c r="H179" i="1"/>
  <c r="G179" i="1"/>
  <c r="J178" i="1"/>
  <c r="J191" i="1"/>
  <c r="J195" i="1" s="1"/>
  <c r="J197" i="1"/>
  <c r="I178" i="1"/>
  <c r="I191" i="1"/>
  <c r="H178" i="1"/>
  <c r="H191" i="1"/>
  <c r="G178" i="1"/>
  <c r="G191" i="1"/>
  <c r="G195" i="1"/>
  <c r="E183" i="1"/>
  <c r="D183" i="1"/>
  <c r="C183" i="1"/>
  <c r="E182" i="1"/>
  <c r="D182" i="1"/>
  <c r="C182" i="1"/>
  <c r="E181" i="1"/>
  <c r="D181" i="1"/>
  <c r="C181" i="1"/>
  <c r="E180" i="1"/>
  <c r="D180" i="1"/>
  <c r="C180" i="1"/>
  <c r="E179" i="1"/>
  <c r="D179" i="1"/>
  <c r="C179" i="1"/>
  <c r="C178" i="1"/>
  <c r="C191" i="1"/>
  <c r="C206" i="1" s="1"/>
  <c r="B116" i="1" s="1"/>
  <c r="C197" i="1"/>
  <c r="D178" i="1"/>
  <c r="D191" i="1"/>
  <c r="E178" i="1"/>
  <c r="E191" i="1"/>
  <c r="E196" i="1" s="1"/>
  <c r="B207" i="1"/>
  <c r="B206" i="1"/>
  <c r="B208" i="1"/>
  <c r="G208" i="1" s="1"/>
  <c r="B204" i="1"/>
  <c r="C204" i="1" s="1"/>
  <c r="B114" i="1" s="1"/>
  <c r="B203" i="1"/>
  <c r="C203" i="1" s="1"/>
  <c r="B113" i="1" s="1"/>
  <c r="K41" i="1"/>
  <c r="K42" i="1"/>
  <c r="K44" i="1"/>
  <c r="K45" i="1"/>
  <c r="K46" i="1"/>
  <c r="D35" i="1"/>
  <c r="J90" i="1"/>
  <c r="I90" i="1"/>
  <c r="H90" i="1"/>
  <c r="E90" i="1"/>
  <c r="D90" i="1"/>
  <c r="J89" i="1"/>
  <c r="I89" i="1"/>
  <c r="H89" i="1"/>
  <c r="E89" i="1"/>
  <c r="D89" i="1"/>
  <c r="C88" i="1"/>
  <c r="C87" i="1"/>
  <c r="G88" i="1"/>
  <c r="G87" i="1"/>
  <c r="C84" i="1"/>
  <c r="G84" i="1"/>
  <c r="C85" i="1"/>
  <c r="G85" i="1"/>
  <c r="C86" i="1"/>
  <c r="G86" i="1"/>
  <c r="A188" i="1"/>
  <c r="F21" i="1"/>
  <c r="E36" i="1"/>
  <c r="C35" i="1"/>
  <c r="A118" i="1"/>
  <c r="A117" i="1"/>
  <c r="A116" i="1"/>
  <c r="A114" i="1"/>
  <c r="A113" i="1"/>
  <c r="A170" i="1"/>
  <c r="A169" i="1"/>
  <c r="A168" i="1"/>
  <c r="A166" i="1"/>
  <c r="A165" i="1"/>
  <c r="A157" i="1"/>
  <c r="A156" i="1"/>
  <c r="A155" i="1"/>
  <c r="A153" i="1"/>
  <c r="A152" i="1"/>
  <c r="A144" i="1"/>
  <c r="A143" i="1"/>
  <c r="A142" i="1"/>
  <c r="A140" i="1"/>
  <c r="A139" i="1"/>
  <c r="A131" i="1"/>
  <c r="A130" i="1"/>
  <c r="A129" i="1"/>
  <c r="A127" i="1"/>
  <c r="A126" i="1"/>
  <c r="A68" i="1"/>
  <c r="A73" i="1"/>
  <c r="A72" i="1"/>
  <c r="A71" i="1"/>
  <c r="A69" i="1"/>
  <c r="C196" i="1"/>
  <c r="E195" i="1"/>
  <c r="H131" i="1"/>
  <c r="J206" i="1"/>
  <c r="C207" i="1"/>
  <c r="B117" i="1" s="1"/>
  <c r="J207" i="1"/>
  <c r="J156" i="1"/>
  <c r="J153" i="1"/>
  <c r="J157" i="1"/>
  <c r="J155" i="1"/>
  <c r="J152" i="1"/>
  <c r="I157" i="1"/>
  <c r="I155" i="1"/>
  <c r="I152" i="1"/>
  <c r="I156" i="1"/>
  <c r="I153" i="1"/>
  <c r="H156" i="1"/>
  <c r="H153" i="1"/>
  <c r="H157" i="1"/>
  <c r="H155" i="1"/>
  <c r="H152" i="1"/>
  <c r="J170" i="1"/>
  <c r="J168" i="1"/>
  <c r="J165" i="1"/>
  <c r="J169" i="1"/>
  <c r="J166" i="1"/>
  <c r="I169" i="1"/>
  <c r="I166" i="1"/>
  <c r="I170" i="1"/>
  <c r="I168" i="1"/>
  <c r="I165" i="1"/>
  <c r="H170" i="1"/>
  <c r="H168" i="1"/>
  <c r="H165" i="1"/>
  <c r="H169" i="1"/>
  <c r="H166" i="1"/>
  <c r="H143" i="1"/>
  <c r="H140" i="1"/>
  <c r="H144" i="1"/>
  <c r="H142" i="1"/>
  <c r="H139" i="1"/>
  <c r="I117" i="1"/>
  <c r="J144" i="1"/>
  <c r="H114" i="1"/>
  <c r="H113" i="1"/>
  <c r="H118" i="1"/>
  <c r="H117" i="1"/>
  <c r="H116" i="1"/>
  <c r="H127" i="1"/>
  <c r="H130" i="1"/>
  <c r="H126" i="1"/>
  <c r="H129" i="1"/>
  <c r="E72" i="1"/>
  <c r="G99" i="1" s="1"/>
  <c r="I113" i="1"/>
  <c r="I116" i="1"/>
  <c r="I118" i="1"/>
  <c r="J114" i="1"/>
  <c r="J117" i="1"/>
  <c r="I114" i="1"/>
  <c r="J113" i="1"/>
  <c r="J116" i="1"/>
  <c r="B68" i="1"/>
  <c r="D96" i="1" s="1"/>
  <c r="D117" i="1"/>
  <c r="J118" i="1"/>
  <c r="F71" i="1"/>
  <c r="F100" i="1" s="1"/>
  <c r="E73" i="1"/>
  <c r="H99" i="1" s="1"/>
  <c r="B72" i="1"/>
  <c r="G96" i="1" s="1"/>
  <c r="B69" i="1"/>
  <c r="E96" i="1" s="1"/>
  <c r="F72" i="1"/>
  <c r="G100" i="1" s="1"/>
  <c r="F68" i="1"/>
  <c r="D100" i="1" s="1"/>
  <c r="J126" i="1"/>
  <c r="J129" i="1"/>
  <c r="J131" i="1"/>
  <c r="J140" i="1"/>
  <c r="J143" i="1"/>
  <c r="D72" i="1"/>
  <c r="G98" i="1" s="1"/>
  <c r="B73" i="1"/>
  <c r="H96" i="1" s="1"/>
  <c r="D73" i="1"/>
  <c r="H98" i="1" s="1"/>
  <c r="B71" i="1"/>
  <c r="F96" i="1" s="1"/>
  <c r="F73" i="1"/>
  <c r="H100" i="1"/>
  <c r="J127" i="1"/>
  <c r="J130" i="1"/>
  <c r="C72" i="1"/>
  <c r="G97" i="1"/>
  <c r="J139" i="1"/>
  <c r="J142" i="1"/>
  <c r="F69" i="1"/>
  <c r="E100" i="1"/>
  <c r="C73" i="1"/>
  <c r="H97" i="1" s="1"/>
  <c r="I197" i="1"/>
  <c r="D114" i="1"/>
  <c r="J208" i="1"/>
  <c r="C208" i="1"/>
  <c r="B118" i="1" s="1"/>
  <c r="T71" i="1"/>
  <c r="O71" i="1"/>
  <c r="J196" i="1"/>
  <c r="I206" i="1"/>
  <c r="C195" i="1"/>
  <c r="G197" i="1"/>
  <c r="G207" i="1"/>
  <c r="T73" i="1"/>
  <c r="S74" i="1"/>
  <c r="Q66" i="1"/>
  <c r="P61" i="1"/>
  <c r="D130" i="1"/>
  <c r="O64" i="1"/>
  <c r="F114" i="1"/>
  <c r="O70" i="1"/>
  <c r="D116" i="1"/>
  <c r="Q69" i="1"/>
  <c r="P68" i="1"/>
  <c r="D118" i="1"/>
  <c r="D126" i="1"/>
  <c r="F117" i="1"/>
  <c r="F118" i="1"/>
  <c r="D129" i="1"/>
  <c r="F113" i="1"/>
  <c r="B90" i="1"/>
  <c r="J203" i="1"/>
  <c r="B89" i="1"/>
  <c r="H206" i="1"/>
  <c r="B168" i="1" s="1"/>
  <c r="D195" i="1"/>
  <c r="R66" i="1"/>
  <c r="P66" i="1"/>
  <c r="O68" i="1"/>
  <c r="Q64" i="1"/>
  <c r="T63" i="1"/>
  <c r="P69" i="1"/>
  <c r="R64" i="1"/>
  <c r="S57" i="1"/>
  <c r="P73" i="1"/>
  <c r="R61" i="1"/>
  <c r="P70" i="1"/>
  <c r="P56" i="1"/>
  <c r="R72" i="1"/>
  <c r="S68" i="1"/>
  <c r="S71" i="1"/>
  <c r="P62" i="1"/>
  <c r="S73" i="1"/>
  <c r="R58" i="1"/>
  <c r="T67" i="1"/>
  <c r="Q71" i="1"/>
  <c r="O58" i="1"/>
  <c r="P55" i="1"/>
  <c r="T61" i="1"/>
  <c r="O55" i="1"/>
  <c r="T64" i="1"/>
  <c r="P64" i="1"/>
  <c r="R70" i="1"/>
  <c r="P72" i="1"/>
  <c r="Q74" i="1"/>
  <c r="O62" i="1"/>
  <c r="P57" i="1"/>
  <c r="S55" i="1"/>
  <c r="Q58" i="1"/>
  <c r="O72" i="1"/>
  <c r="Q61" i="1"/>
  <c r="S72" i="1"/>
  <c r="Q72" i="1"/>
  <c r="S61" i="1"/>
  <c r="T57" i="1"/>
  <c r="S66" i="1"/>
  <c r="Q55" i="1"/>
  <c r="Q68" i="1"/>
  <c r="Q62" i="1"/>
  <c r="O73" i="1"/>
  <c r="R57" i="1"/>
  <c r="O67" i="1"/>
  <c r="S64" i="1"/>
  <c r="T72" i="1"/>
  <c r="O69" i="1"/>
  <c r="S70" i="1"/>
  <c r="Q57" i="1"/>
  <c r="T70" i="1"/>
  <c r="O66" i="1"/>
  <c r="R73" i="1"/>
  <c r="P67" i="1"/>
  <c r="P63" i="1"/>
  <c r="S62" i="1"/>
  <c r="T58" i="1"/>
  <c r="T55" i="1"/>
  <c r="Q63" i="1"/>
  <c r="S58" i="1"/>
  <c r="R63" i="1"/>
  <c r="O63" i="1"/>
  <c r="T62" i="1"/>
  <c r="R71" i="1"/>
  <c r="T56" i="1"/>
  <c r="P58" i="1"/>
  <c r="Q73" i="1"/>
  <c r="Q56" i="1"/>
  <c r="O60" i="1"/>
  <c r="R68" i="1"/>
  <c r="P71" i="1"/>
  <c r="R62" i="1"/>
  <c r="S60" i="1"/>
  <c r="S69" i="1"/>
  <c r="R55" i="1"/>
  <c r="O74" i="1"/>
  <c r="P74" i="1"/>
  <c r="S67" i="1"/>
  <c r="S56" i="1"/>
  <c r="Q70" i="1"/>
  <c r="O56" i="1"/>
  <c r="R60" i="1"/>
  <c r="P60" i="1"/>
  <c r="T66" i="1"/>
  <c r="R69" i="1"/>
  <c r="R74" i="1"/>
  <c r="R67" i="1"/>
  <c r="T60" i="1"/>
  <c r="Q60" i="1"/>
  <c r="S63" i="1"/>
  <c r="T68" i="1"/>
  <c r="O57" i="1"/>
  <c r="T74" i="1"/>
  <c r="R56" i="1"/>
  <c r="Q67" i="1"/>
  <c r="T69" i="1"/>
  <c r="D131" i="1"/>
  <c r="F116" i="1"/>
  <c r="D127" i="1"/>
  <c r="C152" i="1"/>
  <c r="C155" i="1"/>
  <c r="C156" i="1"/>
  <c r="C157" i="1"/>
  <c r="C153" i="1"/>
  <c r="E165" i="1"/>
  <c r="E168" i="1"/>
  <c r="E166" i="1"/>
  <c r="E169" i="1"/>
  <c r="E170" i="1"/>
  <c r="G169" i="1"/>
  <c r="G170" i="1"/>
  <c r="G166" i="1"/>
  <c r="G165" i="1"/>
  <c r="G168" i="1"/>
  <c r="E117" i="1"/>
  <c r="E114" i="1"/>
  <c r="E116" i="1"/>
  <c r="E118" i="1"/>
  <c r="E113" i="1"/>
  <c r="G127" i="1"/>
  <c r="G130" i="1"/>
  <c r="G131" i="1"/>
  <c r="G129" i="1"/>
  <c r="G126" i="1"/>
  <c r="F165" i="1"/>
  <c r="F170" i="1"/>
  <c r="F169" i="1"/>
  <c r="F166" i="1"/>
  <c r="F168" i="1"/>
  <c r="D144" i="1"/>
  <c r="D139" i="1"/>
  <c r="D140" i="1"/>
  <c r="D143" i="1"/>
  <c r="D142" i="1"/>
  <c r="F155" i="1"/>
  <c r="F153" i="1"/>
  <c r="F156" i="1"/>
  <c r="F152" i="1"/>
  <c r="F157" i="1"/>
  <c r="C113" i="1"/>
  <c r="C116" i="1"/>
  <c r="C114" i="1"/>
  <c r="C118" i="1"/>
  <c r="C117" i="1"/>
  <c r="E153" i="1"/>
  <c r="E152" i="1"/>
  <c r="E155" i="1"/>
  <c r="E156" i="1"/>
  <c r="E157" i="1"/>
  <c r="G116" i="1"/>
  <c r="G113" i="1"/>
  <c r="G117" i="1"/>
  <c r="G118" i="1"/>
  <c r="G114" i="1"/>
  <c r="D165" i="1"/>
  <c r="D166" i="1"/>
  <c r="D169" i="1"/>
  <c r="D168" i="1"/>
  <c r="D170" i="1"/>
  <c r="F126" i="1"/>
  <c r="F131" i="1"/>
  <c r="F127" i="1"/>
  <c r="F130" i="1"/>
  <c r="F129" i="1"/>
  <c r="D152" i="1"/>
  <c r="D153" i="1"/>
  <c r="D156" i="1"/>
  <c r="D155" i="1"/>
  <c r="D157" i="1"/>
  <c r="C139" i="1"/>
  <c r="C140" i="1"/>
  <c r="C142" i="1"/>
  <c r="C144" i="1"/>
  <c r="C143" i="1"/>
  <c r="G144" i="1"/>
  <c r="G142" i="1"/>
  <c r="G140" i="1"/>
  <c r="G143" i="1"/>
  <c r="G139" i="1"/>
  <c r="G155" i="1"/>
  <c r="G153" i="1"/>
  <c r="G157" i="1"/>
  <c r="G152" i="1"/>
  <c r="G156" i="1"/>
  <c r="C168" i="1"/>
  <c r="C170" i="1"/>
  <c r="C169" i="1"/>
  <c r="C165" i="1"/>
  <c r="C166" i="1"/>
  <c r="E139" i="1"/>
  <c r="E142" i="1"/>
  <c r="E140" i="1"/>
  <c r="E143" i="1"/>
  <c r="E144" i="1"/>
  <c r="E127" i="1"/>
  <c r="E130" i="1"/>
  <c r="E131" i="1"/>
  <c r="E129" i="1"/>
  <c r="E126" i="1"/>
  <c r="C131" i="1"/>
  <c r="C127" i="1"/>
  <c r="C126" i="1"/>
  <c r="C129" i="1"/>
  <c r="C130" i="1"/>
  <c r="F144" i="1"/>
  <c r="F139" i="1"/>
  <c r="F143" i="1"/>
  <c r="F142" i="1"/>
  <c r="F140" i="1"/>
  <c r="C71" i="1"/>
  <c r="F97" i="1" s="1"/>
  <c r="D69" i="1"/>
  <c r="E98" i="1" s="1"/>
  <c r="E69" i="1"/>
  <c r="E99" i="1" s="1"/>
  <c r="C69" i="1"/>
  <c r="E97" i="1" s="1"/>
  <c r="C68" i="1"/>
  <c r="D97" i="1" s="1"/>
  <c r="E68" i="1"/>
  <c r="D99" i="1" s="1"/>
  <c r="E71" i="1"/>
  <c r="F99" i="1" s="1"/>
  <c r="D68" i="1"/>
  <c r="D98" i="1" s="1"/>
  <c r="D71" i="1"/>
  <c r="F98" i="1" s="1"/>
  <c r="I203" i="1" l="1"/>
  <c r="H203" i="1"/>
  <c r="B165" i="1" s="1"/>
  <c r="H208" i="1"/>
  <c r="B170" i="1" s="1"/>
  <c r="J204" i="1"/>
  <c r="D208" i="1"/>
  <c r="A37" i="1"/>
  <c r="A91" i="1" s="1"/>
  <c r="D49" i="1"/>
  <c r="A50" i="1" s="1"/>
  <c r="G204" i="1"/>
  <c r="I207" i="1"/>
  <c r="H204" i="1"/>
  <c r="B166" i="1" s="1"/>
  <c r="H195" i="1"/>
  <c r="E204" i="1"/>
  <c r="B140" i="1" s="1"/>
  <c r="H207" i="1"/>
  <c r="B169" i="1" s="1"/>
  <c r="B131" i="1"/>
  <c r="I195" i="1"/>
  <c r="H197" i="1"/>
  <c r="H196" i="1"/>
  <c r="D197" i="1"/>
  <c r="E197" i="1"/>
  <c r="D207" i="1"/>
  <c r="B130" i="1" s="1"/>
  <c r="D203" i="1"/>
  <c r="B126" i="1" s="1"/>
  <c r="D206" i="1"/>
  <c r="B129" i="1" s="1"/>
  <c r="F204" i="1"/>
  <c r="B153" i="1" s="1"/>
  <c r="F206" i="1"/>
  <c r="G203" i="1"/>
  <c r="G196" i="1"/>
  <c r="G206" i="1"/>
  <c r="E208" i="1"/>
  <c r="B144" i="1" s="1"/>
  <c r="D196" i="1"/>
  <c r="E206" i="1"/>
  <c r="B142" i="1" s="1"/>
  <c r="D204" i="1"/>
  <c r="B127" i="1" s="1"/>
  <c r="F203" i="1"/>
  <c r="F208" i="1"/>
  <c r="B157" i="1" s="1"/>
  <c r="F196" i="1"/>
  <c r="F207" i="1"/>
  <c r="B156" i="1" s="1"/>
  <c r="F197" i="1"/>
  <c r="I204" i="1"/>
  <c r="I208" i="1"/>
  <c r="E207" i="1"/>
  <c r="B143" i="1" s="1"/>
  <c r="I196" i="1"/>
  <c r="E203" i="1"/>
  <c r="B139" i="1" s="1"/>
  <c r="D102" i="1"/>
  <c r="G102" i="1"/>
  <c r="C98" i="1"/>
  <c r="E102" i="1"/>
  <c r="C100" i="1"/>
  <c r="C99" i="1"/>
  <c r="C97" i="1"/>
  <c r="C96" i="1"/>
  <c r="H102" i="1"/>
  <c r="F102" i="1"/>
  <c r="B155" i="1" l="1"/>
  <c r="B152" i="1"/>
  <c r="C102" i="1"/>
</calcChain>
</file>

<file path=xl/sharedStrings.xml><?xml version="1.0" encoding="utf-8"?>
<sst xmlns="http://schemas.openxmlformats.org/spreadsheetml/2006/main" count="330" uniqueCount="186">
  <si>
    <t>DATE:</t>
  </si>
  <si>
    <t>PROJECT:</t>
  </si>
  <si>
    <t xml:space="preserve"> </t>
  </si>
  <si>
    <t>MUNICIPALITY:</t>
  </si>
  <si>
    <t xml:space="preserve">     PREPARED BY:</t>
  </si>
  <si>
    <t xml:space="preserve">           FILE NAME:</t>
  </si>
  <si>
    <t>TOTAL UNITS</t>
  </si>
  <si>
    <t>NUMBER OF LOW</t>
  </si>
  <si>
    <t>NUMBER OF MOD</t>
  </si>
  <si>
    <t>No. OF 1 BEDROOMS</t>
  </si>
  <si>
    <t>No. OF 2 BEDROOMS</t>
  </si>
  <si>
    <t>No. OF 3 BEDROOMS</t>
  </si>
  <si>
    <t>CATEGORY</t>
  </si>
  <si>
    <t>2</t>
  </si>
  <si>
    <t>3</t>
  </si>
  <si>
    <t>4</t>
  </si>
  <si>
    <t>5</t>
  </si>
  <si>
    <t>6</t>
  </si>
  <si>
    <t>MODERATE</t>
  </si>
  <si>
    <t>LOW</t>
  </si>
  <si>
    <t/>
  </si>
  <si>
    <t>INCOME LIMITS FOR QUALIFYING HOUSEHOLDS</t>
  </si>
  <si>
    <t>1</t>
  </si>
  <si>
    <t>7</t>
  </si>
  <si>
    <t>BREAKDOWN OF TOTAL HOUSING EXPENSE</t>
  </si>
  <si>
    <t>TOTAL</t>
  </si>
  <si>
    <t>% USED</t>
  </si>
  <si>
    <t>FAMILY SIZE :</t>
  </si>
  <si>
    <t>MEDIAN INCOME:</t>
  </si>
  <si>
    <t>MEDIAN INCOME SOURCE:</t>
  </si>
  <si>
    <t>MEDIAN INCOME BY FAMILY SIZE</t>
  </si>
  <si>
    <t>Region</t>
  </si>
  <si>
    <t>1 PERSON</t>
  </si>
  <si>
    <t>2 PERSON</t>
  </si>
  <si>
    <t>3 PERSON</t>
  </si>
  <si>
    <t>4 PERSON</t>
  </si>
  <si>
    <t>5 PERSON</t>
  </si>
  <si>
    <t>6 PERSON</t>
  </si>
  <si>
    <t>7 PERSON</t>
  </si>
  <si>
    <t>8 PERSON</t>
  </si>
  <si>
    <t>PROJECT DATA</t>
  </si>
  <si>
    <t xml:space="preserve"> # UNITS</t>
  </si>
  <si>
    <t>Bergen, Hudson, Passaic, Sussex</t>
  </si>
  <si>
    <t>Hunterdon, Middlesex, Somerset</t>
  </si>
  <si>
    <t>Mercer, Monmouth, Ocean</t>
  </si>
  <si>
    <t>Burlington, Camden, Gloucester</t>
  </si>
  <si>
    <t>Essex, Morris, Union, Warren</t>
  </si>
  <si>
    <t>No. OF 4 BEDROOMS</t>
  </si>
  <si>
    <t>AFFORDABLE HOUSING UNIT RENTAL RATE CALCULATIONS</t>
  </si>
  <si>
    <t>UTILITY INFORMATION</t>
  </si>
  <si>
    <t>WATER</t>
  </si>
  <si>
    <t>UTILITIES OR SERVICE</t>
  </si>
  <si>
    <t>ELECTRIC</t>
  </si>
  <si>
    <t>TYPE</t>
  </si>
  <si>
    <t>3 BR</t>
  </si>
  <si>
    <t>4 BR</t>
  </si>
  <si>
    <t>5 BR</t>
  </si>
  <si>
    <t>1 BR</t>
  </si>
  <si>
    <t>EFF</t>
  </si>
  <si>
    <t>2 BR</t>
  </si>
  <si>
    <t>COOKING</t>
  </si>
  <si>
    <t xml:space="preserve">SEWER </t>
  </si>
  <si>
    <t>HEAT</t>
  </si>
  <si>
    <t>SEWER</t>
  </si>
  <si>
    <t>TRASH</t>
  </si>
  <si>
    <t>Y</t>
  </si>
  <si>
    <t>N</t>
  </si>
  <si>
    <t>HOT WATER</t>
  </si>
  <si>
    <t>G</t>
  </si>
  <si>
    <t>E</t>
  </si>
  <si>
    <t>AFFORDABLE UNITS</t>
  </si>
  <si>
    <t>REQUIRED</t>
  </si>
  <si>
    <t>PROPOSED</t>
  </si>
  <si>
    <t xml:space="preserve">SETASIDE = </t>
  </si>
  <si>
    <r>
      <t>INCLUDED</t>
    </r>
    <r>
      <rPr>
        <sz val="14"/>
        <rFont val="Arial"/>
        <family val="2"/>
      </rPr>
      <t xml:space="preserve">
</t>
    </r>
    <r>
      <rPr>
        <b/>
        <sz val="14"/>
        <rFont val="Arial"/>
        <family val="2"/>
      </rPr>
      <t>(Y/N)</t>
    </r>
  </si>
  <si>
    <t>y</t>
  </si>
  <si>
    <t>n</t>
  </si>
  <si>
    <t>g</t>
  </si>
  <si>
    <t>e</t>
  </si>
  <si>
    <t>o</t>
  </si>
  <si>
    <t>O</t>
  </si>
  <si>
    <t>HOT
WATER</t>
  </si>
  <si>
    <t xml:space="preserve">       BY BEDROOM SIZE AND PRICE TIER</t>
  </si>
  <si>
    <t>PRICE TIER</t>
  </si>
  <si>
    <t>RANGE OF AFFORDABILITY</t>
  </si>
  <si>
    <t>MAX GROSS
RENT</t>
  </si>
  <si>
    <t>3  BR</t>
  </si>
  <si>
    <t>CALCULATION OF MAXIMUM NET RENT</t>
  </si>
  <si>
    <t>Atlantic, Cape May, Cumberland, Salem</t>
  </si>
  <si>
    <t>UTILITY OR
SERVICE</t>
  </si>
  <si>
    <t>EFFICIENCY</t>
  </si>
  <si>
    <t>No. OF EFFICIENCIES</t>
  </si>
  <si>
    <t>VERY LOW</t>
  </si>
  <si>
    <t>AFFORDABLE HOUSING CALCULATOR</t>
  </si>
  <si>
    <t>EFFICIENCY UNITS  (1 PERSON HOUSEHOLD)</t>
  </si>
  <si>
    <t>1 BEDROOM UNITS  (1.5 PERSON HOUSEHOLD)</t>
  </si>
  <si>
    <t>2 BEDROOM UNITS  (3 PERSON HOUSEHOLD)</t>
  </si>
  <si>
    <t>3 BEDROOM UNITS  (4.5 PERSON HOUSEHOLD)</t>
  </si>
  <si>
    <t>4 BEDROOM UNITS  (6 PERSON HOUSEHOLD)</t>
  </si>
  <si>
    <t>MINIMUM (50%)</t>
  </si>
  <si>
    <t>MAXIMUM (50%)</t>
  </si>
  <si>
    <t>COMBINED
MAXIMUM (20%)</t>
  </si>
  <si>
    <t>MINIMUM (30%)</t>
  </si>
  <si>
    <t>PRICED AT</t>
  </si>
  <si>
    <t>% OF MEDIAN
INCOME</t>
  </si>
  <si>
    <t>COMBINED
MINIMUM (20%)</t>
  </si>
  <si>
    <t>Efficiency</t>
  </si>
  <si>
    <t>Tier 5</t>
  </si>
  <si>
    <t>Tier 4</t>
  </si>
  <si>
    <t>Tier 3</t>
  </si>
  <si>
    <t>Tier 2</t>
  </si>
  <si>
    <t>Tier 1</t>
  </si>
  <si>
    <t>Mod
Provided</t>
  </si>
  <si>
    <t>Low
Provided</t>
  </si>
  <si>
    <t>Mod
Required</t>
  </si>
  <si>
    <t>Low
Required</t>
  </si>
  <si>
    <t>Adjacent Orange and Blue Boxes Must Match</t>
  </si>
  <si>
    <t>Adjacent Green and Blue Boxes Must Match</t>
  </si>
  <si>
    <t>Make Entries in Yellow Boxes</t>
  </si>
  <si>
    <t>PRICING AND BEDROOM DISTRIBUTION DETAIL FOR AFFORDABLE UNITS</t>
  </si>
  <si>
    <r>
      <t xml:space="preserve">This section of the spreadsheet is used to compare the allocation of units in the Range Of Affordability section with the Bedroom Distribution section to ensure that low- and moderate-income units are disbursed properly throughout the project.  It is important to note that </t>
    </r>
    <r>
      <rPr>
        <u/>
        <sz val="14"/>
        <rFont val="Arial"/>
        <family val="2"/>
      </rPr>
      <t>N.J.A.C.</t>
    </r>
    <r>
      <rPr>
        <sz val="14"/>
        <rFont val="Arial"/>
        <family val="2"/>
      </rPr>
      <t xml:space="preserve"> 5:80-26.3(a) requires that at least 50 percent of the restricted units within each bedroom distribution be low-income units and the remainder may be moderate-income units.  Because the rule states "at least", odd numbers of units within each bedroom distribution are rounded up in the low-income tiers.  Additionally, there are multiple strategies for allocating units by bedroom size within the various ranges of affordability.  Completing the matrix below will both ensure rule compliance and provide an opportunity for the developers of affordable housing to test different strategies to determine maximum cash flow.  Enter numbers of units in the yellow boxes to alter the content of the green and orange boxes until the number of units in all green boxes equals the number of units in the adjacent blue boxes and the number of units in all orange boxes equals the number of units in the adjacent blue boxes.</t>
    </r>
  </si>
  <si>
    <t>Heating</t>
  </si>
  <si>
    <t>Electric</t>
  </si>
  <si>
    <t>Oil</t>
  </si>
  <si>
    <t>Cooking</t>
  </si>
  <si>
    <t>Other Electric</t>
  </si>
  <si>
    <t>Air Conditioning</t>
  </si>
  <si>
    <t>Water Heating</t>
  </si>
  <si>
    <t>Water</t>
  </si>
  <si>
    <t>Sewer</t>
  </si>
  <si>
    <t>Trash Collection</t>
  </si>
  <si>
    <t>Utilities or Services</t>
  </si>
  <si>
    <t>1 Bedroom</t>
  </si>
  <si>
    <t>2 Bedroom</t>
  </si>
  <si>
    <t>3 Bedroom</t>
  </si>
  <si>
    <t>4 Bedroom</t>
  </si>
  <si>
    <t>5 Bedroom</t>
  </si>
  <si>
    <t>UNIT TYPE:</t>
  </si>
  <si>
    <t xml:space="preserve">Single Family Detached </t>
  </si>
  <si>
    <t>Rowhouse/Townhouse</t>
  </si>
  <si>
    <t>High Rise</t>
  </si>
  <si>
    <t>Enter structure type based on HUD description</t>
  </si>
  <si>
    <t>FOR PRICING NEWLY CONSTRUCTED UNITS</t>
  </si>
  <si>
    <t>NEW JERSEY DCA INCOME LIMITS</t>
  </si>
  <si>
    <t>LOW 1</t>
  </si>
  <si>
    <t>LOW 2</t>
  </si>
  <si>
    <t>MOD 1</t>
  </si>
  <si>
    <t>MOD 2</t>
  </si>
  <si>
    <t>MOD 3</t>
  </si>
  <si>
    <t>% of Median
Unit Priced at</t>
  </si>
  <si>
    <t>Tier Low 1</t>
  </si>
  <si>
    <t>Tier Low 2</t>
  </si>
  <si>
    <t>Tier Mod 1</t>
  </si>
  <si>
    <t>Tier Mod 2</t>
  </si>
  <si>
    <t>Tier Mod 3</t>
  </si>
  <si>
    <t>Natural Gas</t>
  </si>
  <si>
    <t>Refrigerator</t>
  </si>
  <si>
    <t xml:space="preserve">Note: Tiering is not required for moderate-income rental units.  All units may be priced at 60% of Regional Median Income.  However, a variety of price points may expand the pool of eligible tenants making marketing easier. </t>
  </si>
  <si>
    <t>Range/Microwave</t>
  </si>
  <si>
    <t>COUNCIL ON AFFORDABLE HOUSING</t>
  </si>
  <si>
    <t>Bottle Gas</t>
  </si>
  <si>
    <t>lp</t>
  </si>
  <si>
    <t>LP</t>
  </si>
  <si>
    <t>(G=Gas, O=Oil, E=ELECTRIC, LP=Bottle Gas)</t>
  </si>
  <si>
    <t>(G=Gas, E=ELECTRIC, LP=Bottle Gas)</t>
  </si>
  <si>
    <t>AIR CONDITION</t>
  </si>
  <si>
    <t>AIR
CONDITION</t>
  </si>
  <si>
    <t>Completing this matrix will also complete the analysis of Total Rental Income that follows.</t>
  </si>
  <si>
    <t>Total Monthly Rental Income From Affordable Units</t>
  </si>
  <si>
    <t>Low Rise/Garden Apt</t>
  </si>
  <si>
    <t>Manufactured Homes</t>
  </si>
  <si>
    <t>Semi-detached or 2 &amp; 3 Family</t>
  </si>
  <si>
    <t>Choose from list</t>
  </si>
  <si>
    <t>Current Selection:</t>
  </si>
  <si>
    <t xml:space="preserve">7/1/2014 HUD Monthly Utility Allowances - Single Family Detached </t>
  </si>
  <si>
    <t>7/1/2014 HUD Monthly Utility Allowances - Semi-detached</t>
  </si>
  <si>
    <t>7/1/2014 HUD Monthly Utility Allowances - Rowhouse/Townhouse</t>
  </si>
  <si>
    <t>7/1/2014 HUD Monthly Utility Allowances - Low Rise</t>
  </si>
  <si>
    <t>7/1/2014 HUD Monthly Utility Allowances - High Rise</t>
  </si>
  <si>
    <t>7/1/2014 HUD Monthly Utility Allowances - Manufactured Home</t>
  </si>
  <si>
    <t>2014 GENERAL / FAMILY</t>
  </si>
  <si>
    <t>Includes 07/01/2014 HUD Utility Allowance Update</t>
  </si>
  <si>
    <t>CURRENT AS OF April 2014</t>
  </si>
  <si>
    <t>2014 COAH Regional Limits</t>
  </si>
  <si>
    <r>
      <t xml:space="preserve">This sample calculation provides maximums.  The indicated breakdown is not to be interpreted as mandatory.  These figures are produced only as an aid in configuring a price structure that complies with regulatory requirements at </t>
    </r>
    <r>
      <rPr>
        <u/>
        <sz val="12"/>
        <rFont val="Arial"/>
        <family val="2"/>
      </rPr>
      <t>N.J.A.C.</t>
    </r>
    <r>
      <rPr>
        <sz val="12"/>
        <rFont val="Arial"/>
        <family val="2"/>
      </rPr>
      <t xml:space="preserve"> 5:94-7.2 and </t>
    </r>
    <r>
      <rPr>
        <u/>
        <sz val="12"/>
        <rFont val="Arial"/>
        <family val="2"/>
      </rPr>
      <t>N.J.A.C.</t>
    </r>
    <r>
      <rPr>
        <sz val="12"/>
        <rFont val="Arial"/>
        <family val="2"/>
      </rPr>
      <t xml:space="preserve"> 5:80-26.1 et seq.</t>
    </r>
  </si>
  <si>
    <t>COAH REGION: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</si>
</sst>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6" formatCode="&quot;$&quot;#,##0_);[Red]\(&quot;$&quot;#,##0\)"/>
    <numFmt numFmtId="164" formatCode="0.0%"/>
    <numFmt numFmtId="165" formatCode="&quot;$&quot;#,##0"/>
  </numFmts>
  <fonts count="25">
    <font>
      <sz val="12"/>
      <name val="Arial"/>
    </font>
    <font>
      <sz val="10"/>
      <name val="Arial"/>
    </font>
    <font>
      <sz val="14"/>
      <name val="Arial"/>
      <family val="2"/>
    </font>
    <font>
      <b/>
      <sz val="14"/>
      <name val="Arial"/>
      <family val="2"/>
    </font>
    <font>
      <sz val="14"/>
      <color indexed="12"/>
      <name val="Arial"/>
      <family val="2"/>
    </font>
    <font>
      <b/>
      <sz val="12"/>
      <name val="Arial"/>
      <family val="2"/>
    </font>
    <font>
      <b/>
      <u/>
      <sz val="14"/>
      <name val="Arial"/>
      <family val="2"/>
    </font>
    <font>
      <sz val="12"/>
      <name val="Arial"/>
      <family val="2"/>
    </font>
    <font>
      <sz val="14"/>
      <name val="Arial"/>
      <family val="2"/>
    </font>
    <font>
      <b/>
      <sz val="14"/>
      <color indexed="10"/>
      <name val="Arial"/>
      <family val="2"/>
    </font>
    <font>
      <sz val="12"/>
      <name val="Arial"/>
      <family val="2"/>
    </font>
    <font>
      <b/>
      <sz val="16"/>
      <name val="Arial"/>
      <family val="2"/>
    </font>
    <font>
      <sz val="10"/>
      <name val="Times New Roman"/>
      <family val="1"/>
    </font>
    <font>
      <sz val="14"/>
      <color indexed="8"/>
      <name val="Arial"/>
      <family val="2"/>
    </font>
    <font>
      <b/>
      <sz val="18"/>
      <color indexed="8"/>
      <name val="Arial"/>
      <family val="2"/>
    </font>
    <font>
      <b/>
      <sz val="16"/>
      <color indexed="10"/>
      <name val="Arial"/>
      <family val="2"/>
    </font>
    <font>
      <b/>
      <u/>
      <sz val="16"/>
      <name val="Arial"/>
      <family val="2"/>
    </font>
    <font>
      <b/>
      <sz val="14"/>
      <color indexed="17"/>
      <name val="Arial"/>
      <family val="2"/>
    </font>
    <font>
      <sz val="16"/>
      <name val="Arial"/>
      <family val="2"/>
    </font>
    <font>
      <u/>
      <sz val="14"/>
      <name val="Arial"/>
      <family val="2"/>
    </font>
    <font>
      <sz val="12"/>
      <color indexed="10"/>
      <name val="Arial"/>
      <family val="2"/>
    </font>
    <font>
      <b/>
      <sz val="10"/>
      <name val="Arial"/>
      <family val="2"/>
    </font>
    <font>
      <b/>
      <u/>
      <sz val="10"/>
      <name val="Arial"/>
      <family val="2"/>
    </font>
    <font>
      <u/>
      <sz val="12"/>
      <name val="Arial"/>
      <family val="2"/>
    </font>
    <font>
      <b/>
      <sz val="14"/>
      <color rgb="FFFF0000"/>
      <name val="Arial"/>
      <family val="2"/>
    </font>
  </fonts>
  <fills count="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40"/>
        <bgColor indexed="64"/>
      </patternFill>
    </fill>
    <fill>
      <patternFill patternType="solid">
        <fgColor indexed="51"/>
        <bgColor indexed="64"/>
      </patternFill>
    </fill>
    <fill>
      <patternFill patternType="solid">
        <fgColor rgb="FFFFFF00"/>
        <bgColor indexed="64"/>
      </patternFill>
    </fill>
    <fill>
      <patternFill patternType="solid">
        <fgColor rgb="FF99CCFF"/>
        <bgColor indexed="64"/>
      </patternFill>
    </fill>
  </fills>
  <borders count="31">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64"/>
      </left>
      <right/>
      <top style="thin">
        <color indexed="64"/>
      </top>
      <bottom style="thin">
        <color indexed="64"/>
      </bottom>
      <diagonal/>
    </border>
    <border>
      <left style="double">
        <color indexed="8"/>
      </left>
      <right style="thin">
        <color indexed="64"/>
      </right>
      <top style="thin">
        <color indexed="64"/>
      </top>
      <bottom style="thin">
        <color indexed="64"/>
      </bottom>
      <diagonal/>
    </border>
    <border>
      <left style="thin">
        <color indexed="8"/>
      </left>
      <right style="thin">
        <color indexed="22"/>
      </right>
      <top style="thin">
        <color indexed="8"/>
      </top>
      <bottom style="thin">
        <color indexed="8"/>
      </bottom>
      <diagonal/>
    </border>
    <border>
      <left style="thin">
        <color indexed="22"/>
      </left>
      <right style="thin">
        <color indexed="22"/>
      </right>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style="thin">
        <color indexed="64"/>
      </left>
      <right/>
      <top/>
      <bottom/>
      <diagonal/>
    </border>
    <border>
      <left/>
      <right style="thin">
        <color indexed="22"/>
      </right>
      <top/>
      <bottom/>
      <diagonal/>
    </border>
    <border>
      <left style="thin">
        <color indexed="22"/>
      </left>
      <right/>
      <top style="thin">
        <color indexed="8"/>
      </top>
      <bottom style="thin">
        <color indexed="8"/>
      </bottom>
      <diagonal/>
    </border>
    <border>
      <left style="double">
        <color indexed="8"/>
      </left>
      <right/>
      <top style="thin">
        <color indexed="64"/>
      </top>
      <bottom style="thin">
        <color indexed="64"/>
      </bottom>
      <diagonal/>
    </border>
    <border>
      <left/>
      <right style="thin">
        <color indexed="8"/>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22"/>
      </right>
      <top/>
      <bottom style="thin">
        <color indexed="8"/>
      </bottom>
      <diagonal/>
    </border>
    <border>
      <left/>
      <right/>
      <top style="thin">
        <color indexed="8"/>
      </top>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s>
  <cellStyleXfs count="4">
    <xf numFmtId="0" fontId="0" fillId="0" borderId="0"/>
    <xf numFmtId="0" fontId="10" fillId="0" borderId="0"/>
    <xf numFmtId="0" fontId="10" fillId="0" borderId="0"/>
    <xf numFmtId="0" fontId="10" fillId="0" borderId="0"/>
  </cellStyleXfs>
  <cellXfs count="263">
    <xf numFmtId="0" fontId="0" fillId="0" borderId="0" xfId="0"/>
    <xf numFmtId="0" fontId="0" fillId="0" borderId="2" xfId="0" applyBorder="1" applyProtection="1">
      <protection hidden="1"/>
    </xf>
    <xf numFmtId="5" fontId="2" fillId="0" borderId="2" xfId="0" applyNumberFormat="1" applyFont="1" applyBorder="1" applyProtection="1">
      <protection hidden="1"/>
    </xf>
    <xf numFmtId="5" fontId="8" fillId="0" borderId="2" xfId="0" applyNumberFormat="1" applyFont="1" applyBorder="1" applyProtection="1">
      <protection hidden="1"/>
    </xf>
    <xf numFmtId="0" fontId="2" fillId="0" borderId="2" xfId="0" applyFont="1" applyBorder="1" applyProtection="1">
      <protection hidden="1"/>
    </xf>
    <xf numFmtId="0" fontId="0" fillId="0" borderId="2" xfId="0" applyBorder="1" applyAlignment="1" applyProtection="1">
      <alignment horizontal="center"/>
      <protection hidden="1"/>
    </xf>
    <xf numFmtId="0" fontId="0" fillId="0" borderId="3" xfId="0" applyBorder="1" applyProtection="1">
      <protection hidden="1"/>
    </xf>
    <xf numFmtId="5" fontId="0" fillId="0" borderId="3" xfId="0" applyNumberFormat="1" applyBorder="1" applyProtection="1">
      <protection hidden="1"/>
    </xf>
    <xf numFmtId="164" fontId="2" fillId="0" borderId="2" xfId="0" applyNumberFormat="1" applyFont="1" applyBorder="1" applyAlignment="1" applyProtection="1">
      <alignment horizontal="center"/>
      <protection hidden="1"/>
    </xf>
    <xf numFmtId="0" fontId="7" fillId="0" borderId="2" xfId="0" applyFont="1" applyBorder="1" applyProtection="1">
      <protection hidden="1"/>
    </xf>
    <xf numFmtId="10" fontId="2" fillId="0" borderId="2" xfId="0" applyNumberFormat="1" applyFont="1" applyBorder="1" applyProtection="1">
      <protection hidden="1"/>
    </xf>
    <xf numFmtId="6" fontId="12" fillId="0" borderId="2" xfId="0" applyNumberFormat="1" applyFont="1" applyBorder="1" applyAlignment="1" applyProtection="1">
      <alignment horizontal="center" vertical="center"/>
      <protection hidden="1"/>
    </xf>
    <xf numFmtId="0" fontId="5" fillId="0" borderId="2" xfId="0" applyFont="1" applyBorder="1" applyAlignment="1" applyProtection="1">
      <alignment horizontal="center"/>
      <protection hidden="1"/>
    </xf>
    <xf numFmtId="0" fontId="5" fillId="0" borderId="2" xfId="0" applyFont="1" applyBorder="1" applyProtection="1">
      <protection hidden="1"/>
    </xf>
    <xf numFmtId="0" fontId="5" fillId="0" borderId="2" xfId="0" quotePrefix="1" applyFont="1" applyBorder="1" applyAlignment="1" applyProtection="1">
      <alignment horizontal="center"/>
      <protection hidden="1"/>
    </xf>
    <xf numFmtId="5" fontId="5" fillId="0" borderId="3" xfId="0" applyNumberFormat="1" applyFont="1" applyBorder="1" applyProtection="1">
      <protection hidden="1"/>
    </xf>
    <xf numFmtId="0" fontId="2" fillId="0" borderId="3" xfId="0" applyFont="1" applyBorder="1" applyProtection="1">
      <protection hidden="1"/>
    </xf>
    <xf numFmtId="164" fontId="2" fillId="0" borderId="4" xfId="0" applyNumberFormat="1" applyFont="1" applyBorder="1" applyAlignment="1" applyProtection="1">
      <alignment horizontal="center"/>
      <protection hidden="1"/>
    </xf>
    <xf numFmtId="10" fontId="2" fillId="0" borderId="4" xfId="0" applyNumberFormat="1" applyFont="1" applyBorder="1" applyProtection="1">
      <protection hidden="1"/>
    </xf>
    <xf numFmtId="5" fontId="2" fillId="0" borderId="4" xfId="0" applyNumberFormat="1" applyFont="1" applyBorder="1" applyProtection="1">
      <protection hidden="1"/>
    </xf>
    <xf numFmtId="5" fontId="8" fillId="0" borderId="4" xfId="0" applyNumberFormat="1" applyFont="1" applyBorder="1" applyProtection="1">
      <protection hidden="1"/>
    </xf>
    <xf numFmtId="0" fontId="0" fillId="0" borderId="4" xfId="0" applyBorder="1" applyProtection="1">
      <protection hidden="1"/>
    </xf>
    <xf numFmtId="0" fontId="4" fillId="0" borderId="1" xfId="0" applyFont="1" applyBorder="1" applyProtection="1">
      <protection hidden="1"/>
    </xf>
    <xf numFmtId="0" fontId="0" fillId="0" borderId="1" xfId="0" applyBorder="1" applyProtection="1">
      <protection hidden="1"/>
    </xf>
    <xf numFmtId="0" fontId="11" fillId="0" borderId="1" xfId="0" applyFont="1" applyBorder="1" applyAlignment="1" applyProtection="1">
      <alignment horizontal="center"/>
      <protection hidden="1"/>
    </xf>
    <xf numFmtId="0" fontId="2" fillId="0" borderId="1" xfId="0" applyFont="1" applyBorder="1" applyProtection="1">
      <protection hidden="1"/>
    </xf>
    <xf numFmtId="0" fontId="3" fillId="0" borderId="1" xfId="0" applyFont="1" applyBorder="1" applyAlignment="1" applyProtection="1">
      <alignment horizontal="right"/>
      <protection hidden="1"/>
    </xf>
    <xf numFmtId="49" fontId="2" fillId="2" borderId="1" xfId="0" applyNumberFormat="1" applyFont="1" applyFill="1" applyBorder="1" applyProtection="1">
      <protection locked="0" hidden="1"/>
    </xf>
    <xf numFmtId="49" fontId="2" fillId="0" borderId="1" xfId="0" applyNumberFormat="1" applyFont="1" applyBorder="1" applyProtection="1">
      <protection hidden="1"/>
    </xf>
    <xf numFmtId="0" fontId="2" fillId="0" borderId="1" xfId="0" applyFont="1" applyBorder="1" applyAlignment="1" applyProtection="1">
      <alignment horizontal="right"/>
      <protection hidden="1"/>
    </xf>
    <xf numFmtId="0" fontId="2" fillId="0" borderId="1" xfId="0" applyFont="1" applyFill="1" applyBorder="1" applyProtection="1">
      <protection hidden="1"/>
    </xf>
    <xf numFmtId="0" fontId="2" fillId="2" borderId="1" xfId="0" applyFont="1" applyFill="1" applyBorder="1" applyProtection="1">
      <protection locked="0" hidden="1"/>
    </xf>
    <xf numFmtId="0" fontId="3" fillId="0" borderId="1" xfId="0" applyFont="1" applyBorder="1" applyProtection="1">
      <protection hidden="1"/>
    </xf>
    <xf numFmtId="10" fontId="3" fillId="0" borderId="1" xfId="0" applyNumberFormat="1" applyFont="1" applyBorder="1" applyAlignment="1" applyProtection="1">
      <alignment horizontal="left"/>
      <protection hidden="1"/>
    </xf>
    <xf numFmtId="0" fontId="3" fillId="0" borderId="1" xfId="0" applyFont="1" applyBorder="1" applyAlignment="1" applyProtection="1">
      <alignment horizontal="center"/>
      <protection hidden="1"/>
    </xf>
    <xf numFmtId="0" fontId="2" fillId="0" borderId="1" xfId="0" applyFont="1" applyBorder="1" applyAlignment="1" applyProtection="1">
      <alignment horizontal="left"/>
      <protection hidden="1"/>
    </xf>
    <xf numFmtId="0" fontId="15" fillId="0" borderId="1" xfId="0" applyFont="1" applyBorder="1" applyAlignment="1" applyProtection="1">
      <alignment horizontal="left"/>
      <protection hidden="1"/>
    </xf>
    <xf numFmtId="0" fontId="16" fillId="0" borderId="1" xfId="0" applyFont="1" applyBorder="1" applyProtection="1">
      <protection hidden="1"/>
    </xf>
    <xf numFmtId="0" fontId="10" fillId="0" borderId="1" xfId="0" applyFont="1" applyBorder="1" applyProtection="1">
      <protection hidden="1"/>
    </xf>
    <xf numFmtId="5" fontId="2" fillId="0" borderId="1" xfId="0" applyNumberFormat="1" applyFont="1" applyBorder="1" applyAlignment="1" applyProtection="1">
      <alignment horizontal="center"/>
      <protection hidden="1"/>
    </xf>
    <xf numFmtId="164" fontId="13" fillId="0" borderId="1" xfId="0" applyNumberFormat="1" applyFont="1" applyBorder="1" applyProtection="1">
      <protection hidden="1"/>
    </xf>
    <xf numFmtId="0" fontId="2" fillId="0" borderId="1" xfId="0" applyFont="1" applyFill="1" applyBorder="1" applyProtection="1">
      <protection locked="0" hidden="1"/>
    </xf>
    <xf numFmtId="164" fontId="2" fillId="0" borderId="1" xfId="0" applyNumberFormat="1" applyFont="1" applyBorder="1" applyProtection="1">
      <protection hidden="1"/>
    </xf>
    <xf numFmtId="0" fontId="6" fillId="0" borderId="1" xfId="0" applyFont="1" applyBorder="1" applyProtection="1">
      <protection hidden="1"/>
    </xf>
    <xf numFmtId="0" fontId="3" fillId="0" borderId="1" xfId="0" applyFont="1" applyBorder="1" applyAlignment="1" applyProtection="1">
      <alignment horizontal="center" vertical="center" wrapText="1"/>
      <protection hidden="1"/>
    </xf>
    <xf numFmtId="0" fontId="2" fillId="0" borderId="1" xfId="0" applyFont="1" applyBorder="1" applyAlignment="1" applyProtection="1">
      <alignment vertical="center"/>
      <protection hidden="1"/>
    </xf>
    <xf numFmtId="0" fontId="13" fillId="0" borderId="1" xfId="0" applyFont="1" applyBorder="1" applyAlignment="1" applyProtection="1">
      <alignment horizontal="center"/>
      <protection hidden="1"/>
    </xf>
    <xf numFmtId="0" fontId="13" fillId="0" borderId="1" xfId="0" applyFont="1" applyBorder="1" applyProtection="1">
      <protection hidden="1"/>
    </xf>
    <xf numFmtId="0" fontId="3" fillId="0" borderId="1" xfId="0" quotePrefix="1" applyFont="1" applyBorder="1" applyAlignment="1" applyProtection="1">
      <alignment horizontal="center" vertical="center"/>
      <protection hidden="1"/>
    </xf>
    <xf numFmtId="164" fontId="2" fillId="0" borderId="1" xfId="0" applyNumberFormat="1" applyFont="1" applyBorder="1" applyAlignment="1" applyProtection="1">
      <alignment horizontal="center"/>
      <protection hidden="1"/>
    </xf>
    <xf numFmtId="5" fontId="17" fillId="0" borderId="1" xfId="0" applyNumberFormat="1" applyFont="1" applyBorder="1" applyAlignment="1" applyProtection="1">
      <alignment horizontal="center"/>
      <protection hidden="1"/>
    </xf>
    <xf numFmtId="5" fontId="0" fillId="0" borderId="1" xfId="0" applyNumberFormat="1" applyBorder="1" applyProtection="1">
      <protection hidden="1"/>
    </xf>
    <xf numFmtId="5" fontId="17" fillId="0" borderId="1" xfId="0" applyNumberFormat="1" applyFont="1" applyBorder="1" applyProtection="1">
      <protection hidden="1"/>
    </xf>
    <xf numFmtId="0" fontId="3" fillId="0" borderId="1" xfId="0" applyFont="1" applyFill="1" applyBorder="1" applyProtection="1">
      <protection hidden="1"/>
    </xf>
    <xf numFmtId="164" fontId="2" fillId="0" borderId="1" xfId="0" applyNumberFormat="1" applyFont="1" applyFill="1" applyBorder="1" applyProtection="1">
      <protection hidden="1"/>
    </xf>
    <xf numFmtId="0" fontId="2" fillId="0" borderId="1" xfId="0" quotePrefix="1" applyFont="1" applyBorder="1" applyAlignment="1" applyProtection="1">
      <alignment horizontal="center"/>
      <protection hidden="1"/>
    </xf>
    <xf numFmtId="0" fontId="2" fillId="0" borderId="1" xfId="0" applyFont="1" applyBorder="1" applyAlignment="1" applyProtection="1">
      <alignment horizontal="center"/>
      <protection hidden="1"/>
    </xf>
    <xf numFmtId="5" fontId="2" fillId="0" borderId="1" xfId="0" applyNumberFormat="1" applyFont="1" applyBorder="1" applyProtection="1">
      <protection hidden="1"/>
    </xf>
    <xf numFmtId="165" fontId="2" fillId="0" borderId="1" xfId="0" applyNumberFormat="1" applyFont="1" applyBorder="1" applyProtection="1">
      <protection hidden="1"/>
    </xf>
    <xf numFmtId="0" fontId="2" fillId="0" borderId="1" xfId="0" quotePrefix="1" applyFont="1" applyBorder="1" applyAlignment="1" applyProtection="1">
      <alignment horizontal="right"/>
      <protection hidden="1"/>
    </xf>
    <xf numFmtId="0" fontId="2" fillId="0" borderId="1" xfId="0" quotePrefix="1" applyFont="1" applyBorder="1" applyAlignment="1" applyProtection="1">
      <alignment horizontal="left"/>
      <protection hidden="1"/>
    </xf>
    <xf numFmtId="0" fontId="7" fillId="0" borderId="1" xfId="0" applyFont="1" applyBorder="1" applyProtection="1">
      <protection hidden="1"/>
    </xf>
    <xf numFmtId="49" fontId="3" fillId="0" borderId="1" xfId="0" applyNumberFormat="1" applyFont="1" applyBorder="1" applyProtection="1">
      <protection hidden="1"/>
    </xf>
    <xf numFmtId="0" fontId="8" fillId="0" borderId="1" xfId="0" applyFont="1" applyBorder="1" applyProtection="1">
      <protection hidden="1"/>
    </xf>
    <xf numFmtId="0" fontId="8" fillId="0" borderId="1" xfId="0" applyFont="1" applyBorder="1" applyAlignment="1" applyProtection="1">
      <alignment horizontal="center"/>
      <protection hidden="1"/>
    </xf>
    <xf numFmtId="10" fontId="2" fillId="0" borderId="1" xfId="0" applyNumberFormat="1" applyFont="1" applyBorder="1" applyProtection="1">
      <protection hidden="1"/>
    </xf>
    <xf numFmtId="0" fontId="2" fillId="0" borderId="5" xfId="0" applyFont="1" applyBorder="1" applyProtection="1">
      <protection hidden="1"/>
    </xf>
    <xf numFmtId="0" fontId="0" fillId="0" borderId="6" xfId="0" applyBorder="1" applyProtection="1">
      <protection hidden="1"/>
    </xf>
    <xf numFmtId="0" fontId="2" fillId="3" borderId="5" xfId="0" applyFont="1" applyFill="1" applyBorder="1" applyAlignment="1" applyProtection="1">
      <alignment horizontal="left"/>
      <protection hidden="1"/>
    </xf>
    <xf numFmtId="5" fontId="3" fillId="0" borderId="1" xfId="0" applyNumberFormat="1"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0" fillId="0" borderId="7" xfId="0" applyBorder="1" applyProtection="1">
      <protection hidden="1"/>
    </xf>
    <xf numFmtId="49" fontId="13" fillId="2" borderId="1" xfId="0" applyNumberFormat="1" applyFont="1" applyFill="1" applyBorder="1" applyAlignment="1" applyProtection="1">
      <alignment horizontal="center"/>
      <protection locked="0" hidden="1"/>
    </xf>
    <xf numFmtId="0" fontId="0" fillId="0" borderId="0" xfId="0" applyBorder="1" applyProtection="1">
      <protection hidden="1"/>
    </xf>
    <xf numFmtId="165" fontId="2" fillId="0" borderId="2" xfId="0" applyNumberFormat="1" applyFont="1" applyBorder="1" applyAlignment="1" applyProtection="1">
      <alignment horizontal="right"/>
      <protection hidden="1"/>
    </xf>
    <xf numFmtId="0" fontId="3" fillId="0" borderId="2" xfId="0" applyFont="1" applyBorder="1" applyProtection="1">
      <protection hidden="1"/>
    </xf>
    <xf numFmtId="165" fontId="2" fillId="0" borderId="2" xfId="0" applyNumberFormat="1" applyFont="1" applyBorder="1" applyProtection="1">
      <protection hidden="1"/>
    </xf>
    <xf numFmtId="0" fontId="3" fillId="0" borderId="2" xfId="0" quotePrefix="1" applyFont="1" applyBorder="1" applyProtection="1">
      <protection hidden="1"/>
    </xf>
    <xf numFmtId="0" fontId="3" fillId="0" borderId="2" xfId="0" applyFont="1" applyBorder="1" applyAlignment="1" applyProtection="1">
      <alignment horizontal="center"/>
      <protection hidden="1"/>
    </xf>
    <xf numFmtId="1" fontId="3" fillId="4" borderId="8" xfId="0" applyNumberFormat="1" applyFont="1" applyFill="1" applyBorder="1" applyProtection="1">
      <protection hidden="1"/>
    </xf>
    <xf numFmtId="1" fontId="3" fillId="4" borderId="2" xfId="0" applyNumberFormat="1" applyFont="1" applyFill="1" applyBorder="1" applyProtection="1">
      <protection hidden="1"/>
    </xf>
    <xf numFmtId="1" fontId="3" fillId="4" borderId="2" xfId="0" applyNumberFormat="1" applyFont="1" applyFill="1" applyBorder="1" applyAlignment="1" applyProtection="1">
      <alignment horizontal="center" vertical="center" wrapText="1"/>
      <protection hidden="1"/>
    </xf>
    <xf numFmtId="0" fontId="3" fillId="0" borderId="2" xfId="0" applyFont="1" applyBorder="1" applyAlignment="1" applyProtection="1">
      <alignment horizontal="right" wrapText="1"/>
      <protection hidden="1"/>
    </xf>
    <xf numFmtId="1" fontId="2" fillId="2" borderId="2" xfId="0" applyNumberFormat="1" applyFont="1" applyFill="1" applyBorder="1" applyProtection="1">
      <protection locked="0"/>
    </xf>
    <xf numFmtId="1" fontId="2" fillId="2" borderId="8" xfId="0" applyNumberFormat="1" applyFont="1" applyFill="1" applyBorder="1" applyProtection="1">
      <protection locked="0"/>
    </xf>
    <xf numFmtId="0" fontId="3" fillId="0" borderId="2" xfId="0" quotePrefix="1" applyFont="1" applyBorder="1" applyAlignment="1" applyProtection="1">
      <alignment horizontal="right"/>
      <protection hidden="1"/>
    </xf>
    <xf numFmtId="0" fontId="3" fillId="0" borderId="2" xfId="0" applyFont="1" applyBorder="1" applyAlignment="1" applyProtection="1">
      <alignment horizontal="right"/>
      <protection hidden="1"/>
    </xf>
    <xf numFmtId="0" fontId="3" fillId="0" borderId="9" xfId="0" applyFont="1" applyBorder="1" applyAlignment="1" applyProtection="1">
      <alignment horizontal="center" wrapText="1"/>
      <protection hidden="1"/>
    </xf>
    <xf numFmtId="0" fontId="3" fillId="0" borderId="8" xfId="0" applyFont="1" applyBorder="1" applyAlignment="1" applyProtection="1">
      <alignment horizontal="center"/>
      <protection hidden="1"/>
    </xf>
    <xf numFmtId="0" fontId="3" fillId="0" borderId="2" xfId="0" applyFont="1" applyBorder="1" applyAlignment="1" applyProtection="1">
      <alignment horizontal="center" vertical="center" wrapText="1"/>
      <protection hidden="1"/>
    </xf>
    <xf numFmtId="0" fontId="3" fillId="0" borderId="2" xfId="0" applyFont="1" applyBorder="1" applyAlignment="1" applyProtection="1">
      <protection hidden="1"/>
    </xf>
    <xf numFmtId="0" fontId="11" fillId="0" borderId="2" xfId="0" applyFont="1" applyBorder="1" applyAlignment="1" applyProtection="1">
      <alignment horizontal="center"/>
      <protection hidden="1"/>
    </xf>
    <xf numFmtId="1" fontId="2" fillId="2" borderId="1" xfId="0" applyNumberFormat="1" applyFont="1" applyFill="1" applyBorder="1" applyProtection="1">
      <protection locked="0" hidden="1"/>
    </xf>
    <xf numFmtId="1" fontId="2" fillId="2" borderId="10" xfId="0" applyNumberFormat="1" applyFont="1" applyFill="1" applyBorder="1" applyProtection="1">
      <protection locked="0" hidden="1"/>
    </xf>
    <xf numFmtId="1" fontId="2" fillId="2" borderId="11" xfId="0" applyNumberFormat="1" applyFont="1" applyFill="1" applyBorder="1" applyProtection="1">
      <protection locked="0" hidden="1"/>
    </xf>
    <xf numFmtId="0" fontId="3" fillId="0" borderId="7" xfId="0" applyFont="1" applyBorder="1" applyProtection="1">
      <protection hidden="1"/>
    </xf>
    <xf numFmtId="164" fontId="2" fillId="2" borderId="1" xfId="0" applyNumberFormat="1" applyFont="1" applyFill="1" applyBorder="1" applyProtection="1">
      <protection locked="0" hidden="1"/>
    </xf>
    <xf numFmtId="0" fontId="18" fillId="0" borderId="1" xfId="0" applyFont="1" applyBorder="1" applyProtection="1">
      <protection hidden="1"/>
    </xf>
    <xf numFmtId="0" fontId="18" fillId="0" borderId="3" xfId="0" applyFont="1" applyBorder="1" applyProtection="1">
      <protection hidden="1"/>
    </xf>
    <xf numFmtId="0" fontId="18" fillId="0" borderId="2" xfId="0" applyFont="1" applyBorder="1" applyProtection="1">
      <protection hidden="1"/>
    </xf>
    <xf numFmtId="165" fontId="13" fillId="0" borderId="2" xfId="0" applyNumberFormat="1" applyFont="1" applyBorder="1" applyAlignment="1" applyProtection="1">
      <alignment horizontal="right"/>
      <protection hidden="1"/>
    </xf>
    <xf numFmtId="1" fontId="3" fillId="5" borderId="2" xfId="0" applyNumberFormat="1" applyFont="1" applyFill="1" applyBorder="1" applyProtection="1">
      <protection hidden="1"/>
    </xf>
    <xf numFmtId="1" fontId="3" fillId="5" borderId="2" xfId="0" applyNumberFormat="1" applyFont="1" applyFill="1" applyBorder="1" applyAlignment="1" applyProtection="1">
      <alignment horizontal="right"/>
      <protection hidden="1"/>
    </xf>
    <xf numFmtId="1" fontId="3" fillId="5" borderId="9" xfId="0" applyNumberFormat="1" applyFont="1" applyFill="1" applyBorder="1" applyProtection="1">
      <protection hidden="1"/>
    </xf>
    <xf numFmtId="1" fontId="3" fillId="5" borderId="9" xfId="0" applyNumberFormat="1" applyFont="1" applyFill="1" applyBorder="1" applyAlignment="1" applyProtection="1">
      <alignment horizontal="right"/>
      <protection hidden="1"/>
    </xf>
    <xf numFmtId="1" fontId="3" fillId="5" borderId="8" xfId="0" applyNumberFormat="1" applyFont="1" applyFill="1" applyBorder="1" applyAlignment="1" applyProtection="1">
      <alignment horizontal="right"/>
      <protection hidden="1"/>
    </xf>
    <xf numFmtId="1" fontId="3" fillId="6" borderId="2" xfId="0" applyNumberFormat="1" applyFont="1" applyFill="1" applyBorder="1" applyProtection="1">
      <protection hidden="1"/>
    </xf>
    <xf numFmtId="1" fontId="3" fillId="6" borderId="2"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protection hidden="1"/>
    </xf>
    <xf numFmtId="0" fontId="3" fillId="0" borderId="5" xfId="0" applyFont="1" applyBorder="1" applyProtection="1">
      <protection hidden="1"/>
    </xf>
    <xf numFmtId="0" fontId="3" fillId="0" borderId="11" xfId="0" applyFont="1" applyBorder="1" applyProtection="1">
      <protection hidden="1"/>
    </xf>
    <xf numFmtId="6" fontId="7" fillId="0" borderId="0" xfId="0" applyNumberFormat="1" applyFont="1" applyAlignment="1">
      <alignment horizontal="center" vertical="center"/>
    </xf>
    <xf numFmtId="0" fontId="10" fillId="0" borderId="2" xfId="3" applyBorder="1" applyProtection="1">
      <protection hidden="1"/>
    </xf>
    <xf numFmtId="1" fontId="10" fillId="0" borderId="2" xfId="3" applyNumberFormat="1" applyBorder="1" applyProtection="1">
      <protection hidden="1"/>
    </xf>
    <xf numFmtId="5" fontId="2" fillId="0" borderId="2" xfId="1" applyNumberFormat="1" applyFont="1" applyBorder="1" applyProtection="1">
      <protection hidden="1"/>
    </xf>
    <xf numFmtId="5" fontId="2" fillId="0" borderId="1" xfId="2" applyNumberFormat="1" applyFont="1" applyBorder="1" applyProtection="1">
      <protection hidden="1"/>
    </xf>
    <xf numFmtId="0" fontId="8" fillId="0" borderId="12" xfId="0" applyFont="1" applyBorder="1" applyAlignment="1" applyProtection="1">
      <alignment horizontal="left"/>
      <protection hidden="1"/>
    </xf>
    <xf numFmtId="0" fontId="8" fillId="0" borderId="13" xfId="0" applyFont="1" applyBorder="1" applyAlignment="1" applyProtection="1">
      <alignment horizontal="left"/>
      <protection hidden="1"/>
    </xf>
    <xf numFmtId="0" fontId="8" fillId="0" borderId="6" xfId="0" applyFont="1" applyBorder="1" applyAlignment="1" applyProtection="1">
      <alignment horizontal="left"/>
      <protection hidden="1"/>
    </xf>
    <xf numFmtId="165" fontId="20" fillId="0" borderId="0" xfId="0" applyNumberFormat="1" applyFont="1" applyAlignment="1">
      <alignment horizontal="center"/>
    </xf>
    <xf numFmtId="0" fontId="1" fillId="0" borderId="2" xfId="0" applyFont="1" applyBorder="1" applyProtection="1">
      <protection hidden="1"/>
    </xf>
    <xf numFmtId="0" fontId="21" fillId="0" borderId="0" xfId="0" applyFont="1" applyAlignment="1">
      <alignment horizontal="left"/>
    </xf>
    <xf numFmtId="0" fontId="1" fillId="0" borderId="0" xfId="0" applyFont="1"/>
    <xf numFmtId="0" fontId="21" fillId="0" borderId="0" xfId="0" applyFont="1" applyAlignment="1"/>
    <xf numFmtId="0" fontId="22" fillId="0" borderId="0" xfId="0" applyFont="1"/>
    <xf numFmtId="0" fontId="22" fillId="0" borderId="0" xfId="0" applyFont="1" applyAlignment="1">
      <alignment horizontal="center"/>
    </xf>
    <xf numFmtId="0" fontId="1" fillId="0" borderId="0" xfId="0" applyFont="1" applyAlignment="1">
      <alignment horizontal="center"/>
    </xf>
    <xf numFmtId="0" fontId="21" fillId="0" borderId="0" xfId="0" applyFont="1"/>
    <xf numFmtId="0" fontId="1" fillId="0" borderId="14" xfId="0" applyFont="1" applyBorder="1" applyAlignment="1">
      <alignment horizontal="left" indent="2"/>
    </xf>
    <xf numFmtId="0" fontId="1" fillId="0" borderId="14" xfId="0" applyFont="1" applyBorder="1"/>
    <xf numFmtId="165" fontId="1" fillId="0" borderId="14" xfId="0" applyNumberFormat="1" applyFont="1" applyBorder="1" applyAlignment="1">
      <alignment horizontal="center"/>
    </xf>
    <xf numFmtId="165" fontId="1" fillId="2" borderId="14" xfId="0" applyNumberFormat="1" applyFont="1" applyFill="1" applyBorder="1" applyAlignment="1">
      <alignment horizontal="center"/>
    </xf>
    <xf numFmtId="165" fontId="1" fillId="0" borderId="0" xfId="0" applyNumberFormat="1" applyFont="1" applyAlignment="1">
      <alignment horizontal="center"/>
    </xf>
    <xf numFmtId="165" fontId="1" fillId="2" borderId="0" xfId="0" applyNumberFormat="1" applyFont="1" applyFill="1" applyAlignment="1">
      <alignment horizontal="center"/>
    </xf>
    <xf numFmtId="0" fontId="21" fillId="0" borderId="15" xfId="0" applyFont="1" applyBorder="1"/>
    <xf numFmtId="165" fontId="1" fillId="0" borderId="15" xfId="0" applyNumberFormat="1" applyFont="1" applyBorder="1" applyAlignment="1">
      <alignment horizontal="center"/>
    </xf>
    <xf numFmtId="165" fontId="1" fillId="2" borderId="15" xfId="0" applyNumberFormat="1" applyFont="1" applyFill="1" applyBorder="1" applyAlignment="1">
      <alignment horizontal="center"/>
    </xf>
    <xf numFmtId="0" fontId="8" fillId="0" borderId="13" xfId="0" applyFont="1" applyBorder="1" applyAlignment="1" applyProtection="1">
      <protection hidden="1"/>
    </xf>
    <xf numFmtId="0" fontId="8" fillId="0" borderId="6" xfId="0" applyFont="1" applyBorder="1" applyAlignment="1" applyProtection="1">
      <protection hidden="1"/>
    </xf>
    <xf numFmtId="0" fontId="3" fillId="0" borderId="5" xfId="3" applyFont="1" applyBorder="1" applyAlignment="1" applyProtection="1">
      <alignment vertical="center"/>
      <protection hidden="1"/>
    </xf>
    <xf numFmtId="165" fontId="1" fillId="7" borderId="14" xfId="0" applyNumberFormat="1" applyFont="1" applyFill="1" applyBorder="1" applyAlignment="1">
      <alignment horizontal="center"/>
    </xf>
    <xf numFmtId="165" fontId="1" fillId="7" borderId="0" xfId="0" applyNumberFormat="1" applyFont="1" applyFill="1" applyAlignment="1">
      <alignment horizontal="center"/>
    </xf>
    <xf numFmtId="165" fontId="1" fillId="7" borderId="15" xfId="0" applyNumberFormat="1" applyFont="1" applyFill="1" applyBorder="1" applyAlignment="1">
      <alignment horizontal="center"/>
    </xf>
    <xf numFmtId="165" fontId="1" fillId="0" borderId="14" xfId="0" applyNumberFormat="1" applyFont="1" applyFill="1" applyBorder="1" applyAlignment="1">
      <alignment horizontal="center"/>
    </xf>
    <xf numFmtId="165" fontId="1" fillId="0" borderId="0" xfId="0" applyNumberFormat="1" applyFont="1" applyFill="1" applyAlignment="1">
      <alignment horizontal="center"/>
    </xf>
    <xf numFmtId="165" fontId="1" fillId="0" borderId="15" xfId="0" applyNumberFormat="1" applyFont="1" applyFill="1" applyBorder="1" applyAlignment="1">
      <alignment horizontal="center"/>
    </xf>
    <xf numFmtId="0" fontId="1" fillId="0" borderId="15" xfId="0" applyFont="1" applyBorder="1" applyAlignment="1">
      <alignment horizontal="left" indent="2"/>
    </xf>
    <xf numFmtId="0" fontId="1" fillId="0" borderId="15" xfId="0" applyFont="1" applyBorder="1"/>
    <xf numFmtId="0" fontId="21" fillId="0" borderId="16" xfId="0" applyFont="1" applyBorder="1" applyAlignment="1"/>
    <xf numFmtId="49" fontId="21" fillId="0" borderId="16" xfId="0" applyNumberFormat="1" applyFont="1" applyBorder="1" applyAlignment="1"/>
    <xf numFmtId="49" fontId="21" fillId="0" borderId="17" xfId="0" applyNumberFormat="1" applyFont="1" applyBorder="1" applyAlignment="1"/>
    <xf numFmtId="0" fontId="0" fillId="0" borderId="2" xfId="0" applyBorder="1" applyAlignment="1" applyProtection="1">
      <alignment horizontal="right"/>
      <protection hidden="1"/>
    </xf>
    <xf numFmtId="0" fontId="21" fillId="0" borderId="15" xfId="0" applyFont="1" applyFill="1" applyBorder="1"/>
    <xf numFmtId="165" fontId="1" fillId="8" borderId="15" xfId="0" applyNumberFormat="1" applyFont="1" applyFill="1" applyBorder="1" applyAlignment="1">
      <alignment horizontal="center"/>
    </xf>
    <xf numFmtId="49" fontId="21" fillId="0" borderId="16" xfId="0" applyNumberFormat="1" applyFont="1" applyBorder="1" applyAlignment="1">
      <alignment horizontal="center"/>
    </xf>
    <xf numFmtId="49" fontId="7" fillId="0" borderId="20" xfId="0" applyNumberFormat="1" applyFont="1" applyBorder="1" applyAlignment="1" applyProtection="1">
      <alignment horizontal="left" vertical="center" wrapText="1"/>
      <protection hidden="1"/>
    </xf>
    <xf numFmtId="49" fontId="7" fillId="0" borderId="0" xfId="0" applyNumberFormat="1" applyFont="1" applyBorder="1" applyAlignment="1" applyProtection="1">
      <alignment horizontal="left" vertical="center" wrapText="1"/>
      <protection hidden="1"/>
    </xf>
    <xf numFmtId="49" fontId="7" fillId="0" borderId="21" xfId="0" applyNumberFormat="1" applyFont="1" applyBorder="1" applyAlignment="1" applyProtection="1">
      <alignment horizontal="left" vertical="center" wrapText="1"/>
      <protection hidden="1"/>
    </xf>
    <xf numFmtId="0" fontId="3" fillId="0" borderId="1" xfId="0" applyFont="1" applyFill="1" applyBorder="1" applyAlignment="1" applyProtection="1">
      <alignment horizontal="right"/>
      <protection hidden="1"/>
    </xf>
    <xf numFmtId="0" fontId="15" fillId="0" borderId="12" xfId="0" applyFont="1" applyBorder="1" applyAlignment="1" applyProtection="1">
      <alignment horizontal="center"/>
      <protection hidden="1"/>
    </xf>
    <xf numFmtId="0" fontId="15" fillId="0" borderId="13" xfId="0" applyFont="1" applyBorder="1" applyAlignment="1" applyProtection="1">
      <alignment horizontal="center"/>
      <protection hidden="1"/>
    </xf>
    <xf numFmtId="0" fontId="15" fillId="0" borderId="6" xfId="0" applyFont="1" applyBorder="1" applyAlignment="1" applyProtection="1">
      <alignment horizontal="center"/>
      <protection hidden="1"/>
    </xf>
    <xf numFmtId="0" fontId="16" fillId="0" borderId="1" xfId="0" applyFont="1" applyBorder="1" applyAlignment="1" applyProtection="1">
      <alignment horizontal="center"/>
      <protection hidden="1"/>
    </xf>
    <xf numFmtId="0" fontId="3" fillId="0" borderId="12" xfId="0" applyFont="1" applyFill="1" applyBorder="1" applyAlignment="1" applyProtection="1">
      <alignment horizontal="right"/>
      <protection hidden="1"/>
    </xf>
    <xf numFmtId="0" fontId="2" fillId="2" borderId="1" xfId="0" applyFont="1" applyFill="1" applyBorder="1" applyAlignment="1" applyProtection="1">
      <alignment horizontal="left"/>
      <protection locked="0" hidden="1"/>
    </xf>
    <xf numFmtId="49" fontId="2" fillId="2" borderId="1" xfId="0" applyNumberFormat="1" applyFont="1" applyFill="1" applyBorder="1" applyAlignment="1" applyProtection="1">
      <alignment horizontal="left"/>
      <protection locked="0" hidden="1"/>
    </xf>
    <xf numFmtId="0" fontId="2" fillId="0" borderId="1" xfId="0" applyFont="1" applyBorder="1" applyAlignment="1" applyProtection="1">
      <alignment horizontal="left"/>
      <protection hidden="1"/>
    </xf>
    <xf numFmtId="164" fontId="3" fillId="0" borderId="12" xfId="0" applyNumberFormat="1" applyFont="1" applyBorder="1" applyAlignment="1" applyProtection="1">
      <alignment horizontal="left"/>
      <protection hidden="1"/>
    </xf>
    <xf numFmtId="164" fontId="3" fillId="0" borderId="6" xfId="0" applyNumberFormat="1" applyFont="1" applyBorder="1" applyAlignment="1" applyProtection="1">
      <alignment horizontal="left"/>
      <protection hidden="1"/>
    </xf>
    <xf numFmtId="0" fontId="15" fillId="0" borderId="12" xfId="0" applyFont="1" applyBorder="1" applyAlignment="1" applyProtection="1">
      <alignment horizontal="center" vertical="center" wrapText="1"/>
      <protection hidden="1"/>
    </xf>
    <xf numFmtId="0" fontId="15" fillId="0" borderId="13" xfId="0" applyFont="1" applyBorder="1" applyAlignment="1" applyProtection="1">
      <alignment horizontal="center" vertical="center" wrapText="1"/>
      <protection hidden="1"/>
    </xf>
    <xf numFmtId="0" fontId="15" fillId="0" borderId="6" xfId="0" applyFont="1" applyBorder="1" applyAlignment="1" applyProtection="1">
      <alignment horizontal="center" vertical="center" wrapText="1"/>
      <protection hidden="1"/>
    </xf>
    <xf numFmtId="1" fontId="7" fillId="2" borderId="12" xfId="3" applyNumberFormat="1" applyFont="1" applyFill="1" applyBorder="1" applyAlignment="1" applyProtection="1">
      <alignment horizontal="left"/>
      <protection locked="0" hidden="1"/>
    </xf>
    <xf numFmtId="1" fontId="7" fillId="2" borderId="18" xfId="3" applyNumberFormat="1" applyFont="1" applyFill="1" applyBorder="1" applyAlignment="1" applyProtection="1">
      <alignment horizontal="left"/>
      <protection locked="0" hidden="1"/>
    </xf>
    <xf numFmtId="0" fontId="21" fillId="0" borderId="19" xfId="0" applyFont="1" applyBorder="1" applyAlignment="1">
      <alignment horizontal="center"/>
    </xf>
    <xf numFmtId="0" fontId="21" fillId="0" borderId="16" xfId="0" applyFont="1" applyBorder="1" applyAlignment="1">
      <alignment horizontal="center"/>
    </xf>
    <xf numFmtId="0" fontId="21" fillId="0" borderId="16" xfId="0" quotePrefix="1" applyFont="1" applyBorder="1" applyAlignment="1">
      <alignment horizontal="center"/>
    </xf>
    <xf numFmtId="49" fontId="2" fillId="0" borderId="8" xfId="0" applyNumberFormat="1" applyFont="1" applyBorder="1" applyAlignment="1" applyProtection="1">
      <alignment horizontal="justify" vertical="center" wrapText="1"/>
      <protection hidden="1"/>
    </xf>
    <xf numFmtId="49" fontId="2" fillId="0" borderId="14" xfId="0" applyNumberFormat="1" applyFont="1" applyBorder="1" applyAlignment="1" applyProtection="1">
      <alignment horizontal="justify" vertical="center" wrapText="1"/>
      <protection hidden="1"/>
    </xf>
    <xf numFmtId="49" fontId="2" fillId="0" borderId="3" xfId="0" applyNumberFormat="1" applyFont="1" applyBorder="1" applyAlignment="1" applyProtection="1">
      <alignment horizontal="justify" vertical="center" wrapText="1"/>
      <protection hidden="1"/>
    </xf>
    <xf numFmtId="0" fontId="2" fillId="0" borderId="27" xfId="0" applyFont="1" applyBorder="1" applyAlignment="1" applyProtection="1">
      <alignment horizontal="left" vertical="center" wrapText="1"/>
      <protection hidden="1"/>
    </xf>
    <xf numFmtId="0" fontId="2" fillId="0" borderId="28" xfId="0" applyFont="1" applyBorder="1" applyAlignment="1" applyProtection="1">
      <alignment horizontal="left" vertical="center" wrapText="1"/>
      <protection hidden="1"/>
    </xf>
    <xf numFmtId="0" fontId="2" fillId="0" borderId="29" xfId="0" applyFont="1" applyBorder="1" applyAlignment="1" applyProtection="1">
      <alignment horizontal="left" vertical="center" wrapText="1"/>
      <protection hidden="1"/>
    </xf>
    <xf numFmtId="0" fontId="2" fillId="0" borderId="30" xfId="0" applyFont="1" applyBorder="1" applyAlignment="1" applyProtection="1">
      <alignment horizontal="left" vertical="center" wrapText="1"/>
      <protection hidden="1"/>
    </xf>
    <xf numFmtId="0" fontId="2" fillId="0" borderId="1" xfId="0" applyFont="1" applyBorder="1" applyAlignment="1" applyProtection="1">
      <alignment horizontal="right"/>
      <protection hidden="1"/>
    </xf>
    <xf numFmtId="49" fontId="7" fillId="0" borderId="1" xfId="0" applyNumberFormat="1" applyFont="1" applyBorder="1" applyAlignment="1" applyProtection="1">
      <alignment horizontal="left"/>
      <protection hidden="1"/>
    </xf>
    <xf numFmtId="0" fontId="11" fillId="0" borderId="12"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1" fillId="0" borderId="6" xfId="0" applyFont="1" applyBorder="1" applyAlignment="1" applyProtection="1">
      <alignment horizontal="center"/>
      <protection hidden="1"/>
    </xf>
    <xf numFmtId="49" fontId="3" fillId="0" borderId="12" xfId="0" applyNumberFormat="1" applyFont="1" applyBorder="1" applyAlignment="1" applyProtection="1">
      <alignment horizontal="center"/>
      <protection hidden="1"/>
    </xf>
    <xf numFmtId="49" fontId="3" fillId="0" borderId="13" xfId="0" applyNumberFormat="1" applyFont="1" applyBorder="1" applyAlignment="1" applyProtection="1">
      <alignment horizontal="center"/>
      <protection hidden="1"/>
    </xf>
    <xf numFmtId="49" fontId="3" fillId="0" borderId="6" xfId="0" applyNumberFormat="1" applyFont="1" applyBorder="1" applyAlignment="1" applyProtection="1">
      <alignment horizontal="center"/>
      <protection hidden="1"/>
    </xf>
    <xf numFmtId="1" fontId="2" fillId="2" borderId="1" xfId="0" applyNumberFormat="1" applyFont="1" applyFill="1" applyBorder="1" applyAlignment="1" applyProtection="1">
      <alignment horizontal="center"/>
      <protection locked="0" hidden="1"/>
    </xf>
    <xf numFmtId="0" fontId="3" fillId="0" borderId="1" xfId="0" applyFont="1" applyBorder="1" applyAlignment="1" applyProtection="1">
      <alignment horizontal="right"/>
      <protection hidden="1"/>
    </xf>
    <xf numFmtId="10" fontId="3" fillId="0" borderId="1" xfId="0" applyNumberFormat="1" applyFont="1" applyBorder="1" applyAlignment="1" applyProtection="1">
      <alignment horizontal="left" vertical="center"/>
      <protection hidden="1"/>
    </xf>
    <xf numFmtId="0" fontId="3" fillId="0" borderId="12" xfId="0" quotePrefix="1" applyFont="1" applyBorder="1" applyAlignment="1" applyProtection="1">
      <alignment horizontal="left"/>
      <protection hidden="1"/>
    </xf>
    <xf numFmtId="0" fontId="3" fillId="0" borderId="13" xfId="0" quotePrefix="1" applyFont="1" applyBorder="1" applyAlignment="1" applyProtection="1">
      <alignment horizontal="left"/>
      <protection hidden="1"/>
    </xf>
    <xf numFmtId="0" fontId="3" fillId="0" borderId="6" xfId="0" quotePrefix="1" applyFont="1" applyBorder="1" applyAlignment="1" applyProtection="1">
      <alignment horizontal="left"/>
      <protection hidden="1"/>
    </xf>
    <xf numFmtId="0" fontId="3" fillId="0" borderId="1" xfId="0" applyFont="1" applyBorder="1" applyAlignment="1" applyProtection="1">
      <alignment horizontal="right" vertical="center"/>
      <protection hidden="1"/>
    </xf>
    <xf numFmtId="0" fontId="15" fillId="0" borderId="12" xfId="0" applyFont="1" applyBorder="1" applyAlignment="1" applyProtection="1">
      <alignment horizontal="right"/>
      <protection hidden="1"/>
    </xf>
    <xf numFmtId="0" fontId="15" fillId="0" borderId="13" xfId="0" applyFont="1" applyBorder="1" applyAlignment="1" applyProtection="1">
      <alignment horizontal="right"/>
      <protection hidden="1"/>
    </xf>
    <xf numFmtId="0" fontId="15" fillId="0" borderId="6" xfId="0" applyFont="1" applyBorder="1" applyAlignment="1" applyProtection="1">
      <alignment horizontal="right"/>
      <protection hidden="1"/>
    </xf>
    <xf numFmtId="0" fontId="3" fillId="0" borderId="12" xfId="0" applyFont="1" applyBorder="1" applyAlignment="1" applyProtection="1">
      <alignment horizontal="right"/>
      <protection hidden="1"/>
    </xf>
    <xf numFmtId="0" fontId="3" fillId="0" borderId="22" xfId="0" applyFont="1" applyBorder="1" applyAlignment="1" applyProtection="1">
      <alignment horizontal="right" vertical="center"/>
      <protection hidden="1"/>
    </xf>
    <xf numFmtId="0" fontId="2" fillId="0" borderId="23"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2" fillId="0" borderId="3" xfId="0" applyFont="1" applyBorder="1" applyAlignment="1" applyProtection="1">
      <alignment horizontal="center"/>
      <protection hidden="1"/>
    </xf>
    <xf numFmtId="0" fontId="2" fillId="0" borderId="22" xfId="0" applyFont="1" applyBorder="1" applyAlignment="1" applyProtection="1">
      <alignment horizontal="left" wrapText="1"/>
      <protection hidden="1"/>
    </xf>
    <xf numFmtId="0" fontId="2" fillId="0" borderId="24" xfId="0" applyFont="1" applyBorder="1" applyAlignment="1" applyProtection="1">
      <alignment horizontal="left"/>
      <protection hidden="1"/>
    </xf>
    <xf numFmtId="0" fontId="2" fillId="0" borderId="22" xfId="0" applyFont="1" applyBorder="1" applyAlignment="1" applyProtection="1">
      <alignment horizontal="left"/>
      <protection hidden="1"/>
    </xf>
    <xf numFmtId="0" fontId="3" fillId="0" borderId="25" xfId="0" applyFont="1" applyBorder="1" applyAlignment="1" applyProtection="1">
      <alignment horizontal="right" vertical="center"/>
      <protection hidden="1"/>
    </xf>
    <xf numFmtId="0" fontId="3" fillId="0" borderId="26" xfId="0" applyFont="1" applyBorder="1" applyAlignment="1" applyProtection="1">
      <alignment horizontal="right" vertical="center"/>
      <protection hidden="1"/>
    </xf>
    <xf numFmtId="0" fontId="3" fillId="0" borderId="1" xfId="0" quotePrefix="1" applyFont="1" applyBorder="1" applyAlignment="1" applyProtection="1">
      <alignment horizontal="left"/>
      <protection hidden="1"/>
    </xf>
    <xf numFmtId="0" fontId="3" fillId="0" borderId="1" xfId="0" applyFont="1" applyBorder="1" applyAlignment="1" applyProtection="1">
      <alignment horizontal="left"/>
      <protection hidden="1"/>
    </xf>
    <xf numFmtId="0" fontId="2" fillId="0" borderId="20" xfId="0" applyFont="1" applyBorder="1" applyAlignment="1" applyProtection="1">
      <alignment horizontal="left"/>
      <protection hidden="1"/>
    </xf>
    <xf numFmtId="0" fontId="2" fillId="0" borderId="21" xfId="0" applyFont="1" applyBorder="1" applyAlignment="1" applyProtection="1">
      <alignment horizontal="left"/>
      <protection hidden="1"/>
    </xf>
    <xf numFmtId="0" fontId="15" fillId="0" borderId="8" xfId="0" applyFont="1" applyBorder="1" applyAlignment="1" applyProtection="1">
      <alignment horizontal="center" wrapText="1"/>
      <protection hidden="1"/>
    </xf>
    <xf numFmtId="0" fontId="15" fillId="0" borderId="14" xfId="0" applyFont="1" applyBorder="1" applyAlignment="1" applyProtection="1">
      <alignment horizontal="center" wrapText="1"/>
      <protection hidden="1"/>
    </xf>
    <xf numFmtId="0" fontId="15" fillId="0" borderId="3" xfId="0" applyFont="1" applyBorder="1" applyAlignment="1" applyProtection="1">
      <alignment horizontal="center" wrapText="1"/>
      <protection hidden="1"/>
    </xf>
    <xf numFmtId="0" fontId="2" fillId="0" borderId="2" xfId="0" applyFont="1" applyBorder="1" applyAlignment="1" applyProtection="1">
      <alignment horizontal="center"/>
      <protection hidden="1"/>
    </xf>
    <xf numFmtId="0" fontId="2" fillId="0" borderId="8" xfId="0" applyFont="1" applyBorder="1" applyAlignment="1" applyProtection="1">
      <alignment horizontal="center"/>
      <protection hidden="1"/>
    </xf>
    <xf numFmtId="0" fontId="2" fillId="0" borderId="1" xfId="0" applyFont="1" applyBorder="1" applyAlignment="1" applyProtection="1">
      <alignment horizontal="center" vertical="center"/>
      <protection hidden="1"/>
    </xf>
    <xf numFmtId="49" fontId="2" fillId="2" borderId="1" xfId="0" applyNumberFormat="1" applyFont="1" applyFill="1" applyBorder="1" applyAlignment="1" applyProtection="1">
      <alignment horizontal="center"/>
      <protection locked="0" hidden="1"/>
    </xf>
    <xf numFmtId="49" fontId="2" fillId="3" borderId="1" xfId="0" applyNumberFormat="1" applyFont="1" applyFill="1" applyBorder="1" applyAlignment="1" applyProtection="1">
      <alignment horizontal="center"/>
      <protection hidden="1"/>
    </xf>
    <xf numFmtId="0" fontId="13" fillId="0" borderId="1" xfId="0" applyFont="1" applyBorder="1" applyAlignment="1" applyProtection="1">
      <alignment horizontal="left"/>
      <protection hidden="1"/>
    </xf>
    <xf numFmtId="0" fontId="24" fillId="5" borderId="8" xfId="0" applyNumberFormat="1" applyFont="1" applyFill="1" applyBorder="1" applyAlignment="1" applyProtection="1">
      <alignment horizontal="center" vertical="center" wrapText="1"/>
      <protection hidden="1"/>
    </xf>
    <xf numFmtId="0" fontId="24" fillId="5" borderId="3" xfId="0" applyNumberFormat="1" applyFont="1" applyFill="1" applyBorder="1" applyAlignment="1" applyProtection="1">
      <alignment horizontal="center" vertical="center" wrapText="1"/>
      <protection hidden="1"/>
    </xf>
    <xf numFmtId="0" fontId="9" fillId="0" borderId="12" xfId="0" applyFont="1" applyBorder="1" applyAlignment="1" applyProtection="1">
      <alignment horizontal="left"/>
      <protection hidden="1"/>
    </xf>
    <xf numFmtId="0" fontId="9" fillId="0" borderId="13" xfId="0" applyFont="1" applyBorder="1" applyAlignment="1" applyProtection="1">
      <alignment horizontal="left"/>
      <protection hidden="1"/>
    </xf>
    <xf numFmtId="0" fontId="9" fillId="0" borderId="6" xfId="0" applyFont="1" applyBorder="1" applyAlignment="1" applyProtection="1">
      <alignment horizontal="left"/>
      <protection hidden="1"/>
    </xf>
    <xf numFmtId="0" fontId="3" fillId="0" borderId="1" xfId="0" applyFont="1" applyBorder="1" applyAlignment="1" applyProtection="1">
      <alignment horizontal="center"/>
      <protection hidden="1"/>
    </xf>
    <xf numFmtId="0" fontId="2" fillId="0" borderId="1" xfId="0" applyFont="1" applyBorder="1" applyAlignment="1" applyProtection="1">
      <alignment horizontal="center" vertical="center" wrapText="1"/>
      <protection hidden="1"/>
    </xf>
    <xf numFmtId="0" fontId="3" fillId="0" borderId="12" xfId="0" applyFont="1" applyBorder="1" applyAlignment="1" applyProtection="1">
      <alignment horizontal="center"/>
      <protection hidden="1"/>
    </xf>
    <xf numFmtId="0" fontId="3" fillId="0" borderId="13" xfId="0" applyFont="1" applyBorder="1" applyAlignment="1" applyProtection="1">
      <alignment horizontal="center"/>
      <protection hidden="1"/>
    </xf>
    <xf numFmtId="0" fontId="3" fillId="0" borderId="6" xfId="0" applyFont="1" applyBorder="1" applyAlignment="1" applyProtection="1">
      <alignment horizontal="center"/>
      <protection hidden="1"/>
    </xf>
    <xf numFmtId="0" fontId="2" fillId="0" borderId="5"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protection hidden="1"/>
    </xf>
    <xf numFmtId="0" fontId="5" fillId="0" borderId="12" xfId="0" applyFont="1" applyBorder="1" applyAlignment="1" applyProtection="1">
      <alignment horizontal="center"/>
      <protection hidden="1"/>
    </xf>
    <xf numFmtId="0" fontId="5" fillId="0" borderId="13" xfId="0" applyFont="1" applyBorder="1" applyAlignment="1" applyProtection="1">
      <alignment horizontal="center"/>
      <protection hidden="1"/>
    </xf>
    <xf numFmtId="0" fontId="5" fillId="0" borderId="6" xfId="0" applyFont="1" applyBorder="1" applyAlignment="1" applyProtection="1">
      <alignment horizontal="center"/>
      <protection hidden="1"/>
    </xf>
    <xf numFmtId="0" fontId="14" fillId="0" borderId="12" xfId="0" applyFont="1" applyBorder="1" applyAlignment="1" applyProtection="1">
      <alignment horizontal="center"/>
      <protection hidden="1"/>
    </xf>
    <xf numFmtId="0" fontId="14" fillId="0" borderId="13" xfId="0" applyFont="1" applyBorder="1" applyAlignment="1" applyProtection="1">
      <alignment horizontal="center"/>
      <protection hidden="1"/>
    </xf>
    <xf numFmtId="0" fontId="14" fillId="0" borderId="6" xfId="0" applyFont="1" applyBorder="1" applyAlignment="1" applyProtection="1">
      <alignment horizontal="center"/>
      <protection hidden="1"/>
    </xf>
    <xf numFmtId="0" fontId="11" fillId="0" borderId="12" xfId="0" quotePrefix="1" applyFont="1" applyBorder="1" applyAlignment="1" applyProtection="1">
      <alignment horizontal="center"/>
      <protection hidden="1"/>
    </xf>
    <xf numFmtId="0" fontId="11" fillId="0" borderId="13" xfId="0" quotePrefix="1" applyFont="1" applyBorder="1" applyAlignment="1" applyProtection="1">
      <alignment horizontal="center"/>
      <protection hidden="1"/>
    </xf>
    <xf numFmtId="0" fontId="11" fillId="0" borderId="6" xfId="0" quotePrefix="1" applyFont="1" applyBorder="1" applyAlignment="1" applyProtection="1">
      <alignment horizontal="center"/>
      <protection hidden="1"/>
    </xf>
    <xf numFmtId="0" fontId="4" fillId="0" borderId="12" xfId="0" applyFont="1" applyBorder="1" applyAlignment="1" applyProtection="1">
      <alignment horizontal="center"/>
      <protection hidden="1"/>
    </xf>
    <xf numFmtId="0" fontId="4" fillId="0" borderId="13"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7" fillId="0" borderId="20"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3" fillId="0" borderId="8" xfId="0" applyFont="1" applyBorder="1" applyAlignment="1" applyProtection="1">
      <alignment horizontal="center"/>
      <protection hidden="1"/>
    </xf>
    <xf numFmtId="0" fontId="3" fillId="0" borderId="14"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7" fillId="0" borderId="12" xfId="0" applyNumberFormat="1" applyFont="1" applyBorder="1" applyAlignment="1" applyProtection="1">
      <alignment horizontal="center" vertical="center" wrapText="1"/>
      <protection hidden="1"/>
    </xf>
    <xf numFmtId="0" fontId="7" fillId="0" borderId="13" xfId="0" applyNumberFormat="1" applyFont="1" applyBorder="1" applyAlignment="1" applyProtection="1">
      <alignment horizontal="center" vertical="center" wrapText="1"/>
      <protection hidden="1"/>
    </xf>
    <xf numFmtId="0" fontId="7" fillId="0" borderId="6" xfId="0" applyNumberFormat="1" applyFont="1" applyBorder="1" applyAlignment="1" applyProtection="1">
      <alignment horizontal="center" vertical="center" wrapText="1"/>
      <protection hidden="1"/>
    </xf>
    <xf numFmtId="0" fontId="11" fillId="0" borderId="8" xfId="0" applyFont="1" applyBorder="1" applyAlignment="1" applyProtection="1">
      <alignment horizontal="center"/>
      <protection hidden="1"/>
    </xf>
    <xf numFmtId="0" fontId="11" fillId="0" borderId="14" xfId="0" applyFont="1" applyBorder="1" applyAlignment="1" applyProtection="1">
      <alignment horizontal="center"/>
      <protection hidden="1"/>
    </xf>
    <xf numFmtId="0" fontId="11" fillId="0" borderId="3" xfId="0" applyFont="1" applyBorder="1" applyAlignment="1" applyProtection="1">
      <alignment horizontal="center"/>
      <protection hidden="1"/>
    </xf>
    <xf numFmtId="5" fontId="3" fillId="0" borderId="12" xfId="0" applyNumberFormat="1" applyFont="1" applyBorder="1" applyAlignment="1" applyProtection="1">
      <alignment horizontal="center"/>
      <protection hidden="1"/>
    </xf>
    <xf numFmtId="5" fontId="3" fillId="0" borderId="13" xfId="0" applyNumberFormat="1" applyFont="1" applyBorder="1" applyAlignment="1" applyProtection="1">
      <alignment horizontal="center"/>
      <protection hidden="1"/>
    </xf>
    <xf numFmtId="5" fontId="3" fillId="0" borderId="6" xfId="0" applyNumberFormat="1" applyFont="1" applyBorder="1" applyAlignment="1" applyProtection="1">
      <alignment horizontal="center"/>
      <protection hidden="1"/>
    </xf>
  </cellXfs>
  <cellStyles count="4">
    <cellStyle name="Normal" xfId="0" builtinId="0"/>
    <cellStyle name="Normal_agerestrictrent06" xfId="1"/>
    <cellStyle name="Normal_generalrent06" xfId="2"/>
    <cellStyle name="Normal_lihtcrent0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dimension ref="A1:BI371"/>
  <sheetViews>
    <sheetView showRowColHeaders="0" tabSelected="1" defaultGridColor="0" colorId="22" zoomScale="84" zoomScaleNormal="84" workbookViewId="0">
      <selection activeCell="C9" sqref="C9:D9"/>
    </sheetView>
  </sheetViews>
  <sheetFormatPr defaultColWidth="9.77734375" defaultRowHeight="15"/>
  <cols>
    <col min="1" max="1" width="17.44140625" style="1" bestFit="1" customWidth="1"/>
    <col min="2" max="6" width="13.77734375" style="1" customWidth="1"/>
    <col min="7" max="10" width="12.88671875" style="1" customWidth="1"/>
    <col min="11" max="11" width="11.88671875" style="1" hidden="1" customWidth="1"/>
    <col min="12" max="12" width="5.77734375" style="1" hidden="1" customWidth="1"/>
    <col min="13" max="13" width="21.44140625" style="1" hidden="1" customWidth="1"/>
    <col min="14" max="61" width="9.77734375" style="1" hidden="1" customWidth="1"/>
    <col min="62" max="73" width="9.77734375" style="1" customWidth="1"/>
    <col min="74" max="16384" width="9.77734375" style="1"/>
  </cols>
  <sheetData>
    <row r="1" spans="1:36" ht="23.25">
      <c r="A1" s="240" t="s">
        <v>159</v>
      </c>
      <c r="B1" s="241"/>
      <c r="C1" s="241"/>
      <c r="D1" s="241"/>
      <c r="E1" s="241"/>
      <c r="F1" s="241"/>
      <c r="G1" s="241"/>
      <c r="H1" s="241"/>
      <c r="I1" s="241"/>
      <c r="J1" s="242"/>
      <c r="K1" s="23"/>
      <c r="L1" s="6"/>
    </row>
    <row r="2" spans="1:36" ht="23.25">
      <c r="A2" s="240" t="s">
        <v>93</v>
      </c>
      <c r="B2" s="241"/>
      <c r="C2" s="241"/>
      <c r="D2" s="241"/>
      <c r="E2" s="241"/>
      <c r="F2" s="241"/>
      <c r="G2" s="241"/>
      <c r="H2" s="241"/>
      <c r="I2" s="241"/>
      <c r="J2" s="242"/>
      <c r="K2" s="23"/>
      <c r="L2" s="6"/>
    </row>
    <row r="3" spans="1:36" ht="18">
      <c r="A3" s="246"/>
      <c r="B3" s="247"/>
      <c r="C3" s="247"/>
      <c r="D3" s="247"/>
      <c r="E3" s="247"/>
      <c r="F3" s="247"/>
      <c r="G3" s="247"/>
      <c r="H3" s="247"/>
      <c r="I3" s="247"/>
      <c r="J3" s="248"/>
      <c r="K3" s="23"/>
      <c r="L3" s="6"/>
    </row>
    <row r="4" spans="1:36" ht="20.25">
      <c r="A4" s="243" t="s">
        <v>180</v>
      </c>
      <c r="B4" s="244"/>
      <c r="C4" s="244"/>
      <c r="D4" s="244"/>
      <c r="E4" s="244"/>
      <c r="F4" s="244"/>
      <c r="G4" s="244"/>
      <c r="H4" s="244"/>
      <c r="I4" s="244"/>
      <c r="J4" s="245"/>
      <c r="K4" s="23"/>
      <c r="L4" s="6"/>
    </row>
    <row r="5" spans="1:36" ht="20.25">
      <c r="A5" s="186" t="s">
        <v>48</v>
      </c>
      <c r="B5" s="187"/>
      <c r="C5" s="187"/>
      <c r="D5" s="187"/>
      <c r="E5" s="187"/>
      <c r="F5" s="187"/>
      <c r="G5" s="187"/>
      <c r="H5" s="187"/>
      <c r="I5" s="187"/>
      <c r="J5" s="188"/>
      <c r="K5" s="23"/>
      <c r="L5" s="6"/>
    </row>
    <row r="6" spans="1:36" ht="20.25">
      <c r="A6" s="186" t="s">
        <v>142</v>
      </c>
      <c r="B6" s="187"/>
      <c r="C6" s="187"/>
      <c r="D6" s="187"/>
      <c r="E6" s="187"/>
      <c r="F6" s="187"/>
      <c r="G6" s="187"/>
      <c r="H6" s="187"/>
      <c r="I6" s="187"/>
      <c r="J6" s="188"/>
      <c r="K6" s="23"/>
      <c r="L6" s="6"/>
    </row>
    <row r="7" spans="1:36" ht="15.75">
      <c r="A7" s="237" t="s">
        <v>181</v>
      </c>
      <c r="B7" s="238"/>
      <c r="C7" s="238"/>
      <c r="D7" s="238"/>
      <c r="E7" s="238"/>
      <c r="F7" s="238"/>
      <c r="G7" s="238"/>
      <c r="H7" s="238"/>
      <c r="I7" s="238"/>
      <c r="J7" s="239"/>
      <c r="K7" s="23"/>
      <c r="L7" s="6"/>
      <c r="AB7" s="11"/>
      <c r="AC7" s="11"/>
      <c r="AD7" s="11"/>
      <c r="AE7" s="11"/>
      <c r="AF7" s="11"/>
      <c r="AG7" s="11"/>
      <c r="AH7" s="11"/>
      <c r="AI7" s="11"/>
      <c r="AJ7" s="11"/>
    </row>
    <row r="8" spans="1:36" ht="18">
      <c r="A8" s="25"/>
      <c r="B8" s="25"/>
      <c r="C8" s="25"/>
      <c r="D8" s="25"/>
      <c r="E8" s="23"/>
      <c r="F8" s="23"/>
      <c r="G8" s="23"/>
      <c r="H8" s="25"/>
      <c r="I8" s="25"/>
      <c r="J8" s="23"/>
      <c r="K8" s="23"/>
      <c r="L8" s="6"/>
    </row>
    <row r="9" spans="1:36" ht="18">
      <c r="A9" s="25"/>
      <c r="B9" s="26" t="s">
        <v>1</v>
      </c>
      <c r="C9" s="222"/>
      <c r="D9" s="222"/>
      <c r="E9" s="193" t="s">
        <v>0</v>
      </c>
      <c r="F9" s="193"/>
      <c r="G9" s="27"/>
      <c r="H9" s="25"/>
      <c r="I9" s="25"/>
      <c r="J9" s="23"/>
      <c r="K9" s="23"/>
      <c r="L9" s="6"/>
    </row>
    <row r="10" spans="1:36" ht="18">
      <c r="A10" s="25" t="s">
        <v>2</v>
      </c>
      <c r="B10" s="25"/>
      <c r="C10" s="28"/>
      <c r="D10" s="28"/>
      <c r="E10" s="29"/>
      <c r="F10" s="29"/>
      <c r="G10" s="25"/>
      <c r="H10" s="25"/>
      <c r="I10" s="25"/>
      <c r="J10" s="23"/>
      <c r="K10" s="23"/>
      <c r="L10" s="6"/>
    </row>
    <row r="11" spans="1:36" ht="18">
      <c r="A11" s="193" t="s">
        <v>3</v>
      </c>
      <c r="B11" s="193"/>
      <c r="C11" s="222"/>
      <c r="D11" s="222"/>
      <c r="E11" s="193" t="s">
        <v>4</v>
      </c>
      <c r="F11" s="193"/>
      <c r="G11" s="164"/>
      <c r="H11" s="164"/>
      <c r="I11" s="164"/>
      <c r="J11" s="23"/>
      <c r="K11" s="23"/>
      <c r="L11" s="6"/>
    </row>
    <row r="12" spans="1:36" ht="18">
      <c r="A12" s="25"/>
      <c r="B12" s="25"/>
      <c r="C12" s="28"/>
      <c r="D12" s="28"/>
      <c r="E12" s="29"/>
      <c r="F12" s="29"/>
      <c r="G12" s="25"/>
      <c r="H12" s="25"/>
      <c r="I12" s="30"/>
      <c r="J12" s="23"/>
      <c r="K12" s="23"/>
      <c r="L12" s="6"/>
    </row>
    <row r="13" spans="1:36" ht="18">
      <c r="A13" s="193" t="s">
        <v>29</v>
      </c>
      <c r="B13" s="193"/>
      <c r="C13" s="223" t="s">
        <v>183</v>
      </c>
      <c r="D13" s="223"/>
      <c r="E13" s="223"/>
      <c r="F13" s="29"/>
      <c r="G13" s="25"/>
      <c r="H13" s="25"/>
      <c r="I13" s="30"/>
      <c r="J13" s="23"/>
      <c r="K13" s="23"/>
      <c r="L13" s="6"/>
    </row>
    <row r="14" spans="1:36" ht="18">
      <c r="A14" s="25"/>
      <c r="B14" s="25"/>
      <c r="C14" s="25"/>
      <c r="D14" s="25"/>
      <c r="E14" s="29"/>
      <c r="F14" s="29"/>
      <c r="G14" s="25"/>
      <c r="H14" s="25"/>
      <c r="I14" s="30"/>
      <c r="J14" s="23"/>
      <c r="K14" s="23"/>
      <c r="L14" s="6"/>
    </row>
    <row r="15" spans="1:36" ht="18">
      <c r="A15" s="193" t="s">
        <v>185</v>
      </c>
      <c r="B15" s="193"/>
      <c r="C15" s="192"/>
      <c r="D15" s="192"/>
      <c r="E15" s="193" t="s">
        <v>5</v>
      </c>
      <c r="F15" s="193"/>
      <c r="G15" s="165"/>
      <c r="H15" s="165"/>
      <c r="I15" s="165"/>
      <c r="J15" s="23"/>
      <c r="K15" s="23"/>
      <c r="L15" s="6"/>
    </row>
    <row r="16" spans="1:36" ht="18">
      <c r="A16" s="25"/>
      <c r="B16" s="25"/>
      <c r="C16" s="224" t="str">
        <f>IF(C15,LOOKUP(C15,AB178:AB183,A178:A183),"")</f>
        <v/>
      </c>
      <c r="D16" s="224"/>
      <c r="E16" s="224"/>
      <c r="F16" s="224"/>
      <c r="G16" s="23"/>
      <c r="H16" s="23"/>
      <c r="I16" s="23"/>
      <c r="J16" s="23"/>
      <c r="K16" s="23"/>
      <c r="L16" s="6"/>
    </row>
    <row r="17" spans="1:12" ht="18">
      <c r="A17" s="25"/>
      <c r="B17" s="25"/>
      <c r="C17" s="227" t="str">
        <f>IF(C15="", "ERROR - - Enter COAH Region (1 through 6)"," ")</f>
        <v>ERROR - - Enter COAH Region (1 through 6)</v>
      </c>
      <c r="D17" s="228"/>
      <c r="E17" s="228"/>
      <c r="F17" s="229"/>
      <c r="G17" s="23"/>
      <c r="H17" s="23"/>
      <c r="I17" s="23"/>
      <c r="J17" s="23"/>
      <c r="K17" s="23"/>
      <c r="L17" s="6"/>
    </row>
    <row r="18" spans="1:12">
      <c r="A18" s="23"/>
      <c r="B18" s="23"/>
      <c r="C18" s="23"/>
      <c r="D18" s="23"/>
      <c r="E18" s="23"/>
      <c r="F18" s="23"/>
      <c r="G18" s="23"/>
      <c r="H18" s="23"/>
      <c r="I18" s="23"/>
      <c r="J18" s="23"/>
      <c r="K18" s="23"/>
      <c r="L18" s="6"/>
    </row>
    <row r="19" spans="1:12" ht="20.25">
      <c r="A19" s="162" t="s">
        <v>40</v>
      </c>
      <c r="B19" s="162"/>
      <c r="C19" s="162"/>
      <c r="D19" s="162"/>
      <c r="E19" s="162"/>
      <c r="F19" s="162"/>
      <c r="G19" s="23"/>
      <c r="H19" s="23"/>
      <c r="I19" s="23"/>
      <c r="J19" s="23"/>
      <c r="K19" s="23"/>
      <c r="L19" s="6"/>
    </row>
    <row r="20" spans="1:12" ht="18">
      <c r="A20" s="25"/>
      <c r="B20" s="25"/>
      <c r="C20" s="22"/>
      <c r="D20" s="23"/>
      <c r="E20" s="23"/>
      <c r="F20" s="23"/>
      <c r="G20" s="23"/>
      <c r="H20" s="23"/>
      <c r="I20" s="23"/>
      <c r="J20" s="23"/>
      <c r="K20" s="23"/>
      <c r="L20" s="6"/>
    </row>
    <row r="21" spans="1:12" ht="18">
      <c r="A21" s="193" t="s">
        <v>6</v>
      </c>
      <c r="B21" s="193"/>
      <c r="C21" s="92"/>
      <c r="D21" s="23"/>
      <c r="E21" s="198" t="s">
        <v>73</v>
      </c>
      <c r="F21" s="194" t="str">
        <f>IF(C21=0,"",IF(C22=0,"",C22/C21))</f>
        <v/>
      </c>
      <c r="G21" s="23"/>
      <c r="H21" s="23"/>
      <c r="I21" s="23"/>
      <c r="J21" s="23"/>
      <c r="K21" s="23"/>
      <c r="L21" s="6"/>
    </row>
    <row r="22" spans="1:12" ht="18">
      <c r="A22" s="193" t="s">
        <v>70</v>
      </c>
      <c r="B22" s="193"/>
      <c r="C22" s="92"/>
      <c r="D22" s="23"/>
      <c r="E22" s="198"/>
      <c r="F22" s="194"/>
      <c r="G22" s="23"/>
      <c r="H22" s="23"/>
      <c r="I22" s="23"/>
      <c r="J22" s="23"/>
      <c r="K22" s="23"/>
      <c r="L22" s="6"/>
    </row>
    <row r="23" spans="1:12" ht="18">
      <c r="A23" s="32"/>
      <c r="B23" s="32"/>
      <c r="C23" s="23"/>
      <c r="D23" s="23"/>
      <c r="E23" s="23"/>
      <c r="F23" s="23"/>
      <c r="G23" s="23"/>
      <c r="H23" s="23"/>
      <c r="I23" s="23"/>
      <c r="J23" s="23"/>
      <c r="K23" s="23"/>
      <c r="L23" s="6"/>
    </row>
    <row r="24" spans="1:12" ht="18">
      <c r="A24" s="23"/>
      <c r="B24" s="139" t="s">
        <v>137</v>
      </c>
      <c r="C24" s="172" t="s">
        <v>172</v>
      </c>
      <c r="D24" s="173"/>
      <c r="E24" s="249" t="s">
        <v>141</v>
      </c>
      <c r="F24" s="250"/>
      <c r="G24" s="250"/>
      <c r="H24" s="137"/>
      <c r="I24" s="138"/>
      <c r="J24" s="23"/>
      <c r="K24" s="23"/>
      <c r="L24" s="6"/>
    </row>
    <row r="25" spans="1:12" ht="18">
      <c r="A25" s="23"/>
      <c r="B25" s="26"/>
      <c r="C25" s="33"/>
      <c r="D25" s="116"/>
      <c r="E25" s="117"/>
      <c r="F25" s="117"/>
      <c r="G25" s="117"/>
      <c r="H25" s="118"/>
      <c r="I25" s="23"/>
      <c r="J25" s="23"/>
      <c r="K25" s="23"/>
      <c r="L25" s="6"/>
    </row>
    <row r="26" spans="1:12" ht="18">
      <c r="A26" s="32"/>
      <c r="B26" s="32"/>
      <c r="C26" s="32" t="s">
        <v>72</v>
      </c>
      <c r="D26" s="34" t="s">
        <v>71</v>
      </c>
      <c r="E26" s="108"/>
      <c r="F26" s="23"/>
      <c r="G26" s="23"/>
      <c r="H26" s="23"/>
      <c r="I26" s="23"/>
      <c r="J26" s="23"/>
      <c r="K26" s="23"/>
      <c r="L26" s="6"/>
    </row>
    <row r="27" spans="1:12" ht="18">
      <c r="A27" s="158" t="s">
        <v>7</v>
      </c>
      <c r="B27" s="158"/>
      <c r="C27" s="92"/>
      <c r="D27" s="32">
        <f>ROUNDUP(0.5*C22,0)</f>
        <v>0</v>
      </c>
      <c r="E27" s="166" t="s">
        <v>99</v>
      </c>
      <c r="F27" s="166"/>
      <c r="G27" s="23"/>
      <c r="H27" s="23"/>
      <c r="I27" s="23"/>
      <c r="J27" s="23"/>
      <c r="K27" s="23"/>
      <c r="L27" s="6"/>
    </row>
    <row r="28" spans="1:12" ht="18">
      <c r="A28" s="158" t="s">
        <v>8</v>
      </c>
      <c r="B28" s="158"/>
      <c r="C28" s="92"/>
      <c r="D28" s="32">
        <f>ROUNDDOWN(0.5*C22,0)</f>
        <v>0</v>
      </c>
      <c r="E28" s="166" t="s">
        <v>100</v>
      </c>
      <c r="F28" s="166"/>
      <c r="G28" s="23"/>
      <c r="H28" s="23"/>
      <c r="I28" s="23"/>
      <c r="J28" s="23"/>
      <c r="K28" s="23"/>
      <c r="L28" s="6"/>
    </row>
    <row r="29" spans="1:12" ht="18">
      <c r="A29" s="32"/>
      <c r="B29" s="32"/>
      <c r="C29" s="66" t="s">
        <v>2</v>
      </c>
      <c r="D29" s="109"/>
      <c r="E29" s="66"/>
      <c r="F29" s="68"/>
      <c r="G29" s="23"/>
      <c r="H29" s="23"/>
      <c r="I29" s="23"/>
      <c r="J29" s="23"/>
      <c r="K29" s="23"/>
      <c r="L29" s="6"/>
    </row>
    <row r="30" spans="1:12" ht="18">
      <c r="A30" s="193" t="s">
        <v>91</v>
      </c>
      <c r="B30" s="202"/>
      <c r="C30" s="93"/>
      <c r="D30" s="203">
        <f>ROUNDDOWN(C22*0.2,0)</f>
        <v>0</v>
      </c>
      <c r="E30" s="180" t="s">
        <v>101</v>
      </c>
      <c r="F30" s="181"/>
      <c r="G30" s="67"/>
      <c r="H30" s="23"/>
      <c r="I30" s="23"/>
      <c r="J30" s="23"/>
      <c r="K30" s="23"/>
      <c r="L30" s="6"/>
    </row>
    <row r="31" spans="1:12" ht="18">
      <c r="A31" s="158" t="s">
        <v>9</v>
      </c>
      <c r="B31" s="163"/>
      <c r="C31" s="93"/>
      <c r="D31" s="203"/>
      <c r="E31" s="182"/>
      <c r="F31" s="183"/>
      <c r="G31" s="67"/>
      <c r="H31" s="23"/>
      <c r="I31" s="23"/>
      <c r="J31" s="23"/>
      <c r="K31" s="23"/>
      <c r="L31" s="6"/>
    </row>
    <row r="32" spans="1:12" ht="18">
      <c r="A32" s="158" t="s">
        <v>10</v>
      </c>
      <c r="B32" s="158"/>
      <c r="C32" s="94"/>
      <c r="D32" s="110">
        <f>ROUNDUP(C22*0.3,0)</f>
        <v>0</v>
      </c>
      <c r="E32" s="214" t="s">
        <v>102</v>
      </c>
      <c r="F32" s="215"/>
      <c r="G32" s="23"/>
      <c r="H32" s="23"/>
      <c r="I32" s="23"/>
      <c r="J32" s="23"/>
      <c r="K32" s="23"/>
      <c r="L32" s="6"/>
    </row>
    <row r="33" spans="1:22" ht="18">
      <c r="A33" s="158" t="s">
        <v>11</v>
      </c>
      <c r="B33" s="163"/>
      <c r="C33" s="93"/>
      <c r="D33" s="210">
        <f>ROUNDUP(C22*0.2,0)</f>
        <v>0</v>
      </c>
      <c r="E33" s="207" t="s">
        <v>105</v>
      </c>
      <c r="F33" s="208"/>
      <c r="G33" s="67"/>
      <c r="H33" s="23"/>
      <c r="I33" s="23"/>
      <c r="J33" s="23"/>
      <c r="K33" s="23"/>
      <c r="L33" s="6"/>
    </row>
    <row r="34" spans="1:22" ht="18">
      <c r="A34" s="158" t="s">
        <v>47</v>
      </c>
      <c r="B34" s="163"/>
      <c r="C34" s="93"/>
      <c r="D34" s="211"/>
      <c r="E34" s="209"/>
      <c r="F34" s="208"/>
      <c r="G34" s="67"/>
      <c r="H34" s="23"/>
      <c r="I34" s="23"/>
      <c r="J34" s="23"/>
      <c r="K34" s="23"/>
      <c r="L34" s="6"/>
    </row>
    <row r="35" spans="1:22" ht="18">
      <c r="A35" s="25"/>
      <c r="B35" s="26" t="s">
        <v>25</v>
      </c>
      <c r="C35" s="95">
        <f>SUM(C30:C34)</f>
        <v>0</v>
      </c>
      <c r="D35" s="32">
        <f>C22</f>
        <v>0</v>
      </c>
      <c r="E35" s="32"/>
      <c r="F35" s="71"/>
      <c r="G35" s="23"/>
      <c r="H35" s="23"/>
      <c r="I35" s="23"/>
      <c r="J35" s="23"/>
      <c r="K35" s="23"/>
      <c r="L35" s="6"/>
    </row>
    <row r="36" spans="1:22" ht="20.25">
      <c r="A36" s="199" t="str">
        <f>IF(C27+C28&lt;&gt;C22,"STOP !   L/M SPLIT DOESN'T ADD UP TO",IF(SUM(C30:C34)&lt;&gt;C27+C28,"STOP!  BEDROOMS DON'T ADD UP TO",""))</f>
        <v/>
      </c>
      <c r="B36" s="200"/>
      <c r="C36" s="200"/>
      <c r="D36" s="201"/>
      <c r="E36" s="36" t="str">
        <f>IF(SUM(C30:C34)&lt;&gt;C27+C28,C22,"")</f>
        <v/>
      </c>
      <c r="F36" s="23"/>
      <c r="G36" s="23"/>
      <c r="H36" s="23"/>
      <c r="I36" s="23"/>
      <c r="J36" s="23"/>
      <c r="K36" s="23"/>
      <c r="L36" s="6"/>
    </row>
    <row r="37" spans="1:22" s="99" customFormat="1" ht="44.25" customHeight="1">
      <c r="A37" s="169" t="str">
        <f>IF(SUM(B84:B88)&gt;C27,"PROPOSED DISTRIBUTION OF UNIT TYPES WILL NOT COMPLY WITH N.J.A.C. 5:80-26.3(a).  REALLOCATE THE NUMBER OF UNITS BY UNIT BEDROOM TYPE.","")</f>
        <v/>
      </c>
      <c r="B37" s="170"/>
      <c r="C37" s="170"/>
      <c r="D37" s="170"/>
      <c r="E37" s="170"/>
      <c r="F37" s="170"/>
      <c r="G37" s="170"/>
      <c r="H37" s="171"/>
      <c r="I37" s="97"/>
      <c r="J37" s="97"/>
      <c r="K37" s="97"/>
      <c r="L37" s="98"/>
    </row>
    <row r="38" spans="1:22" ht="20.25">
      <c r="A38" s="162" t="s">
        <v>84</v>
      </c>
      <c r="B38" s="162"/>
      <c r="C38" s="162"/>
      <c r="D38" s="162"/>
      <c r="E38" s="37"/>
      <c r="F38" s="37"/>
      <c r="G38" s="23"/>
      <c r="H38" s="23"/>
      <c r="I38" s="23"/>
      <c r="J38" s="23"/>
      <c r="K38" s="23"/>
      <c r="L38" s="6"/>
    </row>
    <row r="39" spans="1:22">
      <c r="A39" s="38"/>
      <c r="B39" s="23"/>
      <c r="C39" s="23"/>
      <c r="D39" s="23"/>
      <c r="E39" s="23"/>
      <c r="F39" s="23"/>
      <c r="G39" s="23"/>
      <c r="H39" s="23"/>
      <c r="I39" s="23"/>
      <c r="J39" s="23"/>
      <c r="K39" s="23"/>
      <c r="L39" s="6"/>
    </row>
    <row r="40" spans="1:22" ht="54">
      <c r="A40" s="69" t="s">
        <v>83</v>
      </c>
      <c r="B40" s="69" t="s">
        <v>41</v>
      </c>
      <c r="C40" s="70" t="s">
        <v>103</v>
      </c>
      <c r="D40" s="69" t="s">
        <v>104</v>
      </c>
      <c r="E40" s="23"/>
      <c r="F40" s="23"/>
      <c r="G40" s="23"/>
      <c r="H40" s="23"/>
      <c r="I40" s="23"/>
      <c r="J40" s="23"/>
      <c r="K40" s="23"/>
      <c r="L40" s="6"/>
    </row>
    <row r="41" spans="1:22" ht="18">
      <c r="A41" s="39" t="s">
        <v>144</v>
      </c>
      <c r="B41" s="31"/>
      <c r="C41" s="30"/>
      <c r="D41" s="96"/>
      <c r="E41" s="23"/>
      <c r="F41" s="23"/>
      <c r="G41" s="23"/>
      <c r="H41" s="23"/>
      <c r="I41" s="23"/>
      <c r="J41" s="23"/>
      <c r="K41" s="40">
        <f>(B41)*(D41)</f>
        <v>0</v>
      </c>
      <c r="L41" s="6"/>
    </row>
    <row r="42" spans="1:22" ht="18">
      <c r="A42" s="39" t="s">
        <v>145</v>
      </c>
      <c r="B42" s="31"/>
      <c r="C42" s="23"/>
      <c r="D42" s="96"/>
      <c r="E42" s="23"/>
      <c r="F42" s="23"/>
      <c r="G42" s="23"/>
      <c r="H42" s="23"/>
      <c r="I42" s="23"/>
      <c r="J42" s="23"/>
      <c r="K42" s="40">
        <f>(B42)*(D42)</f>
        <v>0</v>
      </c>
      <c r="L42" s="6"/>
    </row>
    <row r="43" spans="1:22" ht="18" customHeight="1">
      <c r="A43" s="39"/>
      <c r="B43" s="41"/>
      <c r="C43" s="23"/>
      <c r="D43" s="23"/>
      <c r="E43" s="155" t="s">
        <v>157</v>
      </c>
      <c r="F43" s="156"/>
      <c r="G43" s="157"/>
      <c r="H43" s="23"/>
      <c r="I43" s="23"/>
      <c r="J43" s="23"/>
      <c r="K43" s="40"/>
      <c r="L43" s="6"/>
    </row>
    <row r="44" spans="1:22" ht="18" customHeight="1">
      <c r="A44" s="39" t="s">
        <v>146</v>
      </c>
      <c r="B44" s="31"/>
      <c r="C44" s="23"/>
      <c r="D44" s="96"/>
      <c r="E44" s="155"/>
      <c r="F44" s="156"/>
      <c r="G44" s="157"/>
      <c r="H44" s="23"/>
      <c r="I44" s="23"/>
      <c r="J44" s="23"/>
      <c r="K44" s="40">
        <f>(B44)*(D44)</f>
        <v>0</v>
      </c>
      <c r="L44" s="6"/>
    </row>
    <row r="45" spans="1:22" ht="18">
      <c r="A45" s="39" t="s">
        <v>147</v>
      </c>
      <c r="B45" s="31"/>
      <c r="C45" s="23"/>
      <c r="D45" s="96"/>
      <c r="E45" s="155"/>
      <c r="F45" s="156"/>
      <c r="G45" s="157"/>
      <c r="H45" s="23"/>
      <c r="I45" s="23"/>
      <c r="J45" s="23"/>
      <c r="K45" s="40">
        <f>(B45)*(D45)</f>
        <v>0</v>
      </c>
      <c r="L45" s="6"/>
    </row>
    <row r="46" spans="1:22" ht="18">
      <c r="A46" s="39" t="s">
        <v>148</v>
      </c>
      <c r="B46" s="31"/>
      <c r="C46" s="23"/>
      <c r="D46" s="96"/>
      <c r="E46" s="155"/>
      <c r="F46" s="156"/>
      <c r="G46" s="157"/>
      <c r="H46" s="23"/>
      <c r="I46" s="23"/>
      <c r="J46" s="23"/>
      <c r="K46" s="40">
        <f>(B46)*(D46)</f>
        <v>0</v>
      </c>
      <c r="L46" s="6"/>
      <c r="V46" s="4"/>
    </row>
    <row r="47" spans="1:22" ht="18">
      <c r="A47" s="25"/>
      <c r="B47" s="25"/>
      <c r="C47" s="25"/>
      <c r="D47" s="42"/>
      <c r="E47" s="155"/>
      <c r="F47" s="156"/>
      <c r="G47" s="157"/>
      <c r="H47" s="23"/>
      <c r="I47" s="23"/>
      <c r="J47" s="23"/>
      <c r="K47" s="23"/>
      <c r="L47" s="6"/>
      <c r="V47" s="4"/>
    </row>
    <row r="48" spans="1:22" ht="18">
      <c r="A48" s="25"/>
      <c r="B48" s="25"/>
      <c r="C48" s="25"/>
      <c r="D48" s="42"/>
      <c r="E48" s="23"/>
      <c r="F48" s="34"/>
      <c r="G48" s="23"/>
      <c r="H48" s="23"/>
      <c r="I48" s="23"/>
      <c r="J48" s="23"/>
      <c r="K48" s="23"/>
      <c r="L48" s="6"/>
      <c r="R48" s="12"/>
    </row>
    <row r="49" spans="1:20" ht="18">
      <c r="A49" s="34" t="s">
        <v>25</v>
      </c>
      <c r="B49" s="26">
        <f>IF(SUM(B41:B46)=C22,SUM(B41:B46),"ERROR")</f>
        <v>0</v>
      </c>
      <c r="C49" s="26" t="str">
        <f>IF(B49="error","# of units","AVG  =")</f>
        <v># of units</v>
      </c>
      <c r="D49" s="167" t="str">
        <f>IF(B49="error","does not equal "&amp;FIXED(D35,0),(SUM(K41:K46)/B49))</f>
        <v>does not equal 0</v>
      </c>
      <c r="E49" s="168"/>
      <c r="F49" s="42"/>
      <c r="G49" s="23"/>
      <c r="H49" s="23"/>
      <c r="I49" s="23"/>
      <c r="J49" s="23"/>
      <c r="K49" s="23"/>
      <c r="L49" s="6"/>
      <c r="R49" s="13"/>
    </row>
    <row r="50" spans="1:20" ht="20.25">
      <c r="A50" s="159" t="str">
        <f>IF(D49&gt;0.52,"ERROR - AFFORDABILITY AVERAGE MAY NOT EXCEED 52%.","")</f>
        <v/>
      </c>
      <c r="B50" s="160"/>
      <c r="C50" s="160"/>
      <c r="D50" s="160"/>
      <c r="E50" s="160"/>
      <c r="F50" s="161"/>
      <c r="G50" s="23"/>
      <c r="H50" s="23"/>
      <c r="I50" s="23"/>
      <c r="J50" s="23"/>
      <c r="K50" s="23"/>
      <c r="L50" s="6"/>
      <c r="R50" s="13"/>
    </row>
    <row r="51" spans="1:20" ht="15.75">
      <c r="A51" s="23"/>
      <c r="B51" s="23"/>
      <c r="C51" s="23"/>
      <c r="D51" s="23"/>
      <c r="E51" s="23"/>
      <c r="F51" s="23"/>
      <c r="G51" s="23"/>
      <c r="H51" s="23"/>
      <c r="I51" s="23"/>
      <c r="J51" s="23"/>
      <c r="K51" s="23"/>
      <c r="L51" s="6"/>
      <c r="R51" s="13"/>
    </row>
    <row r="52" spans="1:20" ht="20.25">
      <c r="A52" s="162" t="s">
        <v>49</v>
      </c>
      <c r="B52" s="162"/>
      <c r="C52" s="162"/>
      <c r="D52" s="162"/>
      <c r="E52" s="162"/>
      <c r="F52" s="162"/>
      <c r="G52" s="23"/>
      <c r="H52" s="23"/>
      <c r="I52" s="23"/>
      <c r="J52" s="23"/>
      <c r="K52" s="23"/>
      <c r="L52" s="6"/>
    </row>
    <row r="53" spans="1:20" ht="18">
      <c r="A53" s="25"/>
      <c r="B53" s="43"/>
      <c r="C53" s="32"/>
      <c r="D53" s="32"/>
      <c r="E53" s="25"/>
      <c r="F53" s="25"/>
      <c r="G53" s="23"/>
      <c r="H53" s="23"/>
      <c r="I53" s="23"/>
      <c r="J53" s="23"/>
      <c r="K53" s="23"/>
      <c r="L53" s="6"/>
      <c r="M53" s="13" t="s">
        <v>51</v>
      </c>
      <c r="N53" s="13"/>
      <c r="O53" s="12" t="s">
        <v>58</v>
      </c>
      <c r="P53" s="14" t="s">
        <v>57</v>
      </c>
      <c r="Q53" s="14" t="s">
        <v>59</v>
      </c>
      <c r="R53" s="14" t="s">
        <v>54</v>
      </c>
      <c r="S53" s="14" t="s">
        <v>55</v>
      </c>
      <c r="T53" s="14" t="s">
        <v>56</v>
      </c>
    </row>
    <row r="54" spans="1:20" ht="36">
      <c r="A54" s="44" t="s">
        <v>89</v>
      </c>
      <c r="B54" s="44" t="s">
        <v>74</v>
      </c>
      <c r="C54" s="44" t="s">
        <v>53</v>
      </c>
      <c r="D54" s="45"/>
      <c r="E54" s="25"/>
      <c r="F54" s="25"/>
      <c r="G54" s="23"/>
      <c r="H54" s="23"/>
      <c r="I54" s="23"/>
      <c r="J54" s="23"/>
      <c r="K54" s="23" t="s">
        <v>75</v>
      </c>
      <c r="L54" s="6" t="s">
        <v>69</v>
      </c>
      <c r="M54" s="127" t="s">
        <v>121</v>
      </c>
      <c r="N54" s="127"/>
    </row>
    <row r="55" spans="1:20" ht="18">
      <c r="A55" s="25" t="s">
        <v>62</v>
      </c>
      <c r="B55" s="72"/>
      <c r="C55" s="72"/>
      <c r="D55" s="195" t="s">
        <v>163</v>
      </c>
      <c r="E55" s="196"/>
      <c r="F55" s="196"/>
      <c r="G55" s="197"/>
      <c r="H55" s="23"/>
      <c r="I55" s="23"/>
      <c r="J55" s="23"/>
      <c r="K55" s="23" t="s">
        <v>76</v>
      </c>
      <c r="L55" s="6" t="s">
        <v>78</v>
      </c>
      <c r="M55" s="128" t="s">
        <v>122</v>
      </c>
      <c r="N55" s="129" t="s">
        <v>69</v>
      </c>
      <c r="O55" s="1">
        <f t="shared" ref="O55:T55" si="0">IF($N$107=$M$109,O85,IF($N$107=$M$110,V85,IF($N$107=$M$111,AC85,IF($N$107=$M$112,AJ85,IF($N$107=$M$113,AQ85, IF($N$107=$M$114,AX85,0))))))</f>
        <v>0</v>
      </c>
      <c r="P55" s="1">
        <f t="shared" si="0"/>
        <v>0</v>
      </c>
      <c r="Q55" s="1">
        <f t="shared" si="0"/>
        <v>0</v>
      </c>
      <c r="R55" s="1">
        <f t="shared" si="0"/>
        <v>0</v>
      </c>
      <c r="S55" s="1">
        <f t="shared" si="0"/>
        <v>0</v>
      </c>
      <c r="T55" s="1">
        <f t="shared" si="0"/>
        <v>0</v>
      </c>
    </row>
    <row r="56" spans="1:20" ht="18">
      <c r="A56" s="25" t="s">
        <v>60</v>
      </c>
      <c r="B56" s="72"/>
      <c r="C56" s="72"/>
      <c r="D56" s="212" t="s">
        <v>164</v>
      </c>
      <c r="E56" s="213"/>
      <c r="F56" s="213"/>
      <c r="G56" s="23"/>
      <c r="H56" s="23"/>
      <c r="I56" s="23"/>
      <c r="J56" s="23"/>
      <c r="K56" s="23" t="s">
        <v>65</v>
      </c>
      <c r="L56" s="6" t="s">
        <v>68</v>
      </c>
      <c r="M56" s="128" t="s">
        <v>155</v>
      </c>
      <c r="N56" s="129" t="s">
        <v>68</v>
      </c>
      <c r="O56" s="1">
        <f t="shared" ref="O56:T56" si="1">IF($N$107=$M$109,O84,IF($N$107=$M$110,V84,IF($N$107=$M$111,AC84,IF($N$107=$M$112,AJ84,IF($N$107=$M$113,AQ84, IF($N$107=$M$114,AX84,0))))))</f>
        <v>0</v>
      </c>
      <c r="P56" s="1">
        <f t="shared" si="1"/>
        <v>0</v>
      </c>
      <c r="Q56" s="1">
        <f t="shared" si="1"/>
        <v>0</v>
      </c>
      <c r="R56" s="1">
        <f t="shared" si="1"/>
        <v>0</v>
      </c>
      <c r="S56" s="1">
        <f t="shared" si="1"/>
        <v>0</v>
      </c>
      <c r="T56" s="1">
        <f t="shared" si="1"/>
        <v>0</v>
      </c>
    </row>
    <row r="57" spans="1:20" ht="18">
      <c r="A57" s="25" t="s">
        <v>52</v>
      </c>
      <c r="B57" s="72"/>
      <c r="C57" s="46"/>
      <c r="D57" s="25"/>
      <c r="E57" s="25"/>
      <c r="F57" s="25"/>
      <c r="G57" s="23"/>
      <c r="H57" s="23"/>
      <c r="I57" s="23"/>
      <c r="J57" s="23"/>
      <c r="K57" s="23" t="s">
        <v>66</v>
      </c>
      <c r="L57" s="6" t="s">
        <v>77</v>
      </c>
      <c r="M57" s="128" t="s">
        <v>160</v>
      </c>
      <c r="N57" s="129" t="s">
        <v>162</v>
      </c>
      <c r="O57" s="1">
        <f t="shared" ref="O57:T58" si="2">IF($N$107=$M$109,O86,IF($N$107=$M$110,V86,IF($N$107=$M$111,AC86,IF($N$107=$M$112,AJ86,IF($N$107=$M$113,AQ86, IF($N$107=$M$114,AX86,0))))))</f>
        <v>0</v>
      </c>
      <c r="P57" s="1">
        <f t="shared" si="2"/>
        <v>0</v>
      </c>
      <c r="Q57" s="1">
        <f t="shared" si="2"/>
        <v>0</v>
      </c>
      <c r="R57" s="1">
        <f t="shared" si="2"/>
        <v>0</v>
      </c>
      <c r="S57" s="1">
        <f t="shared" si="2"/>
        <v>0</v>
      </c>
      <c r="T57" s="1">
        <f t="shared" si="2"/>
        <v>0</v>
      </c>
    </row>
    <row r="58" spans="1:20" ht="18">
      <c r="A58" s="4" t="s">
        <v>165</v>
      </c>
      <c r="B58" s="72"/>
      <c r="H58" s="23"/>
      <c r="I58" s="23"/>
      <c r="J58" s="23"/>
      <c r="K58" s="23"/>
      <c r="L58" s="6" t="s">
        <v>162</v>
      </c>
      <c r="M58" s="128" t="s">
        <v>123</v>
      </c>
      <c r="N58" s="129" t="s">
        <v>80</v>
      </c>
      <c r="O58" s="1">
        <f t="shared" si="2"/>
        <v>0</v>
      </c>
      <c r="P58" s="1">
        <f t="shared" si="2"/>
        <v>0</v>
      </c>
      <c r="Q58" s="1">
        <f t="shared" si="2"/>
        <v>0</v>
      </c>
      <c r="R58" s="1">
        <f t="shared" si="2"/>
        <v>0</v>
      </c>
      <c r="S58" s="1">
        <f t="shared" si="2"/>
        <v>0</v>
      </c>
      <c r="T58" s="1">
        <f t="shared" si="2"/>
        <v>0</v>
      </c>
    </row>
    <row r="59" spans="1:20" ht="18">
      <c r="A59" s="25" t="s">
        <v>67</v>
      </c>
      <c r="B59" s="72"/>
      <c r="C59" s="72"/>
      <c r="D59" s="195" t="s">
        <v>163</v>
      </c>
      <c r="E59" s="196"/>
      <c r="F59" s="196"/>
      <c r="G59" s="197"/>
      <c r="H59" s="23"/>
      <c r="I59" s="23"/>
      <c r="J59" s="23"/>
      <c r="K59" s="23"/>
      <c r="L59" s="6" t="s">
        <v>161</v>
      </c>
      <c r="M59" s="127" t="s">
        <v>124</v>
      </c>
      <c r="N59" s="127"/>
    </row>
    <row r="60" spans="1:20" ht="18">
      <c r="A60" s="25" t="s">
        <v>50</v>
      </c>
      <c r="B60" s="72"/>
      <c r="C60" s="47"/>
      <c r="D60" s="25"/>
      <c r="E60" s="23"/>
      <c r="F60" s="23"/>
      <c r="G60" s="23"/>
      <c r="H60" s="23"/>
      <c r="I60" s="23"/>
      <c r="J60" s="23"/>
      <c r="K60" s="25"/>
      <c r="L60" s="6" t="s">
        <v>80</v>
      </c>
      <c r="M60" s="128" t="s">
        <v>122</v>
      </c>
      <c r="N60" s="129" t="s">
        <v>69</v>
      </c>
      <c r="O60" s="1">
        <f t="shared" ref="O60:T60" si="3">IF($N$107=$M$109,O90,IF($N$107=$M$110,V90,IF($N$107=$M$111,AC90,IF($N$107=$M$112,AJ90,IF($N$107=$M$113,AQ90, IF($N$107=$M$114,AX90,0))))))</f>
        <v>0</v>
      </c>
      <c r="P60" s="1">
        <f t="shared" si="3"/>
        <v>0</v>
      </c>
      <c r="Q60" s="1">
        <f t="shared" si="3"/>
        <v>0</v>
      </c>
      <c r="R60" s="1">
        <f t="shared" si="3"/>
        <v>0</v>
      </c>
      <c r="S60" s="1">
        <f t="shared" si="3"/>
        <v>0</v>
      </c>
      <c r="T60" s="1">
        <f t="shared" si="3"/>
        <v>0</v>
      </c>
    </row>
    <row r="61" spans="1:20" ht="18">
      <c r="A61" s="25" t="s">
        <v>61</v>
      </c>
      <c r="B61" s="72"/>
      <c r="C61" s="25"/>
      <c r="D61" s="25"/>
      <c r="E61" s="23"/>
      <c r="F61" s="23"/>
      <c r="G61" s="23"/>
      <c r="H61" s="23"/>
      <c r="I61" s="23"/>
      <c r="J61" s="23"/>
      <c r="K61" s="23"/>
      <c r="L61" s="6" t="s">
        <v>79</v>
      </c>
      <c r="M61" s="128" t="s">
        <v>155</v>
      </c>
      <c r="N61" s="129" t="s">
        <v>68</v>
      </c>
      <c r="O61" s="1">
        <f t="shared" ref="O61:T61" si="4">IF($N$107=$M$109,O89,IF($N$107=$M$110,V89,IF($N$107=$M$111,AC89,IF($N$107=$M$112,AJ89,IF($N$107=$M$113,AQ89, IF($N$107=$M$114,AX89,0))))))</f>
        <v>0</v>
      </c>
      <c r="P61" s="1">
        <f t="shared" si="4"/>
        <v>0</v>
      </c>
      <c r="Q61" s="1">
        <f t="shared" si="4"/>
        <v>0</v>
      </c>
      <c r="R61" s="1">
        <f t="shared" si="4"/>
        <v>0</v>
      </c>
      <c r="S61" s="1">
        <f t="shared" si="4"/>
        <v>0</v>
      </c>
      <c r="T61" s="1">
        <f t="shared" si="4"/>
        <v>0</v>
      </c>
    </row>
    <row r="62" spans="1:20" ht="18">
      <c r="A62" s="25" t="s">
        <v>64</v>
      </c>
      <c r="B62" s="72"/>
      <c r="C62" s="23"/>
      <c r="D62" s="23"/>
      <c r="E62" s="23"/>
      <c r="F62" s="23"/>
      <c r="G62" s="23"/>
      <c r="H62" s="23"/>
      <c r="I62" s="23"/>
      <c r="J62" s="23"/>
      <c r="K62" s="23"/>
      <c r="L62" s="6"/>
      <c r="M62" s="146" t="s">
        <v>160</v>
      </c>
      <c r="N62" s="147" t="s">
        <v>162</v>
      </c>
      <c r="O62" s="1">
        <f t="shared" ref="O62:T64" si="5">IF($N$107=$M$109,O91,IF($N$107=$M$110,V91,IF($N$107=$M$111,AC91,IF($N$107=$M$112,AJ91,IF($N$107=$M$113,AQ91, IF($N$107=$M$114,AX91,0))))))</f>
        <v>0</v>
      </c>
      <c r="P62" s="1">
        <f t="shared" si="5"/>
        <v>0</v>
      </c>
      <c r="Q62" s="1">
        <f t="shared" si="5"/>
        <v>0</v>
      </c>
      <c r="R62" s="1">
        <f t="shared" si="5"/>
        <v>0</v>
      </c>
      <c r="S62" s="1">
        <f t="shared" si="5"/>
        <v>0</v>
      </c>
      <c r="T62" s="1">
        <f t="shared" si="5"/>
        <v>0</v>
      </c>
    </row>
    <row r="63" spans="1:20">
      <c r="A63" s="23"/>
      <c r="B63" s="23"/>
      <c r="C63" s="23"/>
      <c r="D63" s="23"/>
      <c r="E63" s="23"/>
      <c r="F63" s="23"/>
      <c r="G63" s="23"/>
      <c r="H63" s="23"/>
      <c r="I63" s="23"/>
      <c r="J63" s="23"/>
      <c r="K63" s="23"/>
      <c r="L63" s="6"/>
      <c r="M63" s="134" t="s">
        <v>125</v>
      </c>
      <c r="N63" s="134"/>
      <c r="O63" s="1">
        <f t="shared" si="5"/>
        <v>0</v>
      </c>
      <c r="P63" s="1">
        <f t="shared" si="5"/>
        <v>0</v>
      </c>
      <c r="Q63" s="1">
        <f t="shared" si="5"/>
        <v>0</v>
      </c>
      <c r="R63" s="1">
        <f t="shared" si="5"/>
        <v>0</v>
      </c>
      <c r="S63" s="1">
        <f t="shared" si="5"/>
        <v>0</v>
      </c>
      <c r="T63" s="1">
        <f t="shared" si="5"/>
        <v>0</v>
      </c>
    </row>
    <row r="64" spans="1:20" ht="20.25">
      <c r="A64" s="162" t="s">
        <v>87</v>
      </c>
      <c r="B64" s="162"/>
      <c r="C64" s="162"/>
      <c r="D64" s="162"/>
      <c r="E64" s="162"/>
      <c r="F64" s="162"/>
      <c r="G64" s="23"/>
      <c r="H64" s="23"/>
      <c r="I64" s="23"/>
      <c r="J64" s="23"/>
      <c r="K64" s="23"/>
      <c r="L64" s="6"/>
      <c r="M64" s="134" t="s">
        <v>126</v>
      </c>
      <c r="N64" s="134"/>
      <c r="O64" s="1">
        <f t="shared" si="5"/>
        <v>0</v>
      </c>
      <c r="P64" s="1">
        <f t="shared" si="5"/>
        <v>0</v>
      </c>
      <c r="Q64" s="1">
        <f t="shared" si="5"/>
        <v>0</v>
      </c>
      <c r="R64" s="1">
        <f t="shared" si="5"/>
        <v>0</v>
      </c>
      <c r="S64" s="1">
        <f t="shared" si="5"/>
        <v>0</v>
      </c>
      <c r="T64" s="1">
        <f t="shared" si="5"/>
        <v>0</v>
      </c>
    </row>
    <row r="65" spans="1:57">
      <c r="A65" s="23"/>
      <c r="B65" s="23"/>
      <c r="C65" s="23"/>
      <c r="D65" s="23"/>
      <c r="E65" s="23"/>
      <c r="F65" s="23"/>
      <c r="G65" s="23"/>
      <c r="H65" s="23"/>
      <c r="I65" s="23"/>
      <c r="J65" s="23"/>
      <c r="K65" s="23"/>
      <c r="L65" s="6"/>
      <c r="M65" s="127" t="s">
        <v>127</v>
      </c>
      <c r="N65" s="127"/>
    </row>
    <row r="66" spans="1:57" ht="36">
      <c r="A66" s="44" t="s">
        <v>149</v>
      </c>
      <c r="B66" s="48" t="s">
        <v>90</v>
      </c>
      <c r="C66" s="48" t="s">
        <v>57</v>
      </c>
      <c r="D66" s="48" t="s">
        <v>59</v>
      </c>
      <c r="E66" s="48" t="s">
        <v>86</v>
      </c>
      <c r="F66" s="48" t="s">
        <v>55</v>
      </c>
      <c r="G66" s="23"/>
      <c r="H66" s="23"/>
      <c r="I66" s="23"/>
      <c r="J66" s="23"/>
      <c r="K66" s="23"/>
      <c r="L66" s="6"/>
      <c r="M66" s="128" t="s">
        <v>122</v>
      </c>
      <c r="N66" s="129" t="s">
        <v>69</v>
      </c>
      <c r="O66" s="1">
        <f t="shared" ref="O66:T66" si="6">IF($N$107=$M$109,O96,IF($N$107=$M$110,V96,IF($N$107=$M$111,AC96,IF($N$107=$M$112,AJ96,IF($N$107=$M$113,AQ96, IF($N$107=$M$114,AX96,0))))))</f>
        <v>0</v>
      </c>
      <c r="P66" s="1">
        <f t="shared" si="6"/>
        <v>0</v>
      </c>
      <c r="Q66" s="1">
        <f t="shared" si="6"/>
        <v>0</v>
      </c>
      <c r="R66" s="1">
        <f t="shared" si="6"/>
        <v>0</v>
      </c>
      <c r="S66" s="1">
        <f t="shared" si="6"/>
        <v>0</v>
      </c>
      <c r="T66" s="1">
        <f t="shared" si="6"/>
        <v>0</v>
      </c>
    </row>
    <row r="67" spans="1:57" ht="18">
      <c r="A67" s="32"/>
      <c r="B67" s="23"/>
      <c r="C67" s="32"/>
      <c r="D67" s="32"/>
      <c r="E67" s="25"/>
      <c r="F67" s="25"/>
      <c r="G67" s="23"/>
      <c r="H67" s="23"/>
      <c r="I67" s="23"/>
      <c r="J67" s="23"/>
      <c r="K67" s="23"/>
      <c r="L67" s="6"/>
      <c r="M67" s="128" t="s">
        <v>155</v>
      </c>
      <c r="N67" s="129" t="s">
        <v>68</v>
      </c>
      <c r="O67" s="1">
        <f t="shared" ref="O67:T67" si="7">IF($N$107=$M$109,O95,IF($N$107=$M$110,V95,IF($N$107=$M$111,AC95,IF($N$107=$M$112,AJ95,IF($N$107=$M$113,AQ95, IF($N$107=$M$114,AX95,0))))))</f>
        <v>0</v>
      </c>
      <c r="P67" s="1">
        <f t="shared" si="7"/>
        <v>0</v>
      </c>
      <c r="Q67" s="1">
        <f t="shared" si="7"/>
        <v>0</v>
      </c>
      <c r="R67" s="1">
        <f t="shared" si="7"/>
        <v>0</v>
      </c>
      <c r="S67" s="1">
        <f t="shared" si="7"/>
        <v>0</v>
      </c>
      <c r="T67" s="1">
        <f t="shared" si="7"/>
        <v>0</v>
      </c>
    </row>
    <row r="68" spans="1:57" ht="18">
      <c r="A68" s="49">
        <f>D41</f>
        <v>0</v>
      </c>
      <c r="B68" s="50" t="str">
        <f>IF($C$15="","Enter Region",IF($C$30&lt;1,"N/A",IF(B41=0,"N/A",(B113-SUM(C113:J113)))))</f>
        <v>Enter Region</v>
      </c>
      <c r="C68" s="50" t="str">
        <f>IF($C$15="","Enter Region",IF($C$31&lt;1,"N/A",IF(B41=0,"N/A",(B126-SUM(C126:J126)))))</f>
        <v>Enter Region</v>
      </c>
      <c r="D68" s="50" t="str">
        <f>IF($C$15="","Enter Region",IF($C$32&lt;1,"N/A",IF(B41=0,"N/A",B139-SUM(C139:J139))))</f>
        <v>Enter Region</v>
      </c>
      <c r="E68" s="50" t="str">
        <f>IF($C$15="","Enter Region",IF($C$33=0,"N/A",IF(B41=0,"N/A",B152-SUM(C152:J152))))</f>
        <v>Enter Region</v>
      </c>
      <c r="F68" s="50" t="str">
        <f>IF($C$15="","Enter Region",IF($C$34=0,"N/A",IF(B41=0,"N/A",B165-SUM(C165:J165))))</f>
        <v>Enter Region</v>
      </c>
      <c r="G68" s="51"/>
      <c r="H68" s="23"/>
      <c r="I68" s="23"/>
      <c r="J68" s="23"/>
      <c r="K68" s="23"/>
      <c r="L68" s="6"/>
      <c r="M68" s="128" t="s">
        <v>160</v>
      </c>
      <c r="N68" s="129" t="s">
        <v>162</v>
      </c>
      <c r="O68" s="1">
        <f t="shared" ref="O68:T68" si="8">IF($N$107=$M$109,O97,IF($N$107=$M$110,V97,IF($N$107=$M$111,AC97,IF($N$107=$M$112,AJ97,IF($N$107=$M$113,AQ97, IF($N$107-$M$114,AX97,0))))))</f>
        <v>0</v>
      </c>
      <c r="P68" s="1">
        <f t="shared" si="8"/>
        <v>0</v>
      </c>
      <c r="Q68" s="1">
        <f t="shared" si="8"/>
        <v>0</v>
      </c>
      <c r="R68" s="1">
        <f t="shared" si="8"/>
        <v>0</v>
      </c>
      <c r="S68" s="1">
        <f t="shared" si="8"/>
        <v>0</v>
      </c>
      <c r="T68" s="1">
        <f t="shared" si="8"/>
        <v>0</v>
      </c>
    </row>
    <row r="69" spans="1:57" ht="18">
      <c r="A69" s="49">
        <f>D42</f>
        <v>0</v>
      </c>
      <c r="B69" s="50" t="str">
        <f>IF($C$15="","Enter Region",IF($C$30&lt;1,"N/A",IF(B42=0,"N/A",(B114-SUM(C114:J114)))))</f>
        <v>Enter Region</v>
      </c>
      <c r="C69" s="50" t="str">
        <f>IF($C$15="","Enter Region",IF($C$31&lt;1,"N/A",IF(B42=0,"N/A",(B127-SUM(C127:J127)))))</f>
        <v>Enter Region</v>
      </c>
      <c r="D69" s="50" t="str">
        <f>IF($C$15="","Enter Region",IF($C$32&lt;1,"N/A",IF(B42=0,"N/A",B140-SUM(C140:J140))))</f>
        <v>Enter Region</v>
      </c>
      <c r="E69" s="50" t="str">
        <f>IF($C$15="","Enter Region",IF($C$33=0,"N/A",IF(B42=0,"N/A",B153-SUM(C153:J153))))</f>
        <v>Enter Region</v>
      </c>
      <c r="F69" s="50" t="str">
        <f>IF($C$15="","Enter Region",IF($C$34=0,"N/A",IF(B42=0,"N/A",B166-SUM(C166:J166))))</f>
        <v>Enter Region</v>
      </c>
      <c r="G69" s="23"/>
      <c r="H69" s="23"/>
      <c r="I69" s="23"/>
      <c r="J69" s="23"/>
      <c r="K69" s="23"/>
      <c r="L69" s="6"/>
      <c r="M69" s="128" t="s">
        <v>123</v>
      </c>
      <c r="N69" s="129" t="s">
        <v>80</v>
      </c>
      <c r="O69" s="1">
        <f t="shared" ref="O69:T74" si="9">IF($N$107=$M$109,O98,IF($N$107=$M$110,V98,IF($N$107=$M$111,AC98,IF($N$107=$M$112,AJ98,IF($N$107=$M$113,AQ98, IF($N$107=$M$114,AX98,0))))))</f>
        <v>0</v>
      </c>
      <c r="P69" s="1">
        <f t="shared" si="9"/>
        <v>0</v>
      </c>
      <c r="Q69" s="1">
        <f t="shared" si="9"/>
        <v>0</v>
      </c>
      <c r="R69" s="1">
        <f t="shared" si="9"/>
        <v>0</v>
      </c>
      <c r="S69" s="1">
        <f t="shared" si="9"/>
        <v>0</v>
      </c>
      <c r="T69" s="1">
        <f t="shared" si="9"/>
        <v>0</v>
      </c>
    </row>
    <row r="70" spans="1:57" ht="18">
      <c r="A70" s="25"/>
      <c r="B70" s="52"/>
      <c r="C70" s="52"/>
      <c r="D70" s="52"/>
      <c r="E70" s="52"/>
      <c r="F70" s="52"/>
      <c r="G70" s="23"/>
      <c r="H70" s="23"/>
      <c r="I70" s="23"/>
      <c r="J70" s="23"/>
      <c r="K70" s="23"/>
      <c r="L70" s="15"/>
      <c r="M70" s="134" t="s">
        <v>128</v>
      </c>
      <c r="N70" s="134"/>
      <c r="O70" s="1">
        <f t="shared" si="9"/>
        <v>0</v>
      </c>
      <c r="P70" s="1">
        <f t="shared" si="9"/>
        <v>0</v>
      </c>
      <c r="Q70" s="1">
        <f t="shared" si="9"/>
        <v>0</v>
      </c>
      <c r="R70" s="1">
        <f t="shared" si="9"/>
        <v>0</v>
      </c>
      <c r="S70" s="1">
        <f t="shared" si="9"/>
        <v>0</v>
      </c>
      <c r="T70" s="1">
        <f t="shared" si="9"/>
        <v>0</v>
      </c>
    </row>
    <row r="71" spans="1:57" ht="18">
      <c r="A71" s="49">
        <f>D44</f>
        <v>0</v>
      </c>
      <c r="B71" s="50" t="str">
        <f>IF($C$15="","Enter Region",IF($C$30&lt;1,"N/A",IF(B44=0,"N/A",(B116-SUM(C116:J116)))))</f>
        <v>Enter Region</v>
      </c>
      <c r="C71" s="50" t="str">
        <f>IF($C$15="","Enter Region",IF($C$31&lt;1,"N/A",IF(B44=0,"N/A",(B129-SUM(C129:J129)))))</f>
        <v>Enter Region</v>
      </c>
      <c r="D71" s="50" t="str">
        <f>IF($C$15="","Enter Region",IF($C$32&lt;1,"N/A",IF(B44=0,"N/A",B142-SUM(C142:J142))))</f>
        <v>Enter Region</v>
      </c>
      <c r="E71" s="50" t="str">
        <f>IF($C$15="","Enter Region",IF($C$33=0,"N/A",IF(B44=0,"N/A",B155-SUM(C155:J155))))</f>
        <v>Enter Region</v>
      </c>
      <c r="F71" s="50" t="str">
        <f>IF($C$15="","Enter Region",IF($C$34=0,"N/A",IF(B44=0,"N/A",B168-SUM(C168:J168))))</f>
        <v>Enter Region</v>
      </c>
      <c r="G71" s="23"/>
      <c r="H71" s="23"/>
      <c r="I71" s="23"/>
      <c r="J71" s="23"/>
      <c r="K71" s="23"/>
      <c r="L71" s="7"/>
      <c r="M71" s="134" t="s">
        <v>129</v>
      </c>
      <c r="N71" s="134"/>
      <c r="O71" s="1">
        <f t="shared" si="9"/>
        <v>0</v>
      </c>
      <c r="P71" s="1">
        <f t="shared" si="9"/>
        <v>0</v>
      </c>
      <c r="Q71" s="1">
        <f t="shared" si="9"/>
        <v>0</v>
      </c>
      <c r="R71" s="1">
        <f t="shared" si="9"/>
        <v>0</v>
      </c>
      <c r="S71" s="1">
        <f t="shared" si="9"/>
        <v>0</v>
      </c>
      <c r="T71" s="1">
        <f t="shared" si="9"/>
        <v>0</v>
      </c>
    </row>
    <row r="72" spans="1:57" ht="18">
      <c r="A72" s="49">
        <f>D45</f>
        <v>0</v>
      </c>
      <c r="B72" s="50" t="str">
        <f>IF($C$15="","Enter Region",IF($C$30&lt;1,"N/A",IF(B45=0,"N/A",(B117-SUM(C117:J117)))))</f>
        <v>Enter Region</v>
      </c>
      <c r="C72" s="50" t="str">
        <f>IF($C$15="","Enter Region",IF($C$31&lt;1,"N/A",IF(B45=0,"N/A",(B130-SUM(C130:J130)))))</f>
        <v>Enter Region</v>
      </c>
      <c r="D72" s="50" t="str">
        <f>IF($C$15="","Enter Region",IF($C$32&lt;1,"N/A",IF(B45=0,"N/A",B143-SUM(C143:J143))))</f>
        <v>Enter Region</v>
      </c>
      <c r="E72" s="50" t="str">
        <f>IF($C$15="","Enter Region",IF($C$33=0,"N/A",IF(B45=0,"N/A",B156-SUM(C156:J156))))</f>
        <v>Enter Region</v>
      </c>
      <c r="F72" s="50" t="str">
        <f>IF($C$15="","Enter Region",IF($C$34=0,"N/A",IF(B45=0,"N/A",B169-SUM(C169:J169))))</f>
        <v>Enter Region</v>
      </c>
      <c r="G72" s="23"/>
      <c r="H72" s="23"/>
      <c r="I72" s="23"/>
      <c r="J72" s="23"/>
      <c r="K72" s="23"/>
      <c r="L72" s="7"/>
      <c r="M72" s="134" t="s">
        <v>130</v>
      </c>
      <c r="N72" s="134"/>
      <c r="O72" s="1">
        <f t="shared" si="9"/>
        <v>0</v>
      </c>
      <c r="P72" s="1">
        <f t="shared" si="9"/>
        <v>0</v>
      </c>
      <c r="Q72" s="1">
        <f t="shared" si="9"/>
        <v>0</v>
      </c>
      <c r="R72" s="1">
        <f t="shared" si="9"/>
        <v>0</v>
      </c>
      <c r="S72" s="1">
        <f t="shared" si="9"/>
        <v>0</v>
      </c>
      <c r="T72" s="1">
        <f t="shared" si="9"/>
        <v>0</v>
      </c>
    </row>
    <row r="73" spans="1:57" ht="18">
      <c r="A73" s="49">
        <f>D46</f>
        <v>0</v>
      </c>
      <c r="B73" s="50" t="str">
        <f>IF($C$15="","Enter Region",IF($C$30&lt;1,"N/A",IF(B46=0,"N/A",(B118-SUM(C118:J118)))))</f>
        <v>Enter Region</v>
      </c>
      <c r="C73" s="50" t="str">
        <f>IF($C$15="","Enter Region",IF($C$31&lt;1,"N/A",IF(B46=0,"N/A",(B131-SUM(C131:J131)))))</f>
        <v>Enter Region</v>
      </c>
      <c r="D73" s="50" t="str">
        <f>IF($C$15="","Enter Region",IF($C$32&lt;1,"N/A",IF(B46=0,"N/A",B144-SUM(C144:J144))))</f>
        <v>Enter Region</v>
      </c>
      <c r="E73" s="50" t="str">
        <f>IF($C$15="","Enter Region",IF($C$33=0,"N/A",IF(B46=0,"N/A",B157-SUM(C157:J157))))</f>
        <v>Enter Region</v>
      </c>
      <c r="F73" s="50" t="str">
        <f>IF($C$15="","Enter Region",IF($C$34=0,"N/A",IF(B46=0,"N/A",B170-SUM(C170:J170))))</f>
        <v>Enter Region</v>
      </c>
      <c r="G73" s="23"/>
      <c r="H73" s="23"/>
      <c r="I73" s="23"/>
      <c r="J73" s="23"/>
      <c r="K73" s="23"/>
      <c r="L73" s="7"/>
      <c r="M73" s="134" t="s">
        <v>158</v>
      </c>
      <c r="N73" s="4"/>
      <c r="O73" s="1">
        <f t="shared" si="9"/>
        <v>0</v>
      </c>
      <c r="P73" s="1">
        <f t="shared" si="9"/>
        <v>0</v>
      </c>
      <c r="Q73" s="1">
        <f t="shared" si="9"/>
        <v>0</v>
      </c>
      <c r="R73" s="1">
        <f t="shared" si="9"/>
        <v>0</v>
      </c>
      <c r="S73" s="1">
        <f t="shared" si="9"/>
        <v>0</v>
      </c>
      <c r="T73" s="1">
        <f t="shared" si="9"/>
        <v>0</v>
      </c>
    </row>
    <row r="74" spans="1:57" ht="18">
      <c r="A74" s="49"/>
      <c r="B74" s="50"/>
      <c r="C74" s="50"/>
      <c r="D74" s="50"/>
      <c r="E74" s="50"/>
      <c r="F74" s="50"/>
      <c r="G74" s="23"/>
      <c r="H74" s="23"/>
      <c r="I74" s="23"/>
      <c r="J74" s="23"/>
      <c r="K74" s="23"/>
      <c r="L74" s="7"/>
      <c r="M74" s="134" t="s">
        <v>156</v>
      </c>
      <c r="O74" s="1">
        <f t="shared" si="9"/>
        <v>0</v>
      </c>
      <c r="P74" s="1">
        <f t="shared" si="9"/>
        <v>0</v>
      </c>
      <c r="Q74" s="1">
        <f t="shared" si="9"/>
        <v>0</v>
      </c>
      <c r="R74" s="1">
        <f t="shared" si="9"/>
        <v>0</v>
      </c>
      <c r="S74" s="1">
        <f t="shared" si="9"/>
        <v>0</v>
      </c>
      <c r="T74" s="1">
        <f t="shared" si="9"/>
        <v>0</v>
      </c>
    </row>
    <row r="75" spans="1:57" ht="18">
      <c r="A75" s="49"/>
      <c r="B75" s="50"/>
      <c r="C75" s="50"/>
      <c r="D75" s="50"/>
      <c r="E75" s="50"/>
      <c r="F75" s="50"/>
      <c r="G75" s="23"/>
      <c r="H75" s="23"/>
      <c r="I75" s="23"/>
      <c r="J75" s="23"/>
      <c r="K75" s="23"/>
      <c r="L75" s="7"/>
    </row>
    <row r="76" spans="1:57" ht="20.25">
      <c r="A76" s="257" t="s">
        <v>119</v>
      </c>
      <c r="B76" s="258"/>
      <c r="C76" s="258"/>
      <c r="D76" s="258"/>
      <c r="E76" s="258"/>
      <c r="F76" s="258"/>
      <c r="G76" s="258"/>
      <c r="H76" s="258"/>
      <c r="I76" s="258"/>
      <c r="J76" s="259"/>
      <c r="K76" s="23"/>
      <c r="L76" s="7"/>
    </row>
    <row r="77" spans="1:57" ht="20.25">
      <c r="A77" s="91"/>
      <c r="B77" s="91"/>
      <c r="C77" s="91"/>
      <c r="D77" s="91"/>
      <c r="E77" s="91"/>
      <c r="F77" s="91"/>
      <c r="G77" s="91"/>
      <c r="H77" s="91"/>
      <c r="I77" s="91"/>
      <c r="J77" s="91"/>
      <c r="K77" s="23"/>
      <c r="L77" s="7"/>
    </row>
    <row r="78" spans="1:57" ht="169.5" customHeight="1">
      <c r="A78" s="177" t="s">
        <v>120</v>
      </c>
      <c r="B78" s="178"/>
      <c r="C78" s="178"/>
      <c r="D78" s="178"/>
      <c r="E78" s="178"/>
      <c r="F78" s="178"/>
      <c r="G78" s="178"/>
      <c r="H78" s="178"/>
      <c r="I78" s="178"/>
      <c r="J78" s="179"/>
      <c r="K78" s="23"/>
      <c r="L78" s="7"/>
    </row>
    <row r="79" spans="1:57" ht="18" customHeight="1">
      <c r="A79" s="177" t="s">
        <v>167</v>
      </c>
      <c r="B79" s="178"/>
      <c r="C79" s="178"/>
      <c r="D79" s="178"/>
      <c r="E79" s="178"/>
      <c r="F79" s="178"/>
      <c r="G79" s="178"/>
      <c r="H79" s="178"/>
      <c r="I79" s="178"/>
      <c r="J79" s="179"/>
      <c r="K79" s="23"/>
      <c r="L79" s="7"/>
      <c r="N79" s="121"/>
      <c r="O79" s="174" t="s">
        <v>174</v>
      </c>
      <c r="P79" s="175"/>
      <c r="Q79" s="175"/>
      <c r="R79" s="175"/>
      <c r="S79" s="175"/>
      <c r="T79" s="175"/>
      <c r="U79" s="121"/>
      <c r="V79" s="175" t="s">
        <v>175</v>
      </c>
      <c r="W79" s="175"/>
      <c r="X79" s="175"/>
      <c r="Y79" s="175"/>
      <c r="Z79" s="175"/>
      <c r="AA79" s="175"/>
      <c r="AB79" s="123"/>
      <c r="AC79" s="175" t="s">
        <v>176</v>
      </c>
      <c r="AD79" s="175"/>
      <c r="AE79" s="175"/>
      <c r="AF79" s="175"/>
      <c r="AG79" s="175"/>
      <c r="AH79" s="175"/>
      <c r="AI79" s="123"/>
      <c r="AJ79" s="176" t="s">
        <v>177</v>
      </c>
      <c r="AK79" s="175"/>
      <c r="AL79" s="175"/>
      <c r="AM79" s="175"/>
      <c r="AN79" s="175"/>
      <c r="AO79" s="175"/>
      <c r="AP79" s="123"/>
      <c r="AQ79" s="175" t="s">
        <v>178</v>
      </c>
      <c r="AR79" s="175"/>
      <c r="AS79" s="175"/>
      <c r="AT79" s="175"/>
      <c r="AU79" s="175"/>
      <c r="AV79" s="175"/>
      <c r="AW79" s="148"/>
      <c r="AX79" s="154" t="s">
        <v>179</v>
      </c>
      <c r="AY79" s="154"/>
      <c r="AZ79" s="154"/>
      <c r="BA79" s="154"/>
      <c r="BB79" s="154"/>
      <c r="BC79" s="154"/>
      <c r="BD79" s="149"/>
      <c r="BE79" s="150"/>
    </row>
    <row r="80" spans="1:57" ht="20.25">
      <c r="A80" s="91"/>
      <c r="B80" s="91"/>
      <c r="C80" s="91"/>
      <c r="D80" s="91"/>
      <c r="E80" s="91"/>
      <c r="F80" s="91"/>
      <c r="G80" s="91"/>
      <c r="H80" s="91"/>
      <c r="I80" s="90"/>
      <c r="J80" s="90"/>
      <c r="K80" s="23"/>
      <c r="L80" s="7"/>
      <c r="M80" s="120"/>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S80" s="122"/>
      <c r="AT80" s="122"/>
      <c r="AU80" s="122"/>
      <c r="AV80" s="122"/>
      <c r="AW80" s="122"/>
      <c r="AX80" s="122"/>
      <c r="AZ80" s="122"/>
      <c r="BA80" s="122"/>
      <c r="BB80" s="122"/>
      <c r="BC80" s="122"/>
      <c r="BD80" s="122"/>
      <c r="BE80" s="122"/>
    </row>
    <row r="81" spans="1:55" ht="18">
      <c r="B81" s="219" t="s">
        <v>118</v>
      </c>
      <c r="C81" s="219"/>
      <c r="D81" s="219"/>
      <c r="E81" s="220"/>
      <c r="F81" s="204" t="s">
        <v>118</v>
      </c>
      <c r="G81" s="205"/>
      <c r="H81" s="205"/>
      <c r="I81" s="205"/>
      <c r="J81" s="206"/>
      <c r="K81" s="23"/>
      <c r="L81" s="7"/>
      <c r="M81" s="122"/>
      <c r="N81" s="124"/>
      <c r="O81" s="125" t="s">
        <v>106</v>
      </c>
      <c r="P81" s="125" t="s">
        <v>132</v>
      </c>
      <c r="Q81" s="125" t="s">
        <v>133</v>
      </c>
      <c r="R81" s="125" t="s">
        <v>134</v>
      </c>
      <c r="S81" s="125" t="s">
        <v>135</v>
      </c>
      <c r="T81" s="125" t="s">
        <v>136</v>
      </c>
      <c r="U81" s="122"/>
      <c r="V81" s="125" t="s">
        <v>106</v>
      </c>
      <c r="W81" s="125" t="s">
        <v>132</v>
      </c>
      <c r="X81" s="125" t="s">
        <v>133</v>
      </c>
      <c r="Y81" s="125" t="s">
        <v>134</v>
      </c>
      <c r="Z81" s="125" t="s">
        <v>135</v>
      </c>
      <c r="AA81" s="125" t="s">
        <v>136</v>
      </c>
      <c r="AB81" s="122"/>
      <c r="AC81" s="125" t="s">
        <v>106</v>
      </c>
      <c r="AD81" s="125" t="s">
        <v>132</v>
      </c>
      <c r="AE81" s="125" t="s">
        <v>133</v>
      </c>
      <c r="AF81" s="125" t="s">
        <v>134</v>
      </c>
      <c r="AG81" s="125" t="s">
        <v>135</v>
      </c>
      <c r="AH81" s="125" t="s">
        <v>136</v>
      </c>
      <c r="AI81" s="122"/>
      <c r="AJ81" s="125" t="s">
        <v>106</v>
      </c>
      <c r="AK81" s="125" t="s">
        <v>132</v>
      </c>
      <c r="AL81" s="125" t="s">
        <v>133</v>
      </c>
      <c r="AM81" s="125" t="s">
        <v>134</v>
      </c>
      <c r="AN81" s="125" t="s">
        <v>135</v>
      </c>
      <c r="AO81" s="125" t="s">
        <v>136</v>
      </c>
      <c r="AQ81" s="125" t="s">
        <v>106</v>
      </c>
      <c r="AR81" s="125" t="s">
        <v>132</v>
      </c>
      <c r="AS81" s="125" t="s">
        <v>133</v>
      </c>
      <c r="AT81" s="125" t="s">
        <v>134</v>
      </c>
      <c r="AU81" s="125" t="s">
        <v>135</v>
      </c>
      <c r="AV81" s="125" t="s">
        <v>136</v>
      </c>
      <c r="AX81" s="125" t="s">
        <v>106</v>
      </c>
      <c r="AY81" s="125" t="s">
        <v>132</v>
      </c>
      <c r="AZ81" s="125" t="s">
        <v>133</v>
      </c>
      <c r="BA81" s="125" t="s">
        <v>134</v>
      </c>
      <c r="BB81" s="125" t="s">
        <v>135</v>
      </c>
      <c r="BC81" s="125" t="s">
        <v>136</v>
      </c>
    </row>
    <row r="82" spans="1:55" ht="18">
      <c r="B82" s="219" t="s">
        <v>117</v>
      </c>
      <c r="C82" s="219"/>
      <c r="D82" s="219"/>
      <c r="E82" s="220"/>
      <c r="F82" s="204" t="s">
        <v>116</v>
      </c>
      <c r="G82" s="205"/>
      <c r="H82" s="205"/>
      <c r="I82" s="205"/>
      <c r="J82" s="206"/>
      <c r="K82" s="23"/>
      <c r="L82" s="7"/>
      <c r="M82" s="124" t="s">
        <v>131</v>
      </c>
      <c r="N82" s="122"/>
      <c r="O82" s="122"/>
      <c r="P82" s="122"/>
      <c r="Q82" s="122"/>
      <c r="R82" s="122"/>
      <c r="S82" s="122"/>
      <c r="T82" s="122"/>
      <c r="U82" s="122"/>
      <c r="V82" s="126"/>
      <c r="W82" s="126"/>
      <c r="X82" s="126"/>
      <c r="Y82" s="126"/>
      <c r="Z82" s="126"/>
      <c r="AA82" s="126"/>
      <c r="AB82" s="122"/>
      <c r="AC82" s="122"/>
      <c r="AD82" s="122"/>
      <c r="AE82" s="122"/>
      <c r="AF82" s="122"/>
      <c r="AG82" s="122"/>
      <c r="AH82" s="122"/>
      <c r="AI82" s="122"/>
      <c r="AJ82" s="126"/>
      <c r="AK82" s="126"/>
      <c r="AL82" s="126"/>
      <c r="AM82" s="126"/>
      <c r="AN82" s="126"/>
      <c r="AO82" s="126"/>
    </row>
    <row r="83" spans="1:55" ht="36">
      <c r="A83" s="4"/>
      <c r="B83" s="89" t="s">
        <v>115</v>
      </c>
      <c r="C83" s="89"/>
      <c r="D83" s="78" t="s">
        <v>150</v>
      </c>
      <c r="E83" s="88" t="s">
        <v>151</v>
      </c>
      <c r="F83" s="87" t="s">
        <v>114</v>
      </c>
      <c r="G83" s="4"/>
      <c r="H83" s="78" t="s">
        <v>152</v>
      </c>
      <c r="I83" s="78" t="s">
        <v>153</v>
      </c>
      <c r="J83" s="78" t="s">
        <v>154</v>
      </c>
      <c r="K83" s="23"/>
      <c r="L83" s="7"/>
      <c r="M83" s="127" t="s">
        <v>121</v>
      </c>
      <c r="N83" s="127"/>
      <c r="O83" s="122"/>
      <c r="P83" s="122"/>
      <c r="Q83" s="122"/>
      <c r="R83" s="122"/>
      <c r="S83" s="122"/>
      <c r="T83" s="122"/>
      <c r="U83" s="122"/>
      <c r="V83" s="126"/>
      <c r="W83" s="126"/>
      <c r="X83" s="126"/>
      <c r="Y83" s="126"/>
      <c r="Z83" s="126"/>
      <c r="AA83" s="126"/>
      <c r="AB83" s="122"/>
      <c r="AC83" s="122"/>
      <c r="AD83" s="122"/>
      <c r="AE83" s="122"/>
      <c r="AF83" s="122"/>
      <c r="AG83" s="122"/>
      <c r="AH83" s="122"/>
      <c r="AI83" s="122"/>
      <c r="AJ83" s="126"/>
      <c r="AK83" s="126"/>
      <c r="AL83" s="126"/>
      <c r="AM83" s="126"/>
      <c r="AN83" s="126"/>
      <c r="AO83" s="126"/>
    </row>
    <row r="84" spans="1:55" ht="18">
      <c r="A84" s="86" t="s">
        <v>106</v>
      </c>
      <c r="B84" s="101">
        <f>ROUNDUP(C30/2,0)</f>
        <v>0</v>
      </c>
      <c r="C84" s="80">
        <f>D84+E84</f>
        <v>0</v>
      </c>
      <c r="D84" s="83"/>
      <c r="E84" s="84"/>
      <c r="F84" s="103">
        <f>C30-B84</f>
        <v>0</v>
      </c>
      <c r="G84" s="106">
        <f>SUM(H84:J84)</f>
        <v>0</v>
      </c>
      <c r="H84" s="83"/>
      <c r="I84" s="83"/>
      <c r="J84" s="83"/>
      <c r="K84" s="23"/>
      <c r="L84" s="7"/>
      <c r="M84" s="128" t="s">
        <v>155</v>
      </c>
      <c r="N84" s="129"/>
      <c r="O84" s="130">
        <v>39</v>
      </c>
      <c r="P84" s="130">
        <v>53</v>
      </c>
      <c r="Q84" s="130">
        <v>63</v>
      </c>
      <c r="R84" s="130">
        <v>79</v>
      </c>
      <c r="S84" s="130">
        <v>90</v>
      </c>
      <c r="T84" s="130">
        <v>104</v>
      </c>
      <c r="U84" s="122"/>
      <c r="V84" s="131">
        <v>34</v>
      </c>
      <c r="W84" s="131">
        <v>44</v>
      </c>
      <c r="X84" s="131">
        <v>58</v>
      </c>
      <c r="Y84" s="131">
        <v>72</v>
      </c>
      <c r="Z84" s="131">
        <v>86</v>
      </c>
      <c r="AA84" s="131">
        <v>97</v>
      </c>
      <c r="AB84" s="122"/>
      <c r="AC84" s="130">
        <v>29</v>
      </c>
      <c r="AD84" s="130">
        <v>39</v>
      </c>
      <c r="AE84" s="130">
        <v>53</v>
      </c>
      <c r="AF84" s="130">
        <v>66</v>
      </c>
      <c r="AG84" s="130">
        <v>80</v>
      </c>
      <c r="AH84" s="130">
        <v>93</v>
      </c>
      <c r="AI84" s="122"/>
      <c r="AJ84" s="140">
        <v>32</v>
      </c>
      <c r="AK84" s="140">
        <v>42</v>
      </c>
      <c r="AL84" s="140">
        <v>56</v>
      </c>
      <c r="AM84" s="140">
        <v>69</v>
      </c>
      <c r="AN84" s="140">
        <v>83</v>
      </c>
      <c r="AO84" s="140">
        <v>95</v>
      </c>
      <c r="AQ84" s="143">
        <v>30</v>
      </c>
      <c r="AR84" s="143">
        <v>35</v>
      </c>
      <c r="AS84" s="143">
        <v>41</v>
      </c>
      <c r="AT84" s="143">
        <v>50</v>
      </c>
      <c r="AU84" s="143">
        <v>56</v>
      </c>
      <c r="AV84" s="143">
        <v>70</v>
      </c>
      <c r="AX84" s="142">
        <v>30</v>
      </c>
      <c r="AY84" s="142">
        <v>36</v>
      </c>
      <c r="AZ84" s="142">
        <v>46</v>
      </c>
      <c r="BA84" s="142">
        <v>59</v>
      </c>
      <c r="BB84" s="142">
        <v>74</v>
      </c>
      <c r="BC84" s="142">
        <v>91</v>
      </c>
    </row>
    <row r="85" spans="1:55" ht="18">
      <c r="A85" s="85" t="s">
        <v>57</v>
      </c>
      <c r="B85" s="101">
        <f>ROUNDUP(C31/2,0)</f>
        <v>0</v>
      </c>
      <c r="C85" s="80">
        <f>D85+E85</f>
        <v>0</v>
      </c>
      <c r="D85" s="83"/>
      <c r="E85" s="84"/>
      <c r="F85" s="103">
        <f>C31-B85</f>
        <v>0</v>
      </c>
      <c r="G85" s="106">
        <f>SUM(H85:J85)</f>
        <v>0</v>
      </c>
      <c r="H85" s="83"/>
      <c r="I85" s="83"/>
      <c r="J85" s="83"/>
      <c r="K85" s="23"/>
      <c r="L85" s="7"/>
      <c r="M85" s="128" t="s">
        <v>122</v>
      </c>
      <c r="N85" s="129"/>
      <c r="O85" s="130">
        <v>53</v>
      </c>
      <c r="P85" s="130">
        <v>72</v>
      </c>
      <c r="Q85" s="130">
        <v>86</v>
      </c>
      <c r="R85" s="130">
        <v>108</v>
      </c>
      <c r="S85" s="130">
        <v>123</v>
      </c>
      <c r="T85" s="130">
        <v>143</v>
      </c>
      <c r="U85" s="122"/>
      <c r="V85" s="131">
        <v>46</v>
      </c>
      <c r="W85" s="131">
        <v>59</v>
      </c>
      <c r="X85" s="131">
        <v>80</v>
      </c>
      <c r="Y85" s="131">
        <v>99</v>
      </c>
      <c r="Z85" s="131">
        <v>118</v>
      </c>
      <c r="AA85" s="131">
        <v>132</v>
      </c>
      <c r="AB85" s="122"/>
      <c r="AC85" s="130">
        <v>40</v>
      </c>
      <c r="AD85" s="130">
        <v>54</v>
      </c>
      <c r="AE85" s="130">
        <v>73</v>
      </c>
      <c r="AF85" s="130">
        <v>91</v>
      </c>
      <c r="AG85" s="130">
        <v>110</v>
      </c>
      <c r="AH85" s="130">
        <v>127</v>
      </c>
      <c r="AI85" s="122"/>
      <c r="AJ85" s="140">
        <v>43</v>
      </c>
      <c r="AK85" s="140">
        <v>57</v>
      </c>
      <c r="AL85" s="140">
        <v>76</v>
      </c>
      <c r="AM85" s="140">
        <v>94</v>
      </c>
      <c r="AN85" s="140">
        <v>113</v>
      </c>
      <c r="AO85" s="140">
        <v>130</v>
      </c>
      <c r="AQ85" s="143">
        <v>37</v>
      </c>
      <c r="AR85" s="143">
        <v>45</v>
      </c>
      <c r="AS85" s="143">
        <v>55</v>
      </c>
      <c r="AT85" s="143">
        <v>68</v>
      </c>
      <c r="AU85" s="143">
        <v>84</v>
      </c>
      <c r="AV85" s="143">
        <v>98</v>
      </c>
      <c r="AX85" s="142">
        <v>40</v>
      </c>
      <c r="AY85" s="142">
        <v>49</v>
      </c>
      <c r="AZ85" s="142">
        <v>63</v>
      </c>
      <c r="BA85" s="142">
        <v>81</v>
      </c>
      <c r="BB85" s="142">
        <v>101</v>
      </c>
      <c r="BC85" s="142">
        <v>121</v>
      </c>
    </row>
    <row r="86" spans="1:55" ht="18">
      <c r="A86" s="85" t="s">
        <v>59</v>
      </c>
      <c r="B86" s="101">
        <f>ROUNDUP(C32/2,0)</f>
        <v>0</v>
      </c>
      <c r="C86" s="80">
        <f>D86+E86</f>
        <v>0</v>
      </c>
      <c r="D86" s="83"/>
      <c r="E86" s="84"/>
      <c r="F86" s="103">
        <f>C32-B86</f>
        <v>0</v>
      </c>
      <c r="G86" s="106">
        <f>SUM(H86:J86)</f>
        <v>0</v>
      </c>
      <c r="H86" s="83"/>
      <c r="I86" s="83"/>
      <c r="J86" s="83"/>
      <c r="K86" s="23"/>
      <c r="L86" s="7"/>
      <c r="M86" s="128" t="s">
        <v>160</v>
      </c>
      <c r="N86" s="129"/>
      <c r="O86" s="130">
        <v>127</v>
      </c>
      <c r="P86" s="130">
        <v>172</v>
      </c>
      <c r="Q86" s="130">
        <v>206</v>
      </c>
      <c r="R86" s="130">
        <v>260</v>
      </c>
      <c r="S86" s="130">
        <v>294</v>
      </c>
      <c r="T86" s="130">
        <v>342</v>
      </c>
      <c r="U86" s="122"/>
      <c r="V86" s="131">
        <v>111</v>
      </c>
      <c r="W86" s="131">
        <v>143</v>
      </c>
      <c r="X86" s="131">
        <v>191</v>
      </c>
      <c r="Y86" s="131">
        <v>237</v>
      </c>
      <c r="Z86" s="131">
        <v>282</v>
      </c>
      <c r="AA86" s="131">
        <v>316</v>
      </c>
      <c r="AB86" s="122"/>
      <c r="AC86" s="130">
        <v>96</v>
      </c>
      <c r="AD86" s="130">
        <v>129</v>
      </c>
      <c r="AE86" s="130">
        <v>174</v>
      </c>
      <c r="AF86" s="130">
        <v>217</v>
      </c>
      <c r="AG86" s="130">
        <v>263</v>
      </c>
      <c r="AH86" s="130">
        <v>306</v>
      </c>
      <c r="AI86" s="122"/>
      <c r="AJ86" s="140">
        <v>104</v>
      </c>
      <c r="AK86" s="140">
        <v>137</v>
      </c>
      <c r="AL86" s="140">
        <v>182</v>
      </c>
      <c r="AM86" s="140">
        <v>225</v>
      </c>
      <c r="AN86" s="140">
        <v>271</v>
      </c>
      <c r="AO86" s="140">
        <v>311</v>
      </c>
      <c r="AQ86" s="143"/>
      <c r="AR86" s="143"/>
      <c r="AS86" s="143"/>
      <c r="AT86" s="143"/>
      <c r="AU86" s="143"/>
      <c r="AV86" s="143"/>
      <c r="AX86" s="142">
        <v>97</v>
      </c>
      <c r="AY86" s="142">
        <v>117</v>
      </c>
      <c r="AZ86" s="142">
        <v>151</v>
      </c>
      <c r="BA86" s="142">
        <v>194</v>
      </c>
      <c r="BB86" s="142">
        <v>242</v>
      </c>
      <c r="BC86" s="142">
        <v>280</v>
      </c>
    </row>
    <row r="87" spans="1:55" ht="18">
      <c r="A87" s="85" t="s">
        <v>54</v>
      </c>
      <c r="B87" s="101">
        <f>ROUNDUP(C33/2,0)</f>
        <v>0</v>
      </c>
      <c r="C87" s="80">
        <f>D87+E87</f>
        <v>0</v>
      </c>
      <c r="D87" s="83"/>
      <c r="E87" s="84"/>
      <c r="F87" s="103">
        <f>C33-B87</f>
        <v>0</v>
      </c>
      <c r="G87" s="106">
        <f>SUM(H87:J87)</f>
        <v>0</v>
      </c>
      <c r="H87" s="83"/>
      <c r="I87" s="83"/>
      <c r="J87" s="83"/>
      <c r="K87" s="23"/>
      <c r="L87" s="7"/>
      <c r="M87" s="128" t="s">
        <v>123</v>
      </c>
      <c r="N87" s="127"/>
      <c r="O87" s="130">
        <v>122</v>
      </c>
      <c r="P87" s="130">
        <v>165</v>
      </c>
      <c r="Q87" s="130">
        <v>198</v>
      </c>
      <c r="R87" s="130">
        <v>249</v>
      </c>
      <c r="S87" s="130">
        <v>282</v>
      </c>
      <c r="T87" s="130">
        <v>328</v>
      </c>
      <c r="U87" s="122"/>
      <c r="V87" s="131">
        <v>107</v>
      </c>
      <c r="W87" s="131">
        <v>137</v>
      </c>
      <c r="X87" s="131">
        <v>183</v>
      </c>
      <c r="Y87" s="131">
        <v>227</v>
      </c>
      <c r="Z87" s="131">
        <v>271</v>
      </c>
      <c r="AA87" s="131">
        <v>304</v>
      </c>
      <c r="AB87" s="122"/>
      <c r="AC87" s="130">
        <v>92</v>
      </c>
      <c r="AD87" s="130">
        <v>123</v>
      </c>
      <c r="AE87" s="130">
        <v>167</v>
      </c>
      <c r="AF87" s="130">
        <v>208</v>
      </c>
      <c r="AG87" s="130">
        <v>252</v>
      </c>
      <c r="AH87" s="130">
        <v>293</v>
      </c>
      <c r="AI87" s="122"/>
      <c r="AJ87" s="140">
        <v>100</v>
      </c>
      <c r="AK87" s="140">
        <v>131</v>
      </c>
      <c r="AL87" s="140">
        <v>175</v>
      </c>
      <c r="AM87" s="140">
        <v>216</v>
      </c>
      <c r="AN87" s="140">
        <v>260</v>
      </c>
      <c r="AO87" s="140">
        <v>299</v>
      </c>
      <c r="AQ87" s="143"/>
      <c r="AR87" s="143"/>
      <c r="AS87" s="143"/>
      <c r="AT87" s="143"/>
      <c r="AU87" s="143"/>
      <c r="AV87" s="143"/>
      <c r="AX87" s="142">
        <v>93</v>
      </c>
      <c r="AY87" s="142">
        <v>112</v>
      </c>
      <c r="AZ87" s="142">
        <v>145</v>
      </c>
      <c r="BA87" s="142">
        <v>186</v>
      </c>
      <c r="BB87" s="142">
        <v>233</v>
      </c>
      <c r="BC87" s="142">
        <v>287</v>
      </c>
    </row>
    <row r="88" spans="1:55" ht="18">
      <c r="A88" s="85" t="s">
        <v>55</v>
      </c>
      <c r="B88" s="101">
        <f>ROUNDUP(C34/2,0)</f>
        <v>0</v>
      </c>
      <c r="C88" s="80">
        <f>D88+E88</f>
        <v>0</v>
      </c>
      <c r="D88" s="83"/>
      <c r="E88" s="84"/>
      <c r="F88" s="103">
        <f>C34-B88</f>
        <v>0</v>
      </c>
      <c r="G88" s="106">
        <f>SUM(H88:J88)</f>
        <v>0</v>
      </c>
      <c r="H88" s="83"/>
      <c r="I88" s="83"/>
      <c r="J88" s="83"/>
      <c r="K88" s="23"/>
      <c r="L88" s="7"/>
      <c r="M88" s="127" t="s">
        <v>124</v>
      </c>
      <c r="N88" s="129"/>
      <c r="O88" s="132"/>
      <c r="P88" s="132"/>
      <c r="Q88" s="132"/>
      <c r="R88" s="132"/>
      <c r="S88" s="132"/>
      <c r="T88" s="132"/>
      <c r="U88" s="122"/>
      <c r="V88" s="133"/>
      <c r="W88" s="133"/>
      <c r="X88" s="133"/>
      <c r="Y88" s="133"/>
      <c r="Z88" s="133"/>
      <c r="AA88" s="133"/>
      <c r="AB88" s="122"/>
      <c r="AC88" s="132"/>
      <c r="AD88" s="132"/>
      <c r="AE88" s="132"/>
      <c r="AF88" s="132"/>
      <c r="AG88" s="132"/>
      <c r="AH88" s="132"/>
      <c r="AI88" s="122"/>
      <c r="AJ88" s="141"/>
      <c r="AK88" s="141"/>
      <c r="AL88" s="141"/>
      <c r="AM88" s="141"/>
      <c r="AN88" s="141"/>
      <c r="AO88" s="141"/>
      <c r="AQ88" s="144"/>
      <c r="AR88" s="144"/>
      <c r="AS88" s="144"/>
      <c r="AT88" s="144"/>
      <c r="AU88" s="144"/>
      <c r="AV88" s="144"/>
      <c r="AX88" s="142"/>
      <c r="AY88" s="142"/>
      <c r="AZ88" s="142"/>
      <c r="BA88" s="142"/>
      <c r="BB88" s="142"/>
      <c r="BC88" s="142"/>
    </row>
    <row r="89" spans="1:55" ht="36">
      <c r="A89" s="82"/>
      <c r="B89" s="102" t="str">
        <f>"Total "&amp;FIXED(SUM(B84:B88),0)</f>
        <v>Total 0</v>
      </c>
      <c r="C89" s="81" t="s">
        <v>113</v>
      </c>
      <c r="D89" s="80">
        <f>SUM(D84:D88)</f>
        <v>0</v>
      </c>
      <c r="E89" s="79">
        <f>SUM(E84:E88)</f>
        <v>0</v>
      </c>
      <c r="F89" s="104" t="str">
        <f>"Total "&amp;FIXED(SUM(F84:F88),0)</f>
        <v>Total 0</v>
      </c>
      <c r="G89" s="107" t="s">
        <v>112</v>
      </c>
      <c r="H89" s="106">
        <f>SUM(H84:H88)</f>
        <v>0</v>
      </c>
      <c r="I89" s="106">
        <f>SUM(I84:I88)</f>
        <v>0</v>
      </c>
      <c r="J89" s="106">
        <f>SUM(J84:J88)</f>
        <v>0</v>
      </c>
      <c r="K89" s="23"/>
      <c r="L89" s="7"/>
      <c r="M89" s="128" t="s">
        <v>155</v>
      </c>
      <c r="N89" s="129"/>
      <c r="O89" s="130">
        <v>6</v>
      </c>
      <c r="P89" s="130">
        <v>7</v>
      </c>
      <c r="Q89" s="130">
        <v>10</v>
      </c>
      <c r="R89" s="130">
        <v>12</v>
      </c>
      <c r="S89" s="130">
        <v>15</v>
      </c>
      <c r="T89" s="130">
        <v>16</v>
      </c>
      <c r="U89" s="122"/>
      <c r="V89" s="131">
        <v>6</v>
      </c>
      <c r="W89" s="131">
        <v>7</v>
      </c>
      <c r="X89" s="131">
        <v>10</v>
      </c>
      <c r="Y89" s="131">
        <v>12</v>
      </c>
      <c r="Z89" s="131">
        <v>15</v>
      </c>
      <c r="AA89" s="131">
        <v>16</v>
      </c>
      <c r="AB89" s="122"/>
      <c r="AC89" s="130">
        <v>6</v>
      </c>
      <c r="AD89" s="130">
        <v>7</v>
      </c>
      <c r="AE89" s="130">
        <v>10</v>
      </c>
      <c r="AF89" s="130">
        <v>12</v>
      </c>
      <c r="AG89" s="130">
        <v>15</v>
      </c>
      <c r="AH89" s="130">
        <v>16</v>
      </c>
      <c r="AI89" s="122"/>
      <c r="AJ89" s="140">
        <v>6</v>
      </c>
      <c r="AK89" s="140">
        <v>7</v>
      </c>
      <c r="AL89" s="140">
        <v>10</v>
      </c>
      <c r="AM89" s="140">
        <v>12</v>
      </c>
      <c r="AN89" s="140">
        <v>15</v>
      </c>
      <c r="AO89" s="140">
        <v>16</v>
      </c>
      <c r="AQ89" s="143">
        <v>6</v>
      </c>
      <c r="AR89" s="143">
        <v>7</v>
      </c>
      <c r="AS89" s="143">
        <v>10</v>
      </c>
      <c r="AT89" s="143">
        <v>12</v>
      </c>
      <c r="AU89" s="143">
        <v>15</v>
      </c>
      <c r="AV89" s="143">
        <v>16</v>
      </c>
      <c r="AX89" s="142">
        <v>6</v>
      </c>
      <c r="AY89" s="142">
        <v>7</v>
      </c>
      <c r="AZ89" s="142">
        <v>10</v>
      </c>
      <c r="BA89" s="142">
        <v>12</v>
      </c>
      <c r="BB89" s="142">
        <v>15</v>
      </c>
      <c r="BC89" s="142">
        <v>16</v>
      </c>
    </row>
    <row r="90" spans="1:55" ht="39.75" customHeight="1">
      <c r="A90" s="4"/>
      <c r="B90" s="225" t="b">
        <f>IF(D89&gt;D90,"Too many Tier 1 units entered",IF(E89&gt;E90,"Too many tier 2 units enetered"))</f>
        <v>0</v>
      </c>
      <c r="C90" s="226"/>
      <c r="D90" s="102">
        <f>B41</f>
        <v>0</v>
      </c>
      <c r="E90" s="105">
        <f>B42</f>
        <v>0</v>
      </c>
      <c r="F90" s="104"/>
      <c r="G90" s="102"/>
      <c r="H90" s="102">
        <f>B44</f>
        <v>0</v>
      </c>
      <c r="I90" s="102">
        <f>B45</f>
        <v>0</v>
      </c>
      <c r="J90" s="102">
        <f>B46</f>
        <v>0</v>
      </c>
      <c r="K90" s="23"/>
      <c r="L90" s="7"/>
      <c r="M90" s="128" t="s">
        <v>122</v>
      </c>
      <c r="N90" s="134"/>
      <c r="O90" s="130">
        <v>10</v>
      </c>
      <c r="P90" s="130">
        <v>13</v>
      </c>
      <c r="Q90" s="130">
        <v>17</v>
      </c>
      <c r="R90" s="130">
        <v>21</v>
      </c>
      <c r="S90" s="130">
        <v>26</v>
      </c>
      <c r="T90" s="130">
        <v>28</v>
      </c>
      <c r="U90" s="122"/>
      <c r="V90" s="131">
        <v>10</v>
      </c>
      <c r="W90" s="131">
        <v>13</v>
      </c>
      <c r="X90" s="131">
        <v>17</v>
      </c>
      <c r="Y90" s="131">
        <v>21</v>
      </c>
      <c r="Z90" s="131">
        <v>26</v>
      </c>
      <c r="AA90" s="131">
        <v>28</v>
      </c>
      <c r="AB90" s="122"/>
      <c r="AC90" s="130">
        <v>10</v>
      </c>
      <c r="AD90" s="130">
        <v>13</v>
      </c>
      <c r="AE90" s="130">
        <v>17</v>
      </c>
      <c r="AF90" s="130">
        <v>21</v>
      </c>
      <c r="AG90" s="130">
        <v>26</v>
      </c>
      <c r="AH90" s="130">
        <v>28</v>
      </c>
      <c r="AI90" s="122"/>
      <c r="AJ90" s="140">
        <v>10</v>
      </c>
      <c r="AK90" s="140">
        <v>13</v>
      </c>
      <c r="AL90" s="140">
        <v>17</v>
      </c>
      <c r="AM90" s="140">
        <v>21</v>
      </c>
      <c r="AN90" s="140">
        <v>26</v>
      </c>
      <c r="AO90" s="140">
        <v>28</v>
      </c>
      <c r="AQ90" s="143">
        <v>10</v>
      </c>
      <c r="AR90" s="143">
        <v>13</v>
      </c>
      <c r="AS90" s="143">
        <v>17</v>
      </c>
      <c r="AT90" s="143">
        <v>21</v>
      </c>
      <c r="AU90" s="143">
        <v>26</v>
      </c>
      <c r="AV90" s="143">
        <v>28</v>
      </c>
      <c r="AX90" s="142">
        <v>10</v>
      </c>
      <c r="AY90" s="142">
        <v>13</v>
      </c>
      <c r="AZ90" s="142">
        <v>17</v>
      </c>
      <c r="BA90" s="142">
        <v>21</v>
      </c>
      <c r="BB90" s="142">
        <v>26</v>
      </c>
      <c r="BC90" s="142">
        <v>28</v>
      </c>
    </row>
    <row r="91" spans="1:55" ht="41.25" customHeight="1">
      <c r="A91" s="216" t="str">
        <f>IF(A37&lt;&gt;"","PROPOSED DISTRIBUTION OF UNIT TYPES WILL NOT COMPLY WITH N.J.A.C. 5:80-26.3(a). 
 REALLOCATE THE NUMBER OF UNITS BY UNIT BEDROOM TYPE.","")</f>
        <v/>
      </c>
      <c r="B91" s="217"/>
      <c r="C91" s="217"/>
      <c r="D91" s="217"/>
      <c r="E91" s="217"/>
      <c r="F91" s="217"/>
      <c r="G91" s="217"/>
      <c r="H91" s="217"/>
      <c r="I91" s="217"/>
      <c r="J91" s="218"/>
      <c r="K91" s="23"/>
      <c r="L91" s="7"/>
      <c r="M91" s="146" t="s">
        <v>160</v>
      </c>
      <c r="N91" s="134"/>
      <c r="O91" s="135">
        <v>19</v>
      </c>
      <c r="P91" s="135">
        <v>24</v>
      </c>
      <c r="Q91" s="135">
        <v>32</v>
      </c>
      <c r="R91" s="135">
        <v>40</v>
      </c>
      <c r="S91" s="135">
        <v>50</v>
      </c>
      <c r="T91" s="135">
        <v>54</v>
      </c>
      <c r="U91" s="122"/>
      <c r="V91" s="136">
        <v>19</v>
      </c>
      <c r="W91" s="136">
        <v>24</v>
      </c>
      <c r="X91" s="136">
        <v>32</v>
      </c>
      <c r="Y91" s="136">
        <v>40</v>
      </c>
      <c r="Z91" s="136">
        <v>50</v>
      </c>
      <c r="AA91" s="136">
        <v>54</v>
      </c>
      <c r="AB91" s="122"/>
      <c r="AC91" s="135">
        <v>19</v>
      </c>
      <c r="AD91" s="135">
        <v>24</v>
      </c>
      <c r="AE91" s="135">
        <v>32</v>
      </c>
      <c r="AF91" s="135">
        <v>40</v>
      </c>
      <c r="AG91" s="135">
        <v>50</v>
      </c>
      <c r="AH91" s="135">
        <v>54</v>
      </c>
      <c r="AI91" s="122"/>
      <c r="AJ91" s="142">
        <v>19</v>
      </c>
      <c r="AK91" s="142">
        <v>24</v>
      </c>
      <c r="AL91" s="142">
        <v>32</v>
      </c>
      <c r="AM91" s="142">
        <v>40</v>
      </c>
      <c r="AN91" s="142">
        <v>50</v>
      </c>
      <c r="AO91" s="142">
        <v>54</v>
      </c>
      <c r="AQ91" s="145">
        <v>19</v>
      </c>
      <c r="AR91" s="145">
        <v>24</v>
      </c>
      <c r="AS91" s="145">
        <v>32</v>
      </c>
      <c r="AT91" s="145">
        <v>40</v>
      </c>
      <c r="AU91" s="145">
        <v>50</v>
      </c>
      <c r="AV91" s="145">
        <v>54</v>
      </c>
      <c r="AX91" s="142">
        <v>19</v>
      </c>
      <c r="AY91" s="142">
        <v>24</v>
      </c>
      <c r="AZ91" s="142">
        <v>32</v>
      </c>
      <c r="BA91" s="142">
        <v>40</v>
      </c>
      <c r="BB91" s="142">
        <v>50</v>
      </c>
      <c r="BC91" s="142">
        <v>54</v>
      </c>
    </row>
    <row r="92" spans="1:55" ht="18">
      <c r="A92" s="4"/>
      <c r="B92" s="4"/>
      <c r="C92" s="4"/>
      <c r="D92" s="4"/>
      <c r="E92" s="4"/>
      <c r="F92" s="4"/>
      <c r="G92" s="4"/>
      <c r="H92" s="4"/>
      <c r="I92" s="4"/>
      <c r="K92" s="23"/>
      <c r="L92" s="7"/>
      <c r="M92" s="134" t="s">
        <v>125</v>
      </c>
      <c r="N92" s="127"/>
      <c r="O92" s="135">
        <v>34</v>
      </c>
      <c r="P92" s="135">
        <v>43</v>
      </c>
      <c r="Q92" s="135">
        <v>58</v>
      </c>
      <c r="R92" s="135">
        <v>71</v>
      </c>
      <c r="S92" s="135">
        <v>88</v>
      </c>
      <c r="T92" s="135">
        <v>95</v>
      </c>
      <c r="U92" s="122"/>
      <c r="V92" s="136">
        <v>34</v>
      </c>
      <c r="W92" s="136">
        <v>43</v>
      </c>
      <c r="X92" s="136">
        <v>58</v>
      </c>
      <c r="Y92" s="136">
        <v>71</v>
      </c>
      <c r="Z92" s="136">
        <v>88</v>
      </c>
      <c r="AA92" s="136">
        <v>95</v>
      </c>
      <c r="AB92" s="122"/>
      <c r="AC92" s="135">
        <v>34</v>
      </c>
      <c r="AD92" s="135">
        <v>43</v>
      </c>
      <c r="AE92" s="135">
        <v>58</v>
      </c>
      <c r="AF92" s="135">
        <v>71</v>
      </c>
      <c r="AG92" s="135">
        <v>88</v>
      </c>
      <c r="AH92" s="135">
        <v>95</v>
      </c>
      <c r="AI92" s="122"/>
      <c r="AJ92" s="142">
        <v>34</v>
      </c>
      <c r="AK92" s="142">
        <v>43</v>
      </c>
      <c r="AL92" s="142">
        <v>58</v>
      </c>
      <c r="AM92" s="142">
        <v>71</v>
      </c>
      <c r="AN92" s="142">
        <v>88</v>
      </c>
      <c r="AO92" s="142">
        <v>95</v>
      </c>
      <c r="AQ92" s="145">
        <v>34</v>
      </c>
      <c r="AR92" s="145">
        <v>43</v>
      </c>
      <c r="AS92" s="145">
        <v>58</v>
      </c>
      <c r="AT92" s="145">
        <v>71</v>
      </c>
      <c r="AU92" s="145">
        <v>88</v>
      </c>
      <c r="AV92" s="145">
        <v>95</v>
      </c>
      <c r="AX92" s="142">
        <v>34</v>
      </c>
      <c r="AY92" s="142">
        <v>43</v>
      </c>
      <c r="AZ92" s="142">
        <v>58</v>
      </c>
      <c r="BA92" s="142">
        <v>71</v>
      </c>
      <c r="BB92" s="142">
        <v>88</v>
      </c>
      <c r="BC92" s="142">
        <v>95</v>
      </c>
    </row>
    <row r="93" spans="1:55" ht="18">
      <c r="A93" s="4"/>
      <c r="B93" s="251" t="s">
        <v>168</v>
      </c>
      <c r="C93" s="252"/>
      <c r="D93" s="252"/>
      <c r="E93" s="252"/>
      <c r="F93" s="252"/>
      <c r="G93" s="252"/>
      <c r="H93" s="253"/>
      <c r="I93" s="4"/>
      <c r="K93" s="23"/>
      <c r="L93" s="7"/>
      <c r="M93" s="134" t="s">
        <v>126</v>
      </c>
      <c r="N93" s="129"/>
      <c r="O93" s="135">
        <v>18</v>
      </c>
      <c r="P93" s="135">
        <v>23</v>
      </c>
      <c r="Q93" s="135">
        <v>31</v>
      </c>
      <c r="R93" s="135">
        <v>39</v>
      </c>
      <c r="S93" s="135">
        <v>46</v>
      </c>
      <c r="T93" s="135">
        <v>52</v>
      </c>
      <c r="U93" s="122"/>
      <c r="V93" s="136">
        <v>11</v>
      </c>
      <c r="W93" s="136">
        <v>14</v>
      </c>
      <c r="X93" s="136">
        <v>18</v>
      </c>
      <c r="Y93" s="136">
        <v>22</v>
      </c>
      <c r="Z93" s="136">
        <v>27</v>
      </c>
      <c r="AA93" s="136">
        <v>30</v>
      </c>
      <c r="AB93" s="122"/>
      <c r="AC93" s="135">
        <v>11</v>
      </c>
      <c r="AD93" s="135">
        <v>14</v>
      </c>
      <c r="AE93" s="135">
        <v>18</v>
      </c>
      <c r="AF93" s="135">
        <v>22</v>
      </c>
      <c r="AG93" s="135">
        <v>27</v>
      </c>
      <c r="AH93" s="135">
        <v>30</v>
      </c>
      <c r="AI93" s="122"/>
      <c r="AJ93" s="142">
        <v>10</v>
      </c>
      <c r="AK93" s="142">
        <v>12</v>
      </c>
      <c r="AL93" s="142">
        <v>17</v>
      </c>
      <c r="AM93" s="142">
        <v>20</v>
      </c>
      <c r="AN93" s="142">
        <v>24</v>
      </c>
      <c r="AO93" s="142">
        <v>27</v>
      </c>
      <c r="AQ93" s="145">
        <v>10</v>
      </c>
      <c r="AR93" s="145">
        <v>12</v>
      </c>
      <c r="AS93" s="145">
        <v>17</v>
      </c>
      <c r="AT93" s="145">
        <v>20</v>
      </c>
      <c r="AU93" s="145">
        <v>24</v>
      </c>
      <c r="AV93" s="145">
        <v>27</v>
      </c>
      <c r="AX93" s="142">
        <v>15</v>
      </c>
      <c r="AY93" s="142">
        <v>20</v>
      </c>
      <c r="AZ93" s="142">
        <v>26</v>
      </c>
      <c r="BA93" s="142">
        <v>33</v>
      </c>
      <c r="BB93" s="142">
        <v>39</v>
      </c>
      <c r="BC93" s="142">
        <v>45</v>
      </c>
    </row>
    <row r="94" spans="1:55" ht="18">
      <c r="A94" s="4"/>
      <c r="B94" s="4"/>
      <c r="C94" s="4"/>
      <c r="D94" s="4"/>
      <c r="E94" s="4"/>
      <c r="F94" s="4"/>
      <c r="G94" s="4"/>
      <c r="H94" s="4"/>
      <c r="I94" s="4"/>
      <c r="K94" s="23"/>
      <c r="L94" s="7"/>
      <c r="M94" s="127" t="s">
        <v>127</v>
      </c>
      <c r="N94" s="129"/>
      <c r="O94" s="132"/>
      <c r="P94" s="132"/>
      <c r="Q94" s="132"/>
      <c r="R94" s="132"/>
      <c r="S94" s="132"/>
      <c r="T94" s="132"/>
      <c r="U94" s="122"/>
      <c r="V94" s="133"/>
      <c r="W94" s="133"/>
      <c r="X94" s="133"/>
      <c r="Y94" s="133"/>
      <c r="Z94" s="133"/>
      <c r="AA94" s="133"/>
      <c r="AB94" s="122"/>
      <c r="AC94" s="132"/>
      <c r="AD94" s="132"/>
      <c r="AE94" s="132"/>
      <c r="AF94" s="132"/>
      <c r="AG94" s="132"/>
      <c r="AH94" s="132"/>
      <c r="AI94" s="122"/>
      <c r="AJ94" s="141"/>
      <c r="AK94" s="141"/>
      <c r="AL94" s="141"/>
      <c r="AM94" s="141"/>
      <c r="AN94" s="141"/>
      <c r="AO94" s="141"/>
      <c r="AQ94" s="144"/>
      <c r="AR94" s="144"/>
      <c r="AS94" s="144"/>
      <c r="AT94" s="144"/>
      <c r="AU94" s="144"/>
      <c r="AV94" s="144"/>
      <c r="AX94" s="142"/>
      <c r="AY94" s="142"/>
      <c r="AZ94" s="142"/>
      <c r="BA94" s="142"/>
      <c r="BB94" s="142"/>
      <c r="BC94" s="142"/>
    </row>
    <row r="95" spans="1:55" ht="18">
      <c r="A95" s="4"/>
      <c r="B95" s="4"/>
      <c r="C95" s="78" t="s">
        <v>25</v>
      </c>
      <c r="D95" s="78" t="s">
        <v>111</v>
      </c>
      <c r="E95" s="78" t="s">
        <v>110</v>
      </c>
      <c r="F95" s="78" t="s">
        <v>109</v>
      </c>
      <c r="G95" s="78" t="s">
        <v>108</v>
      </c>
      <c r="H95" s="78" t="s">
        <v>107</v>
      </c>
      <c r="I95" s="4"/>
      <c r="K95" s="23"/>
      <c r="L95" s="7"/>
      <c r="M95" s="128" t="s">
        <v>155</v>
      </c>
      <c r="N95" s="129"/>
      <c r="O95" s="130">
        <v>7</v>
      </c>
      <c r="P95" s="130">
        <v>9</v>
      </c>
      <c r="Q95" s="130">
        <v>12</v>
      </c>
      <c r="R95" s="130">
        <v>15</v>
      </c>
      <c r="S95" s="130">
        <v>19</v>
      </c>
      <c r="T95" s="130">
        <v>21</v>
      </c>
      <c r="U95" s="122"/>
      <c r="V95" s="131">
        <v>7</v>
      </c>
      <c r="W95" s="131">
        <v>9</v>
      </c>
      <c r="X95" s="131">
        <v>12</v>
      </c>
      <c r="Y95" s="131">
        <v>15</v>
      </c>
      <c r="Z95" s="131">
        <v>19</v>
      </c>
      <c r="AA95" s="131">
        <v>21</v>
      </c>
      <c r="AB95" s="122"/>
      <c r="AC95" s="130">
        <v>7</v>
      </c>
      <c r="AD95" s="130">
        <v>9</v>
      </c>
      <c r="AE95" s="130">
        <v>12</v>
      </c>
      <c r="AF95" s="130">
        <v>15</v>
      </c>
      <c r="AG95" s="130">
        <v>19</v>
      </c>
      <c r="AH95" s="130">
        <v>21</v>
      </c>
      <c r="AI95" s="122"/>
      <c r="AJ95" s="140">
        <v>7</v>
      </c>
      <c r="AK95" s="140">
        <v>9</v>
      </c>
      <c r="AL95" s="140">
        <v>12</v>
      </c>
      <c r="AM95" s="140">
        <v>15</v>
      </c>
      <c r="AN95" s="140">
        <v>19</v>
      </c>
      <c r="AO95" s="140">
        <v>21</v>
      </c>
      <c r="AQ95" s="143">
        <v>7</v>
      </c>
      <c r="AR95" s="143">
        <v>9</v>
      </c>
      <c r="AS95" s="143">
        <v>12</v>
      </c>
      <c r="AT95" s="143">
        <v>15</v>
      </c>
      <c r="AU95" s="143">
        <v>19</v>
      </c>
      <c r="AV95" s="143">
        <v>21</v>
      </c>
      <c r="AX95" s="142">
        <v>7</v>
      </c>
      <c r="AY95" s="142">
        <v>9</v>
      </c>
      <c r="AZ95" s="142">
        <v>12</v>
      </c>
      <c r="BA95" s="142">
        <v>15</v>
      </c>
      <c r="BB95" s="142">
        <v>19</v>
      </c>
      <c r="BC95" s="142">
        <v>21</v>
      </c>
    </row>
    <row r="96" spans="1:55" ht="18">
      <c r="A96" s="4"/>
      <c r="B96" s="75" t="s">
        <v>106</v>
      </c>
      <c r="C96" s="74">
        <f>SUM(D96:H96)</f>
        <v>0</v>
      </c>
      <c r="D96" s="74">
        <f>D84*B68</f>
        <v>0</v>
      </c>
      <c r="E96" s="100">
        <f>E84*B69</f>
        <v>0</v>
      </c>
      <c r="F96" s="100">
        <f>H84*B71</f>
        <v>0</v>
      </c>
      <c r="G96" s="100">
        <f>I84*B72</f>
        <v>0</v>
      </c>
      <c r="H96" s="100">
        <f>J84*B73</f>
        <v>0</v>
      </c>
      <c r="I96" s="4"/>
      <c r="K96" s="23"/>
      <c r="L96" s="7"/>
      <c r="M96" s="128" t="s">
        <v>122</v>
      </c>
      <c r="N96" s="134"/>
      <c r="O96" s="130">
        <v>14</v>
      </c>
      <c r="P96" s="130">
        <v>18</v>
      </c>
      <c r="Q96" s="130">
        <v>24</v>
      </c>
      <c r="R96" s="130">
        <v>30</v>
      </c>
      <c r="S96" s="130">
        <v>37</v>
      </c>
      <c r="T96" s="130">
        <v>40</v>
      </c>
      <c r="U96" s="122"/>
      <c r="V96" s="131">
        <v>14</v>
      </c>
      <c r="W96" s="131">
        <v>18</v>
      </c>
      <c r="X96" s="131">
        <v>24</v>
      </c>
      <c r="Y96" s="131">
        <v>30</v>
      </c>
      <c r="Z96" s="131">
        <v>37</v>
      </c>
      <c r="AA96" s="131">
        <v>40</v>
      </c>
      <c r="AB96" s="122"/>
      <c r="AC96" s="130">
        <v>14</v>
      </c>
      <c r="AD96" s="130">
        <v>18</v>
      </c>
      <c r="AE96" s="130">
        <v>24</v>
      </c>
      <c r="AF96" s="130">
        <v>30</v>
      </c>
      <c r="AG96" s="130">
        <v>37</v>
      </c>
      <c r="AH96" s="130">
        <v>40</v>
      </c>
      <c r="AI96" s="122"/>
      <c r="AJ96" s="140">
        <v>14</v>
      </c>
      <c r="AK96" s="140">
        <v>18</v>
      </c>
      <c r="AL96" s="140">
        <v>24</v>
      </c>
      <c r="AM96" s="140">
        <v>30</v>
      </c>
      <c r="AN96" s="140">
        <v>37</v>
      </c>
      <c r="AO96" s="140">
        <v>40</v>
      </c>
      <c r="AQ96" s="143">
        <v>14</v>
      </c>
      <c r="AR96" s="143">
        <v>18</v>
      </c>
      <c r="AS96" s="143">
        <v>24</v>
      </c>
      <c r="AT96" s="143">
        <v>30</v>
      </c>
      <c r="AU96" s="143">
        <v>37</v>
      </c>
      <c r="AV96" s="143">
        <v>40</v>
      </c>
      <c r="AX96" s="142">
        <v>14</v>
      </c>
      <c r="AY96" s="142">
        <v>18</v>
      </c>
      <c r="AZ96" s="142">
        <v>24</v>
      </c>
      <c r="BA96" s="142">
        <v>30</v>
      </c>
      <c r="BB96" s="142">
        <v>37</v>
      </c>
      <c r="BC96" s="142">
        <v>40</v>
      </c>
    </row>
    <row r="97" spans="1:55" ht="18">
      <c r="A97" s="4"/>
      <c r="B97" s="77" t="s">
        <v>57</v>
      </c>
      <c r="C97" s="74">
        <f>SUM(D97:H97)</f>
        <v>0</v>
      </c>
      <c r="D97" s="74">
        <f>D85*C68</f>
        <v>0</v>
      </c>
      <c r="E97" s="100">
        <f>E85*C69</f>
        <v>0</v>
      </c>
      <c r="F97" s="100">
        <f>H85*C71</f>
        <v>0</v>
      </c>
      <c r="G97" s="100">
        <f>I85*C72</f>
        <v>0</v>
      </c>
      <c r="H97" s="100">
        <f>J85*C73</f>
        <v>0</v>
      </c>
      <c r="I97" s="4"/>
      <c r="K97" s="23"/>
      <c r="L97" s="7"/>
      <c r="M97" s="128" t="s">
        <v>160</v>
      </c>
      <c r="N97" s="134"/>
      <c r="O97" s="130">
        <v>24</v>
      </c>
      <c r="P97" s="130">
        <v>30</v>
      </c>
      <c r="Q97" s="130">
        <v>41</v>
      </c>
      <c r="R97" s="130">
        <v>50</v>
      </c>
      <c r="S97" s="130">
        <v>63</v>
      </c>
      <c r="T97" s="130">
        <v>67</v>
      </c>
      <c r="U97" s="122"/>
      <c r="V97" s="131">
        <v>24</v>
      </c>
      <c r="W97" s="131">
        <v>30</v>
      </c>
      <c r="X97" s="131">
        <v>41</v>
      </c>
      <c r="Y97" s="131">
        <v>50</v>
      </c>
      <c r="Z97" s="131">
        <v>63</v>
      </c>
      <c r="AA97" s="131">
        <v>67</v>
      </c>
      <c r="AB97" s="122"/>
      <c r="AC97" s="130">
        <v>24</v>
      </c>
      <c r="AD97" s="130">
        <v>30</v>
      </c>
      <c r="AE97" s="130">
        <v>41</v>
      </c>
      <c r="AF97" s="130">
        <v>50</v>
      </c>
      <c r="AG97" s="130">
        <v>63</v>
      </c>
      <c r="AH97" s="130">
        <v>67</v>
      </c>
      <c r="AI97" s="122"/>
      <c r="AJ97" s="140">
        <v>24</v>
      </c>
      <c r="AK97" s="140">
        <v>30</v>
      </c>
      <c r="AL97" s="140">
        <v>41</v>
      </c>
      <c r="AM97" s="140">
        <v>50</v>
      </c>
      <c r="AN97" s="140">
        <v>63</v>
      </c>
      <c r="AO97" s="140">
        <v>67</v>
      </c>
      <c r="AQ97" s="143">
        <v>24</v>
      </c>
      <c r="AR97" s="143">
        <v>30</v>
      </c>
      <c r="AS97" s="143">
        <v>41</v>
      </c>
      <c r="AT97" s="143">
        <v>50</v>
      </c>
      <c r="AU97" s="143">
        <v>63</v>
      </c>
      <c r="AV97" s="143">
        <v>67</v>
      </c>
      <c r="AX97" s="142">
        <v>24</v>
      </c>
      <c r="AY97" s="142">
        <v>30</v>
      </c>
      <c r="AZ97" s="142">
        <v>41</v>
      </c>
      <c r="BA97" s="142">
        <v>50</v>
      </c>
      <c r="BB97" s="142">
        <v>63</v>
      </c>
      <c r="BC97" s="142">
        <v>67</v>
      </c>
    </row>
    <row r="98" spans="1:55" ht="18">
      <c r="A98" s="4"/>
      <c r="B98" s="77" t="s">
        <v>59</v>
      </c>
      <c r="C98" s="74">
        <f>SUM(D98:H98)</f>
        <v>0</v>
      </c>
      <c r="D98" s="74">
        <f>D86*D68</f>
        <v>0</v>
      </c>
      <c r="E98" s="100">
        <f>E86*D69</f>
        <v>0</v>
      </c>
      <c r="F98" s="100">
        <f>H86*D71</f>
        <v>0</v>
      </c>
      <c r="G98" s="100">
        <f>I86*D72</f>
        <v>0</v>
      </c>
      <c r="H98" s="100">
        <f>J86*D73</f>
        <v>0</v>
      </c>
      <c r="I98" s="4"/>
      <c r="K98" s="23"/>
      <c r="L98" s="7"/>
      <c r="M98" s="128" t="s">
        <v>123</v>
      </c>
      <c r="N98" s="134"/>
      <c r="O98" s="130">
        <v>20</v>
      </c>
      <c r="P98" s="130">
        <v>26</v>
      </c>
      <c r="Q98" s="130">
        <v>35</v>
      </c>
      <c r="R98" s="130">
        <v>43</v>
      </c>
      <c r="S98" s="130">
        <v>54</v>
      </c>
      <c r="T98" s="130">
        <v>58</v>
      </c>
      <c r="U98" s="122"/>
      <c r="V98" s="131">
        <v>20</v>
      </c>
      <c r="W98" s="131">
        <v>26</v>
      </c>
      <c r="X98" s="131">
        <v>35</v>
      </c>
      <c r="Y98" s="131">
        <v>43</v>
      </c>
      <c r="Z98" s="131">
        <v>54</v>
      </c>
      <c r="AA98" s="131">
        <v>58</v>
      </c>
      <c r="AB98" s="122"/>
      <c r="AC98" s="130">
        <v>20</v>
      </c>
      <c r="AD98" s="130">
        <v>26</v>
      </c>
      <c r="AE98" s="130">
        <v>35</v>
      </c>
      <c r="AF98" s="130">
        <v>43</v>
      </c>
      <c r="AG98" s="130">
        <v>54</v>
      </c>
      <c r="AH98" s="130">
        <v>58</v>
      </c>
      <c r="AI98" s="122"/>
      <c r="AJ98" s="140">
        <v>20</v>
      </c>
      <c r="AK98" s="140">
        <v>26</v>
      </c>
      <c r="AL98" s="140">
        <v>35</v>
      </c>
      <c r="AM98" s="140">
        <v>43</v>
      </c>
      <c r="AN98" s="140">
        <v>54</v>
      </c>
      <c r="AO98" s="140">
        <v>58</v>
      </c>
      <c r="AQ98" s="143">
        <v>20</v>
      </c>
      <c r="AR98" s="143">
        <v>26</v>
      </c>
      <c r="AS98" s="143">
        <v>35</v>
      </c>
      <c r="AT98" s="143">
        <v>43</v>
      </c>
      <c r="AU98" s="143">
        <v>54</v>
      </c>
      <c r="AV98" s="143">
        <v>58</v>
      </c>
      <c r="AX98" s="142">
        <v>20</v>
      </c>
      <c r="AY98" s="142">
        <v>26</v>
      </c>
      <c r="AZ98" s="142">
        <v>35</v>
      </c>
      <c r="BA98" s="142">
        <v>43</v>
      </c>
      <c r="BB98" s="142">
        <v>54</v>
      </c>
      <c r="BC98" s="142">
        <v>58</v>
      </c>
    </row>
    <row r="99" spans="1:55" ht="18">
      <c r="A99" s="4"/>
      <c r="B99" s="77" t="s">
        <v>54</v>
      </c>
      <c r="C99" s="74">
        <f>SUM(D99:H99)</f>
        <v>0</v>
      </c>
      <c r="D99" s="74">
        <f>D87*E68</f>
        <v>0</v>
      </c>
      <c r="E99" s="100">
        <f>E87*E69</f>
        <v>0</v>
      </c>
      <c r="F99" s="100">
        <f>H87*E71</f>
        <v>0</v>
      </c>
      <c r="G99" s="100">
        <f>I87*E72</f>
        <v>0</v>
      </c>
      <c r="H99" s="100">
        <f>J87*E73</f>
        <v>0</v>
      </c>
      <c r="I99" s="4"/>
      <c r="K99" s="23"/>
      <c r="L99" s="7"/>
      <c r="M99" s="134" t="s">
        <v>128</v>
      </c>
      <c r="N99" s="4"/>
      <c r="O99" s="135">
        <v>28</v>
      </c>
      <c r="P99" s="135">
        <v>36</v>
      </c>
      <c r="Q99" s="135">
        <v>43</v>
      </c>
      <c r="R99" s="135">
        <v>52</v>
      </c>
      <c r="S99" s="135">
        <v>58</v>
      </c>
      <c r="T99" s="135">
        <v>65</v>
      </c>
      <c r="U99" s="122"/>
      <c r="V99" s="136">
        <v>28</v>
      </c>
      <c r="W99" s="136">
        <v>36</v>
      </c>
      <c r="X99" s="136">
        <v>43</v>
      </c>
      <c r="Y99" s="136">
        <v>52</v>
      </c>
      <c r="Z99" s="136">
        <v>58</v>
      </c>
      <c r="AA99" s="136">
        <v>65</v>
      </c>
      <c r="AB99" s="122"/>
      <c r="AC99" s="135">
        <v>28</v>
      </c>
      <c r="AD99" s="135">
        <v>36</v>
      </c>
      <c r="AE99" s="135">
        <v>43</v>
      </c>
      <c r="AF99" s="135">
        <v>52</v>
      </c>
      <c r="AG99" s="135">
        <v>58</v>
      </c>
      <c r="AH99" s="135">
        <v>65</v>
      </c>
      <c r="AI99" s="122"/>
      <c r="AJ99" s="142">
        <v>28</v>
      </c>
      <c r="AK99" s="142">
        <v>36</v>
      </c>
      <c r="AL99" s="142">
        <v>43</v>
      </c>
      <c r="AM99" s="142">
        <v>52</v>
      </c>
      <c r="AN99" s="142">
        <v>58</v>
      </c>
      <c r="AO99" s="142">
        <v>65</v>
      </c>
      <c r="AQ99" s="145">
        <v>28</v>
      </c>
      <c r="AR99" s="145">
        <v>36</v>
      </c>
      <c r="AS99" s="145">
        <v>43</v>
      </c>
      <c r="AT99" s="145">
        <v>52</v>
      </c>
      <c r="AU99" s="145">
        <v>58</v>
      </c>
      <c r="AV99" s="145">
        <v>65</v>
      </c>
      <c r="AX99" s="142">
        <v>28</v>
      </c>
      <c r="AY99" s="142">
        <v>36</v>
      </c>
      <c r="AZ99" s="142">
        <v>43</v>
      </c>
      <c r="BA99" s="142">
        <v>52</v>
      </c>
      <c r="BB99" s="142">
        <v>58</v>
      </c>
      <c r="BC99" s="142">
        <v>65</v>
      </c>
    </row>
    <row r="100" spans="1:55" ht="18">
      <c r="A100" s="4"/>
      <c r="B100" s="77" t="s">
        <v>55</v>
      </c>
      <c r="C100" s="74">
        <f>SUM(D100:H100)</f>
        <v>0</v>
      </c>
      <c r="D100" s="74">
        <f>D88*F68</f>
        <v>0</v>
      </c>
      <c r="E100" s="100">
        <f>E88*F69</f>
        <v>0</v>
      </c>
      <c r="F100" s="100">
        <f>H88*F71</f>
        <v>0</v>
      </c>
      <c r="G100" s="100">
        <f>I88*F72</f>
        <v>0</v>
      </c>
      <c r="H100" s="100">
        <f>J88*F73</f>
        <v>0</v>
      </c>
      <c r="I100" s="4"/>
      <c r="K100" s="23"/>
      <c r="L100" s="7"/>
      <c r="M100" s="152" t="s">
        <v>129</v>
      </c>
      <c r="O100" s="153">
        <v>52</v>
      </c>
      <c r="P100" s="135">
        <v>52</v>
      </c>
      <c r="Q100" s="135">
        <v>52</v>
      </c>
      <c r="R100" s="135">
        <v>52</v>
      </c>
      <c r="S100" s="135">
        <v>52</v>
      </c>
      <c r="T100" s="135">
        <v>52</v>
      </c>
      <c r="U100" s="122"/>
      <c r="V100" s="135">
        <v>52</v>
      </c>
      <c r="W100" s="135">
        <v>52</v>
      </c>
      <c r="X100" s="135">
        <v>52</v>
      </c>
      <c r="Y100" s="135">
        <v>52</v>
      </c>
      <c r="Z100" s="135">
        <v>52</v>
      </c>
      <c r="AA100" s="135">
        <v>52</v>
      </c>
      <c r="AB100" s="122"/>
      <c r="AC100" s="135">
        <v>52</v>
      </c>
      <c r="AD100" s="135">
        <v>52</v>
      </c>
      <c r="AE100" s="135">
        <v>52</v>
      </c>
      <c r="AF100" s="135">
        <v>52</v>
      </c>
      <c r="AG100" s="135">
        <v>52</v>
      </c>
      <c r="AH100" s="135">
        <v>52</v>
      </c>
      <c r="AI100" s="122"/>
      <c r="AJ100" s="135">
        <v>52</v>
      </c>
      <c r="AK100" s="135">
        <v>52</v>
      </c>
      <c r="AL100" s="135">
        <v>52</v>
      </c>
      <c r="AM100" s="135">
        <v>52</v>
      </c>
      <c r="AN100" s="135">
        <v>52</v>
      </c>
      <c r="AO100" s="135">
        <v>52</v>
      </c>
      <c r="AQ100" s="135">
        <v>52</v>
      </c>
      <c r="AR100" s="135">
        <v>52</v>
      </c>
      <c r="AS100" s="135">
        <v>52</v>
      </c>
      <c r="AT100" s="135">
        <v>52</v>
      </c>
      <c r="AU100" s="135">
        <v>52</v>
      </c>
      <c r="AV100" s="135">
        <v>52</v>
      </c>
      <c r="AX100" s="135">
        <v>52</v>
      </c>
      <c r="AY100" s="135">
        <v>52</v>
      </c>
      <c r="AZ100" s="135">
        <v>52</v>
      </c>
      <c r="BA100" s="135">
        <v>52</v>
      </c>
      <c r="BB100" s="135">
        <v>52</v>
      </c>
      <c r="BC100" s="135">
        <v>52</v>
      </c>
    </row>
    <row r="101" spans="1:55" ht="18">
      <c r="A101" s="4"/>
      <c r="B101" s="4"/>
      <c r="C101" s="74"/>
      <c r="D101" s="74"/>
      <c r="E101" s="74"/>
      <c r="F101" s="74"/>
      <c r="G101" s="74"/>
      <c r="H101" s="74"/>
      <c r="I101" s="76"/>
      <c r="K101" s="23"/>
      <c r="L101" s="7"/>
      <c r="M101" s="134" t="s">
        <v>130</v>
      </c>
      <c r="O101" s="153">
        <v>18</v>
      </c>
      <c r="P101" s="135">
        <v>18</v>
      </c>
      <c r="Q101" s="135">
        <v>18</v>
      </c>
      <c r="R101" s="135">
        <v>18</v>
      </c>
      <c r="S101" s="135">
        <v>18</v>
      </c>
      <c r="T101" s="135">
        <v>18</v>
      </c>
      <c r="U101" s="122"/>
      <c r="V101" s="135">
        <v>18</v>
      </c>
      <c r="W101" s="135">
        <v>18</v>
      </c>
      <c r="X101" s="135">
        <v>18</v>
      </c>
      <c r="Y101" s="135">
        <v>18</v>
      </c>
      <c r="Z101" s="135">
        <v>18</v>
      </c>
      <c r="AA101" s="135">
        <v>18</v>
      </c>
      <c r="AB101" s="122"/>
      <c r="AC101" s="135">
        <v>18</v>
      </c>
      <c r="AD101" s="135">
        <v>18</v>
      </c>
      <c r="AE101" s="135">
        <v>18</v>
      </c>
      <c r="AF101" s="135">
        <v>18</v>
      </c>
      <c r="AG101" s="135">
        <v>18</v>
      </c>
      <c r="AH101" s="135">
        <v>18</v>
      </c>
      <c r="AI101" s="122"/>
      <c r="AJ101" s="135">
        <v>18</v>
      </c>
      <c r="AK101" s="135">
        <v>18</v>
      </c>
      <c r="AL101" s="135">
        <v>18</v>
      </c>
      <c r="AM101" s="135">
        <v>18</v>
      </c>
      <c r="AN101" s="135">
        <v>18</v>
      </c>
      <c r="AO101" s="135">
        <v>18</v>
      </c>
      <c r="AQ101" s="135">
        <v>18</v>
      </c>
      <c r="AR101" s="135">
        <v>18</v>
      </c>
      <c r="AS101" s="135">
        <v>18</v>
      </c>
      <c r="AT101" s="135">
        <v>18</v>
      </c>
      <c r="AU101" s="135">
        <v>18</v>
      </c>
      <c r="AV101" s="135">
        <v>18</v>
      </c>
      <c r="AX101" s="135">
        <v>18</v>
      </c>
      <c r="AY101" s="135">
        <v>18</v>
      </c>
      <c r="AZ101" s="135">
        <v>18</v>
      </c>
      <c r="BA101" s="135">
        <v>18</v>
      </c>
      <c r="BB101" s="135">
        <v>18</v>
      </c>
      <c r="BC101" s="135">
        <v>18</v>
      </c>
    </row>
    <row r="102" spans="1:55" ht="18">
      <c r="A102" s="4"/>
      <c r="B102" s="75" t="s">
        <v>25</v>
      </c>
      <c r="C102" s="74">
        <f>SUM(D102:H102)</f>
        <v>0</v>
      </c>
      <c r="D102" s="74">
        <f>SUM(D96:D100)</f>
        <v>0</v>
      </c>
      <c r="E102" s="74">
        <f>SUM(E96:E100)</f>
        <v>0</v>
      </c>
      <c r="F102" s="74">
        <f>SUM(F96:F100)</f>
        <v>0</v>
      </c>
      <c r="G102" s="74">
        <f>SUM(G96:G100)</f>
        <v>0</v>
      </c>
      <c r="H102" s="74">
        <f>SUM(H96:H100)</f>
        <v>0</v>
      </c>
      <c r="I102" s="4"/>
      <c r="K102" s="23"/>
      <c r="L102" s="7"/>
      <c r="M102" s="134" t="s">
        <v>158</v>
      </c>
      <c r="O102" s="135">
        <v>4</v>
      </c>
      <c r="P102" s="135">
        <v>4</v>
      </c>
      <c r="Q102" s="135">
        <v>5</v>
      </c>
      <c r="R102" s="135">
        <v>5</v>
      </c>
      <c r="S102" s="135">
        <v>6</v>
      </c>
      <c r="T102" s="135">
        <v>6</v>
      </c>
      <c r="U102" s="4"/>
      <c r="V102" s="136">
        <v>4</v>
      </c>
      <c r="W102" s="136">
        <v>4</v>
      </c>
      <c r="X102" s="136">
        <v>5</v>
      </c>
      <c r="Y102" s="136">
        <v>5</v>
      </c>
      <c r="Z102" s="136">
        <v>6</v>
      </c>
      <c r="AA102" s="136">
        <v>6</v>
      </c>
      <c r="AB102" s="4"/>
      <c r="AC102" s="135">
        <v>4</v>
      </c>
      <c r="AD102" s="135">
        <v>4</v>
      </c>
      <c r="AE102" s="135">
        <v>5</v>
      </c>
      <c r="AF102" s="135">
        <v>5</v>
      </c>
      <c r="AG102" s="135">
        <v>6</v>
      </c>
      <c r="AH102" s="135">
        <v>6</v>
      </c>
      <c r="AI102" s="4"/>
      <c r="AJ102" s="136">
        <v>4</v>
      </c>
      <c r="AK102" s="136">
        <v>4</v>
      </c>
      <c r="AL102" s="136">
        <v>5</v>
      </c>
      <c r="AM102" s="136">
        <v>5</v>
      </c>
      <c r="AN102" s="136">
        <v>6</v>
      </c>
      <c r="AO102" s="136">
        <v>6</v>
      </c>
      <c r="AQ102" s="135">
        <v>4</v>
      </c>
      <c r="AR102" s="135">
        <v>4</v>
      </c>
      <c r="AS102" s="135">
        <v>5</v>
      </c>
      <c r="AT102" s="135">
        <v>5</v>
      </c>
      <c r="AU102" s="135">
        <v>6</v>
      </c>
      <c r="AV102" s="135">
        <v>6</v>
      </c>
      <c r="AX102" s="142">
        <v>4</v>
      </c>
      <c r="AY102" s="142">
        <v>4</v>
      </c>
      <c r="AZ102" s="142">
        <v>5</v>
      </c>
      <c r="BA102" s="142">
        <v>5</v>
      </c>
      <c r="BB102" s="142">
        <v>6</v>
      </c>
      <c r="BC102" s="142">
        <v>6</v>
      </c>
    </row>
    <row r="103" spans="1:55" ht="18">
      <c r="A103" s="32"/>
      <c r="B103" s="32"/>
      <c r="C103" s="53"/>
      <c r="D103" s="54"/>
      <c r="E103" s="25"/>
      <c r="F103" s="23"/>
      <c r="G103" s="23"/>
      <c r="H103" s="23"/>
      <c r="I103" s="23"/>
      <c r="J103" s="23"/>
      <c r="K103" s="38"/>
      <c r="L103" s="6"/>
      <c r="M103" s="134" t="s">
        <v>156</v>
      </c>
      <c r="O103" s="135">
        <v>4</v>
      </c>
      <c r="P103" s="135">
        <v>4</v>
      </c>
      <c r="Q103" s="135">
        <v>4</v>
      </c>
      <c r="R103" s="135">
        <v>5</v>
      </c>
      <c r="S103" s="135">
        <v>5</v>
      </c>
      <c r="T103" s="135">
        <v>6</v>
      </c>
      <c r="V103" s="136">
        <v>4</v>
      </c>
      <c r="W103" s="136">
        <v>4</v>
      </c>
      <c r="X103" s="136">
        <v>4</v>
      </c>
      <c r="Y103" s="136">
        <v>5</v>
      </c>
      <c r="Z103" s="136">
        <v>5</v>
      </c>
      <c r="AA103" s="136">
        <v>6</v>
      </c>
      <c r="AC103" s="135">
        <v>4</v>
      </c>
      <c r="AD103" s="135">
        <v>4</v>
      </c>
      <c r="AE103" s="135">
        <v>4</v>
      </c>
      <c r="AF103" s="135">
        <v>5</v>
      </c>
      <c r="AG103" s="135">
        <v>5</v>
      </c>
      <c r="AH103" s="135">
        <v>6</v>
      </c>
      <c r="AJ103" s="136">
        <v>4</v>
      </c>
      <c r="AK103" s="136">
        <v>4</v>
      </c>
      <c r="AL103" s="136">
        <v>4</v>
      </c>
      <c r="AM103" s="136">
        <v>5</v>
      </c>
      <c r="AN103" s="136">
        <v>5</v>
      </c>
      <c r="AO103" s="136">
        <v>6</v>
      </c>
      <c r="AQ103" s="135">
        <v>4</v>
      </c>
      <c r="AR103" s="135">
        <v>4</v>
      </c>
      <c r="AS103" s="135">
        <v>4</v>
      </c>
      <c r="AT103" s="135">
        <v>5</v>
      </c>
      <c r="AU103" s="135">
        <v>5</v>
      </c>
      <c r="AV103" s="135">
        <v>6</v>
      </c>
      <c r="AX103" s="142">
        <v>4</v>
      </c>
      <c r="AY103" s="142">
        <v>4</v>
      </c>
      <c r="AZ103" s="142">
        <v>4</v>
      </c>
      <c r="BA103" s="142">
        <v>5</v>
      </c>
      <c r="BB103" s="142">
        <v>5</v>
      </c>
      <c r="BC103" s="142">
        <v>6</v>
      </c>
    </row>
    <row r="104" spans="1:55" ht="18">
      <c r="A104" s="25"/>
      <c r="B104" s="25"/>
      <c r="C104" s="25"/>
      <c r="D104" s="25"/>
      <c r="E104" s="25"/>
      <c r="F104" s="25"/>
      <c r="G104" s="25"/>
      <c r="H104" s="25"/>
      <c r="I104" s="25"/>
      <c r="J104" s="25"/>
      <c r="K104" s="23"/>
      <c r="L104" s="6"/>
    </row>
    <row r="105" spans="1:55" ht="20.25">
      <c r="A105" s="186" t="s">
        <v>24</v>
      </c>
      <c r="B105" s="187"/>
      <c r="C105" s="187"/>
      <c r="D105" s="187"/>
      <c r="E105" s="187"/>
      <c r="F105" s="187"/>
      <c r="G105" s="187"/>
      <c r="H105" s="187"/>
      <c r="I105" s="187"/>
      <c r="J105" s="188"/>
      <c r="K105" s="23"/>
      <c r="L105" s="6"/>
    </row>
    <row r="106" spans="1:55" ht="20.25">
      <c r="A106" s="186" t="s">
        <v>82</v>
      </c>
      <c r="B106" s="187"/>
      <c r="C106" s="187"/>
      <c r="D106" s="187"/>
      <c r="E106" s="187"/>
      <c r="F106" s="187"/>
      <c r="G106" s="187"/>
      <c r="H106" s="187"/>
      <c r="I106" s="187"/>
      <c r="J106" s="188"/>
      <c r="K106" s="23"/>
      <c r="L106" s="6"/>
      <c r="M106" s="112"/>
    </row>
    <row r="107" spans="1:55" ht="20.25">
      <c r="A107" s="24"/>
      <c r="B107" s="24"/>
      <c r="C107" s="24"/>
      <c r="D107" s="24"/>
      <c r="E107" s="24"/>
      <c r="F107" s="24"/>
      <c r="G107" s="24"/>
      <c r="H107" s="24"/>
      <c r="I107" s="24"/>
      <c r="J107" s="24"/>
      <c r="K107" s="24"/>
      <c r="L107" s="6"/>
      <c r="M107" s="151" t="s">
        <v>173</v>
      </c>
      <c r="N107" s="113" t="str">
        <f>C24</f>
        <v>Choose from list</v>
      </c>
    </row>
    <row r="108" spans="1:55" ht="18">
      <c r="A108" s="232" t="s">
        <v>94</v>
      </c>
      <c r="B108" s="233"/>
      <c r="C108" s="233"/>
      <c r="D108" s="233"/>
      <c r="E108" s="233"/>
      <c r="F108" s="233"/>
      <c r="G108" s="233"/>
      <c r="H108" s="233"/>
      <c r="I108" s="233"/>
      <c r="J108" s="234"/>
      <c r="K108" s="38"/>
      <c r="L108" s="6"/>
      <c r="M108" s="9" t="s">
        <v>172</v>
      </c>
    </row>
    <row r="109" spans="1:55" ht="18">
      <c r="A109" s="25"/>
      <c r="B109" s="25"/>
      <c r="C109" s="55"/>
      <c r="D109" s="55"/>
      <c r="E109" s="55"/>
      <c r="F109" s="55"/>
      <c r="G109" s="55"/>
      <c r="H109" s="25"/>
      <c r="I109" s="25"/>
      <c r="J109" s="25"/>
      <c r="K109" s="23"/>
      <c r="L109" s="6"/>
      <c r="M109" s="1" t="s">
        <v>138</v>
      </c>
    </row>
    <row r="110" spans="1:55" ht="18">
      <c r="A110" s="221" t="s">
        <v>83</v>
      </c>
      <c r="B110" s="231" t="s">
        <v>85</v>
      </c>
      <c r="C110" s="221" t="s">
        <v>62</v>
      </c>
      <c r="D110" s="221" t="s">
        <v>60</v>
      </c>
      <c r="E110" s="221" t="s">
        <v>52</v>
      </c>
      <c r="F110" s="235" t="s">
        <v>166</v>
      </c>
      <c r="G110" s="231" t="s">
        <v>81</v>
      </c>
      <c r="H110" s="221" t="s">
        <v>50</v>
      </c>
      <c r="I110" s="221" t="s">
        <v>63</v>
      </c>
      <c r="J110" s="221" t="s">
        <v>64</v>
      </c>
      <c r="K110" s="56"/>
      <c r="L110" s="23"/>
      <c r="M110" s="1" t="s">
        <v>171</v>
      </c>
    </row>
    <row r="111" spans="1:55" ht="18">
      <c r="A111" s="221"/>
      <c r="B111" s="221"/>
      <c r="C111" s="221"/>
      <c r="D111" s="221"/>
      <c r="E111" s="221"/>
      <c r="F111" s="236"/>
      <c r="G111" s="221"/>
      <c r="H111" s="221"/>
      <c r="I111" s="221"/>
      <c r="J111" s="221"/>
      <c r="K111" s="56"/>
      <c r="L111" s="23"/>
      <c r="M111" s="1" t="s">
        <v>139</v>
      </c>
    </row>
    <row r="112" spans="1:55" ht="18">
      <c r="A112" s="25"/>
      <c r="B112" s="57"/>
      <c r="C112" s="57"/>
      <c r="D112" s="57"/>
      <c r="E112" s="57"/>
      <c r="F112" s="57"/>
      <c r="G112" s="57"/>
      <c r="H112" s="57"/>
      <c r="I112" s="57"/>
      <c r="J112" s="57"/>
      <c r="K112" s="57"/>
      <c r="L112" s="23"/>
      <c r="M112" s="1" t="s">
        <v>169</v>
      </c>
    </row>
    <row r="113" spans="1:13" ht="18">
      <c r="A113" s="49">
        <f>D41</f>
        <v>0</v>
      </c>
      <c r="B113" s="58">
        <f>0.3*($C$203/12)</f>
        <v>0</v>
      </c>
      <c r="C113" s="114">
        <f>IF(ISBLANK($B$55),0,IF($B$55="Y",0,LOOKUP($C$55,$N$55:$N$58,O$55:O$58)))</f>
        <v>0</v>
      </c>
      <c r="D113" s="114">
        <f>IF(ISBLANK($B$56),0,IF($B$56="Y",0,LOOKUP($C$56,$N$60:$N$62,O$60:O$62)))</f>
        <v>0</v>
      </c>
      <c r="E113" s="114">
        <f>IF(ISBLANK($B$57),0,IF($B$57="Y",0,O$63))</f>
        <v>0</v>
      </c>
      <c r="F113" s="114">
        <f>IF(ISBLANK($B$58),0,IF($B$58="Y",0,O$64))</f>
        <v>0</v>
      </c>
      <c r="G113" s="114">
        <f>IF(ISBLANK($B$59),0,IF($B$59="Y",0,LOOKUP($C$59,$N$65:$N$69,O$65:O$69)))</f>
        <v>0</v>
      </c>
      <c r="H113" s="114">
        <f>IF(ISBLANK($B$60),0,IF($B$60="Y",0,$O$70))</f>
        <v>0</v>
      </c>
      <c r="I113" s="114">
        <f>IF(ISBLANK($B$61),0,IF($B$61="Y",0,$O$71))</f>
        <v>0</v>
      </c>
      <c r="J113" s="114">
        <f>IF(ISBLANK($B$62),0,IF($B$62="Y",0,$O$72))</f>
        <v>0</v>
      </c>
      <c r="K113" s="57"/>
      <c r="L113" s="23"/>
      <c r="M113" s="1" t="s">
        <v>140</v>
      </c>
    </row>
    <row r="114" spans="1:13" ht="18">
      <c r="A114" s="49">
        <f>D42</f>
        <v>0</v>
      </c>
      <c r="B114" s="58">
        <f>0.3*($C$204/12)</f>
        <v>0</v>
      </c>
      <c r="C114" s="114">
        <f>IF(ISBLANK($B$55),0,IF($B$55="Y",0,LOOKUP($C$55,$N$55:$N$58,O$55:O$58)))</f>
        <v>0</v>
      </c>
      <c r="D114" s="114">
        <f>IF(ISBLANK($B$56),0,IF($B$56="Y",0,LOOKUP($C$56,$N$60:$N$62,O$60:O$62)))</f>
        <v>0</v>
      </c>
      <c r="E114" s="114">
        <f>IF(ISBLANK($B$57),0,IF($B$57="Y",0,O$63))</f>
        <v>0</v>
      </c>
      <c r="F114" s="114">
        <f>IF(ISBLANK($B$58),0,IF($B$58="Y",0,O$64))</f>
        <v>0</v>
      </c>
      <c r="G114" s="114">
        <f>IF(ISBLANK($B$59),0,IF($B$59="Y",0,LOOKUP($C$59,$N$65:$N$69,O$65:O$69)))</f>
        <v>0</v>
      </c>
      <c r="H114" s="114">
        <f>IF(ISBLANK($B$60),0,IF($B$60="Y",0,$O$70))</f>
        <v>0</v>
      </c>
      <c r="I114" s="114">
        <f>IF(ISBLANK($B$61),0,IF($B$61="Y",0,$O$71))</f>
        <v>0</v>
      </c>
      <c r="J114" s="114">
        <f>IF(ISBLANK($B$62),0,IF($B$62="Y",0,$O$72))</f>
        <v>0</v>
      </c>
      <c r="K114" s="57"/>
      <c r="L114" s="23"/>
      <c r="M114" s="1" t="s">
        <v>170</v>
      </c>
    </row>
    <row r="115" spans="1:13" ht="18">
      <c r="A115" s="25"/>
      <c r="B115" s="57"/>
      <c r="C115" s="115"/>
      <c r="D115" s="115"/>
      <c r="E115" s="114"/>
      <c r="F115" s="114"/>
      <c r="G115" s="114"/>
      <c r="H115" s="114"/>
      <c r="I115" s="114"/>
      <c r="J115" s="114"/>
      <c r="K115" s="57"/>
      <c r="L115" s="23"/>
      <c r="M115" s="6"/>
    </row>
    <row r="116" spans="1:13" ht="18">
      <c r="A116" s="49">
        <f>D44</f>
        <v>0</v>
      </c>
      <c r="B116" s="58">
        <f>0.3*($C$206/12)</f>
        <v>0</v>
      </c>
      <c r="C116" s="114">
        <f>IF(ISBLANK($B$55),0,IF($B$55="Y",0,LOOKUP($C$55,$N$55:$N$58,O$55:O$58)))</f>
        <v>0</v>
      </c>
      <c r="D116" s="114">
        <f>IF(ISBLANK($B$56),0,IF($B$56="Y",0,LOOKUP($C$56,$N$60:$N$62,O$60:O$62)))</f>
        <v>0</v>
      </c>
      <c r="E116" s="114">
        <f>IF(ISBLANK($B$57),0,IF($B$57="Y",0,O$63))</f>
        <v>0</v>
      </c>
      <c r="F116" s="114">
        <f>IF(ISBLANK($B$58),0,IF($B$58="Y",0,O$64))</f>
        <v>0</v>
      </c>
      <c r="G116" s="114">
        <f>IF(ISBLANK($B$59),0,IF($B$59="Y",0,LOOKUP($C$59,$N$65:$N$69,O$65:O$69)))</f>
        <v>0</v>
      </c>
      <c r="H116" s="114">
        <f>IF(ISBLANK($B$60),0,IF($B$60="Y",0,$O$70))</f>
        <v>0</v>
      </c>
      <c r="I116" s="114">
        <f>IF(ISBLANK($B$61),0,IF($B$61="Y",0,$O$71))</f>
        <v>0</v>
      </c>
      <c r="J116" s="114">
        <f>IF(ISBLANK($B$62),0,IF($B$62="Y",0,$O$72))</f>
        <v>0</v>
      </c>
      <c r="K116" s="57"/>
      <c r="L116" s="23"/>
      <c r="M116" s="6"/>
    </row>
    <row r="117" spans="1:13" ht="18">
      <c r="A117" s="49">
        <f>D45</f>
        <v>0</v>
      </c>
      <c r="B117" s="58">
        <f>0.3*($C$207/12)</f>
        <v>0</v>
      </c>
      <c r="C117" s="114">
        <f>IF(ISBLANK($B$55),0,IF($B$55="Y",0,LOOKUP($C$55,$N$55:$N$58,O$55:O$58)))</f>
        <v>0</v>
      </c>
      <c r="D117" s="114">
        <f>IF(ISBLANK($B$56),0,IF($B$56="Y",0,LOOKUP($C$56,$N$60:$N$62,O$60:O$62)))</f>
        <v>0</v>
      </c>
      <c r="E117" s="114">
        <f>IF(ISBLANK($B$57),0,IF($B$57="Y",0,O$63))</f>
        <v>0</v>
      </c>
      <c r="F117" s="114">
        <f>IF(ISBLANK($B$58),0,IF($B$58="Y",0,O$64))</f>
        <v>0</v>
      </c>
      <c r="G117" s="114">
        <f>IF(ISBLANK($B$59),0,IF($B$59="Y",0,LOOKUP($C$59,$N$65:$N$69,O$65:O$69)))</f>
        <v>0</v>
      </c>
      <c r="H117" s="114">
        <f>IF(ISBLANK($B$60),0,IF($B$60="Y",0,$O$70))</f>
        <v>0</v>
      </c>
      <c r="I117" s="114">
        <f>IF(ISBLANK($B$61),0,IF($B$61="Y",0,$O$71))</f>
        <v>0</v>
      </c>
      <c r="J117" s="114">
        <f>IF(ISBLANK($B$62),0,IF($B$62="Y",0,$O$72))</f>
        <v>0</v>
      </c>
      <c r="K117" s="57"/>
      <c r="L117" s="23"/>
      <c r="M117" s="6"/>
    </row>
    <row r="118" spans="1:13" ht="18">
      <c r="A118" s="49">
        <f>D46</f>
        <v>0</v>
      </c>
      <c r="B118" s="58">
        <f>0.3*($C$208/12)</f>
        <v>0</v>
      </c>
      <c r="C118" s="114">
        <f>IF(ISBLANK($B$55),0,IF($B$55="Y",0,LOOKUP($C$55,$N$55:$N$58,O$55:O$58)))</f>
        <v>0</v>
      </c>
      <c r="D118" s="114">
        <f>IF(ISBLANK($B$56),0,IF($B$56="Y",0,LOOKUP($C$56,$N$60:$N$62,O$60:O$62)))</f>
        <v>0</v>
      </c>
      <c r="E118" s="114">
        <f>IF(ISBLANK($B$57),0,IF($B$57="Y",0,O$63))</f>
        <v>0</v>
      </c>
      <c r="F118" s="114">
        <f>IF(ISBLANK($B$58),0,IF($B$58="Y",0,O$64))</f>
        <v>0</v>
      </c>
      <c r="G118" s="114">
        <f>IF(ISBLANK($B$59),0,IF($B$59="Y",0,LOOKUP($C$59,$N$65:$N$69,O$65:O$69)))</f>
        <v>0</v>
      </c>
      <c r="H118" s="114">
        <f>IF(ISBLANK($B$60),0,IF($B$60="Y",0,$O$70))</f>
        <v>0</v>
      </c>
      <c r="I118" s="114">
        <f>IF(ISBLANK($B$61),0,IF($B$61="Y",0,$O$71))</f>
        <v>0</v>
      </c>
      <c r="J118" s="114">
        <f>IF(ISBLANK($B$62),0,IF($B$62="Y",0,$O$72))</f>
        <v>0</v>
      </c>
      <c r="K118" s="57"/>
      <c r="L118" s="23"/>
      <c r="M118" s="6"/>
    </row>
    <row r="119" spans="1:13" ht="18">
      <c r="A119" s="25"/>
      <c r="B119" s="34"/>
      <c r="C119" s="34"/>
      <c r="D119" s="34"/>
      <c r="E119" s="34"/>
      <c r="F119" s="34"/>
      <c r="G119" s="34"/>
      <c r="H119" s="25"/>
      <c r="I119" s="25"/>
      <c r="J119" s="25"/>
      <c r="K119" s="23"/>
      <c r="L119" s="6"/>
    </row>
    <row r="120" spans="1:13" ht="18">
      <c r="A120" s="25"/>
      <c r="B120" s="25"/>
      <c r="C120" s="32"/>
      <c r="D120" s="25"/>
      <c r="E120" s="25"/>
      <c r="F120" s="25"/>
      <c r="G120" s="25"/>
      <c r="H120" s="25"/>
      <c r="I120" s="25"/>
      <c r="J120" s="25"/>
      <c r="K120" s="23"/>
      <c r="L120" s="6"/>
    </row>
    <row r="121" spans="1:13" ht="18">
      <c r="A121" s="232" t="s">
        <v>95</v>
      </c>
      <c r="B121" s="233"/>
      <c r="C121" s="233"/>
      <c r="D121" s="233"/>
      <c r="E121" s="233"/>
      <c r="F121" s="233"/>
      <c r="G121" s="233"/>
      <c r="H121" s="233"/>
      <c r="I121" s="233"/>
      <c r="J121" s="234"/>
      <c r="K121" s="23"/>
      <c r="L121" s="6"/>
    </row>
    <row r="122" spans="1:13" ht="18">
      <c r="A122" s="25"/>
      <c r="B122" s="25"/>
      <c r="C122" s="55"/>
      <c r="D122" s="55"/>
      <c r="E122" s="55"/>
      <c r="F122" s="55"/>
      <c r="G122" s="55"/>
      <c r="H122" s="25"/>
      <c r="I122" s="25"/>
      <c r="J122" s="25"/>
      <c r="K122" s="23"/>
      <c r="L122" s="6"/>
    </row>
    <row r="123" spans="1:13" ht="18">
      <c r="A123" s="221" t="s">
        <v>83</v>
      </c>
      <c r="B123" s="231" t="s">
        <v>85</v>
      </c>
      <c r="C123" s="221" t="s">
        <v>62</v>
      </c>
      <c r="D123" s="221" t="s">
        <v>60</v>
      </c>
      <c r="E123" s="221" t="s">
        <v>52</v>
      </c>
      <c r="F123" s="235" t="s">
        <v>166</v>
      </c>
      <c r="G123" s="231" t="s">
        <v>81</v>
      </c>
      <c r="H123" s="221" t="s">
        <v>50</v>
      </c>
      <c r="I123" s="221" t="s">
        <v>63</v>
      </c>
      <c r="J123" s="221" t="s">
        <v>64</v>
      </c>
      <c r="K123" s="56"/>
      <c r="L123" s="23"/>
      <c r="M123" s="6"/>
    </row>
    <row r="124" spans="1:13" ht="18">
      <c r="A124" s="221"/>
      <c r="B124" s="221"/>
      <c r="C124" s="221"/>
      <c r="D124" s="221"/>
      <c r="E124" s="221"/>
      <c r="F124" s="236"/>
      <c r="G124" s="221"/>
      <c r="H124" s="221"/>
      <c r="I124" s="221"/>
      <c r="J124" s="221"/>
      <c r="K124" s="56"/>
      <c r="L124" s="23"/>
      <c r="M124" s="6"/>
    </row>
    <row r="125" spans="1:13" ht="18">
      <c r="A125" s="25"/>
      <c r="B125" s="57"/>
      <c r="C125" s="57"/>
      <c r="D125" s="57"/>
      <c r="E125" s="57"/>
      <c r="F125" s="57"/>
      <c r="G125" s="57"/>
      <c r="H125" s="57"/>
      <c r="I125" s="57"/>
      <c r="J125" s="57"/>
      <c r="K125" s="57"/>
      <c r="L125" s="23"/>
      <c r="M125" s="6"/>
    </row>
    <row r="126" spans="1:13" ht="18">
      <c r="A126" s="49">
        <f>D41</f>
        <v>0</v>
      </c>
      <c r="B126" s="58">
        <f>(0.3)*((($C$203)+($D$203))/2)/12</f>
        <v>0</v>
      </c>
      <c r="C126" s="114">
        <f>IF(ISBLANK($B$55),0,IF($B$55="Y",0,LOOKUP($C$55,$N$55:$N$58,P$55:P$58)))</f>
        <v>0</v>
      </c>
      <c r="D126" s="114">
        <f>IF(ISBLANK($B$56),0,IF($B$56="Y",0,LOOKUP($C$56,$N$60:$N$62,P$60:P$62)))</f>
        <v>0</v>
      </c>
      <c r="E126" s="114">
        <f>IF(ISBLANK($B$57),0,IF($B$57="Y",0,P$63))</f>
        <v>0</v>
      </c>
      <c r="F126" s="114">
        <f>IF(ISBLANK($B$58),0,IF($B$58="Y",0,P$64))</f>
        <v>0</v>
      </c>
      <c r="G126" s="114">
        <f>IF(ISBLANK($B$59),0,IF($B$59="Y",0,LOOKUP($C$59,$N$65:$N$69,P$65:P$69)))</f>
        <v>0</v>
      </c>
      <c r="H126" s="114">
        <f>IF(ISBLANK($B$60),0,IF($B$60="Y",0,$P$70))</f>
        <v>0</v>
      </c>
      <c r="I126" s="114">
        <f>IF(ISBLANK($B$61),0,IF($B$61="Y",0,$P$71))</f>
        <v>0</v>
      </c>
      <c r="J126" s="114">
        <f>IF(ISBLANK($B$62),0,IF($B$62="Y",0,$O$72))</f>
        <v>0</v>
      </c>
      <c r="K126" s="57"/>
      <c r="L126" s="23"/>
      <c r="M126" s="6"/>
    </row>
    <row r="127" spans="1:13" ht="18">
      <c r="A127" s="49">
        <f>D42</f>
        <v>0</v>
      </c>
      <c r="B127" s="58">
        <f>(0.3)*((($C$204)+($D$204))/2)/12</f>
        <v>0</v>
      </c>
      <c r="C127" s="114">
        <f>IF(ISBLANK($B$55),0,IF($B$55="Y",0,LOOKUP($C$55,$N$55:$N$58,P$55:P$58)))</f>
        <v>0</v>
      </c>
      <c r="D127" s="114">
        <f>IF(ISBLANK($B$56),0,IF($B$56="Y",0,LOOKUP($C$56,$N$60:$N$62,P$60:P$62)))</f>
        <v>0</v>
      </c>
      <c r="E127" s="114">
        <f>IF(ISBLANK($B$57),0,IF($B$57="Y",0,P$63))</f>
        <v>0</v>
      </c>
      <c r="F127" s="114">
        <f>IF(ISBLANK($B$58),0,IF($B$58="Y",0,P$64))</f>
        <v>0</v>
      </c>
      <c r="G127" s="114">
        <f>IF(ISBLANK($B$59),0,IF($B$59="Y",0,LOOKUP($C$59,$N$65:$N$69,P$65:P$69)))</f>
        <v>0</v>
      </c>
      <c r="H127" s="114">
        <f>IF(ISBLANK($B$60),0,IF($B$60="Y",0,$P$70))</f>
        <v>0</v>
      </c>
      <c r="I127" s="114">
        <f>IF(ISBLANK($B$61),0,IF($B$61="Y",0,$P$71))</f>
        <v>0</v>
      </c>
      <c r="J127" s="114">
        <f>IF(ISBLANK($B$62),0,IF($B$62="Y",0,$O$72))</f>
        <v>0</v>
      </c>
      <c r="K127" s="57"/>
      <c r="L127" s="23"/>
      <c r="M127" s="6"/>
    </row>
    <row r="128" spans="1:13" ht="18">
      <c r="A128" s="25"/>
      <c r="B128" s="57"/>
      <c r="C128" s="115"/>
      <c r="D128" s="115"/>
      <c r="E128" s="114"/>
      <c r="F128" s="114"/>
      <c r="G128" s="114"/>
      <c r="H128" s="114"/>
      <c r="I128" s="114"/>
      <c r="J128" s="114"/>
      <c r="K128" s="57"/>
      <c r="L128" s="23"/>
      <c r="M128" s="6"/>
    </row>
    <row r="129" spans="1:13" ht="18">
      <c r="A129" s="49">
        <f>D44</f>
        <v>0</v>
      </c>
      <c r="B129" s="58">
        <f>(0.3)*((($C$206)+($D$206))/2)/12</f>
        <v>0</v>
      </c>
      <c r="C129" s="114">
        <f>IF(ISBLANK($B$55),0,IF($B$55="Y",0,LOOKUP($C$55,$N$55:$N$58,P$55:P$58)))</f>
        <v>0</v>
      </c>
      <c r="D129" s="114">
        <f>IF(ISBLANK($B$56),0,IF($B$56="Y",0,LOOKUP($C$56,$N$60:$N$62,P$60:P$62)))</f>
        <v>0</v>
      </c>
      <c r="E129" s="114">
        <f>IF(ISBLANK($B$57),0,IF($B$57="Y",0,P$63))</f>
        <v>0</v>
      </c>
      <c r="F129" s="114">
        <f>IF(ISBLANK($B$58),0,IF($B$58="Y",0,P$64))</f>
        <v>0</v>
      </c>
      <c r="G129" s="114">
        <f>IF(ISBLANK($B$59),0,IF($B$59="Y",0,LOOKUP($C$59,$N$65:$N$69,P$65:P$69)))</f>
        <v>0</v>
      </c>
      <c r="H129" s="114">
        <f>IF(ISBLANK($B$60),0,IF($B$60="Y",0,$P$70))</f>
        <v>0</v>
      </c>
      <c r="I129" s="114">
        <f>IF(ISBLANK($B$61),0,IF($B$61="Y",0,$P$71))</f>
        <v>0</v>
      </c>
      <c r="J129" s="114">
        <f>IF(ISBLANK($B$62),0,IF($B$62="Y",0,$O$72))</f>
        <v>0</v>
      </c>
      <c r="K129" s="57"/>
      <c r="L129" s="23"/>
      <c r="M129" s="6"/>
    </row>
    <row r="130" spans="1:13" ht="18">
      <c r="A130" s="49">
        <f>D45</f>
        <v>0</v>
      </c>
      <c r="B130" s="58">
        <f>(0.3)*((($C$207)+($D$207))/2)/12</f>
        <v>0</v>
      </c>
      <c r="C130" s="114">
        <f>IF(ISBLANK($B$55),0,IF($B$55="Y",0,LOOKUP($C$55,$N$55:$N$58,P$55:P$58)))</f>
        <v>0</v>
      </c>
      <c r="D130" s="114">
        <f>IF(ISBLANK($B$56),0,IF($B$56="Y",0,LOOKUP($C$56,$N$60:$N$62,P$60:P$62)))</f>
        <v>0</v>
      </c>
      <c r="E130" s="114">
        <f>IF(ISBLANK($B$57),0,IF($B$57="Y",0,P$63))</f>
        <v>0</v>
      </c>
      <c r="F130" s="114">
        <f>IF(ISBLANK($B$58),0,IF($B$58="Y",0,P$64))</f>
        <v>0</v>
      </c>
      <c r="G130" s="114">
        <f>IF(ISBLANK($B$59),0,IF($B$59="Y",0,LOOKUP($C$59,$N$65:$N$69,P$65:P$69)))</f>
        <v>0</v>
      </c>
      <c r="H130" s="114">
        <f>IF(ISBLANK($B$60),0,IF($B$60="Y",0,$P$70))</f>
        <v>0</v>
      </c>
      <c r="I130" s="114">
        <f>IF(ISBLANK($B$61),0,IF($B$61="Y",0,$P$71))</f>
        <v>0</v>
      </c>
      <c r="J130" s="114">
        <f>IF(ISBLANK($B$62),0,IF($B$62="Y",0,$O$72))</f>
        <v>0</v>
      </c>
      <c r="K130" s="57"/>
      <c r="L130" s="23"/>
      <c r="M130" s="6"/>
    </row>
    <row r="131" spans="1:13" ht="18">
      <c r="A131" s="49">
        <f>D46</f>
        <v>0</v>
      </c>
      <c r="B131" s="58">
        <f>(0.3)*((($C$208)+($D$208))/2)/12</f>
        <v>0</v>
      </c>
      <c r="C131" s="114">
        <f>IF(ISBLANK($B$55),0,IF($B$55="Y",0,LOOKUP($C$55,$N$55:$N$58,P$55:P$58)))</f>
        <v>0</v>
      </c>
      <c r="D131" s="114">
        <f>IF(ISBLANK($B$56),0,IF($B$56="Y",0,LOOKUP($C$56,$N$60:$N$62,P$60:P$62)))</f>
        <v>0</v>
      </c>
      <c r="E131" s="114">
        <f>IF(ISBLANK($B$57),0,IF($B$57="Y",0,P$63))</f>
        <v>0</v>
      </c>
      <c r="F131" s="114">
        <f>IF(ISBLANK($B$58),0,IF($B$58="Y",0,P$64))</f>
        <v>0</v>
      </c>
      <c r="G131" s="114">
        <f>IF(ISBLANK($B$59),0,IF($B$59="Y",0,LOOKUP($C$59,$N$65:$N$69,P$65:P$69)))</f>
        <v>0</v>
      </c>
      <c r="H131" s="114">
        <f>IF(ISBLANK($B$60),0,IF($B$60="Y",0,$P$70))</f>
        <v>0</v>
      </c>
      <c r="I131" s="114">
        <f>IF(ISBLANK($B$61),0,IF($B$61="Y",0,$P$71))</f>
        <v>0</v>
      </c>
      <c r="J131" s="114">
        <f>IF(ISBLANK($B$62),0,IF($B$62="Y",0,$O$72))</f>
        <v>0</v>
      </c>
      <c r="K131" s="57"/>
      <c r="L131" s="23"/>
      <c r="M131" s="6"/>
    </row>
    <row r="132" spans="1:13" ht="18">
      <c r="A132" s="25"/>
      <c r="B132" s="57"/>
      <c r="C132" s="57"/>
      <c r="D132" s="57"/>
      <c r="E132" s="57"/>
      <c r="F132" s="57"/>
      <c r="G132" s="57"/>
      <c r="H132" s="57"/>
      <c r="I132" s="57"/>
      <c r="J132" s="57"/>
      <c r="K132" s="23"/>
      <c r="L132" s="6"/>
    </row>
    <row r="133" spans="1:13" ht="18">
      <c r="A133" s="25"/>
      <c r="B133" s="57"/>
      <c r="C133" s="57"/>
      <c r="D133" s="57"/>
      <c r="E133" s="57"/>
      <c r="F133" s="57"/>
      <c r="G133" s="57"/>
      <c r="H133" s="57"/>
      <c r="I133" s="57"/>
      <c r="J133" s="57"/>
      <c r="K133" s="23"/>
      <c r="L133" s="6"/>
    </row>
    <row r="134" spans="1:13" ht="18">
      <c r="A134" s="232" t="s">
        <v>96</v>
      </c>
      <c r="B134" s="233"/>
      <c r="C134" s="233"/>
      <c r="D134" s="233"/>
      <c r="E134" s="233"/>
      <c r="F134" s="233"/>
      <c r="G134" s="233"/>
      <c r="H134" s="233"/>
      <c r="I134" s="233"/>
      <c r="J134" s="234"/>
      <c r="K134" s="23"/>
      <c r="L134" s="6"/>
    </row>
    <row r="135" spans="1:13" ht="18">
      <c r="A135" s="25"/>
      <c r="B135" s="25"/>
      <c r="C135" s="55"/>
      <c r="D135" s="56"/>
      <c r="E135" s="56"/>
      <c r="F135" s="56"/>
      <c r="G135" s="56"/>
      <c r="H135" s="25"/>
      <c r="I135" s="25"/>
      <c r="J135" s="25"/>
      <c r="K135" s="23"/>
      <c r="L135" s="6"/>
    </row>
    <row r="136" spans="1:13" ht="18">
      <c r="A136" s="221" t="s">
        <v>83</v>
      </c>
      <c r="B136" s="231" t="s">
        <v>85</v>
      </c>
      <c r="C136" s="221" t="s">
        <v>62</v>
      </c>
      <c r="D136" s="221" t="s">
        <v>60</v>
      </c>
      <c r="E136" s="221" t="s">
        <v>52</v>
      </c>
      <c r="F136" s="235" t="s">
        <v>166</v>
      </c>
      <c r="G136" s="231" t="s">
        <v>81</v>
      </c>
      <c r="H136" s="221" t="s">
        <v>50</v>
      </c>
      <c r="I136" s="221" t="s">
        <v>63</v>
      </c>
      <c r="J136" s="221" t="s">
        <v>64</v>
      </c>
      <c r="K136" s="56"/>
      <c r="L136" s="23"/>
      <c r="M136" s="6"/>
    </row>
    <row r="137" spans="1:13" ht="18">
      <c r="A137" s="221"/>
      <c r="B137" s="221"/>
      <c r="C137" s="221"/>
      <c r="D137" s="221"/>
      <c r="E137" s="221"/>
      <c r="F137" s="236"/>
      <c r="G137" s="221"/>
      <c r="H137" s="221"/>
      <c r="I137" s="221"/>
      <c r="J137" s="221"/>
      <c r="K137" s="56"/>
      <c r="L137" s="23"/>
      <c r="M137" s="6"/>
    </row>
    <row r="138" spans="1:13" ht="18">
      <c r="A138" s="25"/>
      <c r="B138" s="57"/>
      <c r="C138" s="57"/>
      <c r="D138" s="57"/>
      <c r="E138" s="57"/>
      <c r="F138" s="57"/>
      <c r="G138" s="57"/>
      <c r="H138" s="57"/>
      <c r="I138" s="57"/>
      <c r="J138" s="57"/>
      <c r="K138" s="57"/>
      <c r="L138" s="23"/>
      <c r="M138" s="6"/>
    </row>
    <row r="139" spans="1:13" ht="18">
      <c r="A139" s="49">
        <f>D41</f>
        <v>0</v>
      </c>
      <c r="B139" s="58">
        <f>(0.3*$E$203/12)</f>
        <v>0</v>
      </c>
      <c r="C139" s="114">
        <f>IF(ISBLANK($B$55),0,IF($B$55="Y",0,LOOKUP($C$55,$N$55:$N$58,Q$55:Q$58)))</f>
        <v>0</v>
      </c>
      <c r="D139" s="114">
        <f>IF(ISBLANK($B$56),0,IF($B$56="Y",0,LOOKUP($C$56,$N$60:$N$62,Q$60:Q$62)))</f>
        <v>0</v>
      </c>
      <c r="E139" s="114">
        <f>IF(ISBLANK($B$57),0,IF($B$57="Y",0,Q$63))</f>
        <v>0</v>
      </c>
      <c r="F139" s="114">
        <f>IF(ISBLANK($B$58),0,IF($B$58="Y",0,Q$64))</f>
        <v>0</v>
      </c>
      <c r="G139" s="114">
        <f>IF(ISBLANK($B$59),0,IF($B$59="Y",0,LOOKUP($C$59,$N$66:$N$69,Q$66:Q$69)))</f>
        <v>0</v>
      </c>
      <c r="H139" s="114">
        <f>IF(ISBLANK($B$60),0,IF($B$60="Y",0,$Q$70))</f>
        <v>0</v>
      </c>
      <c r="I139" s="114">
        <f>IF(ISBLANK($B$61),0,IF($B$61="Y",0,$P$71))</f>
        <v>0</v>
      </c>
      <c r="J139" s="114">
        <f>IF(ISBLANK($B$62),0,IF($B$62="Y",0,$O$72))</f>
        <v>0</v>
      </c>
      <c r="K139" s="57"/>
      <c r="L139" s="23"/>
      <c r="M139" s="6"/>
    </row>
    <row r="140" spans="1:13" ht="18">
      <c r="A140" s="49">
        <f>D42</f>
        <v>0</v>
      </c>
      <c r="B140" s="58">
        <f>(0.3*E$204/12)</f>
        <v>0</v>
      </c>
      <c r="C140" s="114">
        <f>IF(ISBLANK($B$55),0,IF($B$55="Y",0,LOOKUP($C$55,$N$55:$N$58,Q$55:Q$58)))</f>
        <v>0</v>
      </c>
      <c r="D140" s="114">
        <f>IF(ISBLANK($B$56),0,IF($B$56="Y",0,LOOKUP($C$56,$N$60:$N$62,Q$60:Q$62)))</f>
        <v>0</v>
      </c>
      <c r="E140" s="114">
        <f>IF(ISBLANK($B$57),0,IF($B$57="Y",0,Q$63))</f>
        <v>0</v>
      </c>
      <c r="F140" s="114">
        <f>IF(ISBLANK($B$58),0,IF($B$58="Y",0,Q$64))</f>
        <v>0</v>
      </c>
      <c r="G140" s="114">
        <f>IF(ISBLANK($B$59),0,IF($B$59="Y",0,LOOKUP($C$59,$N$66:$N$69,Q$66:Q$69)))</f>
        <v>0</v>
      </c>
      <c r="H140" s="114">
        <f>IF(ISBLANK($B$60),0,IF($B$60="Y",0,$Q$70))</f>
        <v>0</v>
      </c>
      <c r="I140" s="114">
        <f>IF(ISBLANK($B$61),0,IF($B$61="Y",0,$P$71))</f>
        <v>0</v>
      </c>
      <c r="J140" s="114">
        <f>IF(ISBLANK($B$62),0,IF($B$62="Y",0,$O$72))</f>
        <v>0</v>
      </c>
      <c r="K140" s="57"/>
      <c r="L140" s="23"/>
      <c r="M140" s="6"/>
    </row>
    <row r="141" spans="1:13" ht="18">
      <c r="A141" s="25"/>
      <c r="B141" s="58"/>
      <c r="C141" s="115"/>
      <c r="D141" s="115"/>
      <c r="E141" s="114"/>
      <c r="F141" s="114"/>
      <c r="G141" s="114"/>
      <c r="H141" s="114"/>
      <c r="I141" s="114"/>
      <c r="J141" s="114"/>
      <c r="K141" s="57"/>
      <c r="L141" s="23"/>
      <c r="M141" s="6"/>
    </row>
    <row r="142" spans="1:13" ht="18">
      <c r="A142" s="49">
        <f>D44</f>
        <v>0</v>
      </c>
      <c r="B142" s="58">
        <f>(0.3*$E$206)/12</f>
        <v>0</v>
      </c>
      <c r="C142" s="114">
        <f>IF(ISBLANK($B$55),0,IF($B$55="Y",0,LOOKUP($C$55,$N$55:$N$58,Q$55:Q$58)))</f>
        <v>0</v>
      </c>
      <c r="D142" s="114">
        <f>IF(ISBLANK($B$56),0,IF($B$56="Y",0,LOOKUP($C$56,$N$60:$N$62,Q$60:Q$62)))</f>
        <v>0</v>
      </c>
      <c r="E142" s="114">
        <f>IF(ISBLANK($B$57),0,IF($B$57="Y",0,Q$63))</f>
        <v>0</v>
      </c>
      <c r="F142" s="114">
        <f>IF(ISBLANK($B$58),0,IF($B$58="Y",0,Q$64))</f>
        <v>0</v>
      </c>
      <c r="G142" s="114">
        <f>IF(ISBLANK($B$59),0,IF($B$59="Y",0,LOOKUP($C$59,$N$66:$N$69,Q$66:Q$69)))</f>
        <v>0</v>
      </c>
      <c r="H142" s="114">
        <f>IF(ISBLANK($B$60),0,IF($B$60="Y",0,$Q$70))</f>
        <v>0</v>
      </c>
      <c r="I142" s="114">
        <f>IF(ISBLANK($B$61),0,IF($B$61="Y",0,$P$71))</f>
        <v>0</v>
      </c>
      <c r="J142" s="114">
        <f>IF(ISBLANK($B$62),0,IF($B$62="Y",0,$O$72))</f>
        <v>0</v>
      </c>
      <c r="K142" s="57"/>
      <c r="L142" s="23"/>
      <c r="M142" s="6"/>
    </row>
    <row r="143" spans="1:13" ht="18">
      <c r="A143" s="49">
        <f>D45</f>
        <v>0</v>
      </c>
      <c r="B143" s="58">
        <f>(0.3*$E$207)/12</f>
        <v>0</v>
      </c>
      <c r="C143" s="114">
        <f>IF(ISBLANK($B$55),0,IF($B$55="Y",0,LOOKUP($C$55,$N$55:$N$58,Q$55:Q$58)))</f>
        <v>0</v>
      </c>
      <c r="D143" s="114">
        <f>IF(ISBLANK($B$56),0,IF($B$56="Y",0,LOOKUP($C$56,$N$60:$N$62,Q$60:Q$62)))</f>
        <v>0</v>
      </c>
      <c r="E143" s="114">
        <f>IF(ISBLANK($B$57),0,IF($B$57="Y",0,Q$63))</f>
        <v>0</v>
      </c>
      <c r="F143" s="114">
        <f>IF(ISBLANK($B$58),0,IF($B$58="Y",0,Q$64))</f>
        <v>0</v>
      </c>
      <c r="G143" s="114">
        <f>IF(ISBLANK($B$59),0,IF($B$59="Y",0,LOOKUP($C$59,$N$66:$N$69,Q$66:Q$69)))</f>
        <v>0</v>
      </c>
      <c r="H143" s="114">
        <f>IF(ISBLANK($B$60),0,IF($B$60="Y",0,$Q$70))</f>
        <v>0</v>
      </c>
      <c r="I143" s="114">
        <f>IF(ISBLANK($B$61),0,IF($B$61="Y",0,$P$71))</f>
        <v>0</v>
      </c>
      <c r="J143" s="114">
        <f>IF(ISBLANK($B$62),0,IF($B$62="Y",0,$O$72))</f>
        <v>0</v>
      </c>
      <c r="K143" s="57"/>
      <c r="L143" s="23"/>
      <c r="M143" s="6"/>
    </row>
    <row r="144" spans="1:13" ht="18">
      <c r="A144" s="49">
        <f>D46</f>
        <v>0</v>
      </c>
      <c r="B144" s="58">
        <f>(0.3*$E$208)/12</f>
        <v>0</v>
      </c>
      <c r="C144" s="114">
        <f>IF(ISBLANK($B$55),0,IF($B$55="Y",0,LOOKUP($C$55,$N$55:$N$58,Q$55:Q$58)))</f>
        <v>0</v>
      </c>
      <c r="D144" s="114">
        <f>IF(ISBLANK($B$56),0,IF($B$56="Y",0,LOOKUP($C$56,$N$60:$N$62,Q$60:Q$62)))</f>
        <v>0</v>
      </c>
      <c r="E144" s="114">
        <f>IF(ISBLANK($B$57),0,IF($B$57="Y",0,Q$63))</f>
        <v>0</v>
      </c>
      <c r="F144" s="114">
        <f>IF(ISBLANK($B$58),0,IF($B$58="Y",0,Q$64))</f>
        <v>0</v>
      </c>
      <c r="G144" s="114">
        <f>IF(ISBLANK($B$59),0,IF($B$59="Y",0,LOOKUP($C$59,$N$66:$N$69,Q$66:Q$69)))</f>
        <v>0</v>
      </c>
      <c r="H144" s="114">
        <f>IF(ISBLANK($B$60),0,IF($B$60="Y",0,$Q$70))</f>
        <v>0</v>
      </c>
      <c r="I144" s="114">
        <f>IF(ISBLANK($B$61),0,IF($B$61="Y",0,$P$71))</f>
        <v>0</v>
      </c>
      <c r="J144" s="114">
        <f>IF(ISBLANK($B$62),0,IF($B$62="Y",0,$O$72))</f>
        <v>0</v>
      </c>
      <c r="K144" s="57"/>
      <c r="L144" s="23"/>
      <c r="M144" s="6"/>
    </row>
    <row r="145" spans="1:13" ht="18">
      <c r="A145" s="25"/>
      <c r="B145" s="57"/>
      <c r="C145" s="57"/>
      <c r="D145" s="57"/>
      <c r="E145" s="57"/>
      <c r="F145" s="57"/>
      <c r="G145" s="57"/>
      <c r="H145" s="57"/>
      <c r="I145" s="57"/>
      <c r="J145" s="57"/>
      <c r="K145" s="23"/>
      <c r="L145" s="6"/>
    </row>
    <row r="146" spans="1:13" ht="18">
      <c r="A146" s="25"/>
      <c r="B146" s="57"/>
      <c r="C146" s="57"/>
      <c r="D146" s="57"/>
      <c r="E146" s="57"/>
      <c r="F146" s="57"/>
      <c r="G146" s="57"/>
      <c r="H146" s="57"/>
      <c r="I146" s="57"/>
      <c r="J146" s="57"/>
      <c r="K146" s="23"/>
      <c r="L146" s="6"/>
    </row>
    <row r="147" spans="1:13" ht="18">
      <c r="A147" s="260" t="s">
        <v>97</v>
      </c>
      <c r="B147" s="261"/>
      <c r="C147" s="261"/>
      <c r="D147" s="261"/>
      <c r="E147" s="261"/>
      <c r="F147" s="261"/>
      <c r="G147" s="261"/>
      <c r="H147" s="261"/>
      <c r="I147" s="261"/>
      <c r="J147" s="262"/>
      <c r="K147" s="57"/>
      <c r="L147" s="6"/>
    </row>
    <row r="148" spans="1:13" ht="18">
      <c r="A148" s="25"/>
      <c r="B148" s="25"/>
      <c r="C148" s="59"/>
      <c r="D148" s="29"/>
      <c r="E148" s="60"/>
      <c r="F148" s="60"/>
      <c r="G148" s="60"/>
      <c r="H148" s="25"/>
      <c r="I148" s="25"/>
      <c r="J148" s="25"/>
      <c r="K148" s="23"/>
      <c r="L148" s="6"/>
    </row>
    <row r="149" spans="1:13" ht="18">
      <c r="A149" s="221" t="s">
        <v>83</v>
      </c>
      <c r="B149" s="231" t="s">
        <v>85</v>
      </c>
      <c r="C149" s="221" t="s">
        <v>62</v>
      </c>
      <c r="D149" s="221" t="s">
        <v>60</v>
      </c>
      <c r="E149" s="221" t="s">
        <v>52</v>
      </c>
      <c r="F149" s="235" t="s">
        <v>166</v>
      </c>
      <c r="G149" s="231" t="s">
        <v>81</v>
      </c>
      <c r="H149" s="221" t="s">
        <v>50</v>
      </c>
      <c r="I149" s="221" t="s">
        <v>63</v>
      </c>
      <c r="J149" s="221" t="s">
        <v>64</v>
      </c>
      <c r="K149" s="56"/>
      <c r="L149" s="23"/>
      <c r="M149" s="6"/>
    </row>
    <row r="150" spans="1:13" ht="18">
      <c r="A150" s="221"/>
      <c r="B150" s="221"/>
      <c r="C150" s="221"/>
      <c r="D150" s="221"/>
      <c r="E150" s="221"/>
      <c r="F150" s="236"/>
      <c r="G150" s="221"/>
      <c r="H150" s="221"/>
      <c r="I150" s="221"/>
      <c r="J150" s="221"/>
      <c r="K150" s="56"/>
      <c r="L150" s="23"/>
      <c r="M150" s="6"/>
    </row>
    <row r="151" spans="1:13" ht="18">
      <c r="A151" s="25"/>
      <c r="B151" s="57"/>
      <c r="C151" s="57"/>
      <c r="D151" s="57"/>
      <c r="E151" s="57"/>
      <c r="F151" s="57"/>
      <c r="G151" s="57"/>
      <c r="H151" s="57"/>
      <c r="I151" s="57"/>
      <c r="J151" s="57"/>
      <c r="K151" s="57"/>
      <c r="L151" s="23"/>
      <c r="M151" s="6"/>
    </row>
    <row r="152" spans="1:13" ht="18">
      <c r="A152" s="49">
        <f>D41</f>
        <v>0</v>
      </c>
      <c r="B152" s="58">
        <f>(0.3)*((($F$203)+($G$203))/2)/12</f>
        <v>0</v>
      </c>
      <c r="C152" s="114">
        <f>IF(ISBLANK($B$55),0,IF($B$55="Y",0,LOOKUP($C$55,$N$55:$N$58,R$55:R$58)))</f>
        <v>0</v>
      </c>
      <c r="D152" s="114">
        <f>IF(ISBLANK($B$55),0,IF($B$55="Y",0,LOOKUP($C$56,$N$60:$N$62,R$60:R$62)))</f>
        <v>0</v>
      </c>
      <c r="E152" s="58">
        <f>IF(ISBLANK($B$57),0,IF($B$57="Y",0,R$63))</f>
        <v>0</v>
      </c>
      <c r="F152" s="58">
        <f>IF(ISBLANK($B$58),0,IF($B$58="Y",0,R$64))</f>
        <v>0</v>
      </c>
      <c r="G152" s="58">
        <f>IF(ISBLANK($B$59),0,IF($B$59="Y",0,LOOKUP($C$59,$N$65:$N$69,R$65:R$69)))</f>
        <v>0</v>
      </c>
      <c r="H152" s="58">
        <f>IF(ISBLANK($B$60),0,IF($B$60="Y",0,$R$70))</f>
        <v>0</v>
      </c>
      <c r="I152" s="58">
        <f>IF(ISBLANK($B$61),0,IF($B$61="Y",0,$R$71))</f>
        <v>0</v>
      </c>
      <c r="J152" s="58">
        <f>IF(ISBLANK($B$62),0,IF($B$62="Y",0,$R$72))</f>
        <v>0</v>
      </c>
      <c r="K152" s="57"/>
      <c r="L152" s="23"/>
      <c r="M152" s="6"/>
    </row>
    <row r="153" spans="1:13" ht="18">
      <c r="A153" s="49">
        <f>D42</f>
        <v>0</v>
      </c>
      <c r="B153" s="58">
        <f>(0.3)*((($F$204)+($G$204))/2)/12</f>
        <v>0</v>
      </c>
      <c r="C153" s="114">
        <f>IF(ISBLANK($B$55),0,IF($B$55="Y",0,LOOKUP($C$55,$N$55:$N$58,R$55:R$58)))</f>
        <v>0</v>
      </c>
      <c r="D153" s="114">
        <f>IF(ISBLANK($B$55),0,IF($B$55="Y",0,LOOKUP($C$56,$N$60:$N$62,R$60:R$62)))</f>
        <v>0</v>
      </c>
      <c r="E153" s="58">
        <f>IF(ISBLANK($B$57),0,IF($B$57="Y",0,R$63))</f>
        <v>0</v>
      </c>
      <c r="F153" s="58">
        <f>IF(ISBLANK($B$58),0,IF($B$58="Y",0,R$64))</f>
        <v>0</v>
      </c>
      <c r="G153" s="58">
        <f>IF(ISBLANK($B$59),0,IF($B$59="Y",0,LOOKUP($C$59,$N$65:$N$69,R$65:R$69)))</f>
        <v>0</v>
      </c>
      <c r="H153" s="58">
        <f>IF(ISBLANK($B$60),0,IF($B$60="Y",0,$R$70))</f>
        <v>0</v>
      </c>
      <c r="I153" s="58">
        <f>IF(ISBLANK($B$61),0,IF($B$61="Y",0,$R$71))</f>
        <v>0</v>
      </c>
      <c r="J153" s="58">
        <f>IF(ISBLANK($B$62),0,IF($B$62="Y",0,$R$72))</f>
        <v>0</v>
      </c>
      <c r="K153" s="57"/>
      <c r="L153" s="23"/>
      <c r="M153" s="6"/>
    </row>
    <row r="154" spans="1:13" ht="18">
      <c r="A154" s="25"/>
      <c r="B154" s="57"/>
      <c r="C154" s="58"/>
      <c r="D154" s="58"/>
      <c r="E154" s="58"/>
      <c r="F154" s="58"/>
      <c r="G154" s="58"/>
      <c r="H154" s="58"/>
      <c r="I154" s="58"/>
      <c r="J154" s="58"/>
      <c r="K154" s="57"/>
      <c r="L154" s="23"/>
      <c r="M154" s="6"/>
    </row>
    <row r="155" spans="1:13" ht="18">
      <c r="A155" s="49">
        <f>D44</f>
        <v>0</v>
      </c>
      <c r="B155" s="58">
        <f>(0.3)*((($F$206)+($G$206))/2)/12</f>
        <v>0</v>
      </c>
      <c r="C155" s="114">
        <f>IF(ISBLANK($B$55),0,IF($B$55="Y",0,LOOKUP($C$55,$N$55:$N$58,R$55:R$58)))</f>
        <v>0</v>
      </c>
      <c r="D155" s="114">
        <f>IF(ISBLANK($B$55),0,IF($B$55="Y",0,LOOKUP($C$56,$N$60:$N$62,R$60:R$62)))</f>
        <v>0</v>
      </c>
      <c r="E155" s="58">
        <f>IF(ISBLANK($B$57),0,IF($B$57="Y",0,R$63))</f>
        <v>0</v>
      </c>
      <c r="F155" s="58">
        <f>IF(ISBLANK($B$58),0,IF($B$58="Y",0,R$64))</f>
        <v>0</v>
      </c>
      <c r="G155" s="58">
        <f>IF(ISBLANK($B$59),0,IF($B$59="Y",0,LOOKUP($C$59,$N$65:$N$69,R$65:R$69)))</f>
        <v>0</v>
      </c>
      <c r="H155" s="58">
        <f>IF(ISBLANK($B$60),0,IF($B$60="Y",0,$R$70))</f>
        <v>0</v>
      </c>
      <c r="I155" s="58">
        <f>IF(ISBLANK($B$61),0,IF($B$61="Y",0,$R$71))</f>
        <v>0</v>
      </c>
      <c r="J155" s="58">
        <f>IF(ISBLANK($B$62),0,IF($B$62="Y",0,$R$72))</f>
        <v>0</v>
      </c>
      <c r="K155" s="57"/>
      <c r="L155" s="23"/>
      <c r="M155" s="6"/>
    </row>
    <row r="156" spans="1:13" ht="18">
      <c r="A156" s="49">
        <f>D45</f>
        <v>0</v>
      </c>
      <c r="B156" s="58">
        <f>(0.3)*((($F$207)+($G$207))/2)/12</f>
        <v>0</v>
      </c>
      <c r="C156" s="114">
        <f>IF(ISBLANK($B$55),0,IF($B$55="Y",0,LOOKUP($C$55,$N$55:$N$58,R$55:R$58)))</f>
        <v>0</v>
      </c>
      <c r="D156" s="114">
        <f>IF(ISBLANK($B$55),0,IF($B$55="Y",0,LOOKUP($C$56,$N$60:$N$62,R$60:R$62)))</f>
        <v>0</v>
      </c>
      <c r="E156" s="58">
        <f>IF(ISBLANK($B$57),0,IF($B$57="Y",0,R$63))</f>
        <v>0</v>
      </c>
      <c r="F156" s="58">
        <f>IF(ISBLANK($B$58),0,IF($B$58="Y",0,R$64))</f>
        <v>0</v>
      </c>
      <c r="G156" s="58">
        <f>IF(ISBLANK($B$59),0,IF($B$59="Y",0,LOOKUP($C$59,$N$65:$N$69,R$65:R$69)))</f>
        <v>0</v>
      </c>
      <c r="H156" s="58">
        <f>IF(ISBLANK($B$60),0,IF($B$60="Y",0,$R$70))</f>
        <v>0</v>
      </c>
      <c r="I156" s="58">
        <f>IF(ISBLANK($B$61),0,IF($B$61="Y",0,$R$71))</f>
        <v>0</v>
      </c>
      <c r="J156" s="58">
        <f>IF(ISBLANK($B$62),0,IF($B$62="Y",0,$R$72))</f>
        <v>0</v>
      </c>
      <c r="K156" s="57"/>
      <c r="L156" s="23"/>
      <c r="M156" s="6"/>
    </row>
    <row r="157" spans="1:13" ht="18">
      <c r="A157" s="49">
        <f>D46</f>
        <v>0</v>
      </c>
      <c r="B157" s="58">
        <f>(0.3)*((($F$208)+($G$208))/2)/12</f>
        <v>0</v>
      </c>
      <c r="C157" s="114">
        <f>IF(ISBLANK($B$55),0,IF($B$55="Y",0,LOOKUP($C$55,$N$55:$N$58,R$55:R$58)))</f>
        <v>0</v>
      </c>
      <c r="D157" s="114">
        <f>IF(ISBLANK($B$55),0,IF($B$55="Y",0,LOOKUP($C$56,$N$60:$N$62,R$60:R$62)))</f>
        <v>0</v>
      </c>
      <c r="E157" s="58">
        <f>IF(ISBLANK($B$57),0,IF($B$57="Y",0,R$63))</f>
        <v>0</v>
      </c>
      <c r="F157" s="58">
        <f>IF(ISBLANK($B$58),0,IF($B$58="Y",0,R$64))</f>
        <v>0</v>
      </c>
      <c r="G157" s="58">
        <f>IF(ISBLANK($B$59),0,IF($B$59="Y",0,LOOKUP($C$59,$N$65:$N$69,R$65:R$69)))</f>
        <v>0</v>
      </c>
      <c r="H157" s="58">
        <f>IF(ISBLANK($B$60),0,IF($B$60="Y",0,$R$70))</f>
        <v>0</v>
      </c>
      <c r="I157" s="58">
        <f>IF(ISBLANK($B$61),0,IF($B$61="Y",0,$R$71))</f>
        <v>0</v>
      </c>
      <c r="J157" s="58">
        <f>IF(ISBLANK($B$62),0,IF($B$62="Y",0,$R$72))</f>
        <v>0</v>
      </c>
      <c r="K157" s="57"/>
      <c r="L157" s="23"/>
      <c r="M157" s="6"/>
    </row>
    <row r="158" spans="1:13">
      <c r="A158" s="23"/>
      <c r="B158" s="23"/>
      <c r="C158" s="23"/>
      <c r="D158" s="23"/>
      <c r="E158" s="23"/>
      <c r="F158" s="23"/>
      <c r="G158" s="23"/>
      <c r="H158" s="23"/>
      <c r="I158" s="23"/>
      <c r="J158" s="23"/>
      <c r="K158" s="23"/>
      <c r="L158" s="6"/>
    </row>
    <row r="159" spans="1:13">
      <c r="A159" s="23"/>
      <c r="B159" s="23"/>
      <c r="C159" s="23"/>
      <c r="D159" s="23"/>
      <c r="E159" s="23"/>
      <c r="F159" s="23"/>
      <c r="G159" s="23"/>
      <c r="H159" s="23"/>
      <c r="I159" s="23"/>
      <c r="J159" s="23"/>
      <c r="K159" s="23"/>
      <c r="L159" s="6"/>
    </row>
    <row r="160" spans="1:13" ht="18">
      <c r="A160" s="232" t="s">
        <v>98</v>
      </c>
      <c r="B160" s="233"/>
      <c r="C160" s="233"/>
      <c r="D160" s="233"/>
      <c r="E160" s="233"/>
      <c r="F160" s="233"/>
      <c r="G160" s="233"/>
      <c r="H160" s="233"/>
      <c r="I160" s="233"/>
      <c r="J160" s="234"/>
      <c r="K160" s="23"/>
      <c r="L160" s="6"/>
    </row>
    <row r="161" spans="1:44" ht="18">
      <c r="A161" s="25"/>
      <c r="B161" s="25"/>
      <c r="C161" s="59"/>
      <c r="D161" s="29"/>
      <c r="E161" s="60"/>
      <c r="F161" s="60"/>
      <c r="G161" s="60"/>
      <c r="H161" s="25"/>
      <c r="I161" s="25"/>
      <c r="J161" s="25"/>
      <c r="K161" s="23"/>
      <c r="L161" s="6"/>
    </row>
    <row r="162" spans="1:44" ht="18">
      <c r="A162" s="221" t="s">
        <v>83</v>
      </c>
      <c r="B162" s="231" t="s">
        <v>85</v>
      </c>
      <c r="C162" s="221" t="s">
        <v>62</v>
      </c>
      <c r="D162" s="221" t="s">
        <v>60</v>
      </c>
      <c r="E162" s="221" t="s">
        <v>52</v>
      </c>
      <c r="F162" s="235" t="s">
        <v>166</v>
      </c>
      <c r="G162" s="231" t="s">
        <v>81</v>
      </c>
      <c r="H162" s="221" t="s">
        <v>50</v>
      </c>
      <c r="I162" s="221" t="s">
        <v>63</v>
      </c>
      <c r="J162" s="221" t="s">
        <v>64</v>
      </c>
      <c r="K162" s="56"/>
      <c r="L162" s="23"/>
      <c r="M162" s="6"/>
    </row>
    <row r="163" spans="1:44" ht="18">
      <c r="A163" s="221"/>
      <c r="B163" s="221"/>
      <c r="C163" s="221"/>
      <c r="D163" s="221"/>
      <c r="E163" s="221"/>
      <c r="F163" s="236"/>
      <c r="G163" s="221"/>
      <c r="H163" s="221"/>
      <c r="I163" s="221"/>
      <c r="J163" s="221"/>
      <c r="K163" s="56"/>
      <c r="L163" s="23"/>
      <c r="M163" s="6"/>
    </row>
    <row r="164" spans="1:44" ht="18">
      <c r="A164" s="25"/>
      <c r="B164" s="57"/>
      <c r="C164" s="57"/>
      <c r="D164" s="57"/>
      <c r="E164" s="57"/>
      <c r="F164" s="57"/>
      <c r="G164" s="57"/>
      <c r="H164" s="57"/>
      <c r="I164" s="57"/>
      <c r="J164" s="57"/>
      <c r="K164" s="57"/>
      <c r="L164" s="23"/>
      <c r="M164" s="6"/>
    </row>
    <row r="165" spans="1:44" ht="18">
      <c r="A165" s="49">
        <f>D41</f>
        <v>0</v>
      </c>
      <c r="B165" s="58">
        <f>(0.3)*($H$203/12)</f>
        <v>0</v>
      </c>
      <c r="C165" s="114">
        <f>IF(ISBLANK($B$55),0,IF($B$55="Y",0,LOOKUP($C$55,$N$55:$N$58,S$55:S$58)))</f>
        <v>0</v>
      </c>
      <c r="D165" s="114">
        <f>IF(ISBLANK($B$55),0,IF($B$55="Y",0,LOOKUP($C$56,$N$60:$N$62,S$60:S$62)))</f>
        <v>0</v>
      </c>
      <c r="E165" s="58">
        <f>IF(ISBLANK($B$57),0,IF($B$57="Y",0,S$63))</f>
        <v>0</v>
      </c>
      <c r="F165" s="58">
        <f>IF(ISBLANK($B$58),0,IF($B$58="Y",0,S$64))</f>
        <v>0</v>
      </c>
      <c r="G165" s="58">
        <f>IF(ISBLANK($B$59),0,IF($B$59="Y",0,LOOKUP($C$59,$N$66:$N$69,S$66:S$69)))</f>
        <v>0</v>
      </c>
      <c r="H165" s="58">
        <f>IF(ISBLANK($B$60),0,IF($B$60="Y",0,$S$70))</f>
        <v>0</v>
      </c>
      <c r="I165" s="58">
        <f>IF(ISBLANK($B$61),0,IF($B$61="Y",0,$S$71))</f>
        <v>0</v>
      </c>
      <c r="J165" s="58">
        <f>IF(ISBLANK($B$62),0,IF($B$62="Y",0,$S$72))</f>
        <v>0</v>
      </c>
      <c r="K165" s="57"/>
      <c r="L165" s="23"/>
      <c r="M165" s="6"/>
    </row>
    <row r="166" spans="1:44" ht="18">
      <c r="A166" s="49">
        <f>D42</f>
        <v>0</v>
      </c>
      <c r="B166" s="58">
        <f>(0.3)*($H$204/12)</f>
        <v>0</v>
      </c>
      <c r="C166" s="114">
        <f>IF(ISBLANK($B$55),0,IF($B$55="Y",0,LOOKUP($C$55,$N$55:$N$58,S$55:S$58)))</f>
        <v>0</v>
      </c>
      <c r="D166" s="114">
        <f>IF(ISBLANK($B$55),0,IF($B$55="Y",0,LOOKUP($C$56,$N$60:$N$62,S$60:S$62)))</f>
        <v>0</v>
      </c>
      <c r="E166" s="58">
        <f>IF(ISBLANK($B$57),0,IF($B$57="Y",0,S$63))</f>
        <v>0</v>
      </c>
      <c r="F166" s="58">
        <f>IF(ISBLANK($B$58),0,IF($B$58="Y",0,S$64))</f>
        <v>0</v>
      </c>
      <c r="G166" s="58">
        <f>IF(ISBLANK($B$59),0,IF($B$59="Y",0,LOOKUP($C$59,$N$66:$N$69,S$66:S$69)))</f>
        <v>0</v>
      </c>
      <c r="H166" s="58">
        <f>IF(ISBLANK($B$60),0,IF($B$60="Y",0,$S$70))</f>
        <v>0</v>
      </c>
      <c r="I166" s="58">
        <f>IF(ISBLANK($B$61),0,IF($B$61="Y",0,$S$71))</f>
        <v>0</v>
      </c>
      <c r="J166" s="58">
        <f>IF(ISBLANK($B$62),0,IF($B$62="Y",0,$S$72))</f>
        <v>0</v>
      </c>
      <c r="K166" s="57"/>
      <c r="L166" s="23"/>
      <c r="M166" s="6"/>
    </row>
    <row r="167" spans="1:44" ht="18">
      <c r="A167" s="25"/>
      <c r="B167" s="57"/>
      <c r="C167" s="58"/>
      <c r="D167" s="58"/>
      <c r="E167" s="58"/>
      <c r="F167" s="58"/>
      <c r="G167" s="58"/>
      <c r="H167" s="58"/>
      <c r="I167" s="58"/>
      <c r="J167" s="58"/>
      <c r="K167" s="57"/>
      <c r="L167" s="23"/>
      <c r="M167" s="6"/>
    </row>
    <row r="168" spans="1:44" ht="18">
      <c r="A168" s="49">
        <f>D44</f>
        <v>0</v>
      </c>
      <c r="B168" s="58">
        <f>(0.3)*($H$206/12)</f>
        <v>0</v>
      </c>
      <c r="C168" s="114">
        <f>IF(ISBLANK($B$55),0,IF($B$55="Y",0,LOOKUP($C$55,$N$55:$N$58,S$55:S$58)))</f>
        <v>0</v>
      </c>
      <c r="D168" s="114">
        <f>IF(ISBLANK($B$55),0,IF($B$55="Y",0,LOOKUP($C$56,$N$60:$N$62,S$60:S$62)))</f>
        <v>0</v>
      </c>
      <c r="E168" s="58">
        <f>IF(ISBLANK($B$57),0,IF($B$57="Y",0,S$63))</f>
        <v>0</v>
      </c>
      <c r="F168" s="58">
        <f>IF(ISBLANK($B$58),0,IF($B$58="Y",0,S$64))</f>
        <v>0</v>
      </c>
      <c r="G168" s="58">
        <f>IF(ISBLANK($B$59),0,IF($B$59="Y",0,LOOKUP($C$59,$N$66:$N$69,S$66:S$69)))</f>
        <v>0</v>
      </c>
      <c r="H168" s="58">
        <f>IF(ISBLANK($B$60),0,IF($B$60="Y",0,$S$70))</f>
        <v>0</v>
      </c>
      <c r="I168" s="58">
        <f>IF(ISBLANK($B$61),0,IF($B$61="Y",0,$S$71))</f>
        <v>0</v>
      </c>
      <c r="J168" s="58">
        <f>IF(ISBLANK($B$62),0,IF($B$62="Y",0,$S$72))</f>
        <v>0</v>
      </c>
      <c r="K168" s="57"/>
      <c r="L168" s="23"/>
      <c r="M168" s="6"/>
    </row>
    <row r="169" spans="1:44" ht="18">
      <c r="A169" s="49">
        <f>D45</f>
        <v>0</v>
      </c>
      <c r="B169" s="58">
        <f>(0.3)*($H$207/12)</f>
        <v>0</v>
      </c>
      <c r="C169" s="114">
        <f>IF(ISBLANK($B$55),0,IF($B$55="Y",0,LOOKUP($C$55,$N$55:$N$58,S$55:S$58)))</f>
        <v>0</v>
      </c>
      <c r="D169" s="114">
        <f>IF(ISBLANK($B$55),0,IF($B$55="Y",0,LOOKUP($C$56,$N$60:$N$62,S$60:S$62)))</f>
        <v>0</v>
      </c>
      <c r="E169" s="58">
        <f>IF(ISBLANK($B$57),0,IF($B$57="Y",0,S$63))</f>
        <v>0</v>
      </c>
      <c r="F169" s="58">
        <f>IF(ISBLANK($B$58),0,IF($B$58="Y",0,S$64))</f>
        <v>0</v>
      </c>
      <c r="G169" s="58">
        <f>IF(ISBLANK($B$59),0,IF($B$59="Y",0,LOOKUP($C$59,$N$66:$N$69,S$66:S$69)))</f>
        <v>0</v>
      </c>
      <c r="H169" s="58">
        <f>IF(ISBLANK($B$60),0,IF($B$60="Y",0,$S$70))</f>
        <v>0</v>
      </c>
      <c r="I169" s="58">
        <f>IF(ISBLANK($B$61),0,IF($B$61="Y",0,$S$71))</f>
        <v>0</v>
      </c>
      <c r="J169" s="58">
        <f>IF(ISBLANK($B$62),0,IF($B$62="Y",0,$S$72))</f>
        <v>0</v>
      </c>
      <c r="K169" s="57"/>
      <c r="L169" s="23"/>
      <c r="M169" s="6"/>
    </row>
    <row r="170" spans="1:44" ht="18">
      <c r="A170" s="49">
        <f>D46</f>
        <v>0</v>
      </c>
      <c r="B170" s="58">
        <f>(0.3)*($H$208/12)</f>
        <v>0</v>
      </c>
      <c r="C170" s="114">
        <f>IF(ISBLANK($B$55),0,IF($B$55="Y",0,LOOKUP($C$55,$N$55:$N$58,S$55:S$58)))</f>
        <v>0</v>
      </c>
      <c r="D170" s="114">
        <f>IF(ISBLANK($B$55),0,IF($B$55="Y",0,LOOKUP($C$56,$N$60:$N$62,S$60:S$62)))</f>
        <v>0</v>
      </c>
      <c r="E170" s="58">
        <f>IF(ISBLANK($B$57),0,IF($B$57="Y",0,S$63))</f>
        <v>0</v>
      </c>
      <c r="F170" s="58">
        <f>IF(ISBLANK($B$58),0,IF($B$58="Y",0,S$64))</f>
        <v>0</v>
      </c>
      <c r="G170" s="58">
        <f>IF(ISBLANK($B$59),0,IF($B$59="Y",0,LOOKUP($C$59,$N$66:$N$69,S$66:S$69)))</f>
        <v>0</v>
      </c>
      <c r="H170" s="58">
        <f>IF(ISBLANK($B$60),0,IF($B$60="Y",0,$S$70))</f>
        <v>0</v>
      </c>
      <c r="I170" s="58">
        <f>IF(ISBLANK($B$61),0,IF($B$61="Y",0,$S$71))</f>
        <v>0</v>
      </c>
      <c r="J170" s="58">
        <f>IF(ISBLANK($B$62),0,IF($B$62="Y",0,$S$72))</f>
        <v>0</v>
      </c>
      <c r="K170" s="57"/>
      <c r="L170" s="23"/>
      <c r="M170" s="6"/>
    </row>
    <row r="171" spans="1:44" ht="18" hidden="1">
      <c r="A171" s="61"/>
      <c r="B171" s="61"/>
      <c r="C171" s="61"/>
      <c r="D171" s="61"/>
      <c r="E171" s="61"/>
      <c r="F171" s="61"/>
      <c r="G171" s="61"/>
      <c r="H171" s="61"/>
      <c r="I171" s="61"/>
      <c r="J171" s="61"/>
      <c r="K171" s="23"/>
      <c r="L171" s="6"/>
      <c r="O171" s="4"/>
      <c r="P171" s="4"/>
      <c r="Q171" s="4"/>
      <c r="R171" s="4"/>
      <c r="S171" s="4"/>
      <c r="T171" s="4"/>
      <c r="U171" s="4"/>
      <c r="V171" s="4"/>
      <c r="W171" s="4"/>
      <c r="X171" s="4"/>
      <c r="Y171" s="4"/>
    </row>
    <row r="172" spans="1:44" s="4" customFormat="1" ht="18" hidden="1" customHeight="1">
      <c r="A172" s="25"/>
      <c r="B172" s="25"/>
      <c r="C172" s="232" t="s">
        <v>143</v>
      </c>
      <c r="D172" s="233"/>
      <c r="E172" s="233"/>
      <c r="F172" s="233"/>
      <c r="G172" s="233"/>
      <c r="H172" s="234"/>
      <c r="I172" s="34"/>
      <c r="J172" s="34"/>
      <c r="K172" s="25"/>
      <c r="L172" s="16"/>
      <c r="M172" s="1"/>
      <c r="AP172" s="1"/>
      <c r="AQ172" s="1"/>
      <c r="AR172" s="1"/>
    </row>
    <row r="173" spans="1:44" s="4" customFormat="1" ht="18" hidden="1" customHeight="1">
      <c r="A173" s="25"/>
      <c r="B173" s="25"/>
      <c r="C173" s="25"/>
      <c r="D173" s="230" t="s">
        <v>30</v>
      </c>
      <c r="E173" s="230"/>
      <c r="F173" s="230"/>
      <c r="G173" s="230"/>
      <c r="H173" s="25"/>
      <c r="I173" s="25"/>
      <c r="J173" s="25"/>
      <c r="K173" s="25"/>
      <c r="L173" s="16"/>
      <c r="M173" s="1"/>
    </row>
    <row r="174" spans="1:44" s="4" customFormat="1" ht="18" hidden="1" customHeight="1">
      <c r="A174" s="25"/>
      <c r="B174" s="25"/>
      <c r="C174" s="25"/>
      <c r="D174" s="230" t="s">
        <v>182</v>
      </c>
      <c r="E174" s="230"/>
      <c r="F174" s="230"/>
      <c r="G174" s="230"/>
      <c r="H174" s="25"/>
      <c r="I174" s="25"/>
      <c r="J174" s="25"/>
      <c r="K174" s="25"/>
      <c r="L174" s="16"/>
      <c r="M174" s="1"/>
    </row>
    <row r="175" spans="1:44" s="4" customFormat="1" ht="18" hidden="1" customHeight="1">
      <c r="A175" s="25"/>
      <c r="B175" s="25"/>
      <c r="C175" s="25"/>
      <c r="D175" s="25"/>
      <c r="E175" s="25"/>
      <c r="F175" s="25"/>
      <c r="G175" s="25"/>
      <c r="H175" s="25"/>
      <c r="I175" s="25"/>
      <c r="J175" s="25"/>
      <c r="K175" s="25"/>
      <c r="L175" s="16"/>
    </row>
    <row r="176" spans="1:44" s="4" customFormat="1" ht="18" hidden="1" customHeight="1">
      <c r="A176" s="62" t="s">
        <v>31</v>
      </c>
      <c r="B176" s="28"/>
      <c r="C176" s="32" t="s">
        <v>32</v>
      </c>
      <c r="D176" s="32" t="s">
        <v>33</v>
      </c>
      <c r="E176" s="32" t="s">
        <v>34</v>
      </c>
      <c r="F176" s="32" t="s">
        <v>35</v>
      </c>
      <c r="G176" s="32" t="s">
        <v>36</v>
      </c>
      <c r="H176" s="32" t="s">
        <v>37</v>
      </c>
      <c r="I176" s="32" t="s">
        <v>38</v>
      </c>
      <c r="J176" s="32" t="s">
        <v>39</v>
      </c>
      <c r="K176" s="25"/>
      <c r="L176" s="16"/>
    </row>
    <row r="177" spans="1:58" s="4" customFormat="1" ht="18" hidden="1" customHeight="1">
      <c r="A177" s="28"/>
      <c r="B177" s="28"/>
      <c r="C177" s="25"/>
      <c r="D177" s="25"/>
      <c r="E177" s="25"/>
      <c r="F177" s="25"/>
      <c r="G177" s="25"/>
      <c r="H177" s="25"/>
      <c r="I177" s="25"/>
      <c r="J177" s="25"/>
      <c r="K177" s="25"/>
      <c r="L177" s="16"/>
    </row>
    <row r="178" spans="1:58" s="4" customFormat="1" ht="18" hidden="1" customHeight="1">
      <c r="A178" s="185" t="s">
        <v>42</v>
      </c>
      <c r="B178" s="185"/>
      <c r="C178" s="111">
        <f t="shared" ref="C178:C183" si="10">F178*0.7</f>
        <v>59095.399999999994</v>
      </c>
      <c r="D178" s="111">
        <f t="shared" ref="D178:D183" si="11">F178*0.8</f>
        <v>67537.600000000006</v>
      </c>
      <c r="E178" s="111">
        <f t="shared" ref="E178:E183" si="12">F178*0.9</f>
        <v>75979.8</v>
      </c>
      <c r="F178" s="119">
        <v>84422</v>
      </c>
      <c r="G178" s="111">
        <f t="shared" ref="G178:G183" si="13">F178*1.08</f>
        <v>91175.760000000009</v>
      </c>
      <c r="H178" s="111">
        <f t="shared" ref="H178:H183" si="14">F178*1.16</f>
        <v>97929.51999999999</v>
      </c>
      <c r="I178" s="111">
        <f t="shared" ref="I178:I183" si="15">F178*1.24</f>
        <v>104683.28</v>
      </c>
      <c r="J178" s="111">
        <f t="shared" ref="J178:J183" si="16">F178*1.32</f>
        <v>111437.04000000001</v>
      </c>
      <c r="K178" s="25"/>
      <c r="L178" s="16"/>
      <c r="AB178" s="4">
        <v>1</v>
      </c>
    </row>
    <row r="179" spans="1:58" s="4" customFormat="1" ht="18" hidden="1" customHeight="1">
      <c r="A179" s="185" t="s">
        <v>46</v>
      </c>
      <c r="B179" s="185"/>
      <c r="C179" s="111">
        <f t="shared" si="10"/>
        <v>63429.799999999996</v>
      </c>
      <c r="D179" s="111">
        <f t="shared" si="11"/>
        <v>72491.199999999997</v>
      </c>
      <c r="E179" s="111">
        <f t="shared" si="12"/>
        <v>81552.600000000006</v>
      </c>
      <c r="F179" s="119">
        <v>90614</v>
      </c>
      <c r="G179" s="111">
        <f t="shared" si="13"/>
        <v>97863.12000000001</v>
      </c>
      <c r="H179" s="111">
        <f t="shared" si="14"/>
        <v>105112.23999999999</v>
      </c>
      <c r="I179" s="111">
        <f t="shared" si="15"/>
        <v>112361.36</v>
      </c>
      <c r="J179" s="111">
        <f t="shared" si="16"/>
        <v>119610.48000000001</v>
      </c>
      <c r="K179" s="25"/>
      <c r="L179" s="16"/>
      <c r="AB179" s="4">
        <v>2</v>
      </c>
    </row>
    <row r="180" spans="1:58" s="4" customFormat="1" ht="18" hidden="1" customHeight="1">
      <c r="A180" s="185" t="s">
        <v>43</v>
      </c>
      <c r="B180" s="185"/>
      <c r="C180" s="111">
        <f t="shared" si="10"/>
        <v>73500</v>
      </c>
      <c r="D180" s="111">
        <f t="shared" si="11"/>
        <v>84000</v>
      </c>
      <c r="E180" s="111">
        <f t="shared" si="12"/>
        <v>94500</v>
      </c>
      <c r="F180" s="119">
        <v>105000</v>
      </c>
      <c r="G180" s="111">
        <f t="shared" si="13"/>
        <v>113400.00000000001</v>
      </c>
      <c r="H180" s="111">
        <f t="shared" si="14"/>
        <v>121799.99999999999</v>
      </c>
      <c r="I180" s="111">
        <f t="shared" si="15"/>
        <v>130200</v>
      </c>
      <c r="J180" s="111">
        <f t="shared" si="16"/>
        <v>138600</v>
      </c>
      <c r="K180" s="25"/>
      <c r="L180" s="16"/>
      <c r="AB180" s="4">
        <v>3</v>
      </c>
    </row>
    <row r="181" spans="1:58" s="4" customFormat="1" ht="18" hidden="1" customHeight="1">
      <c r="A181" s="185" t="s">
        <v>44</v>
      </c>
      <c r="B181" s="185"/>
      <c r="C181" s="111">
        <f t="shared" si="10"/>
        <v>64829.799999999996</v>
      </c>
      <c r="D181" s="111">
        <f t="shared" si="11"/>
        <v>74091.199999999997</v>
      </c>
      <c r="E181" s="111">
        <f t="shared" si="12"/>
        <v>83352.600000000006</v>
      </c>
      <c r="F181" s="119">
        <v>92614</v>
      </c>
      <c r="G181" s="111">
        <f t="shared" si="13"/>
        <v>100023.12000000001</v>
      </c>
      <c r="H181" s="111">
        <f t="shared" si="14"/>
        <v>107432.23999999999</v>
      </c>
      <c r="I181" s="111">
        <f t="shared" si="15"/>
        <v>114841.36</v>
      </c>
      <c r="J181" s="111">
        <f t="shared" si="16"/>
        <v>122250.48000000001</v>
      </c>
      <c r="K181" s="25"/>
      <c r="L181" s="16"/>
      <c r="AB181" s="4">
        <v>4</v>
      </c>
    </row>
    <row r="182" spans="1:58" s="4" customFormat="1" ht="18" hidden="1" customHeight="1">
      <c r="A182" s="185" t="s">
        <v>45</v>
      </c>
      <c r="B182" s="185"/>
      <c r="C182" s="111">
        <f t="shared" si="10"/>
        <v>57050</v>
      </c>
      <c r="D182" s="111">
        <f t="shared" si="11"/>
        <v>65200</v>
      </c>
      <c r="E182" s="111">
        <f t="shared" si="12"/>
        <v>73350</v>
      </c>
      <c r="F182" s="119">
        <v>81500</v>
      </c>
      <c r="G182" s="111">
        <f t="shared" si="13"/>
        <v>88020</v>
      </c>
      <c r="H182" s="111">
        <f t="shared" si="14"/>
        <v>94540</v>
      </c>
      <c r="I182" s="111">
        <f t="shared" si="15"/>
        <v>101060</v>
      </c>
      <c r="J182" s="111">
        <f t="shared" si="16"/>
        <v>107580</v>
      </c>
      <c r="K182" s="25"/>
      <c r="L182" s="16"/>
      <c r="AB182" s="4">
        <v>5</v>
      </c>
    </row>
    <row r="183" spans="1:58" s="4" customFormat="1" ht="18" hidden="1" customHeight="1">
      <c r="A183" s="185" t="s">
        <v>88</v>
      </c>
      <c r="B183" s="185"/>
      <c r="C183" s="111">
        <f t="shared" si="10"/>
        <v>51085.299999999996</v>
      </c>
      <c r="D183" s="111">
        <f t="shared" si="11"/>
        <v>58383.200000000004</v>
      </c>
      <c r="E183" s="111">
        <f t="shared" si="12"/>
        <v>65681.100000000006</v>
      </c>
      <c r="F183" s="119">
        <v>72979</v>
      </c>
      <c r="G183" s="111">
        <f t="shared" si="13"/>
        <v>78817.320000000007</v>
      </c>
      <c r="H183" s="111">
        <f t="shared" si="14"/>
        <v>84655.64</v>
      </c>
      <c r="I183" s="111">
        <f t="shared" si="15"/>
        <v>90493.96</v>
      </c>
      <c r="J183" s="111">
        <f t="shared" si="16"/>
        <v>96332.28</v>
      </c>
      <c r="K183" s="25"/>
      <c r="L183" s="16"/>
      <c r="O183" s="1"/>
      <c r="P183" s="1"/>
      <c r="Q183" s="1"/>
      <c r="R183" s="1"/>
      <c r="S183" s="1"/>
      <c r="T183" s="1"/>
      <c r="U183" s="1"/>
      <c r="V183" s="1"/>
      <c r="W183" s="1"/>
      <c r="X183" s="1"/>
      <c r="Y183" s="1"/>
      <c r="AB183" s="4">
        <v>6</v>
      </c>
      <c r="BF183" s="1"/>
    </row>
    <row r="184" spans="1:58" ht="15" hidden="1" customHeight="1">
      <c r="A184" s="23"/>
      <c r="B184" s="23"/>
      <c r="C184" s="23"/>
      <c r="D184" s="23"/>
      <c r="E184" s="23"/>
      <c r="F184" s="23"/>
      <c r="G184" s="23"/>
      <c r="H184" s="23"/>
      <c r="I184" s="23"/>
      <c r="J184" s="23"/>
      <c r="K184" s="23"/>
      <c r="L184" s="6"/>
      <c r="M184" s="4"/>
      <c r="AP184" s="4"/>
      <c r="AQ184" s="4"/>
      <c r="AR184" s="4"/>
    </row>
    <row r="185" spans="1:58" ht="15.75" hidden="1" customHeight="1">
      <c r="A185" s="61"/>
      <c r="B185" s="61"/>
      <c r="C185" s="61"/>
      <c r="D185" s="61"/>
      <c r="E185" s="61"/>
      <c r="F185" s="61"/>
      <c r="G185" s="61"/>
      <c r="H185" s="61"/>
      <c r="I185" s="61"/>
      <c r="J185" s="61"/>
      <c r="K185" s="23"/>
      <c r="L185" s="6"/>
      <c r="M185" s="4"/>
    </row>
    <row r="186" spans="1:58" ht="18">
      <c r="A186" s="61"/>
      <c r="B186" s="61"/>
      <c r="C186" s="61"/>
      <c r="D186" s="61"/>
      <c r="E186" s="61"/>
      <c r="F186" s="61"/>
      <c r="G186" s="61"/>
      <c r="H186" s="61"/>
      <c r="I186" s="61"/>
      <c r="J186" s="61"/>
      <c r="K186" s="23"/>
      <c r="L186" s="6"/>
      <c r="M186" s="4"/>
    </row>
    <row r="187" spans="1:58" ht="20.25">
      <c r="A187" s="186" t="s">
        <v>21</v>
      </c>
      <c r="B187" s="187"/>
      <c r="C187" s="187"/>
      <c r="D187" s="187"/>
      <c r="E187" s="187"/>
      <c r="F187" s="187"/>
      <c r="G187" s="187"/>
      <c r="H187" s="187"/>
      <c r="I187" s="187"/>
      <c r="J187" s="188"/>
      <c r="K187" s="23"/>
      <c r="L187" s="6"/>
    </row>
    <row r="188" spans="1:58" ht="18">
      <c r="A188" s="189" t="str">
        <f>C13</f>
        <v>2014 COAH Regional Limits</v>
      </c>
      <c r="B188" s="190"/>
      <c r="C188" s="190"/>
      <c r="D188" s="190"/>
      <c r="E188" s="190"/>
      <c r="F188" s="190"/>
      <c r="G188" s="190"/>
      <c r="H188" s="190"/>
      <c r="I188" s="190"/>
      <c r="J188" s="191"/>
      <c r="K188" s="61"/>
      <c r="L188" s="6"/>
      <c r="R188" s="5"/>
    </row>
    <row r="189" spans="1:58" ht="18">
      <c r="A189" s="25"/>
      <c r="B189" s="25"/>
      <c r="C189" s="25"/>
      <c r="D189" s="25"/>
      <c r="E189" s="25"/>
      <c r="F189" s="25"/>
      <c r="G189" s="25"/>
      <c r="H189" s="25"/>
      <c r="I189" s="25"/>
      <c r="J189" s="25"/>
      <c r="K189" s="63"/>
      <c r="L189" s="6"/>
      <c r="Q189" s="1" t="s">
        <v>20</v>
      </c>
    </row>
    <row r="190" spans="1:58" ht="18">
      <c r="A190" s="184" t="s">
        <v>27</v>
      </c>
      <c r="B190" s="184"/>
      <c r="C190" s="56" t="s">
        <v>22</v>
      </c>
      <c r="D190" s="56" t="s">
        <v>13</v>
      </c>
      <c r="E190" s="56" t="s">
        <v>14</v>
      </c>
      <c r="F190" s="56" t="s">
        <v>15</v>
      </c>
      <c r="G190" s="56" t="s">
        <v>16</v>
      </c>
      <c r="H190" s="56" t="s">
        <v>17</v>
      </c>
      <c r="I190" s="64" t="s">
        <v>23</v>
      </c>
      <c r="J190" s="56">
        <v>8</v>
      </c>
      <c r="K190" s="23"/>
      <c r="L190" s="6"/>
    </row>
    <row r="191" spans="1:58" ht="18">
      <c r="A191" s="184" t="s">
        <v>28</v>
      </c>
      <c r="B191" s="184"/>
      <c r="C191" s="58">
        <f t="shared" ref="C191:J191" si="17">IF($C$15,LOOKUP($C$15,$AB$178:$AB$183,C$178:C$183),0)</f>
        <v>0</v>
      </c>
      <c r="D191" s="58">
        <f t="shared" si="17"/>
        <v>0</v>
      </c>
      <c r="E191" s="58">
        <f t="shared" si="17"/>
        <v>0</v>
      </c>
      <c r="F191" s="58">
        <f t="shared" si="17"/>
        <v>0</v>
      </c>
      <c r="G191" s="58">
        <f t="shared" si="17"/>
        <v>0</v>
      </c>
      <c r="H191" s="58">
        <f t="shared" si="17"/>
        <v>0</v>
      </c>
      <c r="I191" s="58">
        <f t="shared" si="17"/>
        <v>0</v>
      </c>
      <c r="J191" s="58">
        <f t="shared" si="17"/>
        <v>0</v>
      </c>
      <c r="K191" s="23"/>
      <c r="L191" s="7"/>
      <c r="Q191" s="1" t="s">
        <v>20</v>
      </c>
      <c r="R191" s="5"/>
    </row>
    <row r="192" spans="1:58" ht="18">
      <c r="A192" s="25"/>
      <c r="B192" s="25"/>
      <c r="C192" s="25"/>
      <c r="D192" s="25"/>
      <c r="E192" s="25"/>
      <c r="F192" s="25"/>
      <c r="G192" s="25"/>
      <c r="H192" s="25"/>
      <c r="I192" s="63"/>
      <c r="J192" s="25"/>
      <c r="K192" s="23"/>
      <c r="L192" s="6"/>
      <c r="Q192" s="1" t="s">
        <v>20</v>
      </c>
    </row>
    <row r="193" spans="1:18" ht="18">
      <c r="A193" s="56" t="s">
        <v>12</v>
      </c>
      <c r="B193" s="56" t="s">
        <v>26</v>
      </c>
      <c r="C193" s="25"/>
      <c r="D193" s="25"/>
      <c r="E193" s="25"/>
      <c r="F193" s="25"/>
      <c r="G193" s="25"/>
      <c r="H193" s="25"/>
      <c r="I193" s="63"/>
      <c r="J193" s="25"/>
      <c r="K193" s="23"/>
      <c r="L193" s="6"/>
    </row>
    <row r="194" spans="1:18" ht="18">
      <c r="A194" s="25"/>
      <c r="B194" s="25"/>
      <c r="C194" s="25"/>
      <c r="D194" s="25"/>
      <c r="E194" s="25"/>
      <c r="F194" s="25"/>
      <c r="G194" s="25"/>
      <c r="H194" s="25"/>
      <c r="I194" s="63"/>
      <c r="J194" s="25"/>
      <c r="K194" s="23"/>
      <c r="L194" s="6"/>
      <c r="Q194" s="1" t="s">
        <v>20</v>
      </c>
      <c r="R194" s="5"/>
    </row>
    <row r="195" spans="1:18" ht="18">
      <c r="A195" s="35" t="s">
        <v>18</v>
      </c>
      <c r="B195" s="65">
        <v>0.8</v>
      </c>
      <c r="C195" s="58">
        <f>B195*$C$191</f>
        <v>0</v>
      </c>
      <c r="D195" s="58">
        <f>B195*$D$191</f>
        <v>0</v>
      </c>
      <c r="E195" s="58">
        <f>B195*$E$191</f>
        <v>0</v>
      </c>
      <c r="F195" s="58">
        <f>B195*$F$191</f>
        <v>0</v>
      </c>
      <c r="G195" s="58">
        <f t="shared" ref="G195:J197" si="18">$B195*G$191</f>
        <v>0</v>
      </c>
      <c r="H195" s="58">
        <f t="shared" si="18"/>
        <v>0</v>
      </c>
      <c r="I195" s="58">
        <f t="shared" si="18"/>
        <v>0</v>
      </c>
      <c r="J195" s="58">
        <f t="shared" si="18"/>
        <v>0</v>
      </c>
      <c r="K195" s="23"/>
      <c r="L195" s="6"/>
      <c r="Q195" s="1" t="s">
        <v>20</v>
      </c>
    </row>
    <row r="196" spans="1:18" ht="18">
      <c r="A196" s="35" t="s">
        <v>19</v>
      </c>
      <c r="B196" s="65">
        <v>0.5</v>
      </c>
      <c r="C196" s="58">
        <f>B196*$C$191</f>
        <v>0</v>
      </c>
      <c r="D196" s="58">
        <f>B196*$D$191</f>
        <v>0</v>
      </c>
      <c r="E196" s="58">
        <f>B196*$E$191</f>
        <v>0</v>
      </c>
      <c r="F196" s="58">
        <f>B196*$F$191</f>
        <v>0</v>
      </c>
      <c r="G196" s="58">
        <f t="shared" si="18"/>
        <v>0</v>
      </c>
      <c r="H196" s="58">
        <f t="shared" si="18"/>
        <v>0</v>
      </c>
      <c r="I196" s="58">
        <f t="shared" si="18"/>
        <v>0</v>
      </c>
      <c r="J196" s="58">
        <f t="shared" si="18"/>
        <v>0</v>
      </c>
      <c r="K196" s="23"/>
      <c r="L196" s="6"/>
    </row>
    <row r="197" spans="1:18" ht="18">
      <c r="A197" s="35" t="s">
        <v>92</v>
      </c>
      <c r="B197" s="65">
        <v>0.3</v>
      </c>
      <c r="C197" s="58">
        <f>B197*$C$191</f>
        <v>0</v>
      </c>
      <c r="D197" s="58">
        <f>B197*$D$191</f>
        <v>0</v>
      </c>
      <c r="E197" s="58">
        <f>B197*$E$191</f>
        <v>0</v>
      </c>
      <c r="F197" s="58">
        <f>B197*$F$191</f>
        <v>0</v>
      </c>
      <c r="G197" s="58">
        <f t="shared" si="18"/>
        <v>0</v>
      </c>
      <c r="H197" s="58">
        <f t="shared" si="18"/>
        <v>0</v>
      </c>
      <c r="I197" s="58">
        <f t="shared" si="18"/>
        <v>0</v>
      </c>
      <c r="J197" s="58">
        <f t="shared" si="18"/>
        <v>0</v>
      </c>
      <c r="K197" s="67"/>
      <c r="L197" s="6"/>
      <c r="Q197" s="1" t="s">
        <v>20</v>
      </c>
    </row>
    <row r="198" spans="1:18" ht="18">
      <c r="A198" s="35"/>
      <c r="B198" s="65"/>
      <c r="C198" s="58"/>
      <c r="D198" s="58"/>
      <c r="E198" s="58"/>
      <c r="F198" s="58"/>
      <c r="G198" s="58"/>
      <c r="H198" s="58"/>
      <c r="I198" s="58"/>
      <c r="J198" s="58"/>
      <c r="K198" s="73"/>
      <c r="L198" s="6"/>
    </row>
    <row r="199" spans="1:18" ht="54.75" customHeight="1">
      <c r="A199" s="254" t="s">
        <v>184</v>
      </c>
      <c r="B199" s="255"/>
      <c r="C199" s="255"/>
      <c r="D199" s="255"/>
      <c r="E199" s="255"/>
      <c r="F199" s="255"/>
      <c r="G199" s="255"/>
      <c r="H199" s="255"/>
      <c r="I199" s="255"/>
      <c r="J199" s="256"/>
      <c r="K199" s="73"/>
      <c r="L199" s="6"/>
    </row>
    <row r="200" spans="1:18" ht="18" hidden="1">
      <c r="A200" s="58"/>
      <c r="B200" s="58"/>
      <c r="C200" s="58"/>
      <c r="D200" s="58"/>
      <c r="E200" s="58"/>
      <c r="F200" s="58"/>
      <c r="G200" s="58"/>
      <c r="H200" s="58"/>
      <c r="I200" s="58"/>
      <c r="J200" s="58"/>
      <c r="K200" s="73"/>
      <c r="L200" s="6"/>
    </row>
    <row r="201" spans="1:18" ht="18" hidden="1">
      <c r="A201" s="58"/>
      <c r="B201" s="58"/>
      <c r="C201" s="58"/>
      <c r="D201" s="58"/>
      <c r="E201" s="58"/>
      <c r="F201" s="58"/>
      <c r="G201" s="58"/>
      <c r="H201" s="58"/>
      <c r="I201" s="58"/>
      <c r="J201" s="58"/>
      <c r="K201" s="73"/>
      <c r="L201" s="6"/>
    </row>
    <row r="202" spans="1:18" ht="18" hidden="1">
      <c r="A202" s="35"/>
      <c r="B202" s="65"/>
      <c r="C202" s="58"/>
      <c r="D202" s="58"/>
      <c r="E202" s="58"/>
      <c r="F202" s="58"/>
      <c r="G202" s="58"/>
      <c r="H202" s="58"/>
      <c r="I202" s="58"/>
      <c r="J202" s="58"/>
      <c r="K202" s="73"/>
      <c r="L202" s="6"/>
    </row>
    <row r="203" spans="1:18" ht="18" hidden="1">
      <c r="A203" s="17"/>
      <c r="B203" s="18">
        <f>D41</f>
        <v>0</v>
      </c>
      <c r="C203" s="19">
        <f t="shared" ref="C203:J204" si="19">$B203*C$191</f>
        <v>0</v>
      </c>
      <c r="D203" s="19">
        <f t="shared" si="19"/>
        <v>0</v>
      </c>
      <c r="E203" s="19">
        <f t="shared" si="19"/>
        <v>0</v>
      </c>
      <c r="F203" s="19">
        <f t="shared" si="19"/>
        <v>0</v>
      </c>
      <c r="G203" s="19">
        <f t="shared" si="19"/>
        <v>0</v>
      </c>
      <c r="H203" s="19">
        <f t="shared" si="19"/>
        <v>0</v>
      </c>
      <c r="I203" s="20">
        <f t="shared" si="19"/>
        <v>0</v>
      </c>
      <c r="J203" s="20">
        <f t="shared" si="19"/>
        <v>0</v>
      </c>
      <c r="K203" s="21"/>
      <c r="Q203" s="1" t="s">
        <v>20</v>
      </c>
    </row>
    <row r="204" spans="1:18" ht="18" hidden="1">
      <c r="A204" s="8"/>
      <c r="B204" s="10">
        <f>D42</f>
        <v>0</v>
      </c>
      <c r="C204" s="2">
        <f t="shared" si="19"/>
        <v>0</v>
      </c>
      <c r="D204" s="2">
        <f t="shared" si="19"/>
        <v>0</v>
      </c>
      <c r="E204" s="2">
        <f t="shared" si="19"/>
        <v>0</v>
      </c>
      <c r="F204" s="2">
        <f t="shared" si="19"/>
        <v>0</v>
      </c>
      <c r="G204" s="2">
        <f t="shared" si="19"/>
        <v>0</v>
      </c>
      <c r="H204" s="2">
        <f t="shared" si="19"/>
        <v>0</v>
      </c>
      <c r="I204" s="3">
        <f t="shared" si="19"/>
        <v>0</v>
      </c>
      <c r="J204" s="3">
        <f t="shared" si="19"/>
        <v>0</v>
      </c>
    </row>
    <row r="205" spans="1:18" ht="18" hidden="1">
      <c r="A205" s="4"/>
      <c r="B205" s="10"/>
      <c r="C205" s="2"/>
      <c r="D205" s="2"/>
      <c r="E205" s="2"/>
      <c r="F205" s="2"/>
      <c r="G205" s="2"/>
      <c r="H205" s="2"/>
      <c r="I205" s="3"/>
      <c r="J205" s="2"/>
    </row>
    <row r="206" spans="1:18" ht="18" hidden="1">
      <c r="A206" s="8"/>
      <c r="B206" s="10">
        <f>D44</f>
        <v>0</v>
      </c>
      <c r="C206" s="2">
        <f t="shared" ref="C206:J208" si="20">$B206*C$191</f>
        <v>0</v>
      </c>
      <c r="D206" s="2">
        <f t="shared" si="20"/>
        <v>0</v>
      </c>
      <c r="E206" s="2">
        <f t="shared" si="20"/>
        <v>0</v>
      </c>
      <c r="F206" s="2">
        <f t="shared" si="20"/>
        <v>0</v>
      </c>
      <c r="G206" s="2">
        <f t="shared" si="20"/>
        <v>0</v>
      </c>
      <c r="H206" s="2">
        <f t="shared" si="20"/>
        <v>0</v>
      </c>
      <c r="I206" s="3">
        <f t="shared" si="20"/>
        <v>0</v>
      </c>
      <c r="J206" s="3">
        <f t="shared" si="20"/>
        <v>0</v>
      </c>
      <c r="Q206" s="1" t="s">
        <v>20</v>
      </c>
    </row>
    <row r="207" spans="1:18" ht="18" hidden="1">
      <c r="A207" s="8"/>
      <c r="B207" s="10">
        <f>D45</f>
        <v>0</v>
      </c>
      <c r="C207" s="2">
        <f t="shared" si="20"/>
        <v>0</v>
      </c>
      <c r="D207" s="2">
        <f t="shared" si="20"/>
        <v>0</v>
      </c>
      <c r="E207" s="2">
        <f t="shared" si="20"/>
        <v>0</v>
      </c>
      <c r="F207" s="2">
        <f t="shared" si="20"/>
        <v>0</v>
      </c>
      <c r="G207" s="2">
        <f t="shared" si="20"/>
        <v>0</v>
      </c>
      <c r="H207" s="2">
        <f t="shared" si="20"/>
        <v>0</v>
      </c>
      <c r="I207" s="3">
        <f t="shared" si="20"/>
        <v>0</v>
      </c>
      <c r="J207" s="3">
        <f t="shared" si="20"/>
        <v>0</v>
      </c>
      <c r="Q207" s="1" t="s">
        <v>20</v>
      </c>
    </row>
    <row r="208" spans="1:18" ht="18" hidden="1">
      <c r="A208" s="8"/>
      <c r="B208" s="10">
        <f>D46</f>
        <v>0</v>
      </c>
      <c r="C208" s="2">
        <f t="shared" si="20"/>
        <v>0</v>
      </c>
      <c r="D208" s="2">
        <f t="shared" si="20"/>
        <v>0</v>
      </c>
      <c r="E208" s="2">
        <f t="shared" si="20"/>
        <v>0</v>
      </c>
      <c r="F208" s="2">
        <f t="shared" si="20"/>
        <v>0</v>
      </c>
      <c r="G208" s="2">
        <f t="shared" si="20"/>
        <v>0</v>
      </c>
      <c r="H208" s="2">
        <f t="shared" si="20"/>
        <v>0</v>
      </c>
      <c r="I208" s="2">
        <f t="shared" si="20"/>
        <v>0</v>
      </c>
      <c r="J208" s="2">
        <f t="shared" si="20"/>
        <v>0</v>
      </c>
      <c r="Q208" s="1" t="s">
        <v>20</v>
      </c>
      <c r="R208" s="13"/>
    </row>
    <row r="209" spans="1:10" hidden="1">
      <c r="A209" s="9"/>
      <c r="B209" s="9"/>
      <c r="C209" s="9"/>
      <c r="D209" s="9"/>
      <c r="E209" s="9"/>
      <c r="F209" s="9"/>
      <c r="G209" s="9"/>
      <c r="H209" s="9"/>
      <c r="I209" s="9"/>
      <c r="J209" s="9"/>
    </row>
    <row r="210" spans="1:10" hidden="1">
      <c r="A210" s="9"/>
      <c r="B210" s="9"/>
      <c r="C210" s="9"/>
      <c r="D210" s="9"/>
      <c r="E210" s="9"/>
      <c r="F210" s="9"/>
      <c r="G210" s="9"/>
      <c r="H210" s="9"/>
      <c r="I210" s="9"/>
      <c r="J210" s="9"/>
    </row>
    <row r="211" spans="1:10">
      <c r="A211" s="9"/>
      <c r="B211" s="9"/>
      <c r="C211" s="9"/>
      <c r="D211" s="9"/>
      <c r="E211" s="9"/>
      <c r="F211" s="9"/>
      <c r="G211" s="9"/>
      <c r="H211" s="9"/>
      <c r="I211" s="9"/>
      <c r="J211" s="9"/>
    </row>
    <row r="212" spans="1:10">
      <c r="A212" s="9"/>
      <c r="B212" s="9"/>
      <c r="C212" s="9"/>
      <c r="D212" s="9"/>
      <c r="E212" s="9"/>
      <c r="F212" s="9"/>
      <c r="G212" s="9"/>
      <c r="H212" s="9"/>
      <c r="I212" s="9"/>
      <c r="J212" s="9"/>
    </row>
    <row r="213" spans="1:10">
      <c r="A213" s="9"/>
      <c r="B213" s="9"/>
      <c r="C213" s="9"/>
      <c r="D213" s="9"/>
      <c r="E213" s="9"/>
      <c r="F213" s="9"/>
      <c r="G213" s="9"/>
      <c r="H213" s="9"/>
      <c r="I213" s="9"/>
      <c r="J213" s="9"/>
    </row>
    <row r="214" spans="1:10">
      <c r="A214" s="9"/>
      <c r="B214" s="9"/>
      <c r="C214" s="9"/>
      <c r="D214" s="9"/>
      <c r="E214" s="9"/>
      <c r="F214" s="9"/>
      <c r="G214" s="9"/>
      <c r="H214" s="9"/>
      <c r="I214" s="9"/>
      <c r="J214" s="9"/>
    </row>
    <row r="215" spans="1:10">
      <c r="A215" s="9"/>
      <c r="B215" s="9"/>
      <c r="C215" s="9"/>
      <c r="D215" s="9"/>
      <c r="E215" s="9"/>
      <c r="F215" s="9"/>
      <c r="G215" s="9"/>
      <c r="H215" s="9"/>
      <c r="I215" s="9"/>
      <c r="J215" s="9"/>
    </row>
    <row r="216" spans="1:10">
      <c r="A216" s="9"/>
      <c r="B216" s="9"/>
      <c r="C216" s="9"/>
      <c r="D216" s="9"/>
      <c r="E216" s="9"/>
      <c r="F216" s="9"/>
      <c r="G216" s="9"/>
      <c r="H216" s="9"/>
      <c r="I216" s="9"/>
      <c r="J216" s="9"/>
    </row>
    <row r="217" spans="1:10">
      <c r="A217" s="9"/>
      <c r="B217" s="9"/>
      <c r="C217" s="9"/>
      <c r="D217" s="9"/>
      <c r="E217" s="9"/>
      <c r="F217" s="9"/>
      <c r="G217" s="9"/>
      <c r="H217" s="9"/>
      <c r="I217" s="9"/>
      <c r="J217" s="9"/>
    </row>
    <row r="218" spans="1:10">
      <c r="A218" s="9"/>
      <c r="B218" s="9"/>
      <c r="C218" s="9"/>
      <c r="D218" s="9"/>
      <c r="E218" s="9"/>
      <c r="F218" s="9"/>
      <c r="G218" s="9"/>
      <c r="H218" s="9"/>
      <c r="I218" s="9"/>
      <c r="J218" s="9"/>
    </row>
    <row r="219" spans="1:10">
      <c r="A219" s="9"/>
      <c r="B219" s="9"/>
      <c r="C219" s="9"/>
      <c r="D219" s="9"/>
      <c r="E219" s="9"/>
      <c r="F219" s="9"/>
      <c r="G219" s="9"/>
      <c r="H219" s="9"/>
      <c r="I219" s="9"/>
      <c r="J219" s="9"/>
    </row>
    <row r="220" spans="1:10">
      <c r="A220" s="9"/>
      <c r="B220" s="9"/>
      <c r="C220" s="9"/>
      <c r="D220" s="9"/>
      <c r="E220" s="9"/>
      <c r="F220" s="9"/>
      <c r="G220" s="9"/>
      <c r="H220" s="9"/>
      <c r="I220" s="9"/>
      <c r="J220" s="9"/>
    </row>
    <row r="221" spans="1:10">
      <c r="A221" s="9"/>
      <c r="B221" s="9"/>
      <c r="C221" s="9"/>
      <c r="D221" s="9"/>
      <c r="E221" s="9"/>
      <c r="F221" s="9"/>
      <c r="G221" s="9"/>
      <c r="H221" s="9"/>
      <c r="I221" s="9"/>
      <c r="J221" s="9"/>
    </row>
    <row r="222" spans="1:10">
      <c r="A222" s="9"/>
      <c r="B222" s="9"/>
      <c r="C222" s="9"/>
      <c r="D222" s="9"/>
      <c r="E222" s="9"/>
      <c r="F222" s="9"/>
      <c r="G222" s="9"/>
      <c r="H222" s="9"/>
      <c r="I222" s="9"/>
      <c r="J222" s="9"/>
    </row>
    <row r="223" spans="1:10">
      <c r="A223" s="9"/>
      <c r="B223" s="9"/>
      <c r="C223" s="9"/>
      <c r="D223" s="9"/>
      <c r="E223" s="9"/>
      <c r="F223" s="9"/>
      <c r="G223" s="9"/>
      <c r="H223" s="9"/>
      <c r="I223" s="9"/>
      <c r="J223" s="9"/>
    </row>
    <row r="224" spans="1:10">
      <c r="A224" s="9"/>
      <c r="B224" s="9"/>
      <c r="C224" s="9"/>
      <c r="D224" s="9"/>
      <c r="E224" s="9"/>
      <c r="F224" s="9"/>
      <c r="G224" s="9"/>
      <c r="H224" s="9"/>
      <c r="I224" s="9"/>
      <c r="J224" s="9"/>
    </row>
    <row r="225" spans="1:10">
      <c r="A225" s="9"/>
      <c r="B225" s="9"/>
      <c r="C225" s="9"/>
      <c r="D225" s="9"/>
      <c r="E225" s="9"/>
      <c r="F225" s="9"/>
      <c r="G225" s="9"/>
      <c r="H225" s="9"/>
      <c r="I225" s="9"/>
      <c r="J225" s="9"/>
    </row>
    <row r="226" spans="1:10">
      <c r="A226" s="9"/>
      <c r="B226" s="9"/>
      <c r="C226" s="9"/>
      <c r="D226" s="9"/>
      <c r="E226" s="9"/>
      <c r="F226" s="9"/>
      <c r="G226" s="9"/>
      <c r="H226" s="9"/>
      <c r="I226" s="9"/>
      <c r="J226" s="9"/>
    </row>
    <row r="227" spans="1:10">
      <c r="A227" s="9"/>
      <c r="B227" s="9"/>
      <c r="C227" s="9"/>
      <c r="D227" s="9"/>
      <c r="E227" s="9"/>
      <c r="F227" s="9"/>
      <c r="G227" s="9"/>
      <c r="H227" s="9"/>
      <c r="I227" s="9"/>
      <c r="J227" s="9"/>
    </row>
    <row r="228" spans="1:10">
      <c r="A228" s="9"/>
      <c r="B228" s="9"/>
      <c r="C228" s="9"/>
      <c r="D228" s="9"/>
      <c r="E228" s="9"/>
      <c r="F228" s="9"/>
      <c r="G228" s="9"/>
      <c r="H228" s="9"/>
      <c r="I228" s="9"/>
      <c r="J228" s="9"/>
    </row>
    <row r="229" spans="1:10">
      <c r="A229" s="9"/>
      <c r="B229" s="9"/>
      <c r="C229" s="9"/>
      <c r="D229" s="9"/>
      <c r="E229" s="9"/>
      <c r="F229" s="9"/>
      <c r="G229" s="9"/>
      <c r="H229" s="9"/>
      <c r="I229" s="9"/>
      <c r="J229" s="9"/>
    </row>
    <row r="230" spans="1:10">
      <c r="A230" s="9"/>
      <c r="B230" s="9"/>
      <c r="C230" s="9"/>
      <c r="D230" s="9"/>
      <c r="E230" s="9"/>
      <c r="F230" s="9"/>
      <c r="G230" s="9"/>
      <c r="H230" s="9"/>
      <c r="I230" s="9"/>
      <c r="J230" s="9"/>
    </row>
    <row r="231" spans="1:10">
      <c r="A231" s="9"/>
      <c r="B231" s="9"/>
      <c r="C231" s="9"/>
      <c r="D231" s="9"/>
      <c r="E231" s="9"/>
      <c r="F231" s="9"/>
      <c r="G231" s="9"/>
      <c r="H231" s="9"/>
      <c r="I231" s="9"/>
      <c r="J231" s="9"/>
    </row>
    <row r="232" spans="1:10">
      <c r="A232" s="9"/>
      <c r="B232" s="9"/>
      <c r="C232" s="9"/>
      <c r="D232" s="9"/>
      <c r="E232" s="9"/>
      <c r="F232" s="9"/>
      <c r="G232" s="9"/>
      <c r="H232" s="9"/>
      <c r="I232" s="9"/>
      <c r="J232" s="9"/>
    </row>
    <row r="233" spans="1:10">
      <c r="A233" s="9"/>
      <c r="B233" s="9"/>
      <c r="C233" s="9"/>
      <c r="D233" s="9"/>
      <c r="E233" s="9"/>
      <c r="F233" s="9"/>
      <c r="G233" s="9"/>
      <c r="H233" s="9"/>
      <c r="I233" s="9"/>
      <c r="J233" s="9"/>
    </row>
    <row r="234" spans="1:10">
      <c r="A234" s="9"/>
      <c r="B234" s="9"/>
      <c r="C234" s="9"/>
      <c r="D234" s="9"/>
      <c r="E234" s="9"/>
      <c r="F234" s="9"/>
      <c r="G234" s="9"/>
      <c r="H234" s="9"/>
      <c r="I234" s="9"/>
      <c r="J234" s="9"/>
    </row>
    <row r="235" spans="1:10">
      <c r="A235" s="9"/>
      <c r="B235" s="9"/>
      <c r="C235" s="9"/>
      <c r="D235" s="9"/>
      <c r="E235" s="9"/>
      <c r="F235" s="9"/>
      <c r="G235" s="9"/>
      <c r="H235" s="9"/>
      <c r="I235" s="9"/>
      <c r="J235" s="9"/>
    </row>
    <row r="236" spans="1:10">
      <c r="A236" s="9"/>
      <c r="B236" s="9"/>
      <c r="C236" s="9"/>
      <c r="D236" s="9"/>
      <c r="E236" s="9"/>
      <c r="F236" s="9"/>
      <c r="G236" s="9"/>
      <c r="H236" s="9"/>
      <c r="I236" s="9"/>
      <c r="J236" s="9"/>
    </row>
    <row r="237" spans="1:10">
      <c r="A237" s="9"/>
      <c r="B237" s="9"/>
      <c r="C237" s="9"/>
      <c r="D237" s="9"/>
      <c r="E237" s="9"/>
      <c r="F237" s="9"/>
      <c r="G237" s="9"/>
      <c r="H237" s="9"/>
      <c r="I237" s="9"/>
      <c r="J237" s="9"/>
    </row>
    <row r="238" spans="1:10">
      <c r="A238" s="9"/>
      <c r="B238" s="9"/>
      <c r="C238" s="9"/>
      <c r="D238" s="9"/>
      <c r="E238" s="9"/>
      <c r="F238" s="9"/>
      <c r="G238" s="9"/>
      <c r="H238" s="9"/>
      <c r="I238" s="9"/>
      <c r="J238" s="9"/>
    </row>
    <row r="239" spans="1:10">
      <c r="A239" s="9"/>
      <c r="B239" s="9"/>
      <c r="C239" s="9"/>
      <c r="D239" s="9"/>
      <c r="E239" s="9"/>
      <c r="F239" s="9"/>
      <c r="G239" s="9"/>
      <c r="H239" s="9"/>
      <c r="I239" s="9"/>
      <c r="J239" s="9"/>
    </row>
    <row r="240" spans="1:10">
      <c r="A240" s="9"/>
      <c r="B240" s="9"/>
      <c r="C240" s="9"/>
      <c r="D240" s="9"/>
      <c r="E240" s="9"/>
      <c r="F240" s="9"/>
      <c r="G240" s="9"/>
      <c r="H240" s="9"/>
      <c r="I240" s="9"/>
      <c r="J240" s="9"/>
    </row>
    <row r="241" spans="1:10">
      <c r="A241" s="9"/>
      <c r="B241" s="9"/>
      <c r="C241" s="9"/>
      <c r="D241" s="9"/>
      <c r="E241" s="9"/>
      <c r="F241" s="9"/>
      <c r="G241" s="9"/>
      <c r="H241" s="9"/>
      <c r="I241" s="9"/>
      <c r="J241" s="9"/>
    </row>
    <row r="242" spans="1:10">
      <c r="A242" s="9"/>
      <c r="B242" s="9"/>
      <c r="C242" s="9"/>
      <c r="D242" s="9"/>
      <c r="E242" s="9"/>
      <c r="F242" s="9"/>
      <c r="G242" s="9"/>
      <c r="H242" s="9"/>
      <c r="I242" s="9"/>
      <c r="J242" s="9"/>
    </row>
    <row r="243" spans="1:10">
      <c r="A243" s="9"/>
      <c r="B243" s="9"/>
      <c r="C243" s="9"/>
      <c r="D243" s="9"/>
      <c r="E243" s="9"/>
      <c r="F243" s="9"/>
      <c r="G243" s="9"/>
      <c r="H243" s="9"/>
      <c r="I243" s="9"/>
      <c r="J243" s="9"/>
    </row>
    <row r="244" spans="1:10">
      <c r="A244" s="9"/>
      <c r="B244" s="9"/>
      <c r="C244" s="9"/>
      <c r="D244" s="9"/>
      <c r="E244" s="9"/>
      <c r="F244" s="9"/>
      <c r="G244" s="9"/>
      <c r="H244" s="9"/>
      <c r="I244" s="9"/>
      <c r="J244" s="9"/>
    </row>
    <row r="245" spans="1:10">
      <c r="A245" s="9"/>
      <c r="B245" s="9"/>
      <c r="C245" s="9"/>
      <c r="D245" s="9"/>
      <c r="E245" s="9"/>
      <c r="F245" s="9"/>
      <c r="G245" s="9"/>
      <c r="H245" s="9"/>
      <c r="I245" s="9"/>
      <c r="J245" s="9"/>
    </row>
    <row r="246" spans="1:10">
      <c r="A246" s="9"/>
      <c r="B246" s="9"/>
      <c r="C246" s="9"/>
      <c r="D246" s="9"/>
      <c r="E246" s="9"/>
      <c r="F246" s="9"/>
      <c r="G246" s="9"/>
      <c r="H246" s="9"/>
      <c r="I246" s="9"/>
      <c r="J246" s="9"/>
    </row>
    <row r="247" spans="1:10">
      <c r="A247" s="9"/>
      <c r="B247" s="9"/>
      <c r="C247" s="9"/>
      <c r="D247" s="9"/>
      <c r="E247" s="9"/>
      <c r="F247" s="9"/>
      <c r="G247" s="9"/>
      <c r="H247" s="9"/>
      <c r="I247" s="9"/>
      <c r="J247" s="9"/>
    </row>
    <row r="248" spans="1:10">
      <c r="A248" s="9"/>
      <c r="B248" s="9"/>
      <c r="C248" s="9"/>
      <c r="D248" s="9"/>
      <c r="E248" s="9"/>
      <c r="F248" s="9"/>
      <c r="G248" s="9"/>
      <c r="H248" s="9"/>
      <c r="I248" s="9"/>
      <c r="J248" s="9"/>
    </row>
    <row r="249" spans="1:10">
      <c r="A249" s="9"/>
      <c r="B249" s="9"/>
      <c r="C249" s="9"/>
      <c r="D249" s="9"/>
      <c r="E249" s="9"/>
      <c r="F249" s="9"/>
      <c r="G249" s="9"/>
      <c r="H249" s="9"/>
      <c r="I249" s="9"/>
      <c r="J249" s="9"/>
    </row>
    <row r="250" spans="1:10">
      <c r="A250" s="9"/>
      <c r="B250" s="9"/>
      <c r="C250" s="9"/>
      <c r="D250" s="9"/>
      <c r="E250" s="9"/>
      <c r="F250" s="9"/>
      <c r="G250" s="9"/>
      <c r="H250" s="9"/>
      <c r="I250" s="9"/>
      <c r="J250" s="9"/>
    </row>
    <row r="251" spans="1:10">
      <c r="A251" s="9"/>
      <c r="B251" s="9"/>
      <c r="C251" s="9"/>
      <c r="D251" s="9"/>
      <c r="E251" s="9"/>
      <c r="F251" s="9"/>
      <c r="G251" s="9"/>
      <c r="H251" s="9"/>
      <c r="I251" s="9"/>
      <c r="J251" s="9"/>
    </row>
    <row r="252" spans="1:10">
      <c r="A252" s="9"/>
      <c r="B252" s="9"/>
      <c r="C252" s="9"/>
      <c r="D252" s="9"/>
      <c r="E252" s="9"/>
      <c r="F252" s="9"/>
      <c r="G252" s="9"/>
      <c r="H252" s="9"/>
      <c r="I252" s="9"/>
      <c r="J252" s="9"/>
    </row>
    <row r="253" spans="1:10">
      <c r="A253" s="9"/>
      <c r="B253" s="9"/>
      <c r="C253" s="9"/>
      <c r="D253" s="9"/>
      <c r="E253" s="9"/>
      <c r="F253" s="9"/>
      <c r="G253" s="9"/>
      <c r="H253" s="9"/>
      <c r="I253" s="9"/>
      <c r="J253" s="9"/>
    </row>
    <row r="254" spans="1:10">
      <c r="A254" s="9"/>
      <c r="B254" s="9"/>
      <c r="C254" s="9"/>
      <c r="D254" s="9"/>
      <c r="E254" s="9"/>
      <c r="F254" s="9"/>
      <c r="G254" s="9"/>
      <c r="H254" s="9"/>
      <c r="I254" s="9"/>
      <c r="J254" s="9"/>
    </row>
    <row r="255" spans="1:10">
      <c r="A255" s="9"/>
      <c r="B255" s="9"/>
      <c r="C255" s="9"/>
      <c r="D255" s="9"/>
      <c r="E255" s="9"/>
      <c r="F255" s="9"/>
      <c r="G255" s="9"/>
      <c r="H255" s="9"/>
      <c r="I255" s="9"/>
      <c r="J255" s="9"/>
    </row>
    <row r="256" spans="1:10">
      <c r="A256" s="9"/>
      <c r="B256" s="9"/>
      <c r="C256" s="9"/>
      <c r="D256" s="9"/>
      <c r="E256" s="9"/>
      <c r="F256" s="9"/>
      <c r="G256" s="9"/>
      <c r="H256" s="9"/>
      <c r="I256" s="9"/>
      <c r="J256" s="9"/>
    </row>
    <row r="257" spans="1:10">
      <c r="A257" s="9"/>
      <c r="B257" s="9"/>
      <c r="C257" s="9"/>
      <c r="D257" s="9"/>
      <c r="E257" s="9"/>
      <c r="F257" s="9"/>
      <c r="G257" s="9"/>
      <c r="H257" s="9"/>
      <c r="I257" s="9"/>
      <c r="J257" s="9"/>
    </row>
    <row r="258" spans="1:10">
      <c r="A258" s="9"/>
      <c r="B258" s="9"/>
      <c r="C258" s="9"/>
      <c r="D258" s="9"/>
      <c r="E258" s="9"/>
      <c r="F258" s="9"/>
      <c r="G258" s="9"/>
      <c r="H258" s="9"/>
      <c r="I258" s="9"/>
      <c r="J258" s="9"/>
    </row>
    <row r="259" spans="1:10">
      <c r="A259" s="9"/>
      <c r="B259" s="9"/>
      <c r="C259" s="9"/>
      <c r="D259" s="9"/>
      <c r="E259" s="9"/>
      <c r="F259" s="9"/>
      <c r="G259" s="9"/>
      <c r="H259" s="9"/>
      <c r="I259" s="9"/>
      <c r="J259" s="9"/>
    </row>
    <row r="260" spans="1:10">
      <c r="A260" s="9"/>
      <c r="B260" s="9"/>
      <c r="C260" s="9"/>
      <c r="D260" s="9"/>
      <c r="E260" s="9"/>
      <c r="F260" s="9"/>
      <c r="G260" s="9"/>
      <c r="H260" s="9"/>
      <c r="I260" s="9"/>
      <c r="J260" s="9"/>
    </row>
    <row r="261" spans="1:10">
      <c r="A261" s="9"/>
      <c r="B261" s="9"/>
      <c r="C261" s="9"/>
      <c r="D261" s="9"/>
      <c r="E261" s="9"/>
      <c r="F261" s="9"/>
      <c r="G261" s="9"/>
      <c r="H261" s="9"/>
      <c r="I261" s="9"/>
      <c r="J261" s="9"/>
    </row>
    <row r="262" spans="1:10">
      <c r="A262" s="9"/>
      <c r="B262" s="9"/>
      <c r="C262" s="9"/>
      <c r="D262" s="9"/>
      <c r="E262" s="9"/>
      <c r="F262" s="9"/>
      <c r="G262" s="9"/>
      <c r="H262" s="9"/>
      <c r="I262" s="9"/>
      <c r="J262" s="9"/>
    </row>
    <row r="263" spans="1:10">
      <c r="A263" s="9"/>
      <c r="B263" s="9"/>
      <c r="C263" s="9"/>
      <c r="D263" s="9"/>
      <c r="E263" s="9"/>
      <c r="F263" s="9"/>
      <c r="G263" s="9"/>
      <c r="H263" s="9"/>
      <c r="I263" s="9"/>
      <c r="J263" s="9"/>
    </row>
    <row r="264" spans="1:10">
      <c r="A264" s="9"/>
      <c r="B264" s="9"/>
      <c r="C264" s="9"/>
      <c r="D264" s="9"/>
      <c r="E264" s="9"/>
      <c r="F264" s="9"/>
      <c r="G264" s="9"/>
      <c r="H264" s="9"/>
      <c r="I264" s="9"/>
      <c r="J264" s="9"/>
    </row>
    <row r="265" spans="1:10">
      <c r="A265" s="9"/>
      <c r="B265" s="9"/>
      <c r="C265" s="9"/>
      <c r="D265" s="9"/>
      <c r="E265" s="9"/>
      <c r="F265" s="9"/>
      <c r="G265" s="9"/>
      <c r="H265" s="9"/>
      <c r="I265" s="9"/>
      <c r="J265" s="9"/>
    </row>
    <row r="266" spans="1:10">
      <c r="A266" s="9"/>
      <c r="B266" s="9"/>
      <c r="C266" s="9"/>
      <c r="D266" s="9"/>
      <c r="E266" s="9"/>
      <c r="F266" s="9"/>
      <c r="G266" s="9"/>
      <c r="H266" s="9"/>
      <c r="I266" s="9"/>
      <c r="J266" s="9"/>
    </row>
    <row r="267" spans="1:10">
      <c r="A267" s="9"/>
      <c r="B267" s="9"/>
      <c r="C267" s="9"/>
      <c r="D267" s="9"/>
      <c r="E267" s="9"/>
      <c r="F267" s="9"/>
      <c r="G267" s="9"/>
      <c r="H267" s="9"/>
      <c r="I267" s="9"/>
      <c r="J267" s="9"/>
    </row>
    <row r="268" spans="1:10">
      <c r="A268" s="9"/>
      <c r="B268" s="9"/>
      <c r="C268" s="9"/>
      <c r="D268" s="9"/>
      <c r="E268" s="9"/>
      <c r="F268" s="9"/>
      <c r="G268" s="9"/>
      <c r="H268" s="9"/>
      <c r="I268" s="9"/>
      <c r="J268" s="9"/>
    </row>
    <row r="269" spans="1:10">
      <c r="A269" s="9"/>
      <c r="B269" s="9"/>
      <c r="C269" s="9"/>
      <c r="D269" s="9"/>
      <c r="E269" s="9"/>
      <c r="F269" s="9"/>
      <c r="G269" s="9"/>
      <c r="H269" s="9"/>
      <c r="I269" s="9"/>
      <c r="J269" s="9"/>
    </row>
    <row r="270" spans="1:10">
      <c r="A270" s="9"/>
      <c r="B270" s="9"/>
      <c r="C270" s="9"/>
      <c r="D270" s="9"/>
      <c r="E270" s="9"/>
      <c r="F270" s="9"/>
      <c r="G270" s="9"/>
      <c r="H270" s="9"/>
      <c r="I270" s="9"/>
      <c r="J270" s="9"/>
    </row>
    <row r="271" spans="1:10">
      <c r="A271" s="9"/>
      <c r="B271" s="9"/>
      <c r="C271" s="9"/>
      <c r="D271" s="9"/>
      <c r="E271" s="9"/>
      <c r="F271" s="9"/>
      <c r="G271" s="9"/>
      <c r="H271" s="9"/>
      <c r="I271" s="9"/>
      <c r="J271" s="9"/>
    </row>
    <row r="272" spans="1:10">
      <c r="A272" s="9"/>
      <c r="B272" s="9"/>
      <c r="C272" s="9"/>
      <c r="D272" s="9"/>
      <c r="E272" s="9"/>
      <c r="F272" s="9"/>
      <c r="G272" s="9"/>
      <c r="H272" s="9"/>
      <c r="I272" s="9"/>
      <c r="J272" s="9"/>
    </row>
    <row r="273" spans="1:10">
      <c r="A273" s="9"/>
      <c r="B273" s="9"/>
      <c r="C273" s="9"/>
      <c r="D273" s="9"/>
      <c r="E273" s="9"/>
      <c r="F273" s="9"/>
      <c r="G273" s="9"/>
      <c r="H273" s="9"/>
      <c r="I273" s="9"/>
      <c r="J273" s="9"/>
    </row>
    <row r="274" spans="1:10">
      <c r="A274" s="9"/>
      <c r="B274" s="9"/>
      <c r="C274" s="9"/>
      <c r="D274" s="9"/>
      <c r="E274" s="9"/>
      <c r="F274" s="9"/>
      <c r="G274" s="9"/>
      <c r="H274" s="9"/>
      <c r="I274" s="9"/>
      <c r="J274" s="9"/>
    </row>
    <row r="275" spans="1:10">
      <c r="A275" s="9"/>
      <c r="B275" s="9"/>
      <c r="C275" s="9"/>
      <c r="D275" s="9"/>
      <c r="E275" s="9"/>
      <c r="F275" s="9"/>
      <c r="G275" s="9"/>
      <c r="H275" s="9"/>
      <c r="I275" s="9"/>
      <c r="J275" s="9"/>
    </row>
    <row r="276" spans="1:10">
      <c r="A276" s="9"/>
      <c r="B276" s="9"/>
      <c r="C276" s="9"/>
      <c r="D276" s="9"/>
      <c r="E276" s="9"/>
      <c r="F276" s="9"/>
      <c r="G276" s="9"/>
      <c r="H276" s="9"/>
      <c r="I276" s="9"/>
      <c r="J276" s="9"/>
    </row>
    <row r="277" spans="1:10">
      <c r="A277" s="9"/>
      <c r="B277" s="9"/>
      <c r="C277" s="9"/>
      <c r="D277" s="9"/>
      <c r="E277" s="9"/>
      <c r="F277" s="9"/>
      <c r="G277" s="9"/>
      <c r="H277" s="9"/>
      <c r="I277" s="9"/>
      <c r="J277" s="9"/>
    </row>
    <row r="278" spans="1:10">
      <c r="A278" s="9"/>
      <c r="B278" s="9"/>
      <c r="C278" s="9"/>
      <c r="D278" s="9"/>
      <c r="E278" s="9"/>
      <c r="F278" s="9"/>
      <c r="G278" s="9"/>
      <c r="H278" s="9"/>
      <c r="I278" s="9"/>
      <c r="J278" s="9"/>
    </row>
    <row r="279" spans="1:10">
      <c r="A279" s="9"/>
      <c r="B279" s="9"/>
      <c r="C279" s="9"/>
      <c r="D279" s="9"/>
      <c r="E279" s="9"/>
      <c r="F279" s="9"/>
      <c r="G279" s="9"/>
      <c r="H279" s="9"/>
      <c r="I279" s="9"/>
      <c r="J279" s="9"/>
    </row>
    <row r="280" spans="1:10">
      <c r="A280" s="9"/>
      <c r="B280" s="9"/>
      <c r="C280" s="9"/>
      <c r="D280" s="9"/>
      <c r="E280" s="9"/>
      <c r="F280" s="9"/>
      <c r="G280" s="9"/>
      <c r="H280" s="9"/>
      <c r="I280" s="9"/>
      <c r="J280" s="9"/>
    </row>
    <row r="281" spans="1:10">
      <c r="A281" s="9"/>
      <c r="B281" s="9"/>
      <c r="C281" s="9"/>
      <c r="D281" s="9"/>
      <c r="E281" s="9"/>
      <c r="F281" s="9"/>
      <c r="G281" s="9"/>
      <c r="H281" s="9"/>
      <c r="I281" s="9"/>
      <c r="J281" s="9"/>
    </row>
    <row r="282" spans="1:10">
      <c r="A282" s="9"/>
      <c r="B282" s="9"/>
      <c r="C282" s="9"/>
      <c r="D282" s="9"/>
      <c r="E282" s="9"/>
      <c r="F282" s="9"/>
      <c r="G282" s="9"/>
      <c r="H282" s="9"/>
      <c r="I282" s="9"/>
      <c r="J282" s="9"/>
    </row>
    <row r="283" spans="1:10">
      <c r="A283" s="9"/>
      <c r="B283" s="9"/>
      <c r="C283" s="9"/>
      <c r="D283" s="9"/>
      <c r="E283" s="9"/>
      <c r="F283" s="9"/>
      <c r="G283" s="9"/>
      <c r="H283" s="9"/>
      <c r="I283" s="9"/>
      <c r="J283" s="9"/>
    </row>
    <row r="284" spans="1:10">
      <c r="A284" s="9"/>
      <c r="B284" s="9"/>
      <c r="C284" s="9"/>
      <c r="D284" s="9"/>
      <c r="E284" s="9"/>
      <c r="F284" s="9"/>
      <c r="G284" s="9"/>
      <c r="H284" s="9"/>
      <c r="I284" s="9"/>
      <c r="J284" s="9"/>
    </row>
    <row r="285" spans="1:10">
      <c r="A285" s="9"/>
      <c r="B285" s="9"/>
      <c r="C285" s="9"/>
      <c r="D285" s="9"/>
      <c r="E285" s="9"/>
      <c r="F285" s="9"/>
      <c r="G285" s="9"/>
      <c r="H285" s="9"/>
      <c r="I285" s="9"/>
      <c r="J285" s="9"/>
    </row>
    <row r="286" spans="1:10">
      <c r="A286" s="9"/>
      <c r="B286" s="9"/>
      <c r="C286" s="9"/>
      <c r="D286" s="9"/>
      <c r="E286" s="9"/>
      <c r="F286" s="9"/>
      <c r="G286" s="9"/>
      <c r="H286" s="9"/>
      <c r="I286" s="9"/>
      <c r="J286" s="9"/>
    </row>
    <row r="287" spans="1:10">
      <c r="A287" s="9"/>
      <c r="B287" s="9"/>
      <c r="C287" s="9"/>
      <c r="D287" s="9"/>
      <c r="E287" s="9"/>
      <c r="F287" s="9"/>
      <c r="G287" s="9"/>
      <c r="H287" s="9"/>
      <c r="I287" s="9"/>
      <c r="J287" s="9"/>
    </row>
    <row r="288" spans="1:10">
      <c r="A288" s="9"/>
      <c r="B288" s="9"/>
      <c r="C288" s="9"/>
      <c r="D288" s="9"/>
      <c r="E288" s="9"/>
      <c r="F288" s="9"/>
      <c r="G288" s="9"/>
      <c r="H288" s="9"/>
      <c r="I288" s="9"/>
      <c r="J288" s="9"/>
    </row>
    <row r="289" spans="1:10">
      <c r="A289" s="9"/>
      <c r="B289" s="9"/>
      <c r="C289" s="9"/>
      <c r="D289" s="9"/>
      <c r="E289" s="9"/>
      <c r="F289" s="9"/>
      <c r="G289" s="9"/>
      <c r="H289" s="9"/>
      <c r="I289" s="9"/>
      <c r="J289" s="9"/>
    </row>
    <row r="290" spans="1:10">
      <c r="A290" s="9"/>
      <c r="B290" s="9"/>
      <c r="C290" s="9"/>
      <c r="D290" s="9"/>
      <c r="E290" s="9"/>
      <c r="F290" s="9"/>
      <c r="G290" s="9"/>
      <c r="H290" s="9"/>
      <c r="I290" s="9"/>
      <c r="J290" s="9"/>
    </row>
    <row r="291" spans="1:10">
      <c r="A291" s="9"/>
      <c r="B291" s="9"/>
      <c r="C291" s="9"/>
      <c r="D291" s="9"/>
      <c r="E291" s="9"/>
      <c r="F291" s="9"/>
      <c r="G291" s="9"/>
      <c r="H291" s="9"/>
      <c r="I291" s="9"/>
      <c r="J291" s="9"/>
    </row>
    <row r="292" spans="1:10">
      <c r="A292" s="9"/>
      <c r="B292" s="9"/>
      <c r="C292" s="9"/>
      <c r="D292" s="9"/>
      <c r="E292" s="9"/>
      <c r="F292" s="9"/>
      <c r="G292" s="9"/>
      <c r="H292" s="9"/>
      <c r="I292" s="9"/>
      <c r="J292" s="9"/>
    </row>
    <row r="293" spans="1:10">
      <c r="A293" s="9"/>
      <c r="B293" s="9"/>
      <c r="C293" s="9"/>
      <c r="D293" s="9"/>
      <c r="E293" s="9"/>
      <c r="F293" s="9"/>
      <c r="G293" s="9"/>
      <c r="H293" s="9"/>
      <c r="I293" s="9"/>
      <c r="J293" s="9"/>
    </row>
    <row r="294" spans="1:10">
      <c r="A294" s="9"/>
      <c r="B294" s="9"/>
      <c r="C294" s="9"/>
      <c r="D294" s="9"/>
      <c r="E294" s="9"/>
      <c r="F294" s="9"/>
      <c r="G294" s="9"/>
      <c r="H294" s="9"/>
      <c r="I294" s="9"/>
      <c r="J294" s="9"/>
    </row>
    <row r="295" spans="1:10">
      <c r="A295" s="9"/>
      <c r="B295" s="9"/>
      <c r="C295" s="9"/>
      <c r="D295" s="9"/>
      <c r="E295" s="9"/>
      <c r="F295" s="9"/>
      <c r="G295" s="9"/>
      <c r="H295" s="9"/>
      <c r="I295" s="9"/>
      <c r="J295" s="9"/>
    </row>
    <row r="296" spans="1:10">
      <c r="A296" s="9"/>
      <c r="B296" s="9"/>
      <c r="C296" s="9"/>
      <c r="D296" s="9"/>
      <c r="E296" s="9"/>
      <c r="F296" s="9"/>
      <c r="G296" s="9"/>
      <c r="H296" s="9"/>
      <c r="I296" s="9"/>
      <c r="J296" s="9"/>
    </row>
    <row r="297" spans="1:10">
      <c r="A297" s="9"/>
      <c r="B297" s="9"/>
      <c r="C297" s="9"/>
      <c r="D297" s="9"/>
      <c r="E297" s="9"/>
      <c r="F297" s="9"/>
      <c r="G297" s="9"/>
      <c r="H297" s="9"/>
      <c r="I297" s="9"/>
      <c r="J297" s="9"/>
    </row>
    <row r="298" spans="1:10">
      <c r="A298" s="9"/>
      <c r="B298" s="9"/>
      <c r="C298" s="9"/>
      <c r="D298" s="9"/>
      <c r="E298" s="9"/>
      <c r="F298" s="9"/>
      <c r="G298" s="9"/>
      <c r="H298" s="9"/>
      <c r="I298" s="9"/>
      <c r="J298" s="9"/>
    </row>
    <row r="299" spans="1:10">
      <c r="A299" s="9"/>
      <c r="B299" s="9"/>
      <c r="C299" s="9"/>
      <c r="D299" s="9"/>
      <c r="E299" s="9"/>
      <c r="F299" s="9"/>
      <c r="G299" s="9"/>
      <c r="H299" s="9"/>
      <c r="I299" s="9"/>
      <c r="J299" s="9"/>
    </row>
    <row r="300" spans="1:10">
      <c r="A300" s="9"/>
      <c r="B300" s="9"/>
      <c r="C300" s="9"/>
      <c r="D300" s="9"/>
      <c r="E300" s="9"/>
      <c r="F300" s="9"/>
      <c r="G300" s="9"/>
      <c r="H300" s="9"/>
      <c r="I300" s="9"/>
      <c r="J300" s="9"/>
    </row>
    <row r="301" spans="1:10">
      <c r="A301" s="9"/>
      <c r="B301" s="9"/>
      <c r="C301" s="9"/>
      <c r="D301" s="9"/>
      <c r="E301" s="9"/>
      <c r="F301" s="9"/>
      <c r="G301" s="9"/>
      <c r="H301" s="9"/>
      <c r="I301" s="9"/>
      <c r="J301" s="9"/>
    </row>
    <row r="302" spans="1:10">
      <c r="A302" s="9"/>
      <c r="B302" s="9"/>
      <c r="C302" s="9"/>
      <c r="D302" s="9"/>
      <c r="E302" s="9"/>
      <c r="F302" s="9"/>
      <c r="G302" s="9"/>
      <c r="H302" s="9"/>
      <c r="I302" s="9"/>
      <c r="J302" s="9"/>
    </row>
    <row r="303" spans="1:10">
      <c r="A303" s="9"/>
      <c r="B303" s="9"/>
      <c r="C303" s="9"/>
      <c r="D303" s="9"/>
      <c r="E303" s="9"/>
      <c r="F303" s="9"/>
      <c r="G303" s="9"/>
      <c r="H303" s="9"/>
      <c r="I303" s="9"/>
      <c r="J303" s="9"/>
    </row>
    <row r="304" spans="1:10">
      <c r="A304" s="9"/>
      <c r="B304" s="9"/>
      <c r="C304" s="9"/>
      <c r="D304" s="9"/>
      <c r="E304" s="9"/>
      <c r="F304" s="9"/>
      <c r="G304" s="9"/>
      <c r="H304" s="9"/>
      <c r="I304" s="9"/>
      <c r="J304" s="9"/>
    </row>
    <row r="305" spans="1:10">
      <c r="A305" s="9"/>
      <c r="B305" s="9"/>
      <c r="C305" s="9"/>
      <c r="D305" s="9"/>
      <c r="E305" s="9"/>
      <c r="F305" s="9"/>
      <c r="G305" s="9"/>
      <c r="H305" s="9"/>
      <c r="I305" s="9"/>
      <c r="J305" s="9"/>
    </row>
    <row r="306" spans="1:10">
      <c r="A306" s="9"/>
      <c r="B306" s="9"/>
      <c r="C306" s="9"/>
      <c r="D306" s="9"/>
      <c r="E306" s="9"/>
      <c r="F306" s="9"/>
      <c r="G306" s="9"/>
      <c r="H306" s="9"/>
      <c r="I306" s="9"/>
      <c r="J306" s="9"/>
    </row>
    <row r="307" spans="1:10">
      <c r="A307" s="9"/>
      <c r="B307" s="9"/>
      <c r="C307" s="9"/>
      <c r="D307" s="9"/>
      <c r="E307" s="9"/>
      <c r="F307" s="9"/>
      <c r="G307" s="9"/>
      <c r="H307" s="9"/>
      <c r="I307" s="9"/>
      <c r="J307" s="9"/>
    </row>
    <row r="308" spans="1:10">
      <c r="A308" s="9"/>
      <c r="B308" s="9"/>
      <c r="C308" s="9"/>
      <c r="D308" s="9"/>
      <c r="E308" s="9"/>
      <c r="F308" s="9"/>
      <c r="G308" s="9"/>
      <c r="H308" s="9"/>
      <c r="I308" s="9"/>
      <c r="J308" s="9"/>
    </row>
    <row r="309" spans="1:10">
      <c r="A309" s="9"/>
      <c r="B309" s="9"/>
      <c r="C309" s="9"/>
      <c r="D309" s="9"/>
      <c r="E309" s="9"/>
      <c r="F309" s="9"/>
      <c r="G309" s="9"/>
      <c r="H309" s="9"/>
      <c r="I309" s="9"/>
      <c r="J309" s="9"/>
    </row>
    <row r="310" spans="1:10">
      <c r="A310" s="9"/>
      <c r="B310" s="9"/>
      <c r="C310" s="9"/>
      <c r="D310" s="9"/>
      <c r="E310" s="9"/>
      <c r="F310" s="9"/>
      <c r="G310" s="9"/>
      <c r="H310" s="9"/>
      <c r="I310" s="9"/>
      <c r="J310" s="9"/>
    </row>
    <row r="311" spans="1:10">
      <c r="A311" s="9"/>
      <c r="B311" s="9"/>
      <c r="C311" s="9"/>
      <c r="D311" s="9"/>
      <c r="E311" s="9"/>
      <c r="F311" s="9"/>
      <c r="G311" s="9"/>
      <c r="H311" s="9"/>
      <c r="I311" s="9"/>
      <c r="J311" s="9"/>
    </row>
    <row r="312" spans="1:10">
      <c r="A312" s="9"/>
      <c r="B312" s="9"/>
      <c r="C312" s="9"/>
      <c r="D312" s="9"/>
      <c r="E312" s="9"/>
      <c r="F312" s="9"/>
      <c r="G312" s="9"/>
      <c r="H312" s="9"/>
      <c r="I312" s="9"/>
      <c r="J312" s="9"/>
    </row>
    <row r="313" spans="1:10">
      <c r="A313" s="9"/>
      <c r="B313" s="9"/>
      <c r="C313" s="9"/>
      <c r="D313" s="9"/>
      <c r="E313" s="9"/>
      <c r="F313" s="9"/>
      <c r="G313" s="9"/>
      <c r="H313" s="9"/>
      <c r="I313" s="9"/>
      <c r="J313" s="9"/>
    </row>
    <row r="314" spans="1:10">
      <c r="A314" s="9"/>
      <c r="B314" s="9"/>
      <c r="C314" s="9"/>
      <c r="D314" s="9"/>
      <c r="E314" s="9"/>
      <c r="F314" s="9"/>
      <c r="G314" s="9"/>
      <c r="H314" s="9"/>
      <c r="I314" s="9"/>
      <c r="J314" s="9"/>
    </row>
    <row r="315" spans="1:10">
      <c r="A315" s="9"/>
      <c r="B315" s="9"/>
      <c r="C315" s="9"/>
      <c r="D315" s="9"/>
      <c r="E315" s="9"/>
      <c r="F315" s="9"/>
      <c r="G315" s="9"/>
      <c r="H315" s="9"/>
      <c r="I315" s="9"/>
      <c r="J315" s="9"/>
    </row>
    <row r="316" spans="1:10">
      <c r="A316" s="9"/>
      <c r="B316" s="9"/>
      <c r="C316" s="9"/>
      <c r="D316" s="9"/>
      <c r="E316" s="9"/>
      <c r="F316" s="9"/>
      <c r="G316" s="9"/>
      <c r="H316" s="9"/>
      <c r="I316" s="9"/>
      <c r="J316" s="9"/>
    </row>
    <row r="317" spans="1:10">
      <c r="A317" s="9"/>
      <c r="B317" s="9"/>
      <c r="C317" s="9"/>
      <c r="D317" s="9"/>
      <c r="E317" s="9"/>
      <c r="F317" s="9"/>
      <c r="G317" s="9"/>
      <c r="H317" s="9"/>
      <c r="I317" s="9"/>
      <c r="J317" s="9"/>
    </row>
    <row r="318" spans="1:10">
      <c r="A318" s="9"/>
      <c r="B318" s="9"/>
      <c r="C318" s="9"/>
      <c r="D318" s="9"/>
      <c r="E318" s="9"/>
      <c r="F318" s="9"/>
      <c r="G318" s="9"/>
      <c r="H318" s="9"/>
      <c r="I318" s="9"/>
      <c r="J318" s="9"/>
    </row>
    <row r="319" spans="1:10">
      <c r="A319" s="9"/>
      <c r="B319" s="9"/>
      <c r="C319" s="9"/>
      <c r="D319" s="9"/>
      <c r="E319" s="9"/>
      <c r="F319" s="9"/>
      <c r="G319" s="9"/>
      <c r="H319" s="9"/>
      <c r="I319" s="9"/>
      <c r="J319" s="9"/>
    </row>
    <row r="320" spans="1:10">
      <c r="A320" s="9"/>
      <c r="B320" s="9"/>
      <c r="C320" s="9"/>
      <c r="D320" s="9"/>
      <c r="E320" s="9"/>
      <c r="F320" s="9"/>
      <c r="G320" s="9"/>
      <c r="H320" s="9"/>
      <c r="I320" s="9"/>
      <c r="J320" s="9"/>
    </row>
    <row r="321" spans="1:10">
      <c r="A321" s="9"/>
      <c r="B321" s="9"/>
      <c r="C321" s="9"/>
      <c r="D321" s="9"/>
      <c r="E321" s="9"/>
      <c r="F321" s="9"/>
      <c r="G321" s="9"/>
      <c r="H321" s="9"/>
      <c r="I321" s="9"/>
      <c r="J321" s="9"/>
    </row>
    <row r="322" spans="1:10">
      <c r="A322" s="9"/>
      <c r="B322" s="9"/>
      <c r="C322" s="9"/>
      <c r="D322" s="9"/>
      <c r="E322" s="9"/>
      <c r="F322" s="9"/>
      <c r="G322" s="9"/>
      <c r="H322" s="9"/>
      <c r="I322" s="9"/>
      <c r="J322" s="9"/>
    </row>
    <row r="323" spans="1:10">
      <c r="A323" s="9"/>
      <c r="B323" s="9"/>
      <c r="C323" s="9"/>
      <c r="D323" s="9"/>
      <c r="E323" s="9"/>
      <c r="F323" s="9"/>
      <c r="G323" s="9"/>
      <c r="H323" s="9"/>
      <c r="I323" s="9"/>
      <c r="J323" s="9"/>
    </row>
    <row r="324" spans="1:10">
      <c r="A324" s="9"/>
      <c r="B324" s="9"/>
      <c r="C324" s="9"/>
      <c r="D324" s="9"/>
      <c r="E324" s="9"/>
      <c r="F324" s="9"/>
      <c r="G324" s="9"/>
      <c r="H324" s="9"/>
      <c r="I324" s="9"/>
      <c r="J324" s="9"/>
    </row>
    <row r="325" spans="1:10">
      <c r="A325" s="9"/>
      <c r="B325" s="9"/>
      <c r="C325" s="9"/>
      <c r="D325" s="9"/>
      <c r="E325" s="9"/>
      <c r="F325" s="9"/>
      <c r="G325" s="9"/>
      <c r="H325" s="9"/>
      <c r="I325" s="9"/>
      <c r="J325" s="9"/>
    </row>
    <row r="326" spans="1:10">
      <c r="A326" s="9"/>
      <c r="B326" s="9"/>
      <c r="C326" s="9"/>
      <c r="D326" s="9"/>
      <c r="E326" s="9"/>
      <c r="F326" s="9"/>
      <c r="G326" s="9"/>
      <c r="H326" s="9"/>
      <c r="I326" s="9"/>
      <c r="J326" s="9"/>
    </row>
    <row r="327" spans="1:10">
      <c r="A327" s="9"/>
      <c r="B327" s="9"/>
      <c r="C327" s="9"/>
      <c r="D327" s="9"/>
      <c r="E327" s="9"/>
      <c r="F327" s="9"/>
      <c r="G327" s="9"/>
      <c r="H327" s="9"/>
      <c r="I327" s="9"/>
      <c r="J327" s="9"/>
    </row>
    <row r="328" spans="1:10">
      <c r="A328" s="9"/>
      <c r="B328" s="9"/>
      <c r="C328" s="9"/>
      <c r="D328" s="9"/>
      <c r="E328" s="9"/>
      <c r="F328" s="9"/>
      <c r="G328" s="9"/>
      <c r="H328" s="9"/>
      <c r="I328" s="9"/>
      <c r="J328" s="9"/>
    </row>
    <row r="329" spans="1:10">
      <c r="A329" s="9"/>
      <c r="B329" s="9"/>
      <c r="C329" s="9"/>
      <c r="D329" s="9"/>
      <c r="E329" s="9"/>
      <c r="F329" s="9"/>
      <c r="G329" s="9"/>
      <c r="H329" s="9"/>
      <c r="I329" s="9"/>
      <c r="J329" s="9"/>
    </row>
    <row r="330" spans="1:10">
      <c r="A330" s="9"/>
      <c r="B330" s="9"/>
      <c r="C330" s="9"/>
      <c r="D330" s="9"/>
      <c r="E330" s="9"/>
      <c r="F330" s="9"/>
      <c r="G330" s="9"/>
      <c r="H330" s="9"/>
      <c r="I330" s="9"/>
      <c r="J330" s="9"/>
    </row>
    <row r="331" spans="1:10">
      <c r="A331" s="9"/>
      <c r="B331" s="9"/>
      <c r="C331" s="9"/>
      <c r="D331" s="9"/>
      <c r="E331" s="9"/>
      <c r="F331" s="9"/>
      <c r="G331" s="9"/>
      <c r="H331" s="9"/>
      <c r="I331" s="9"/>
      <c r="J331" s="9"/>
    </row>
    <row r="332" spans="1:10">
      <c r="A332" s="9"/>
      <c r="B332" s="9"/>
      <c r="C332" s="9"/>
      <c r="D332" s="9"/>
      <c r="E332" s="9"/>
      <c r="F332" s="9"/>
      <c r="G332" s="9"/>
      <c r="H332" s="9"/>
      <c r="I332" s="9"/>
      <c r="J332" s="9"/>
    </row>
    <row r="333" spans="1:10">
      <c r="A333" s="9"/>
      <c r="B333" s="9"/>
      <c r="C333" s="9"/>
      <c r="D333" s="9"/>
      <c r="E333" s="9"/>
      <c r="F333" s="9"/>
      <c r="G333" s="9"/>
      <c r="H333" s="9"/>
      <c r="I333" s="9"/>
      <c r="J333" s="9"/>
    </row>
    <row r="334" spans="1:10">
      <c r="A334" s="9"/>
      <c r="B334" s="9"/>
      <c r="C334" s="9"/>
      <c r="D334" s="9"/>
      <c r="E334" s="9"/>
      <c r="F334" s="9"/>
      <c r="G334" s="9"/>
      <c r="H334" s="9"/>
      <c r="I334" s="9"/>
      <c r="J334" s="9"/>
    </row>
    <row r="335" spans="1:10">
      <c r="A335" s="9"/>
      <c r="B335" s="9"/>
      <c r="C335" s="9"/>
      <c r="D335" s="9"/>
      <c r="E335" s="9"/>
      <c r="F335" s="9"/>
      <c r="G335" s="9"/>
      <c r="H335" s="9"/>
      <c r="I335" s="9"/>
      <c r="J335" s="9"/>
    </row>
    <row r="336" spans="1:10">
      <c r="A336" s="9"/>
      <c r="B336" s="9"/>
      <c r="C336" s="9"/>
      <c r="D336" s="9"/>
      <c r="E336" s="9"/>
      <c r="F336" s="9"/>
      <c r="G336" s="9"/>
      <c r="H336" s="9"/>
      <c r="I336" s="9"/>
      <c r="J336" s="9"/>
    </row>
    <row r="337" spans="1:10">
      <c r="A337" s="9"/>
      <c r="B337" s="9"/>
      <c r="C337" s="9"/>
      <c r="D337" s="9"/>
      <c r="E337" s="9"/>
      <c r="F337" s="9"/>
      <c r="G337" s="9"/>
      <c r="H337" s="9"/>
      <c r="I337" s="9"/>
      <c r="J337" s="9"/>
    </row>
    <row r="338" spans="1:10">
      <c r="A338" s="9"/>
      <c r="B338" s="9"/>
      <c r="C338" s="9"/>
      <c r="D338" s="9"/>
      <c r="E338" s="9"/>
      <c r="F338" s="9"/>
      <c r="G338" s="9"/>
      <c r="H338" s="9"/>
      <c r="I338" s="9"/>
      <c r="J338" s="9"/>
    </row>
    <row r="339" spans="1:10">
      <c r="A339" s="9"/>
      <c r="B339" s="9"/>
      <c r="C339" s="9"/>
      <c r="D339" s="9"/>
      <c r="E339" s="9"/>
      <c r="F339" s="9"/>
      <c r="G339" s="9"/>
      <c r="H339" s="9"/>
      <c r="I339" s="9"/>
      <c r="J339" s="9"/>
    </row>
    <row r="340" spans="1:10">
      <c r="A340" s="9"/>
      <c r="B340" s="9"/>
      <c r="C340" s="9"/>
      <c r="D340" s="9"/>
      <c r="E340" s="9"/>
      <c r="F340" s="9"/>
      <c r="G340" s="9"/>
      <c r="H340" s="9"/>
      <c r="I340" s="9"/>
      <c r="J340" s="9"/>
    </row>
    <row r="341" spans="1:10">
      <c r="A341" s="9"/>
      <c r="B341" s="9"/>
      <c r="C341" s="9"/>
      <c r="D341" s="9"/>
      <c r="E341" s="9"/>
      <c r="F341" s="9"/>
      <c r="G341" s="9"/>
      <c r="H341" s="9"/>
      <c r="I341" s="9"/>
      <c r="J341" s="9"/>
    </row>
    <row r="342" spans="1:10">
      <c r="A342" s="9"/>
      <c r="B342" s="9"/>
      <c r="C342" s="9"/>
      <c r="D342" s="9"/>
      <c r="E342" s="9"/>
      <c r="F342" s="9"/>
      <c r="G342" s="9"/>
      <c r="H342" s="9"/>
      <c r="I342" s="9"/>
      <c r="J342" s="9"/>
    </row>
    <row r="343" spans="1:10">
      <c r="A343" s="9"/>
      <c r="B343" s="9"/>
      <c r="C343" s="9"/>
      <c r="D343" s="9"/>
      <c r="E343" s="9"/>
      <c r="F343" s="9"/>
      <c r="G343" s="9"/>
      <c r="H343" s="9"/>
      <c r="I343" s="9"/>
      <c r="J343" s="9"/>
    </row>
    <row r="344" spans="1:10">
      <c r="A344" s="9"/>
      <c r="B344" s="9"/>
      <c r="C344" s="9"/>
      <c r="D344" s="9"/>
      <c r="E344" s="9"/>
      <c r="F344" s="9"/>
      <c r="G344" s="9"/>
      <c r="H344" s="9"/>
      <c r="I344" s="9"/>
      <c r="J344" s="9"/>
    </row>
    <row r="345" spans="1:10">
      <c r="A345" s="9"/>
      <c r="B345" s="9"/>
      <c r="C345" s="9"/>
      <c r="D345" s="9"/>
      <c r="E345" s="9"/>
      <c r="F345" s="9"/>
      <c r="G345" s="9"/>
      <c r="H345" s="9"/>
      <c r="I345" s="9"/>
      <c r="J345" s="9"/>
    </row>
    <row r="346" spans="1:10">
      <c r="A346" s="9"/>
      <c r="B346" s="9"/>
      <c r="C346" s="9"/>
      <c r="D346" s="9"/>
      <c r="E346" s="9"/>
      <c r="F346" s="9"/>
      <c r="G346" s="9"/>
      <c r="H346" s="9"/>
      <c r="I346" s="9"/>
      <c r="J346" s="9"/>
    </row>
    <row r="347" spans="1:10">
      <c r="A347" s="9"/>
      <c r="B347" s="9"/>
      <c r="C347" s="9"/>
      <c r="D347" s="9"/>
      <c r="E347" s="9"/>
      <c r="F347" s="9"/>
      <c r="G347" s="9"/>
      <c r="H347" s="9"/>
      <c r="I347" s="9"/>
      <c r="J347" s="9"/>
    </row>
    <row r="348" spans="1:10">
      <c r="A348" s="9"/>
      <c r="B348" s="9"/>
      <c r="C348" s="9"/>
      <c r="D348" s="9"/>
      <c r="E348" s="9"/>
      <c r="F348" s="9"/>
      <c r="G348" s="9"/>
      <c r="H348" s="9"/>
      <c r="I348" s="9"/>
      <c r="J348" s="9"/>
    </row>
    <row r="349" spans="1:10">
      <c r="A349" s="9"/>
      <c r="B349" s="9"/>
      <c r="C349" s="9"/>
      <c r="D349" s="9"/>
      <c r="E349" s="9"/>
      <c r="F349" s="9"/>
      <c r="G349" s="9"/>
      <c r="H349" s="9"/>
      <c r="I349" s="9"/>
      <c r="J349" s="9"/>
    </row>
    <row r="350" spans="1:10">
      <c r="A350" s="9"/>
      <c r="B350" s="9"/>
      <c r="C350" s="9"/>
      <c r="D350" s="9"/>
      <c r="E350" s="9"/>
      <c r="F350" s="9"/>
      <c r="G350" s="9"/>
      <c r="H350" s="9"/>
      <c r="I350" s="9"/>
      <c r="J350" s="9"/>
    </row>
    <row r="351" spans="1:10">
      <c r="A351" s="9"/>
      <c r="B351" s="9"/>
      <c r="C351" s="9"/>
      <c r="D351" s="9"/>
      <c r="E351" s="9"/>
      <c r="F351" s="9"/>
      <c r="G351" s="9"/>
      <c r="H351" s="9"/>
      <c r="I351" s="9"/>
      <c r="J351" s="9"/>
    </row>
    <row r="352" spans="1:10">
      <c r="A352" s="9"/>
      <c r="B352" s="9"/>
      <c r="C352" s="9"/>
      <c r="D352" s="9"/>
      <c r="E352" s="9"/>
      <c r="F352" s="9"/>
      <c r="G352" s="9"/>
      <c r="H352" s="9"/>
      <c r="I352" s="9"/>
      <c r="J352" s="9"/>
    </row>
    <row r="353" spans="1:10">
      <c r="A353" s="9"/>
      <c r="B353" s="9"/>
      <c r="C353" s="9"/>
      <c r="D353" s="9"/>
      <c r="E353" s="9"/>
      <c r="F353" s="9"/>
      <c r="G353" s="9"/>
      <c r="H353" s="9"/>
      <c r="I353" s="9"/>
      <c r="J353" s="9"/>
    </row>
    <row r="354" spans="1:10">
      <c r="A354" s="9"/>
      <c r="B354" s="9"/>
      <c r="C354" s="9"/>
      <c r="D354" s="9"/>
      <c r="E354" s="9"/>
      <c r="F354" s="9"/>
      <c r="G354" s="9"/>
      <c r="H354" s="9"/>
      <c r="I354" s="9"/>
      <c r="J354" s="9"/>
    </row>
    <row r="355" spans="1:10">
      <c r="A355" s="9"/>
      <c r="B355" s="9"/>
      <c r="C355" s="9"/>
      <c r="D355" s="9"/>
      <c r="E355" s="9"/>
      <c r="F355" s="9"/>
      <c r="G355" s="9"/>
      <c r="H355" s="9"/>
      <c r="I355" s="9"/>
      <c r="J355" s="9"/>
    </row>
    <row r="356" spans="1:10">
      <c r="A356" s="9"/>
      <c r="B356" s="9"/>
      <c r="C356" s="9"/>
      <c r="D356" s="9"/>
      <c r="E356" s="9"/>
      <c r="F356" s="9"/>
      <c r="G356" s="9"/>
      <c r="H356" s="9"/>
      <c r="I356" s="9"/>
      <c r="J356" s="9"/>
    </row>
    <row r="357" spans="1:10">
      <c r="A357" s="9"/>
      <c r="B357" s="9"/>
      <c r="C357" s="9"/>
      <c r="D357" s="9"/>
      <c r="E357" s="9"/>
      <c r="F357" s="9"/>
      <c r="G357" s="9"/>
      <c r="H357" s="9"/>
      <c r="I357" s="9"/>
      <c r="J357" s="9"/>
    </row>
    <row r="358" spans="1:10">
      <c r="A358" s="9"/>
      <c r="B358" s="9"/>
      <c r="C358" s="9"/>
      <c r="D358" s="9"/>
      <c r="E358" s="9"/>
      <c r="F358" s="9"/>
      <c r="G358" s="9"/>
      <c r="H358" s="9"/>
      <c r="I358" s="9"/>
      <c r="J358" s="9"/>
    </row>
    <row r="359" spans="1:10">
      <c r="A359" s="9"/>
      <c r="B359" s="9"/>
      <c r="C359" s="9"/>
      <c r="D359" s="9"/>
      <c r="E359" s="9"/>
      <c r="F359" s="9"/>
      <c r="G359" s="9"/>
      <c r="H359" s="9"/>
      <c r="I359" s="9"/>
      <c r="J359" s="9"/>
    </row>
    <row r="360" spans="1:10">
      <c r="A360" s="9"/>
      <c r="B360" s="9"/>
      <c r="C360" s="9"/>
      <c r="D360" s="9"/>
      <c r="E360" s="9"/>
      <c r="F360" s="9"/>
      <c r="G360" s="9"/>
      <c r="H360" s="9"/>
      <c r="I360" s="9"/>
      <c r="J360" s="9"/>
    </row>
    <row r="361" spans="1:10">
      <c r="A361" s="9"/>
      <c r="B361" s="9"/>
      <c r="C361" s="9"/>
      <c r="D361" s="9"/>
      <c r="E361" s="9"/>
      <c r="F361" s="9"/>
      <c r="G361" s="9"/>
      <c r="H361" s="9"/>
      <c r="I361" s="9"/>
      <c r="J361" s="9"/>
    </row>
    <row r="362" spans="1:10">
      <c r="A362" s="9"/>
      <c r="B362" s="9"/>
      <c r="C362" s="9"/>
      <c r="D362" s="9"/>
      <c r="E362" s="9"/>
      <c r="F362" s="9"/>
      <c r="G362" s="9"/>
      <c r="H362" s="9"/>
      <c r="I362" s="9"/>
      <c r="J362" s="9"/>
    </row>
    <row r="363" spans="1:10">
      <c r="A363" s="9"/>
      <c r="B363" s="9"/>
      <c r="C363" s="9"/>
      <c r="D363" s="9"/>
      <c r="E363" s="9"/>
      <c r="F363" s="9"/>
      <c r="G363" s="9"/>
      <c r="H363" s="9"/>
      <c r="I363" s="9"/>
      <c r="J363" s="9"/>
    </row>
    <row r="364" spans="1:10">
      <c r="A364" s="9"/>
      <c r="B364" s="9"/>
      <c r="C364" s="9"/>
      <c r="D364" s="9"/>
      <c r="E364" s="9"/>
      <c r="F364" s="9"/>
      <c r="G364" s="9"/>
      <c r="H364" s="9"/>
      <c r="I364" s="9"/>
      <c r="J364" s="9"/>
    </row>
    <row r="365" spans="1:10">
      <c r="A365" s="9"/>
      <c r="B365" s="9"/>
      <c r="C365" s="9"/>
      <c r="D365" s="9"/>
      <c r="E365" s="9"/>
      <c r="F365" s="9"/>
      <c r="G365" s="9"/>
      <c r="H365" s="9"/>
      <c r="I365" s="9"/>
      <c r="J365" s="9"/>
    </row>
    <row r="366" spans="1:10">
      <c r="A366" s="9"/>
      <c r="B366" s="9"/>
      <c r="C366" s="9"/>
      <c r="D366" s="9"/>
      <c r="E366" s="9"/>
      <c r="F366" s="9"/>
      <c r="G366" s="9"/>
      <c r="H366" s="9"/>
      <c r="I366" s="9"/>
      <c r="J366" s="9"/>
    </row>
    <row r="367" spans="1:10">
      <c r="A367" s="9"/>
      <c r="B367" s="9"/>
      <c r="C367" s="9"/>
      <c r="D367" s="9"/>
      <c r="E367" s="9"/>
      <c r="F367" s="9"/>
      <c r="G367" s="9"/>
      <c r="H367" s="9"/>
      <c r="I367" s="9"/>
      <c r="J367" s="9"/>
    </row>
    <row r="368" spans="1:10">
      <c r="A368" s="9"/>
      <c r="B368" s="9"/>
      <c r="C368" s="9"/>
      <c r="D368" s="9"/>
      <c r="E368" s="9"/>
      <c r="F368" s="9"/>
      <c r="G368" s="9"/>
      <c r="H368" s="9"/>
      <c r="I368" s="9"/>
      <c r="J368" s="9"/>
    </row>
    <row r="369" spans="1:10">
      <c r="A369" s="9"/>
      <c r="B369" s="9"/>
      <c r="C369" s="9"/>
      <c r="D369" s="9"/>
      <c r="E369" s="9"/>
      <c r="F369" s="9"/>
      <c r="G369" s="9"/>
      <c r="H369" s="9"/>
      <c r="I369" s="9"/>
      <c r="J369" s="9"/>
    </row>
    <row r="370" spans="1:10">
      <c r="A370" s="9"/>
      <c r="B370" s="9"/>
      <c r="C370" s="9"/>
      <c r="D370" s="9"/>
      <c r="E370" s="9"/>
      <c r="F370" s="9"/>
      <c r="G370" s="9"/>
      <c r="H370" s="9"/>
      <c r="I370" s="9"/>
      <c r="J370" s="9"/>
    </row>
    <row r="371" spans="1:10">
      <c r="A371" s="9"/>
      <c r="B371" s="9"/>
      <c r="C371" s="9"/>
      <c r="D371" s="9"/>
      <c r="E371" s="9"/>
      <c r="F371" s="9"/>
      <c r="G371" s="9"/>
      <c r="H371" s="9"/>
      <c r="I371" s="9"/>
      <c r="J371" s="9"/>
    </row>
  </sheetData>
  <sheetProtection password="DACF" sheet="1" objects="1" scenarios="1" selectLockedCells="1"/>
  <mergeCells count="140">
    <mergeCell ref="A199:J199"/>
    <mergeCell ref="C172:H172"/>
    <mergeCell ref="A76:J76"/>
    <mergeCell ref="A105:J105"/>
    <mergeCell ref="A106:J106"/>
    <mergeCell ref="A108:J108"/>
    <mergeCell ref="A121:J121"/>
    <mergeCell ref="B162:B163"/>
    <mergeCell ref="B136:B137"/>
    <mergeCell ref="B149:B150"/>
    <mergeCell ref="I149:I150"/>
    <mergeCell ref="D162:D163"/>
    <mergeCell ref="I162:I163"/>
    <mergeCell ref="E162:E163"/>
    <mergeCell ref="G162:G163"/>
    <mergeCell ref="F136:F137"/>
    <mergeCell ref="F149:F150"/>
    <mergeCell ref="A134:J134"/>
    <mergeCell ref="A147:J147"/>
    <mergeCell ref="A149:A150"/>
    <mergeCell ref="C136:C137"/>
    <mergeCell ref="J149:J150"/>
    <mergeCell ref="C149:C150"/>
    <mergeCell ref="H162:H163"/>
    <mergeCell ref="E149:E150"/>
    <mergeCell ref="G149:G150"/>
    <mergeCell ref="H149:H150"/>
    <mergeCell ref="A162:A163"/>
    <mergeCell ref="G123:G124"/>
    <mergeCell ref="A7:J7"/>
    <mergeCell ref="A1:J1"/>
    <mergeCell ref="A2:J2"/>
    <mergeCell ref="A4:J4"/>
    <mergeCell ref="A5:J5"/>
    <mergeCell ref="A6:J6"/>
    <mergeCell ref="A3:J3"/>
    <mergeCell ref="F110:F111"/>
    <mergeCell ref="F123:F124"/>
    <mergeCell ref="E24:G24"/>
    <mergeCell ref="J123:J124"/>
    <mergeCell ref="D123:D124"/>
    <mergeCell ref="I123:I124"/>
    <mergeCell ref="H123:H124"/>
    <mergeCell ref="H110:H111"/>
    <mergeCell ref="B93:H93"/>
    <mergeCell ref="G110:G111"/>
    <mergeCell ref="D110:D111"/>
    <mergeCell ref="E110:E111"/>
    <mergeCell ref="A181:B181"/>
    <mergeCell ref="D173:G173"/>
    <mergeCell ref="D174:G174"/>
    <mergeCell ref="A180:B180"/>
    <mergeCell ref="A178:B178"/>
    <mergeCell ref="A179:B179"/>
    <mergeCell ref="D136:D137"/>
    <mergeCell ref="B110:B111"/>
    <mergeCell ref="C110:C111"/>
    <mergeCell ref="A160:J160"/>
    <mergeCell ref="F162:F163"/>
    <mergeCell ref="A136:A137"/>
    <mergeCell ref="A123:A124"/>
    <mergeCell ref="B123:B124"/>
    <mergeCell ref="C123:C124"/>
    <mergeCell ref="E123:E124"/>
    <mergeCell ref="E136:E137"/>
    <mergeCell ref="H136:H137"/>
    <mergeCell ref="J162:J163"/>
    <mergeCell ref="C162:C163"/>
    <mergeCell ref="J136:J137"/>
    <mergeCell ref="I136:I137"/>
    <mergeCell ref="G136:G137"/>
    <mergeCell ref="D149:D150"/>
    <mergeCell ref="E32:F32"/>
    <mergeCell ref="A91:J91"/>
    <mergeCell ref="B81:E81"/>
    <mergeCell ref="J110:J111"/>
    <mergeCell ref="I110:I111"/>
    <mergeCell ref="A64:F64"/>
    <mergeCell ref="C9:D9"/>
    <mergeCell ref="C13:E13"/>
    <mergeCell ref="E11:F11"/>
    <mergeCell ref="E15:F15"/>
    <mergeCell ref="E9:F9"/>
    <mergeCell ref="A11:B11"/>
    <mergeCell ref="C11:D11"/>
    <mergeCell ref="C16:F16"/>
    <mergeCell ref="A110:A111"/>
    <mergeCell ref="B82:E82"/>
    <mergeCell ref="B90:C90"/>
    <mergeCell ref="A22:B22"/>
    <mergeCell ref="E28:F28"/>
    <mergeCell ref="C17:F17"/>
    <mergeCell ref="A191:B191"/>
    <mergeCell ref="A190:B190"/>
    <mergeCell ref="A182:B182"/>
    <mergeCell ref="A187:J187"/>
    <mergeCell ref="A188:J188"/>
    <mergeCell ref="A183:B183"/>
    <mergeCell ref="C15:D15"/>
    <mergeCell ref="A13:B13"/>
    <mergeCell ref="A15:B15"/>
    <mergeCell ref="F21:F22"/>
    <mergeCell ref="A19:F19"/>
    <mergeCell ref="D59:G59"/>
    <mergeCell ref="E21:E22"/>
    <mergeCell ref="A21:B21"/>
    <mergeCell ref="A36:D36"/>
    <mergeCell ref="A30:B30"/>
    <mergeCell ref="D30:D31"/>
    <mergeCell ref="F82:J82"/>
    <mergeCell ref="A31:B31"/>
    <mergeCell ref="E33:F34"/>
    <mergeCell ref="D33:D34"/>
    <mergeCell ref="D56:F56"/>
    <mergeCell ref="F81:J81"/>
    <mergeCell ref="D55:G55"/>
    <mergeCell ref="AX79:BC79"/>
    <mergeCell ref="E43:G47"/>
    <mergeCell ref="A27:B27"/>
    <mergeCell ref="A28:B28"/>
    <mergeCell ref="A50:F50"/>
    <mergeCell ref="A38:D38"/>
    <mergeCell ref="A32:B32"/>
    <mergeCell ref="A33:B33"/>
    <mergeCell ref="G11:I11"/>
    <mergeCell ref="G15:I15"/>
    <mergeCell ref="A34:B34"/>
    <mergeCell ref="E27:F27"/>
    <mergeCell ref="A52:F52"/>
    <mergeCell ref="D49:E49"/>
    <mergeCell ref="A37:H37"/>
    <mergeCell ref="C24:D24"/>
    <mergeCell ref="O79:T79"/>
    <mergeCell ref="V79:AA79"/>
    <mergeCell ref="AC79:AH79"/>
    <mergeCell ref="AJ79:AO79"/>
    <mergeCell ref="A78:J78"/>
    <mergeCell ref="A79:J79"/>
    <mergeCell ref="AQ79:AV79"/>
    <mergeCell ref="E30:F31"/>
  </mergeCells>
  <phoneticPr fontId="0" type="noConversion"/>
  <dataValidations disablePrompts="1" xWindow="530" yWindow="511" count="26">
    <dataValidation type="whole" operator="greaterThanOrEqual" showInputMessage="1" showErrorMessage="1" errorTitle="Invalid Bedrrom Distribution" error="You have entered a number of two-bedroom units that is not sufficient." prompt="Enter the number of two-bedroom units.  A minimum of 30% of the affordable units in the development must be two-bedroom units." sqref="C32">
      <formula1>D32</formula1>
    </dataValidation>
    <dataValidation type="whole" operator="greaterThanOrEqual" allowBlank="1" showInputMessage="1" showErrorMessage="1" errorTitle="Invalid Bedroom Distribution" error="You have entered a number of three-bedroom units that is not sufficient." prompt="Enter the number of three-bedroom affordable units.  A minimum of 20% of the affordable units in the development must have three or more bedrooms.  Four bedroom units may be combined with three- bedroom units to meet this minimum." sqref="C33">
      <formula1>D33-C34</formula1>
    </dataValidation>
    <dataValidation type="whole" operator="greaterThanOrEqual" showInputMessage="1" showErrorMessage="1" errorTitle="Invalid Low-Mod Split" error="You have not proposed a sufficient number of low-income units." prompt="Enter the total number of units priced to be affordable to households earning less than 50% of regional median income.  This number must be AT LEAST 50% of the number of affordable units" sqref="C27">
      <formula1>D27</formula1>
    </dataValidation>
    <dataValidation type="whole" operator="lessThanOrEqual" showInputMessage="1" showErrorMessage="1" errorTitle="Invalid Low-Mod Split" error="You have proposed an excessive number of moderate-income units." prompt="Enter the total number of units priced to be affordable to households earning between 50% and 80% of regional median income.  This number may not be more than 50% of the total number of affordable units." sqref="C28">
      <formula1>D28</formula1>
    </dataValidation>
    <dataValidation type="whole" operator="lessThanOrEqual" allowBlank="1" showInputMessage="1" showErrorMessage="1" sqref="B44">
      <formula1>C28</formula1>
    </dataValidation>
    <dataValidation type="whole" operator="lessThanOrEqual" allowBlank="1" showInputMessage="1" showErrorMessage="1" sqref="B45">
      <formula1>C28-B44</formula1>
    </dataValidation>
    <dataValidation type="whole" operator="lessThanOrEqual" showInputMessage="1" showErrorMessage="1" sqref="B46">
      <formula1>C28-B44-B45</formula1>
    </dataValidation>
    <dataValidation type="whole" operator="lessThanOrEqual" showInputMessage="1" showErrorMessage="1" errorTitle="Invalid Bedroom Distribution" error="You have entered an excessive number of one-bedroom units." prompt="Enter the number of one-bedroom AFFORDABLE units.  The combination of one-bedroom and efficiency units may not exceed 20% of the total number of affordable units." sqref="C31">
      <formula1>D30-C30</formula1>
    </dataValidation>
    <dataValidation type="whole" operator="lessThanOrEqual" allowBlank="1" showInputMessage="1" showErrorMessage="1" errorTitle="Invalid Bedroom Distribution" error="You have entered an excessive number of efficiency units." prompt="Enter the total number of AFFORDABLE efficiency units in the development.  The combination of efficiency and one-bedroom units CAN NOT EXCEED 20% of the total number of affordable units." sqref="C30">
      <formula1>D30</formula1>
    </dataValidation>
    <dataValidation type="whole" operator="greaterThanOrEqual" showInputMessage="1" showErrorMessage="1" errorTitle="Range of Affordability Error" error="At least 10 % of all affordable units must be priced to be affordable to households earning no more than 35 % of median income." prompt="A minimum of 10% of all affordable units MUST be priced to be affordable to households earning 35% or less of regional median income." sqref="B41">
      <formula1>C22*0.1</formula1>
    </dataValidation>
    <dataValidation type="whole" operator="equal" allowBlank="1" showInputMessage="1" showErrorMessage="1" errorTitle="Incorrect number of Tier 2 units" error="The number of Tier 1 plus Tier 2 units does not equal the number of low-income units specified in the Project Data section." sqref="B42">
      <formula1>C27-B41</formula1>
    </dataValidation>
    <dataValidation type="whole" showInputMessage="1" showErrorMessage="1" errorTitle="Enter COAH Region" error="A COAH Region number between 1 and 6 must be entered._x000a_" prompt="Enter COAH Region 1 through 6." sqref="C15:D15">
      <formula1>1</formula1>
      <formula2>6</formula2>
    </dataValidation>
    <dataValidation type="decimal" operator="lessThanOrEqual" allowBlank="1" showInputMessage="1" showErrorMessage="1" errorTitle="Minimum Requirement Error" error="At least 10% of all units must be available to households earning 35% or less of median income.  Please eneter a number less than or equal to 35%." prompt="This Tier MUST establish a range of affordability that does not exceed 35% of regional median income." sqref="D41">
      <formula1>0.35</formula1>
    </dataValidation>
    <dataValidation type="decimal" allowBlank="1" showInputMessage="1" showErrorMessage="1" errorTitle="Invalid Entry" error="Moderate income units must be priced to be affordable to households earning between 50% and 60% of the regional median income." prompt="Enter a range of affordability between 50% and 60%." sqref="D44">
      <formula1>0.5</formula1>
      <formula2>0.6</formula2>
    </dataValidation>
    <dataValidation type="decimal" operator="lessThanOrEqual" showInputMessage="1" showErrorMessage="1" errorTitle="Invalid Entry" error="Low income units must be priced to be affordable to households earning below 50% of the regional median income." prompt="Enter a range of affordability of 50% or less." sqref="D42">
      <formula1>0.5</formula1>
    </dataValidation>
    <dataValidation type="decimal" operator="lessThanOrEqual" allowBlank="1" showInputMessage="1" showErrorMessage="1" errorTitle="Invalid Entry" error="Moderate income units must be priced to be affordable to households earning between 50% and 60% of the regional median income." prompt="Enter a range of affordability between 50% and 60%." sqref="D45:D46">
      <formula1>0.6</formula1>
    </dataValidation>
    <dataValidation operator="greaterThanOrEqual" allowBlank="1" showInputMessage="1" showErrorMessage="1" sqref="F21:F22"/>
    <dataValidation type="whole" operator="greaterThan" allowBlank="1" showInputMessage="1" showErrorMessage="1" error="Enter total number of units in project." prompt="Enter total number of units in development including both market-rate and affordable units." sqref="C21">
      <formula1>0</formula1>
    </dataValidation>
    <dataValidation type="whole" operator="greaterThan" allowBlank="1" showInputMessage="1" showErrorMessage="1" error="Enter number of affordable units in development." prompt="Enter number of AFFORDABLE units in development." sqref="C22">
      <formula1>0</formula1>
    </dataValidation>
    <dataValidation allowBlank="1" showInputMessage="1" showErrorMessage="1" prompt="Enter the number of affordable four-bedroom units.  There is no requirement for four bedroom units but they may be used in combination with three-bedroom units to meet the three-bedroom minimum." sqref="C34"/>
    <dataValidation operator="equal" allowBlank="1" showInputMessage="1" showErrorMessage="1" error="." sqref="G84:G88"/>
    <dataValidation type="list" allowBlank="1" showDropDown="1" showInputMessage="1" showErrorMessage="1" errorTitle="Invalid Entry" error="G for Gas_x000a_E for Electric_x000a_O for Oil_x000a_LP for Bottle Gas" sqref="C59">
      <formula1>$L$54:$L$61</formula1>
    </dataValidation>
    <dataValidation type="list" allowBlank="1" showDropDown="1" showInputMessage="1" showErrorMessage="1" errorTitle="Invalid Entry" error="G for Gas_x000a_E for Electricity_x000a_LP for Bottle Gas" sqref="C56">
      <formula1>$L$54:$L$59</formula1>
    </dataValidation>
    <dataValidation type="list" allowBlank="1" showDropDown="1" showInputMessage="1" showErrorMessage="1" errorTitle="Invalid Entry" error="G for Gas_x000a_E for Electricity_x000a_O for Oil_x000a_LP for Bottle Gas" sqref="C55">
      <formula1>$L$54:$L$61</formula1>
    </dataValidation>
    <dataValidation type="list" allowBlank="1" showDropDown="1" showInputMessage="1" showErrorMessage="1" errorTitle="Invalid Entry" error="Y for Yes_x000a_N for No" sqref="B55:B62">
      <formula1>$K$54:$K$57</formula1>
    </dataValidation>
    <dataValidation type="list" allowBlank="1" showInputMessage="1" showErrorMessage="1" error="Please enter a number, 1 though 6, to reflect structure type._x000a_" prompt="Use pull down menu to enter structure type based on HUD description." sqref="C24:D24">
      <formula1>$M$108:$M$114</formula1>
    </dataValidation>
  </dataValidations>
  <printOptions horizontalCentered="1"/>
  <pageMargins left="0.5" right="0.5" top="0.5" bottom="0.5" header="0.5" footer="0.5"/>
  <pageSetup scale="69" fitToHeight="0" orientation="landscape" horizontalDpi="300" verticalDpi="300" r:id="rId1"/>
  <headerFooter alignWithMargins="0">
    <oddFooter>&amp;CPage &amp;P&amp;RFamily Rent Calculator</oddFooter>
  </headerFooter>
  <rowBreaks count="4" manualBreakCount="4">
    <brk id="37" max="9" man="1"/>
    <brk id="75" max="9" man="1"/>
    <brk id="104" max="9" man="1"/>
    <brk id="14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Input</vt:lpstr>
      <vt:lpstr>FINANCIAL</vt:lpstr>
      <vt:lpstr>PAYDOWN</vt:lpstr>
      <vt:lpstr>Input!Print_Area</vt:lpstr>
      <vt:lpstr>Input!Print_Area_MI</vt:lpstr>
    </vt:vector>
  </TitlesOfParts>
  <Company>State of NJ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Henderson</dc:creator>
  <cp:lastModifiedBy>Henderson, Keith</cp:lastModifiedBy>
  <cp:lastPrinted>2007-05-07T16:38:13Z</cp:lastPrinted>
  <dcterms:created xsi:type="dcterms:W3CDTF">2000-08-07T14:55:48Z</dcterms:created>
  <dcterms:modified xsi:type="dcterms:W3CDTF">2014-10-27T16:52:42Z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344643291</vt:i4>
  </property>
  <property fmtid="{D5CDD505-2E9C-101B-9397-08002B2CF9AE}" pid="3" name="_NewReviewCycle">
    <vt:lpwstr/>
  </property>
  <property fmtid="{D5CDD505-2E9C-101B-9397-08002B2CF9AE}" pid="4" name="_EmailSubject">
    <vt:lpwstr>calcs</vt:lpwstr>
  </property>
  <property fmtid="{D5CDD505-2E9C-101B-9397-08002B2CF9AE}" pid="5" name="_AuthorEmail">
    <vt:lpwstr>KHenderson@DCA.state.nj.us</vt:lpwstr>
  </property>
  <property fmtid="{D5CDD505-2E9C-101B-9397-08002B2CF9AE}" pid="6" name="_AuthorEmailDisplayName">
    <vt:lpwstr>Henderson, Keith</vt:lpwstr>
  </property>
  <property fmtid="{D5CDD505-2E9C-101B-9397-08002B2CF9AE}" pid="7" name="_ReviewingToolsShownOnce">
    <vt:lpwstr/>
  </property>
</Properties>
</file>