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tabRatio="786" activeTab="0"/>
  </bookViews>
  <sheets>
    <sheet name="WIN STATS" sheetId="1" r:id="rId1"/>
    <sheet name="OTHER CCC101 STATS" sheetId="2" r:id="rId2"/>
    <sheet name="INCOME STMT STATS" sheetId="3" r:id="rId3"/>
    <sheet name="COMPLIMENTARIES" sheetId="4" r:id="rId4"/>
    <sheet name="CAPITAL EXPENDITURES" sheetId="5" r:id="rId5"/>
  </sheets>
  <definedNames>
    <definedName name="\c">#REF!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LL" localSheetId="3">'COMPLIMENTARIES'!#REF!</definedName>
    <definedName name="ALL" localSheetId="2">'INCOME STMT STATS'!#REF!</definedName>
    <definedName name="ALL">#REF!</definedName>
    <definedName name="CASREV">#N/A</definedName>
    <definedName name="PAGE1" localSheetId="4">'CAPITAL EXPENDITURES'!$A$1:$M$38</definedName>
    <definedName name="PAGE1" localSheetId="3">'COMPLIMENTARIES'!#REF!</definedName>
    <definedName name="PAGE1" localSheetId="2">'INCOME STMT STATS'!#REF!</definedName>
    <definedName name="PAGE1">'WIN STATS'!$A$1:$D$41</definedName>
    <definedName name="PAGE10" localSheetId="3">'COMPLIMENTARIES'!#REF!</definedName>
    <definedName name="PAGE10" localSheetId="2">'INCOME STMT STATS'!#REF!</definedName>
    <definedName name="PAGE10">'OTHER CCC101 STATS'!#REF!</definedName>
    <definedName name="PAGE11" localSheetId="3">'COMPLIMENTARIES'!#REF!</definedName>
    <definedName name="PAGE11" localSheetId="2">'INCOME STMT STATS'!#REF!</definedName>
    <definedName name="PAGE11">'OTHER CCC101 STATS'!#REF!</definedName>
    <definedName name="PAGE12">'OTHER CCC101 STATS'!#REF!</definedName>
    <definedName name="PAGE13">'OTHER CCC101 STATS'!#REF!</definedName>
    <definedName name="PAGE14">'OTHER CCC101 STATS'!#REF!</definedName>
    <definedName name="PAGE15">'OTHER CCC101 STATS'!#REF!</definedName>
    <definedName name="PAGE16">'OTHER CCC101 STATS'!#REF!</definedName>
    <definedName name="PAGE17">#REF!</definedName>
    <definedName name="PAGE2" localSheetId="4">'CAPITAL EXPENDITURES'!$A$42:$M$42</definedName>
    <definedName name="PAGE2" localSheetId="3">'COMPLIMENTARIES'!#REF!</definedName>
    <definedName name="PAGE2" localSheetId="2">'INCOME STMT STATS'!#REF!</definedName>
    <definedName name="PAGE2">'WIN STATS'!$A$44:$D$85</definedName>
    <definedName name="PAGE3" localSheetId="4">'CAPITAL EXPENDITURES'!$A$43:$M$83</definedName>
    <definedName name="PAGE3" localSheetId="3">'COMPLIMENTARIES'!#REF!</definedName>
    <definedName name="PAGE3" localSheetId="2">'INCOME STMT STATS'!#REF!</definedName>
    <definedName name="PAGE3">'WIN STATS'!$A$87:$D$128</definedName>
    <definedName name="PAGE4" localSheetId="4">'CAPITAL EXPENDITURES'!#REF!</definedName>
    <definedName name="PAGE4" localSheetId="3">'COMPLIMENTARIES'!#REF!</definedName>
    <definedName name="PAGE4" localSheetId="2">'INCOME STMT STATS'!#REF!</definedName>
    <definedName name="PAGE4">'WIN STATS'!#REF!</definedName>
    <definedName name="PAGE5" localSheetId="4">'CAPITAL EXPENDITURES'!#REF!</definedName>
    <definedName name="PAGE5" localSheetId="3">'COMPLIMENTARIES'!#REF!</definedName>
    <definedName name="PAGE5" localSheetId="2">'INCOME STMT STATS'!#REF!</definedName>
    <definedName name="PAGE5">'WIN STATS'!#REF!</definedName>
    <definedName name="PAGE6" localSheetId="4">'CAPITAL EXPENDITURES'!#REF!</definedName>
    <definedName name="PAGE6" localSheetId="3">'COMPLIMENTARIES'!#REF!</definedName>
    <definedName name="PAGE6" localSheetId="2">'INCOME STMT STATS'!#REF!</definedName>
    <definedName name="PAGE6">'WIN STATS'!#REF!</definedName>
    <definedName name="PAGE7" localSheetId="4">'CAPITAL EXPENDITURES'!#REF!</definedName>
    <definedName name="PAGE7" localSheetId="3">'COMPLIMENTARIES'!#REF!</definedName>
    <definedName name="PAGE7" localSheetId="2">'INCOME STMT STATS'!#REF!</definedName>
    <definedName name="PAGE7">'WIN STATS'!#REF!</definedName>
    <definedName name="PAGE8" localSheetId="4">'CAPITAL EXPENDITURES'!#REF!</definedName>
    <definedName name="PAGE8" localSheetId="3">'COMPLIMENTARIES'!#REF!</definedName>
    <definedName name="PAGE8" localSheetId="2">'INCOME STMT STATS'!#REF!</definedName>
    <definedName name="PAGE8">'WIN STATS'!#REF!</definedName>
    <definedName name="PAGE9" localSheetId="3">'COMPLIMENTARIES'!#REF!</definedName>
    <definedName name="PAGE9" localSheetId="2">'INCOME STMT STATS'!#REF!</definedName>
    <definedName name="PAGE9">'OTHER CCC101 STATS'!#REF!</definedName>
    <definedName name="_xlnm.Print_Area" localSheetId="4">'CAPITAL EXPENDITURES'!$A$1:$AB$85</definedName>
    <definedName name="_xlnm.Print_Area" localSheetId="2">'INCOME STMT STATS'!$A$1:$AA$658</definedName>
    <definedName name="_xlnm.Print_Area" localSheetId="0">'WIN STATS'!$A$1:$K$341</definedName>
    <definedName name="Print_Area_MI" localSheetId="3">'COMPLIMENTARIES'!#REF!</definedName>
    <definedName name="Print_Area_MI" localSheetId="2">'INCOME STMT STATS'!#REF!</definedName>
    <definedName name="Print_Area_MI" localSheetId="1">'OTHER CCC101 STATS'!#REF!</definedName>
    <definedName name="TOTALREV">'INCOME STMT STATS'!#REF!</definedName>
  </definedNames>
  <calcPr calcMode="autoNoTable" fullCalcOnLoad="1" fullPrecision="0" iterate="1" iterateCount="1" iterateDelta="0"/>
</workbook>
</file>

<file path=xl/sharedStrings.xml><?xml version="1.0" encoding="utf-8"?>
<sst xmlns="http://schemas.openxmlformats.org/spreadsheetml/2006/main" count="1332" uniqueCount="98">
  <si>
    <t>ATLANTIC CITY CASINO INDUSTRY</t>
  </si>
  <si>
    <t>($ in Thousands)</t>
  </si>
  <si>
    <t>Caesars</t>
  </si>
  <si>
    <t>Harrah's</t>
  </si>
  <si>
    <t>Showboat</t>
  </si>
  <si>
    <t>Trump Plaza</t>
  </si>
  <si>
    <t>Trump Taj Mahal</t>
  </si>
  <si>
    <t>CASINO WIN GROWTH RATES</t>
  </si>
  <si>
    <t xml:space="preserve"> </t>
  </si>
  <si>
    <t xml:space="preserve">TABLE GAME WIN </t>
  </si>
  <si>
    <t>TABLE GAME WIN GROWTH RATES</t>
  </si>
  <si>
    <t xml:space="preserve">SLOT MACHINE WIN </t>
  </si>
  <si>
    <t>SLOT MACHINE WIN GROWTH RATES</t>
  </si>
  <si>
    <t>TABLE GAME WIN AS A PERCENTAGE OF CASINO WIN</t>
  </si>
  <si>
    <t>SLOT MACHINE  WIN AS A PERCENTAGE OF CASINO WIN</t>
  </si>
  <si>
    <t>Industry</t>
  </si>
  <si>
    <t>TABLE GAME WIN PERCENTAGE (EXCLUDING POKER REVENUE)</t>
  </si>
  <si>
    <t>SLOT MACHINE HANDLE</t>
  </si>
  <si>
    <t xml:space="preserve">TABLE GAME DROP </t>
  </si>
  <si>
    <t>SLOT MACHINE HANDLE GROWTH RATES</t>
  </si>
  <si>
    <t>TABLE GAME DROP GROWTH RATES</t>
  </si>
  <si>
    <t>Trump Marina</t>
  </si>
  <si>
    <t>NET REVENUE GROWTH RATES</t>
  </si>
  <si>
    <t>GROSS OPERATING PROFIT GROWTH RATES</t>
  </si>
  <si>
    <t>GOP MARGIN PERCENTAGE POINT INCREASE (DECREASE)</t>
  </si>
  <si>
    <t>COSTS AND EXPENSES GROWTH RATES</t>
  </si>
  <si>
    <t>CASINO REVENUE</t>
  </si>
  <si>
    <t>CASINO REVENUE GROWTH RATES</t>
  </si>
  <si>
    <t>TOTAL REVENUE</t>
  </si>
  <si>
    <t>TOTAL REVENUE GROWTH RATES</t>
  </si>
  <si>
    <t>PROMOTIONAL ALLOWANCES</t>
  </si>
  <si>
    <t>PROMOTIONAL ALLOWANCES AS A PERCENTAGE OF NET REVENUE</t>
  </si>
  <si>
    <t>PROMOTIONAL ALLOWANCES AS A PERCENTAGE OF TOTAL REVENUE</t>
  </si>
  <si>
    <t>PROMOTIONAL EXPENSES</t>
  </si>
  <si>
    <t>PROMOTIONAL EXPENSES AS A PERCENTAGE OF NET REVENUE</t>
  </si>
  <si>
    <t>PROMOTIONAL EXPENSES AS A PERCENTAGE OF TOTAL REVENUE</t>
  </si>
  <si>
    <t>TOTAL PROMOTIONAL ALLOWANCES AND PROMOTIONAL EXPENSES</t>
  </si>
  <si>
    <t>TOTAL PROMOTIONAL ALLOWANCES AND PROMOTIONAL EXPENSES AS A PERCENTAGE OF NET REVENUE</t>
  </si>
  <si>
    <t>TOTAL PROMOTIONAL ALLOWANCES AND PROMOTIONAL EXPENSES AS A PERCENTAGE OF TOTAL REVENUE</t>
  </si>
  <si>
    <t>POKER REVENUE</t>
  </si>
  <si>
    <t>SIMULCASTING REVENUE</t>
  </si>
  <si>
    <t>CASINO WIN</t>
  </si>
  <si>
    <t>TOTAL CAPITAL EXPENDITURES (INCLUDES CAPITAL LEASES)</t>
  </si>
  <si>
    <t>CASH CAPITAL EXPENDITURES (EXCLUDES CAPITAL LEASES)</t>
  </si>
  <si>
    <t>Claridge (a),(b)</t>
  </si>
  <si>
    <t xml:space="preserve">N/A  </t>
  </si>
  <si>
    <t>CASINO REVENUE AS A PERCENTAGE OF TOTAL REVENUE</t>
  </si>
  <si>
    <t>n/a</t>
  </si>
  <si>
    <t>Borgata</t>
  </si>
  <si>
    <t xml:space="preserve">Borgata </t>
  </si>
  <si>
    <t>Sands (d)</t>
  </si>
  <si>
    <t>Sands (e)</t>
  </si>
  <si>
    <t>Sands (f)</t>
  </si>
  <si>
    <t>Claridge (b),(c)</t>
  </si>
  <si>
    <t xml:space="preserve">AC Hilton </t>
  </si>
  <si>
    <t xml:space="preserve">Bally's AC </t>
  </si>
  <si>
    <t xml:space="preserve">CASH PROMOTIONALS </t>
  </si>
  <si>
    <t xml:space="preserve">CASH PROMOTIONALS AS A PERCENTAGE OF NET REVENUE </t>
  </si>
  <si>
    <t xml:space="preserve">PROMOTIONAL GAMING CREDITS </t>
  </si>
  <si>
    <t>Resorts (a)</t>
  </si>
  <si>
    <t>Tropicana (b)</t>
  </si>
  <si>
    <t>(a) Results reflect Resorts International Hotel, Inc. management through December 6, 2010 and DGMB Casino, LLC ownership thereafter.</t>
  </si>
  <si>
    <t xml:space="preserve">(b) Results reflect Adamar of New Jersey, Inc. through March 7, 2010 and Tropicana Atlantic City Corp. ownership thereafter. </t>
  </si>
  <si>
    <t>GROSS OPERATING PROFIT (a)</t>
  </si>
  <si>
    <t>Resorts (b)</t>
  </si>
  <si>
    <t>Tropicana (c)</t>
  </si>
  <si>
    <t>(b) Results reflect Resorts International Hotel, Inc. management through December 6, 2010 and DGMB Casino, LLC ownership thereafter.</t>
  </si>
  <si>
    <t xml:space="preserve">(c) Results reflect Adamar of New Jersey, Inc. through March 7, 2010 and Tropicana Atlantic City Corp. ownership thereafter. </t>
  </si>
  <si>
    <t xml:space="preserve">(a) GOP is Net Revenue - Costs and Expenses. Costs and Expenses consists of Costs of Goods and Services, Selling,General and Administrative, </t>
  </si>
  <si>
    <t xml:space="preserve">        and Provision for Doubtful Accounts.</t>
  </si>
  <si>
    <t>GOP MARGIN (a)</t>
  </si>
  <si>
    <t>(a) GOP Margin is a measure of cost efficiency which is calculated by dividing GOP by Net Revenue.</t>
  </si>
  <si>
    <t>COSTS AND EXPENSES (a)</t>
  </si>
  <si>
    <t xml:space="preserve">       Selling, General and Administrative, and Provision for Doubtful Accounts.</t>
  </si>
  <si>
    <t>(a) Costs and Expenses is calculated by taking Net Revenue less GOP. Costs and Expenses consists of Costs of Goods and Services,</t>
  </si>
  <si>
    <t>NET NON-GAMING REVENUE AS A PERCENTAGE OF NET REVENUE (a)</t>
  </si>
  <si>
    <t>(a) Net non-gaming revenue represents room, food and beverage, and other revenue less the applicable promotional allowance.</t>
  </si>
  <si>
    <t>Golden Nugget (a)</t>
  </si>
  <si>
    <t>Trump Marina (d)</t>
  </si>
  <si>
    <t>(a) Golden Nugget commenced operations on May 24, 2011.</t>
  </si>
  <si>
    <t>Golden Nugget (b)</t>
  </si>
  <si>
    <t>Resorts (c)</t>
  </si>
  <si>
    <t>Tropicana (d)</t>
  </si>
  <si>
    <t>Trump Marina (e)</t>
  </si>
  <si>
    <t>(b) Golden Nugget commenced operations on May 24, 2011.</t>
  </si>
  <si>
    <t>(c) Results reflect Resorts International Hotel, Inc. management through December 6, 2010 and DGMB Casino, LLC ownership thereafter.</t>
  </si>
  <si>
    <t xml:space="preserve">(d) Results reflect Adamar of New Jersey, Inc. through March 7, 2010 and Tropicana Atlantic City Corp. ownership thereafter. </t>
  </si>
  <si>
    <t>2010 - 2012</t>
  </si>
  <si>
    <t>Revel (e)</t>
  </si>
  <si>
    <t>Revel (f)</t>
  </si>
  <si>
    <t>Atlantic Club</t>
  </si>
  <si>
    <t>(d) Results reflect Trump Marina through May 23, 2011 and Golden Nugget thereafter.</t>
  </si>
  <si>
    <t>(e) Revel commenced operations on March 28, 2012 (test period). Revel opened to the public on April 2, 2012.</t>
  </si>
  <si>
    <t>NET REVENUE</t>
  </si>
  <si>
    <t>Year</t>
  </si>
  <si>
    <t>SLOT MACHINE WIN PERCENTAGE</t>
  </si>
  <si>
    <t>(e) Results reflect Trump Marina through May 23, 2011 and Golden Nugget thereafter.</t>
  </si>
  <si>
    <t>(f) Revel commenced operations on March 28, 2012 (test period). Revel opened to the public on April 2, 2012.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</si>
</sst>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0.0%_);\(0.0%\)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0.00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4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37" fontId="5" fillId="0" borderId="0" xfId="58" applyFont="1">
      <alignment/>
      <protection/>
    </xf>
    <xf numFmtId="37" fontId="5" fillId="0" borderId="0" xfId="58" applyFont="1" applyAlignment="1" applyProtection="1">
      <alignment horizontal="fill"/>
      <protection/>
    </xf>
    <xf numFmtId="37" fontId="5" fillId="0" borderId="0" xfId="58" applyFont="1" applyAlignment="1" applyProtection="1">
      <alignment horizontal="center"/>
      <protection/>
    </xf>
    <xf numFmtId="37" fontId="5" fillId="0" borderId="0" xfId="58" applyNumberFormat="1" applyFont="1" applyProtection="1">
      <alignment/>
      <protection/>
    </xf>
    <xf numFmtId="37" fontId="5" fillId="0" borderId="0" xfId="58" applyFont="1" applyProtection="1">
      <alignment/>
      <protection/>
    </xf>
    <xf numFmtId="37" fontId="5" fillId="0" borderId="0" xfId="58" applyNumberFormat="1" applyFont="1" applyAlignment="1" applyProtection="1">
      <alignment horizontal="fill"/>
      <protection/>
    </xf>
    <xf numFmtId="166" fontId="5" fillId="0" borderId="0" xfId="58" applyNumberFormat="1" applyFont="1" applyProtection="1">
      <alignment/>
      <protection/>
    </xf>
    <xf numFmtId="165" fontId="5" fillId="0" borderId="0" xfId="58" applyNumberFormat="1" applyFont="1" applyProtection="1">
      <alignment/>
      <protection/>
    </xf>
    <xf numFmtId="37" fontId="5" fillId="0" borderId="0" xfId="59" applyNumberFormat="1" applyFont="1" applyProtection="1">
      <alignment/>
      <protection/>
    </xf>
    <xf numFmtId="164" fontId="5" fillId="0" borderId="0" xfId="60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fill"/>
      <protection/>
    </xf>
    <xf numFmtId="37" fontId="5" fillId="0" borderId="0" xfId="60" applyNumberFormat="1" applyFont="1">
      <alignment/>
      <protection/>
    </xf>
    <xf numFmtId="37" fontId="5" fillId="0" borderId="0" xfId="58" applyFont="1" applyBorder="1">
      <alignment/>
      <protection/>
    </xf>
    <xf numFmtId="37" fontId="5" fillId="0" borderId="0" xfId="59" applyNumberFormat="1" applyFont="1" applyAlignment="1" applyProtection="1">
      <alignment horizontal="right"/>
      <protection/>
    </xf>
    <xf numFmtId="164" fontId="5" fillId="0" borderId="0" xfId="60" applyFont="1" applyBorder="1">
      <alignment/>
      <protection/>
    </xf>
    <xf numFmtId="37" fontId="5" fillId="0" borderId="0" xfId="59" applyNumberFormat="1" applyFont="1" applyBorder="1" applyProtection="1">
      <alignment/>
      <protection/>
    </xf>
    <xf numFmtId="37" fontId="5" fillId="0" borderId="0" xfId="59" applyFont="1">
      <alignment/>
      <protection/>
    </xf>
    <xf numFmtId="5" fontId="5" fillId="0" borderId="0" xfId="59" applyNumberFormat="1" applyFont="1" applyAlignment="1">
      <alignment horizontal="right"/>
      <protection/>
    </xf>
    <xf numFmtId="37" fontId="5" fillId="0" borderId="0" xfId="59" applyFont="1" applyAlignment="1">
      <alignment horizontal="right"/>
      <protection/>
    </xf>
    <xf numFmtId="37" fontId="5" fillId="0" borderId="0" xfId="59" applyNumberFormat="1" applyFont="1" applyBorder="1" applyAlignment="1" applyProtection="1">
      <alignment horizontal="right"/>
      <protection/>
    </xf>
    <xf numFmtId="37" fontId="5" fillId="0" borderId="0" xfId="59" applyFont="1" applyBorder="1" applyAlignment="1">
      <alignment horizontal="right"/>
      <protection/>
    </xf>
    <xf numFmtId="5" fontId="5" fillId="0" borderId="0" xfId="59" applyNumberFormat="1" applyFont="1" applyProtection="1">
      <alignment/>
      <protection/>
    </xf>
    <xf numFmtId="37" fontId="5" fillId="0" borderId="0" xfId="59" applyFont="1" applyBorder="1">
      <alignment/>
      <protection/>
    </xf>
    <xf numFmtId="166" fontId="5" fillId="0" borderId="0" xfId="59" applyNumberFormat="1" applyFont="1" applyAlignment="1" applyProtection="1">
      <alignment horizontal="right"/>
      <protection/>
    </xf>
    <xf numFmtId="5" fontId="5" fillId="0" borderId="0" xfId="59" applyNumberFormat="1" applyFont="1" applyBorder="1" applyProtection="1">
      <alignment/>
      <protection/>
    </xf>
    <xf numFmtId="5" fontId="5" fillId="0" borderId="0" xfId="59" applyNumberFormat="1" applyFont="1" applyBorder="1">
      <alignment/>
      <protection/>
    </xf>
    <xf numFmtId="165" fontId="5" fillId="0" borderId="0" xfId="59" applyNumberFormat="1" applyFont="1" applyProtection="1">
      <alignment/>
      <protection/>
    </xf>
    <xf numFmtId="165" fontId="5" fillId="0" borderId="0" xfId="59" applyNumberFormat="1" applyFont="1" applyBorder="1" applyProtection="1">
      <alignment/>
      <protection/>
    </xf>
    <xf numFmtId="37" fontId="5" fillId="0" borderId="0" xfId="57" applyFont="1">
      <alignment/>
      <protection/>
    </xf>
    <xf numFmtId="37" fontId="5" fillId="0" borderId="0" xfId="57" applyFont="1" applyBorder="1">
      <alignment/>
      <protection/>
    </xf>
    <xf numFmtId="5" fontId="5" fillId="0" borderId="0" xfId="57" applyNumberFormat="1" applyFont="1" applyBorder="1">
      <alignment/>
      <protection/>
    </xf>
    <xf numFmtId="174" fontId="5" fillId="0" borderId="0" xfId="59" applyNumberFormat="1" applyFont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fill"/>
      <protection/>
    </xf>
    <xf numFmtId="0" fontId="8" fillId="0" borderId="10" xfId="0" applyFont="1" applyBorder="1" applyAlignment="1" applyProtection="1">
      <alignment horizontal="center"/>
      <protection/>
    </xf>
    <xf numFmtId="5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5" fontId="8" fillId="0" borderId="11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/>
    </xf>
    <xf numFmtId="37" fontId="8" fillId="0" borderId="0" xfId="58" applyFont="1">
      <alignment/>
      <protection/>
    </xf>
    <xf numFmtId="37" fontId="8" fillId="0" borderId="0" xfId="58" applyFont="1" applyAlignment="1" applyProtection="1">
      <alignment horizontal="left"/>
      <protection/>
    </xf>
    <xf numFmtId="37" fontId="8" fillId="0" borderId="0" xfId="58" applyFont="1" applyAlignment="1" applyProtection="1" quotePrefix="1">
      <alignment horizontal="left"/>
      <protection/>
    </xf>
    <xf numFmtId="37" fontId="8" fillId="0" borderId="10" xfId="58" applyFont="1" applyBorder="1" applyAlignment="1" applyProtection="1">
      <alignment horizontal="left"/>
      <protection/>
    </xf>
    <xf numFmtId="37" fontId="8" fillId="0" borderId="10" xfId="58" applyFont="1" applyBorder="1">
      <alignment/>
      <protection/>
    </xf>
    <xf numFmtId="37" fontId="8" fillId="0" borderId="0" xfId="58" applyFont="1" applyAlignment="1" applyProtection="1">
      <alignment horizontal="fill"/>
      <protection/>
    </xf>
    <xf numFmtId="37" fontId="8" fillId="0" borderId="0" xfId="58" applyFont="1" applyAlignment="1" quotePrefix="1">
      <alignment horizontal="left"/>
      <protection/>
    </xf>
    <xf numFmtId="0" fontId="8" fillId="0" borderId="10" xfId="58" applyNumberFormat="1" applyFont="1" applyBorder="1" applyAlignment="1" applyProtection="1">
      <alignment horizontal="center"/>
      <protection/>
    </xf>
    <xf numFmtId="6" fontId="8" fillId="0" borderId="0" xfId="0" applyNumberFormat="1" applyFont="1" applyAlignment="1">
      <alignment/>
    </xf>
    <xf numFmtId="37" fontId="8" fillId="0" borderId="0" xfId="58" applyNumberFormat="1" applyFont="1" applyProtection="1">
      <alignment/>
      <protection/>
    </xf>
    <xf numFmtId="5" fontId="8" fillId="0" borderId="0" xfId="58" applyNumberFormat="1" applyFont="1" applyProtection="1">
      <alignment/>
      <protection/>
    </xf>
    <xf numFmtId="38" fontId="8" fillId="0" borderId="0" xfId="0" applyNumberFormat="1" applyFont="1" applyAlignment="1">
      <alignment/>
    </xf>
    <xf numFmtId="37" fontId="8" fillId="0" borderId="0" xfId="58" applyNumberFormat="1" applyFont="1" applyAlignment="1" applyProtection="1">
      <alignment horizontal="left"/>
      <protection/>
    </xf>
    <xf numFmtId="37" fontId="8" fillId="0" borderId="0" xfId="58" applyNumberFormat="1" applyFont="1" applyBorder="1" applyProtection="1">
      <alignment/>
      <protection/>
    </xf>
    <xf numFmtId="38" fontId="8" fillId="0" borderId="10" xfId="0" applyNumberFormat="1" applyFont="1" applyBorder="1" applyAlignment="1">
      <alignment/>
    </xf>
    <xf numFmtId="37" fontId="8" fillId="0" borderId="10" xfId="58" applyNumberFormat="1" applyFont="1" applyBorder="1" applyProtection="1">
      <alignment/>
      <protection/>
    </xf>
    <xf numFmtId="5" fontId="8" fillId="0" borderId="11" xfId="58" applyNumberFormat="1" applyFont="1" applyBorder="1">
      <alignment/>
      <protection/>
    </xf>
    <xf numFmtId="37" fontId="8" fillId="0" borderId="10" xfId="58" applyFont="1" applyBorder="1" applyAlignment="1" applyProtection="1" quotePrefix="1">
      <alignment horizontal="left"/>
      <protection/>
    </xf>
    <xf numFmtId="166" fontId="8" fillId="0" borderId="0" xfId="58" applyNumberFormat="1" applyFont="1" applyProtection="1">
      <alignment/>
      <protection/>
    </xf>
    <xf numFmtId="166" fontId="8" fillId="0" borderId="0" xfId="58" applyNumberFormat="1" applyFont="1" applyBorder="1" applyProtection="1">
      <alignment/>
      <protection/>
    </xf>
    <xf numFmtId="37" fontId="8" fillId="0" borderId="0" xfId="58" applyFont="1" applyBorder="1">
      <alignment/>
      <protection/>
    </xf>
    <xf numFmtId="37" fontId="8" fillId="0" borderId="0" xfId="58" applyFont="1" applyBorder="1" applyAlignment="1" applyProtection="1">
      <alignment horizontal="fill"/>
      <protection/>
    </xf>
    <xf numFmtId="0" fontId="8" fillId="0" borderId="10" xfId="0" applyFont="1" applyBorder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5" fontId="8" fillId="0" borderId="0" xfId="0" applyNumberFormat="1" applyFont="1" applyAlignment="1">
      <alignment/>
    </xf>
    <xf numFmtId="0" fontId="8" fillId="0" borderId="0" xfId="58" applyNumberFormat="1" applyFont="1">
      <alignment/>
      <protection/>
    </xf>
    <xf numFmtId="0" fontId="8" fillId="0" borderId="0" xfId="58" applyNumberFormat="1" applyFont="1" applyBorder="1">
      <alignment/>
      <protection/>
    </xf>
    <xf numFmtId="37" fontId="8" fillId="0" borderId="0" xfId="58" applyFont="1" applyBorder="1" applyAlignment="1" applyProtection="1">
      <alignment horizontal="left"/>
      <protection/>
    </xf>
    <xf numFmtId="164" fontId="8" fillId="0" borderId="0" xfId="60" applyFont="1" applyAlignment="1" applyProtection="1">
      <alignment horizontal="left"/>
      <protection/>
    </xf>
    <xf numFmtId="164" fontId="8" fillId="0" borderId="0" xfId="60" applyFont="1">
      <alignment/>
      <protection/>
    </xf>
    <xf numFmtId="164" fontId="8" fillId="0" borderId="10" xfId="60" applyFont="1" applyBorder="1" applyAlignment="1" applyProtection="1">
      <alignment horizontal="left"/>
      <protection/>
    </xf>
    <xf numFmtId="164" fontId="8" fillId="0" borderId="10" xfId="60" applyFont="1" applyBorder="1" applyAlignment="1" applyProtection="1">
      <alignment horizontal="center"/>
      <protection/>
    </xf>
    <xf numFmtId="166" fontId="8" fillId="0" borderId="0" xfId="60" applyNumberFormat="1" applyFont="1" applyAlignment="1">
      <alignment horizontal="right"/>
      <protection/>
    </xf>
    <xf numFmtId="164" fontId="8" fillId="0" borderId="0" xfId="60" applyFont="1" applyAlignment="1">
      <alignment horizontal="right"/>
      <protection/>
    </xf>
    <xf numFmtId="164" fontId="8" fillId="0" borderId="0" xfId="60" applyFont="1" applyAlignment="1" applyProtection="1" quotePrefix="1">
      <alignment horizontal="left"/>
      <protection/>
    </xf>
    <xf numFmtId="164" fontId="8" fillId="0" borderId="0" xfId="60" applyFont="1" applyBorder="1" applyAlignment="1">
      <alignment horizontal="right"/>
      <protection/>
    </xf>
    <xf numFmtId="164" fontId="8" fillId="0" borderId="0" xfId="60" applyFont="1" applyBorder="1" applyAlignment="1" applyProtection="1">
      <alignment horizontal="right"/>
      <protection/>
    </xf>
    <xf numFmtId="164" fontId="8" fillId="0" borderId="0" xfId="60" applyFont="1" applyAlignment="1" applyProtection="1">
      <alignment horizontal="fill"/>
      <protection/>
    </xf>
    <xf numFmtId="164" fontId="8" fillId="0" borderId="10" xfId="60" applyFont="1" applyBorder="1" applyAlignment="1" applyProtection="1" quotePrefix="1">
      <alignment horizontal="left"/>
      <protection/>
    </xf>
    <xf numFmtId="166" fontId="8" fillId="0" borderId="0" xfId="60" applyNumberFormat="1" applyFont="1" applyAlignment="1" applyProtection="1">
      <alignment horizontal="right"/>
      <protection/>
    </xf>
    <xf numFmtId="166" fontId="8" fillId="0" borderId="0" xfId="60" applyNumberFormat="1" applyFont="1" applyBorder="1" applyAlignment="1" applyProtection="1">
      <alignment horizontal="right"/>
      <protection/>
    </xf>
    <xf numFmtId="164" fontId="8" fillId="0" borderId="0" xfId="60" applyFont="1" applyBorder="1" applyAlignment="1" applyProtection="1">
      <alignment horizontal="fill"/>
      <protection/>
    </xf>
    <xf numFmtId="164" fontId="8" fillId="0" borderId="0" xfId="60" applyFont="1" applyBorder="1">
      <alignment/>
      <protection/>
    </xf>
    <xf numFmtId="38" fontId="8" fillId="0" borderId="0" xfId="60" applyNumberFormat="1" applyFont="1">
      <alignment/>
      <protection/>
    </xf>
    <xf numFmtId="5" fontId="8" fillId="0" borderId="11" xfId="60" applyNumberFormat="1" applyFont="1" applyBorder="1" applyAlignment="1">
      <alignment/>
      <protection/>
    </xf>
    <xf numFmtId="5" fontId="8" fillId="0" borderId="0" xfId="60" applyNumberFormat="1" applyFont="1" applyAlignment="1">
      <alignment horizontal="center"/>
      <protection/>
    </xf>
    <xf numFmtId="37" fontId="8" fillId="0" borderId="0" xfId="58" applyFont="1" applyAlignment="1" applyProtection="1">
      <alignment/>
      <protection/>
    </xf>
    <xf numFmtId="5" fontId="8" fillId="0" borderId="0" xfId="58" applyNumberFormat="1" applyFont="1">
      <alignment/>
      <protection/>
    </xf>
    <xf numFmtId="5" fontId="8" fillId="0" borderId="11" xfId="58" applyNumberFormat="1" applyFont="1" applyBorder="1" applyProtection="1">
      <alignment/>
      <protection/>
    </xf>
    <xf numFmtId="37" fontId="8" fillId="0" borderId="0" xfId="58" applyNumberFormat="1" applyFont="1" applyAlignment="1" applyProtection="1">
      <alignment horizontal="fill"/>
      <protection/>
    </xf>
    <xf numFmtId="37" fontId="8" fillId="0" borderId="0" xfId="60" applyNumberFormat="1" applyFont="1" applyAlignment="1" applyProtection="1">
      <alignment horizontal="left"/>
      <protection/>
    </xf>
    <xf numFmtId="37" fontId="8" fillId="0" borderId="0" xfId="60" applyNumberFormat="1" applyFont="1">
      <alignment/>
      <protection/>
    </xf>
    <xf numFmtId="37" fontId="8" fillId="0" borderId="10" xfId="60" applyNumberFormat="1" applyFont="1" applyBorder="1">
      <alignment/>
      <protection/>
    </xf>
    <xf numFmtId="37" fontId="8" fillId="0" borderId="0" xfId="60" applyNumberFormat="1" applyFont="1" applyAlignment="1" applyProtection="1">
      <alignment/>
      <protection/>
    </xf>
    <xf numFmtId="37" fontId="8" fillId="0" borderId="0" xfId="60" applyNumberFormat="1" applyFont="1" applyAlignment="1" applyProtection="1">
      <alignment horizontal="fill"/>
      <protection/>
    </xf>
    <xf numFmtId="0" fontId="8" fillId="0" borderId="10" xfId="60" applyNumberFormat="1" applyFont="1" applyBorder="1" applyAlignment="1" applyProtection="1">
      <alignment horizontal="center"/>
      <protection/>
    </xf>
    <xf numFmtId="0" fontId="8" fillId="0" borderId="0" xfId="60" applyNumberFormat="1" applyFont="1">
      <alignment/>
      <protection/>
    </xf>
    <xf numFmtId="5" fontId="8" fillId="0" borderId="0" xfId="60" applyNumberFormat="1" applyFont="1">
      <alignment/>
      <protection/>
    </xf>
    <xf numFmtId="5" fontId="8" fillId="0" borderId="11" xfId="60" applyNumberFormat="1" applyFont="1" applyBorder="1" applyProtection="1">
      <alignment/>
      <protection/>
    </xf>
    <xf numFmtId="37" fontId="8" fillId="0" borderId="0" xfId="60" applyNumberFormat="1" applyFont="1" applyProtection="1">
      <alignment/>
      <protection/>
    </xf>
    <xf numFmtId="37" fontId="8" fillId="0" borderId="0" xfId="60" applyNumberFormat="1" applyFont="1" applyAlignment="1" applyProtection="1" quotePrefix="1">
      <alignment horizontal="left"/>
      <protection/>
    </xf>
    <xf numFmtId="37" fontId="8" fillId="0" borderId="0" xfId="58" applyFont="1" applyBorder="1" applyAlignment="1" applyProtection="1" quotePrefix="1">
      <alignment horizontal="left"/>
      <protection/>
    </xf>
    <xf numFmtId="37" fontId="8" fillId="0" borderId="0" xfId="59" applyFont="1" applyAlignment="1" applyProtection="1">
      <alignment horizontal="left"/>
      <protection/>
    </xf>
    <xf numFmtId="37" fontId="9" fillId="0" borderId="0" xfId="59" applyFont="1">
      <alignment/>
      <protection/>
    </xf>
    <xf numFmtId="37" fontId="8" fillId="0" borderId="0" xfId="59" applyFont="1">
      <alignment/>
      <protection/>
    </xf>
    <xf numFmtId="37" fontId="8" fillId="0" borderId="10" xfId="59" applyFont="1" applyBorder="1" applyAlignment="1" applyProtection="1" quotePrefix="1">
      <alignment horizontal="left"/>
      <protection/>
    </xf>
    <xf numFmtId="37" fontId="9" fillId="0" borderId="0" xfId="59" applyFont="1" applyAlignment="1" applyProtection="1">
      <alignment horizontal="fill"/>
      <protection/>
    </xf>
    <xf numFmtId="37" fontId="8" fillId="0" borderId="0" xfId="59" applyFont="1" applyAlignment="1" quotePrefix="1">
      <alignment horizontal="left"/>
      <protection/>
    </xf>
    <xf numFmtId="0" fontId="8" fillId="0" borderId="10" xfId="59" applyNumberFormat="1" applyFont="1" applyBorder="1" applyAlignment="1" applyProtection="1">
      <alignment horizontal="center"/>
      <protection/>
    </xf>
    <xf numFmtId="0" fontId="8" fillId="0" borderId="0" xfId="59" applyNumberFormat="1" applyFont="1">
      <alignment/>
      <protection/>
    </xf>
    <xf numFmtId="37" fontId="8" fillId="0" borderId="0" xfId="59" applyFont="1" applyAlignment="1" applyProtection="1">
      <alignment horizontal="fill"/>
      <protection/>
    </xf>
    <xf numFmtId="3" fontId="8" fillId="0" borderId="0" xfId="0" applyNumberFormat="1" applyFont="1" applyAlignment="1">
      <alignment/>
    </xf>
    <xf numFmtId="37" fontId="8" fillId="0" borderId="0" xfId="59" applyNumberFormat="1" applyFont="1" applyAlignment="1" applyProtection="1">
      <alignment horizontal="right"/>
      <protection/>
    </xf>
    <xf numFmtId="37" fontId="8" fillId="0" borderId="0" xfId="59" applyFont="1" applyAlignment="1" applyProtection="1" quotePrefix="1">
      <alignment horizontal="left"/>
      <protection/>
    </xf>
    <xf numFmtId="37" fontId="8" fillId="0" borderId="0" xfId="59" applyFont="1" applyBorder="1" applyAlignment="1" applyProtection="1">
      <alignment horizontal="left"/>
      <protection/>
    </xf>
    <xf numFmtId="3" fontId="8" fillId="0" borderId="10" xfId="0" applyNumberFormat="1" applyFont="1" applyBorder="1" applyAlignment="1">
      <alignment/>
    </xf>
    <xf numFmtId="37" fontId="8" fillId="0" borderId="10" xfId="59" applyNumberFormat="1" applyFont="1" applyBorder="1" applyAlignment="1" applyProtection="1">
      <alignment horizontal="right"/>
      <protection/>
    </xf>
    <xf numFmtId="37" fontId="8" fillId="0" borderId="0" xfId="59" applyFont="1" applyBorder="1" applyAlignment="1" applyProtection="1">
      <alignment horizontal="right"/>
      <protection/>
    </xf>
    <xf numFmtId="37" fontId="8" fillId="0" borderId="0" xfId="59" applyFont="1" applyAlignment="1">
      <alignment horizontal="right"/>
      <protection/>
    </xf>
    <xf numFmtId="5" fontId="8" fillId="0" borderId="11" xfId="59" applyNumberFormat="1" applyFont="1" applyBorder="1" applyAlignment="1" applyProtection="1">
      <alignment horizontal="right"/>
      <protection/>
    </xf>
    <xf numFmtId="5" fontId="8" fillId="0" borderId="0" xfId="59" applyNumberFormat="1" applyFont="1" applyAlignment="1" applyProtection="1">
      <alignment horizontal="right"/>
      <protection/>
    </xf>
    <xf numFmtId="5" fontId="8" fillId="0" borderId="0" xfId="59" applyNumberFormat="1" applyFont="1" applyBorder="1" applyAlignment="1" applyProtection="1">
      <alignment horizontal="right"/>
      <protection/>
    </xf>
    <xf numFmtId="37" fontId="8" fillId="0" borderId="0" xfId="59" applyFont="1" applyAlignment="1">
      <alignment horizontal="left"/>
      <protection/>
    </xf>
    <xf numFmtId="37" fontId="8" fillId="0" borderId="0" xfId="59" applyFont="1" applyBorder="1" applyAlignment="1" applyProtection="1" quotePrefix="1">
      <alignment horizontal="left"/>
      <protection/>
    </xf>
    <xf numFmtId="37" fontId="8" fillId="0" borderId="0" xfId="59" applyFont="1" applyBorder="1">
      <alignment/>
      <protection/>
    </xf>
    <xf numFmtId="166" fontId="8" fillId="0" borderId="0" xfId="59" applyNumberFormat="1" applyFont="1" applyAlignment="1" applyProtection="1">
      <alignment horizontal="right"/>
      <protection/>
    </xf>
    <xf numFmtId="37" fontId="8" fillId="0" borderId="0" xfId="59" applyFont="1" applyBorder="1" applyAlignment="1">
      <alignment horizontal="right"/>
      <protection/>
    </xf>
    <xf numFmtId="37" fontId="8" fillId="0" borderId="0" xfId="59" applyFont="1" applyBorder="1" applyAlignment="1" applyProtection="1">
      <alignment horizontal="fill"/>
      <protection/>
    </xf>
    <xf numFmtId="3" fontId="8" fillId="0" borderId="0" xfId="0" applyNumberFormat="1" applyFont="1" applyAlignment="1">
      <alignment/>
    </xf>
    <xf numFmtId="37" fontId="8" fillId="0" borderId="0" xfId="59" applyNumberFormat="1" applyFont="1" applyProtection="1">
      <alignment/>
      <protection/>
    </xf>
    <xf numFmtId="3" fontId="8" fillId="0" borderId="10" xfId="0" applyNumberFormat="1" applyFont="1" applyBorder="1" applyAlignment="1">
      <alignment/>
    </xf>
    <xf numFmtId="37" fontId="8" fillId="0" borderId="0" xfId="59" applyNumberFormat="1" applyFont="1" applyBorder="1" applyProtection="1">
      <alignment/>
      <protection/>
    </xf>
    <xf numFmtId="37" fontId="8" fillId="0" borderId="10" xfId="59" applyNumberFormat="1" applyFont="1" applyBorder="1" applyProtection="1">
      <alignment/>
      <protection/>
    </xf>
    <xf numFmtId="37" fontId="8" fillId="0" borderId="0" xfId="59" applyNumberFormat="1" applyFont="1" applyAlignment="1" applyProtection="1">
      <alignment horizontal="fill"/>
      <protection/>
    </xf>
    <xf numFmtId="5" fontId="8" fillId="0" borderId="11" xfId="59" applyNumberFormat="1" applyFont="1" applyBorder="1" applyProtection="1">
      <alignment/>
      <protection/>
    </xf>
    <xf numFmtId="5" fontId="8" fillId="0" borderId="0" xfId="59" applyNumberFormat="1" applyFont="1" applyBorder="1" applyProtection="1">
      <alignment/>
      <protection/>
    </xf>
    <xf numFmtId="37" fontId="8" fillId="0" borderId="0" xfId="59" applyFont="1" applyAlignment="1" applyProtection="1">
      <alignment horizontal="right"/>
      <protection/>
    </xf>
    <xf numFmtId="166" fontId="8" fillId="0" borderId="0" xfId="59" applyNumberFormat="1" applyFont="1" applyProtection="1">
      <alignment/>
      <protection/>
    </xf>
    <xf numFmtId="37" fontId="8" fillId="0" borderId="0" xfId="59" applyFont="1" applyBorder="1" applyAlignment="1" applyProtection="1" quotePrefix="1">
      <alignment horizontal="fill"/>
      <protection/>
    </xf>
    <xf numFmtId="165" fontId="8" fillId="0" borderId="0" xfId="59" applyNumberFormat="1" applyFont="1" applyBorder="1" applyProtection="1">
      <alignment/>
      <protection/>
    </xf>
    <xf numFmtId="37" fontId="8" fillId="0" borderId="0" xfId="59" applyNumberFormat="1" applyFont="1" applyBorder="1" applyAlignment="1" applyProtection="1">
      <alignment horizontal="fill"/>
      <protection/>
    </xf>
    <xf numFmtId="37" fontId="8" fillId="0" borderId="0" xfId="57" applyFont="1" applyAlignment="1" applyProtection="1">
      <alignment horizontal="left"/>
      <protection/>
    </xf>
    <xf numFmtId="37" fontId="8" fillId="0" borderId="0" xfId="57" applyFont="1">
      <alignment/>
      <protection/>
    </xf>
    <xf numFmtId="37" fontId="8" fillId="0" borderId="0" xfId="57" applyFont="1" applyAlignment="1" applyProtection="1" quotePrefix="1">
      <alignment horizontal="left"/>
      <protection/>
    </xf>
    <xf numFmtId="37" fontId="8" fillId="0" borderId="10" xfId="57" applyFont="1" applyBorder="1" applyAlignment="1" applyProtection="1" quotePrefix="1">
      <alignment horizontal="left"/>
      <protection/>
    </xf>
    <xf numFmtId="37" fontId="8" fillId="0" borderId="0" xfId="57" applyNumberFormat="1" applyFont="1" applyProtection="1">
      <alignment/>
      <protection/>
    </xf>
    <xf numFmtId="37" fontId="8" fillId="0" borderId="0" xfId="57" applyFont="1" applyBorder="1">
      <alignment/>
      <protection/>
    </xf>
    <xf numFmtId="37" fontId="8" fillId="0" borderId="12" xfId="58" applyFont="1" applyBorder="1" applyAlignment="1" applyProtection="1">
      <alignment horizontal="fill"/>
      <protection/>
    </xf>
    <xf numFmtId="5" fontId="8" fillId="0" borderId="11" xfId="57" applyNumberFormat="1" applyFont="1" applyBorder="1" applyProtection="1">
      <alignment/>
      <protection/>
    </xf>
    <xf numFmtId="5" fontId="8" fillId="0" borderId="0" xfId="57" applyNumberFormat="1" applyFont="1" applyBorder="1">
      <alignment/>
      <protection/>
    </xf>
    <xf numFmtId="37" fontId="8" fillId="0" borderId="0" xfId="57" applyFont="1" applyAlignment="1" applyProtection="1">
      <alignment horizontal="fill"/>
      <protection/>
    </xf>
    <xf numFmtId="37" fontId="8" fillId="0" borderId="12" xfId="59" applyFont="1" applyBorder="1">
      <alignment/>
      <protection/>
    </xf>
    <xf numFmtId="5" fontId="8" fillId="0" borderId="11" xfId="59" applyNumberFormat="1" applyFont="1" applyBorder="1">
      <alignment/>
      <protection/>
    </xf>
    <xf numFmtId="5" fontId="8" fillId="0" borderId="0" xfId="59" applyNumberFormat="1" applyFont="1" applyBorder="1">
      <alignment/>
      <protection/>
    </xf>
    <xf numFmtId="164" fontId="8" fillId="0" borderId="0" xfId="60" applyFont="1" applyAlignment="1">
      <alignment horizontal="center"/>
      <protection/>
    </xf>
    <xf numFmtId="0" fontId="8" fillId="0" borderId="0" xfId="59" applyNumberFormat="1" applyFont="1" applyBorder="1">
      <alignment/>
      <protection/>
    </xf>
    <xf numFmtId="37" fontId="8" fillId="0" borderId="0" xfId="59" applyNumberFormat="1" applyFont="1" applyBorder="1" applyAlignment="1" applyProtection="1">
      <alignment horizontal="right"/>
      <protection/>
    </xf>
    <xf numFmtId="166" fontId="8" fillId="0" borderId="0" xfId="59" applyNumberFormat="1" applyFont="1" applyBorder="1" applyAlignment="1" applyProtection="1">
      <alignment horizontal="fill"/>
      <protection/>
    </xf>
    <xf numFmtId="5" fontId="8" fillId="0" borderId="11" xfId="59" applyNumberFormat="1" applyFont="1" applyBorder="1" applyAlignment="1" applyProtection="1">
      <alignment/>
      <protection/>
    </xf>
    <xf numFmtId="37" fontId="8" fillId="0" borderId="0" xfId="59" applyNumberFormat="1" applyFont="1" applyAlignment="1" applyProtection="1" quotePrefix="1">
      <alignment horizontal="left"/>
      <protection/>
    </xf>
    <xf numFmtId="174" fontId="8" fillId="0" borderId="0" xfId="59" applyNumberFormat="1" applyFont="1">
      <alignment/>
      <protection/>
    </xf>
    <xf numFmtId="174" fontId="8" fillId="0" borderId="11" xfId="59" applyNumberFormat="1" applyFont="1" applyBorder="1" applyAlignment="1">
      <alignment horizontal="right"/>
      <protection/>
    </xf>
    <xf numFmtId="37" fontId="8" fillId="0" borderId="0" xfId="59" applyFont="1" applyBorder="1" applyAlignment="1" applyProtection="1">
      <alignment horizontal="center"/>
      <protection/>
    </xf>
    <xf numFmtId="0" fontId="8" fillId="0" borderId="0" xfId="59" applyNumberFormat="1" applyFont="1" applyAlignment="1">
      <alignment horizontal="center"/>
      <protection/>
    </xf>
    <xf numFmtId="37" fontId="5" fillId="0" borderId="0" xfId="59" applyFont="1" applyAlignment="1">
      <alignment horizontal="center"/>
      <protection/>
    </xf>
    <xf numFmtId="37" fontId="8" fillId="0" borderId="0" xfId="59" applyFont="1" applyAlignment="1">
      <alignment horizontal="center"/>
      <protection/>
    </xf>
    <xf numFmtId="165" fontId="8" fillId="0" borderId="0" xfId="59" applyNumberFormat="1" applyFont="1" applyAlignment="1" applyProtection="1">
      <alignment horizontal="center"/>
      <protection/>
    </xf>
    <xf numFmtId="5" fontId="8" fillId="0" borderId="0" xfId="0" applyNumberFormat="1" applyFont="1" applyAlignment="1">
      <alignment/>
    </xf>
    <xf numFmtId="5" fontId="8" fillId="0" borderId="0" xfId="59" applyNumberFormat="1" applyFont="1" applyProtection="1">
      <alignment/>
      <protection/>
    </xf>
    <xf numFmtId="5" fontId="5" fillId="0" borderId="0" xfId="59" applyNumberFormat="1" applyFont="1">
      <alignment/>
      <protection/>
    </xf>
    <xf numFmtId="5" fontId="8" fillId="0" borderId="0" xfId="57" applyNumberFormat="1" applyFont="1">
      <alignment/>
      <protection/>
    </xf>
    <xf numFmtId="5" fontId="8" fillId="0" borderId="0" xfId="57" applyNumberFormat="1" applyFont="1" applyProtection="1">
      <alignment/>
      <protection/>
    </xf>
    <xf numFmtId="5" fontId="5" fillId="0" borderId="0" xfId="57" applyNumberFormat="1" applyFont="1">
      <alignment/>
      <protection/>
    </xf>
    <xf numFmtId="5" fontId="8" fillId="0" borderId="0" xfId="59" applyNumberFormat="1" applyFont="1">
      <alignment/>
      <protection/>
    </xf>
    <xf numFmtId="5" fontId="5" fillId="0" borderId="0" xfId="59" applyNumberFormat="1" applyFont="1" applyBorder="1" applyAlignment="1">
      <alignment horizontal="right"/>
      <protection/>
    </xf>
    <xf numFmtId="5" fontId="5" fillId="0" borderId="0" xfId="59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75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>
      <alignment/>
    </xf>
    <xf numFmtId="175" fontId="5" fillId="0" borderId="0" xfId="58" applyNumberFormat="1" applyFont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>
      <alignment/>
    </xf>
    <xf numFmtId="175" fontId="5" fillId="0" borderId="0" xfId="58" applyNumberFormat="1" applyFont="1" applyBorder="1">
      <alignment/>
      <protection/>
    </xf>
    <xf numFmtId="175" fontId="8" fillId="0" borderId="0" xfId="0" applyNumberFormat="1" applyFont="1" applyAlignment="1" applyProtection="1">
      <alignment horizontal="fill"/>
      <protection/>
    </xf>
    <xf numFmtId="175" fontId="8" fillId="0" borderId="0" xfId="58" applyNumberFormat="1" applyFont="1" applyProtection="1">
      <alignment/>
      <protection/>
    </xf>
    <xf numFmtId="175" fontId="8" fillId="0" borderId="0" xfId="58" applyNumberFormat="1" applyFont="1">
      <alignment/>
      <protection/>
    </xf>
    <xf numFmtId="175" fontId="8" fillId="0" borderId="0" xfId="58" applyNumberFormat="1" applyFont="1" applyBorder="1" applyProtection="1">
      <alignment/>
      <protection/>
    </xf>
    <xf numFmtId="175" fontId="8" fillId="0" borderId="0" xfId="58" applyNumberFormat="1" applyFont="1" applyBorder="1">
      <alignment/>
      <protection/>
    </xf>
    <xf numFmtId="175" fontId="8" fillId="0" borderId="0" xfId="58" applyNumberFormat="1" applyFont="1" applyAlignment="1" applyProtection="1">
      <alignment horizontal="right"/>
      <protection/>
    </xf>
    <xf numFmtId="175" fontId="8" fillId="0" borderId="0" xfId="58" applyNumberFormat="1" applyFont="1" applyBorder="1" applyAlignment="1" applyProtection="1">
      <alignment horizontal="right"/>
      <protection/>
    </xf>
    <xf numFmtId="175" fontId="8" fillId="0" borderId="0" xfId="58" applyNumberFormat="1" applyFont="1" applyBorder="1" applyAlignment="1">
      <alignment horizontal="right"/>
      <protection/>
    </xf>
    <xf numFmtId="175" fontId="8" fillId="0" borderId="0" xfId="60" applyNumberFormat="1" applyFont="1">
      <alignment/>
      <protection/>
    </xf>
    <xf numFmtId="175" fontId="8" fillId="0" borderId="0" xfId="60" applyNumberFormat="1" applyFont="1" applyBorder="1">
      <alignment/>
      <protection/>
    </xf>
    <xf numFmtId="175" fontId="8" fillId="0" borderId="0" xfId="59" applyNumberFormat="1" applyFont="1" applyAlignment="1">
      <alignment horizontal="right"/>
      <protection/>
    </xf>
    <xf numFmtId="175" fontId="8" fillId="0" borderId="0" xfId="59" applyNumberFormat="1" applyFont="1" applyAlignment="1" applyProtection="1">
      <alignment horizontal="right"/>
      <protection/>
    </xf>
    <xf numFmtId="175" fontId="5" fillId="0" borderId="0" xfId="59" applyNumberFormat="1" applyFont="1" applyAlignment="1">
      <alignment horizontal="right"/>
      <protection/>
    </xf>
    <xf numFmtId="175" fontId="5" fillId="0" borderId="0" xfId="59" applyNumberFormat="1" applyFont="1">
      <alignment/>
      <protection/>
    </xf>
    <xf numFmtId="175" fontId="5" fillId="0" borderId="0" xfId="59" applyNumberFormat="1" applyFont="1" applyAlignment="1">
      <alignment horizontal="left"/>
      <protection/>
    </xf>
    <xf numFmtId="175" fontId="8" fillId="0" borderId="0" xfId="59" applyNumberFormat="1" applyFont="1" applyBorder="1" applyAlignment="1" applyProtection="1">
      <alignment horizontal="right"/>
      <protection/>
    </xf>
    <xf numFmtId="175" fontId="5" fillId="0" borderId="0" xfId="59" applyNumberFormat="1" applyFont="1" applyBorder="1" applyAlignment="1">
      <alignment horizontal="right"/>
      <protection/>
    </xf>
    <xf numFmtId="175" fontId="8" fillId="0" borderId="0" xfId="59" applyNumberFormat="1" applyFont="1" applyBorder="1" applyAlignment="1">
      <alignment horizontal="right"/>
      <protection/>
    </xf>
    <xf numFmtId="175" fontId="5" fillId="0" borderId="0" xfId="59" applyNumberFormat="1" applyFont="1" applyBorder="1" applyAlignment="1" applyProtection="1">
      <alignment horizontal="right"/>
      <protection/>
    </xf>
    <xf numFmtId="175" fontId="8" fillId="0" borderId="0" xfId="59" applyNumberFormat="1" applyFont="1" applyProtection="1">
      <alignment/>
      <protection/>
    </xf>
    <xf numFmtId="175" fontId="8" fillId="0" borderId="0" xfId="59" applyNumberFormat="1" applyFont="1" applyBorder="1" applyProtection="1">
      <alignment/>
      <protection/>
    </xf>
    <xf numFmtId="175" fontId="5" fillId="0" borderId="0" xfId="59" applyNumberFormat="1" applyFont="1" applyBorder="1">
      <alignment/>
      <protection/>
    </xf>
    <xf numFmtId="175" fontId="5" fillId="0" borderId="0" xfId="59" applyNumberFormat="1" applyFont="1" applyBorder="1" applyAlignment="1" applyProtection="1">
      <alignment horizontal="left"/>
      <protection/>
    </xf>
    <xf numFmtId="175" fontId="8" fillId="0" borderId="0" xfId="59" applyNumberFormat="1" applyFont="1" applyBorder="1">
      <alignment/>
      <protection/>
    </xf>
    <xf numFmtId="175" fontId="5" fillId="0" borderId="0" xfId="59" applyNumberFormat="1" applyFont="1" applyBorder="1" applyProtection="1">
      <alignment/>
      <protection/>
    </xf>
    <xf numFmtId="165" fontId="8" fillId="0" borderId="0" xfId="59" applyNumberFormat="1" applyFont="1" applyBorder="1" applyAlignment="1" applyProtection="1">
      <alignment horizontal="center"/>
      <protection/>
    </xf>
    <xf numFmtId="37" fontId="8" fillId="0" borderId="0" xfId="57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0" xfId="59" applyNumberFormat="1" applyFont="1" applyAlignment="1" applyProtection="1">
      <alignment horizontal="center"/>
      <protection/>
    </xf>
    <xf numFmtId="37" fontId="8" fillId="0" borderId="10" xfId="57" applyNumberFormat="1" applyFont="1" applyBorder="1" applyProtection="1">
      <alignment/>
      <protection/>
    </xf>
    <xf numFmtId="37" fontId="8" fillId="0" borderId="10" xfId="59" applyFont="1" applyBorder="1">
      <alignment/>
      <protection/>
    </xf>
    <xf numFmtId="0" fontId="8" fillId="0" borderId="0" xfId="0" applyFont="1" applyBorder="1" applyAlignment="1" applyProtection="1">
      <alignment horizontal="center"/>
      <protection/>
    </xf>
    <xf numFmtId="37" fontId="8" fillId="0" borderId="0" xfId="59" applyFont="1" applyFill="1" applyAlignment="1" applyProtection="1">
      <alignment horizontal="left"/>
      <protection/>
    </xf>
    <xf numFmtId="37" fontId="8" fillId="0" borderId="0" xfId="59" applyFont="1" applyFill="1">
      <alignment/>
      <protection/>
    </xf>
    <xf numFmtId="37" fontId="8" fillId="0" borderId="0" xfId="57" applyNumberFormat="1" applyFont="1" applyBorder="1" applyProtection="1">
      <alignment/>
      <protection/>
    </xf>
    <xf numFmtId="5" fontId="8" fillId="0" borderId="0" xfId="57" applyNumberFormat="1" applyFont="1" applyBorder="1" applyProtection="1">
      <alignment/>
      <protection/>
    </xf>
    <xf numFmtId="5" fontId="8" fillId="0" borderId="0" xfId="59" applyNumberFormat="1" applyFont="1" applyFill="1" applyProtection="1">
      <alignment/>
      <protection/>
    </xf>
    <xf numFmtId="37" fontId="5" fillId="0" borderId="0" xfId="59" applyFont="1" applyFill="1">
      <alignment/>
      <protection/>
    </xf>
    <xf numFmtId="37" fontId="8" fillId="0" borderId="0" xfId="59" applyNumberFormat="1" applyFont="1" applyFill="1" applyProtection="1">
      <alignment/>
      <protection/>
    </xf>
    <xf numFmtId="166" fontId="8" fillId="0" borderId="0" xfId="60" applyNumberFormat="1" applyFont="1" applyFill="1" applyAlignment="1">
      <alignment horizontal="right"/>
      <protection/>
    </xf>
    <xf numFmtId="175" fontId="8" fillId="0" borderId="0" xfId="58" applyNumberFormat="1" applyFont="1" applyFill="1" applyAlignment="1" applyProtection="1">
      <alignment horizontal="right"/>
      <protection/>
    </xf>
    <xf numFmtId="3" fontId="8" fillId="0" borderId="0" xfId="59" applyNumberFormat="1" applyFont="1" applyAlignment="1" applyProtection="1">
      <alignment horizontal="right"/>
      <protection/>
    </xf>
    <xf numFmtId="0" fontId="8" fillId="0" borderId="10" xfId="59" applyNumberFormat="1" applyFont="1" applyBorder="1" applyAlignment="1" applyProtection="1">
      <alignment horizontal="left"/>
      <protection/>
    </xf>
    <xf numFmtId="3" fontId="8" fillId="0" borderId="0" xfId="60" applyNumberFormat="1" applyFont="1" applyAlignment="1">
      <alignment horizontal="right"/>
      <protection/>
    </xf>
    <xf numFmtId="37" fontId="8" fillId="0" borderId="0" xfId="0" applyNumberFormat="1" applyFont="1" applyAlignment="1">
      <alignment/>
    </xf>
    <xf numFmtId="175" fontId="8" fillId="0" borderId="0" xfId="0" applyNumberFormat="1" applyFont="1" applyAlignment="1" applyProtection="1">
      <alignment horizontal="right"/>
      <protection/>
    </xf>
    <xf numFmtId="0" fontId="8" fillId="0" borderId="10" xfId="0" applyFont="1" applyBorder="1" applyAlignment="1">
      <alignment/>
    </xf>
    <xf numFmtId="37" fontId="5" fillId="0" borderId="10" xfId="58" applyFont="1" applyBorder="1">
      <alignment/>
      <protection/>
    </xf>
    <xf numFmtId="164" fontId="8" fillId="0" borderId="10" xfId="60" applyFont="1" applyBorder="1">
      <alignment/>
      <protection/>
    </xf>
    <xf numFmtId="164" fontId="5" fillId="0" borderId="10" xfId="60" applyFont="1" applyBorder="1">
      <alignment/>
      <protection/>
    </xf>
    <xf numFmtId="37" fontId="9" fillId="0" borderId="10" xfId="59" applyFont="1" applyBorder="1">
      <alignment/>
      <protection/>
    </xf>
    <xf numFmtId="37" fontId="5" fillId="0" borderId="10" xfId="59" applyFont="1" applyBorder="1">
      <alignment/>
      <protection/>
    </xf>
    <xf numFmtId="37" fontId="8" fillId="0" borderId="10" xfId="57" applyFont="1" applyBorder="1">
      <alignment/>
      <protection/>
    </xf>
    <xf numFmtId="0" fontId="5" fillId="0" borderId="10" xfId="0" applyFont="1" applyBorder="1" applyAlignment="1">
      <alignment/>
    </xf>
    <xf numFmtId="37" fontId="10" fillId="0" borderId="10" xfId="58" applyFont="1" applyBorder="1">
      <alignment/>
      <protection/>
    </xf>
    <xf numFmtId="175" fontId="8" fillId="0" borderId="0" xfId="63" applyNumberFormat="1" applyFont="1" applyAlignment="1" applyProtection="1">
      <alignment horizontal="right"/>
      <protection/>
    </xf>
    <xf numFmtId="165" fontId="8" fillId="0" borderId="0" xfId="0" applyNumberFormat="1" applyFont="1" applyAlignment="1" applyProtection="1">
      <alignment horizontal="center"/>
      <protection/>
    </xf>
    <xf numFmtId="0" fontId="8" fillId="0" borderId="0" xfId="58" applyNumberFormat="1" applyFont="1" applyBorder="1" applyAlignment="1" applyProtection="1">
      <alignment horizontal="center"/>
      <protection/>
    </xf>
    <xf numFmtId="5" fontId="8" fillId="0" borderId="0" xfId="58" applyNumberFormat="1" applyFont="1" applyBorder="1">
      <alignment/>
      <protection/>
    </xf>
    <xf numFmtId="6" fontId="8" fillId="0" borderId="0" xfId="58" applyNumberFormat="1" applyFont="1">
      <alignment/>
      <protection/>
    </xf>
    <xf numFmtId="5" fontId="8" fillId="0" borderId="0" xfId="0" applyNumberFormat="1" applyFont="1" applyBorder="1" applyAlignment="1" applyProtection="1">
      <alignment/>
      <protection/>
    </xf>
    <xf numFmtId="174" fontId="8" fillId="0" borderId="0" xfId="59" applyNumberFormat="1" applyFont="1" applyBorder="1" applyAlignment="1">
      <alignment horizontal="right"/>
      <protection/>
    </xf>
    <xf numFmtId="37" fontId="8" fillId="0" borderId="0" xfId="0" applyNumberFormat="1" applyFont="1" applyAlignment="1">
      <alignment/>
    </xf>
    <xf numFmtId="37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5" fontId="8" fillId="0" borderId="11" xfId="44" applyNumberFormat="1" applyFont="1" applyBorder="1" applyAlignment="1">
      <alignment/>
    </xf>
    <xf numFmtId="5" fontId="8" fillId="0" borderId="0" xfId="58" applyNumberFormat="1" applyFont="1" applyBorder="1" applyProtection="1">
      <alignment/>
      <protection/>
    </xf>
    <xf numFmtId="5" fontId="8" fillId="0" borderId="11" xfId="44" applyNumberFormat="1" applyFont="1" applyBorder="1" applyAlignment="1">
      <alignment/>
    </xf>
    <xf numFmtId="5" fontId="8" fillId="0" borderId="11" xfId="60" applyNumberFormat="1" applyFont="1" applyBorder="1">
      <alignment/>
      <protection/>
    </xf>
    <xf numFmtId="5" fontId="8" fillId="0" borderId="0" xfId="0" applyNumberFormat="1" applyFont="1" applyAlignment="1">
      <alignment/>
    </xf>
    <xf numFmtId="174" fontId="8" fillId="0" borderId="0" xfId="59" applyNumberFormat="1" applyFont="1" applyAlignment="1" applyProtection="1">
      <alignment horizontal="right"/>
      <protection/>
    </xf>
    <xf numFmtId="166" fontId="8" fillId="0" borderId="0" xfId="60" applyNumberFormat="1" applyFont="1">
      <alignment/>
      <protection/>
    </xf>
    <xf numFmtId="166" fontId="8" fillId="0" borderId="0" xfId="60" applyNumberFormat="1" applyFont="1" applyBorder="1">
      <alignment/>
      <protection/>
    </xf>
    <xf numFmtId="175" fontId="8" fillId="0" borderId="0" xfId="60" applyNumberFormat="1" applyFont="1" applyAlignment="1">
      <alignment horizontal="right"/>
      <protection/>
    </xf>
    <xf numFmtId="166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 applyProtection="1">
      <alignment horizontal="center"/>
      <protection/>
    </xf>
    <xf numFmtId="38" fontId="8" fillId="0" borderId="0" xfId="0" applyNumberFormat="1" applyFont="1" applyAlignment="1">
      <alignment horizontal="right"/>
    </xf>
    <xf numFmtId="175" fontId="8" fillId="33" borderId="0" xfId="0" applyNumberFormat="1" applyFont="1" applyFill="1" applyAlignment="1" applyProtection="1">
      <alignment horizontal="right"/>
      <protection/>
    </xf>
    <xf numFmtId="175" fontId="8" fillId="33" borderId="0" xfId="59" applyNumberFormat="1" applyFont="1" applyFill="1" applyProtection="1">
      <alignment/>
      <protection/>
    </xf>
    <xf numFmtId="175" fontId="5" fillId="33" borderId="0" xfId="59" applyNumberFormat="1" applyFont="1" applyFill="1">
      <alignment/>
      <protection/>
    </xf>
    <xf numFmtId="37" fontId="5" fillId="33" borderId="0" xfId="59" applyFont="1" applyFill="1">
      <alignment/>
      <protection/>
    </xf>
    <xf numFmtId="5" fontId="8" fillId="33" borderId="0" xfId="58" applyNumberFormat="1" applyFont="1" applyFill="1">
      <alignment/>
      <protection/>
    </xf>
    <xf numFmtId="37" fontId="8" fillId="33" borderId="0" xfId="58" applyFont="1" applyFill="1">
      <alignment/>
      <protection/>
    </xf>
    <xf numFmtId="37" fontId="8" fillId="33" borderId="10" xfId="58" applyFont="1" applyFill="1" applyBorder="1">
      <alignment/>
      <protection/>
    </xf>
    <xf numFmtId="37" fontId="5" fillId="33" borderId="0" xfId="58" applyFont="1" applyFill="1">
      <alignment/>
      <protection/>
    </xf>
    <xf numFmtId="5" fontId="8" fillId="33" borderId="11" xfId="0" applyNumberFormat="1" applyFont="1" applyFill="1" applyBorder="1" applyAlignment="1" applyProtection="1">
      <alignment/>
      <protection/>
    </xf>
    <xf numFmtId="37" fontId="9" fillId="0" borderId="0" xfId="59" applyFont="1" quotePrefix="1">
      <alignment/>
      <protection/>
    </xf>
    <xf numFmtId="37" fontId="8" fillId="0" borderId="0" xfId="59" applyFont="1" quotePrefix="1">
      <alignment/>
      <protection/>
    </xf>
    <xf numFmtId="164" fontId="8" fillId="0" borderId="0" xfId="60" applyFont="1" quotePrefix="1">
      <alignment/>
      <protection/>
    </xf>
    <xf numFmtId="164" fontId="5" fillId="0" borderId="0" xfId="60" applyFont="1" quotePrefix="1">
      <alignment/>
      <protection/>
    </xf>
    <xf numFmtId="175" fontId="8" fillId="0" borderId="0" xfId="63" applyNumberFormat="1" applyFont="1" applyAlignment="1">
      <alignment/>
    </xf>
    <xf numFmtId="175" fontId="5" fillId="0" borderId="0" xfId="60" applyNumberFormat="1" applyFont="1">
      <alignment/>
      <protection/>
    </xf>
    <xf numFmtId="37" fontId="8" fillId="0" borderId="0" xfId="59" applyNumberFormat="1" applyFont="1" applyFill="1" applyAlignment="1" applyProtection="1">
      <alignment horizontal="right"/>
      <protection/>
    </xf>
    <xf numFmtId="175" fontId="8" fillId="0" borderId="0" xfId="0" applyNumberFormat="1" applyFont="1" applyFill="1" applyAlignment="1" applyProtection="1">
      <alignment horizontal="right"/>
      <protection/>
    </xf>
    <xf numFmtId="37" fontId="8" fillId="0" borderId="10" xfId="59" applyNumberFormat="1" applyFont="1" applyFill="1" applyBorder="1" applyProtection="1">
      <alignment/>
      <protection/>
    </xf>
    <xf numFmtId="5" fontId="8" fillId="0" borderId="11" xfId="59" applyNumberFormat="1" applyFont="1" applyFill="1" applyBorder="1" applyProtection="1">
      <alignment/>
      <protection/>
    </xf>
    <xf numFmtId="5" fontId="8" fillId="33" borderId="0" xfId="0" applyNumberFormat="1" applyFont="1" applyFill="1" applyAlignment="1">
      <alignment/>
    </xf>
    <xf numFmtId="37" fontId="8" fillId="33" borderId="0" xfId="0" applyNumberFormat="1" applyFont="1" applyFill="1" applyAlignment="1">
      <alignment/>
    </xf>
    <xf numFmtId="37" fontId="8" fillId="33" borderId="1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%93" xfId="57"/>
    <cellStyle name="Normal_CASCT2" xfId="58"/>
    <cellStyle name="Normal_STATS93" xfId="59"/>
    <cellStyle name="Normal_WIN%9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472"/>
  <sheetViews>
    <sheetView showGridLines="0" tabSelected="1" zoomScalePageLayoutView="0" workbookViewId="0" topLeftCell="A1">
      <selection activeCell="G9" sqref="G9"/>
    </sheetView>
  </sheetViews>
  <sheetFormatPr defaultColWidth="12.57421875" defaultRowHeight="12.75"/>
  <cols>
    <col min="1" max="1" width="19.140625" style="1" customWidth="1"/>
    <col min="2" max="2" width="2.7109375" style="1" customWidth="1"/>
    <col min="3" max="3" width="11.7109375" style="1" customWidth="1"/>
    <col min="4" max="4" width="2.7109375" style="1" customWidth="1"/>
    <col min="5" max="5" width="12.57421875" style="1" customWidth="1"/>
    <col min="6" max="6" width="2.7109375" style="1" customWidth="1"/>
    <col min="7" max="16384" width="12.57421875" style="1" customWidth="1"/>
  </cols>
  <sheetData>
    <row r="1" spans="1:4" ht="12">
      <c r="A1" s="34" t="s">
        <v>0</v>
      </c>
      <c r="B1" s="35"/>
      <c r="C1" s="35"/>
      <c r="D1" s="35"/>
    </row>
    <row r="2" spans="1:4" ht="12">
      <c r="A2" s="36" t="s">
        <v>41</v>
      </c>
      <c r="B2" s="35"/>
      <c r="C2" s="35"/>
      <c r="D2" s="35"/>
    </row>
    <row r="3" spans="1:4" ht="12">
      <c r="A3" s="37" t="s">
        <v>87</v>
      </c>
      <c r="B3" s="238"/>
      <c r="C3" s="238"/>
      <c r="D3" s="38"/>
    </row>
    <row r="4" spans="1:4" ht="12">
      <c r="A4" s="34" t="s">
        <v>1</v>
      </c>
      <c r="B4" s="39"/>
      <c r="C4" s="39"/>
      <c r="D4" s="38"/>
    </row>
    <row r="5" spans="1:4" ht="12">
      <c r="A5" s="35"/>
      <c r="B5" s="35"/>
      <c r="C5" s="35"/>
      <c r="D5" s="35"/>
    </row>
    <row r="6" spans="1:4" ht="11.25">
      <c r="A6" s="11"/>
      <c r="B6" s="11"/>
      <c r="C6" s="11"/>
      <c r="D6" s="11"/>
    </row>
    <row r="7" spans="1:7" ht="12">
      <c r="A7" s="35"/>
      <c r="B7" s="35"/>
      <c r="C7" s="40">
        <v>2010</v>
      </c>
      <c r="D7" s="223"/>
      <c r="E7" s="40">
        <v>2011</v>
      </c>
      <c r="G7" s="40">
        <v>2012</v>
      </c>
    </row>
    <row r="8" spans="1:4" ht="12">
      <c r="A8" s="35"/>
      <c r="B8" s="35"/>
      <c r="C8" s="39"/>
      <c r="D8" s="35"/>
    </row>
    <row r="9" spans="1:7" ht="12">
      <c r="A9" s="34" t="s">
        <v>90</v>
      </c>
      <c r="B9" s="35"/>
      <c r="C9" s="41">
        <f>C95+C179</f>
        <v>163650</v>
      </c>
      <c r="D9" s="41"/>
      <c r="E9" s="41">
        <f>E95+E179</f>
        <v>142979</v>
      </c>
      <c r="G9" s="41">
        <f>G95+G179</f>
        <v>127175</v>
      </c>
    </row>
    <row r="10" spans="1:7" ht="12">
      <c r="A10" s="35"/>
      <c r="B10" s="35"/>
      <c r="C10" s="41"/>
      <c r="D10" s="41"/>
      <c r="E10" s="41"/>
      <c r="G10" s="41"/>
    </row>
    <row r="11" spans="1:7" ht="12">
      <c r="A11" s="34" t="s">
        <v>55</v>
      </c>
      <c r="B11" s="35"/>
      <c r="C11" s="42">
        <f>C97+C181</f>
        <v>426005</v>
      </c>
      <c r="D11" s="42"/>
      <c r="E11" s="42">
        <f>E97+E181</f>
        <v>378311</v>
      </c>
      <c r="G11" s="42">
        <f>G97+G181</f>
        <v>296028</v>
      </c>
    </row>
    <row r="12" spans="1:7" ht="12">
      <c r="A12" s="34"/>
      <c r="B12" s="35"/>
      <c r="C12" s="42"/>
      <c r="D12" s="42"/>
      <c r="E12" s="42"/>
      <c r="G12" s="42"/>
    </row>
    <row r="13" spans="1:7" ht="12">
      <c r="A13" s="34" t="s">
        <v>48</v>
      </c>
      <c r="B13" s="35"/>
      <c r="C13" s="42">
        <f>C99+C183</f>
        <v>647670</v>
      </c>
      <c r="D13" s="42"/>
      <c r="E13" s="42">
        <f>E99+E183</f>
        <v>651814</v>
      </c>
      <c r="G13" s="42">
        <f>G99+G183</f>
        <v>612691</v>
      </c>
    </row>
    <row r="14" spans="1:7" ht="12">
      <c r="A14" s="35"/>
      <c r="B14" s="35"/>
      <c r="C14" s="42"/>
      <c r="D14" s="42"/>
      <c r="E14" s="42"/>
      <c r="G14" s="42"/>
    </row>
    <row r="15" spans="1:7" ht="12">
      <c r="A15" s="34" t="s">
        <v>2</v>
      </c>
      <c r="B15" s="35"/>
      <c r="C15" s="42">
        <f>C101+C185</f>
        <v>408730</v>
      </c>
      <c r="D15" s="42"/>
      <c r="E15" s="42">
        <f>E101+E185</f>
        <v>403347</v>
      </c>
      <c r="G15" s="42">
        <f>G101+G185</f>
        <v>358565</v>
      </c>
    </row>
    <row r="16" spans="1:7" ht="12">
      <c r="A16" s="35"/>
      <c r="B16" s="35"/>
      <c r="C16" s="42"/>
      <c r="D16" s="42"/>
      <c r="E16" s="42"/>
      <c r="G16" s="42"/>
    </row>
    <row r="17" spans="1:7" ht="12">
      <c r="A17" s="35" t="s">
        <v>77</v>
      </c>
      <c r="B17" s="35"/>
      <c r="C17" s="237" t="s">
        <v>47</v>
      </c>
      <c r="D17" s="42"/>
      <c r="E17" s="42">
        <f>E103+E187</f>
        <v>77916</v>
      </c>
      <c r="G17" s="42">
        <f>G103+G187</f>
        <v>130451</v>
      </c>
    </row>
    <row r="18" spans="1:7" ht="12">
      <c r="A18" s="35"/>
      <c r="B18" s="35"/>
      <c r="C18" s="42"/>
      <c r="D18" s="42"/>
      <c r="E18" s="42"/>
      <c r="G18" s="42"/>
    </row>
    <row r="19" spans="1:7" ht="12">
      <c r="A19" s="34" t="s">
        <v>3</v>
      </c>
      <c r="B19" s="35"/>
      <c r="C19" s="42">
        <f>C105+C189</f>
        <v>453471</v>
      </c>
      <c r="D19" s="42"/>
      <c r="E19" s="42">
        <f>E105+E189</f>
        <v>439067</v>
      </c>
      <c r="G19" s="42">
        <f>G105+G189</f>
        <v>399240</v>
      </c>
    </row>
    <row r="20" spans="1:7" ht="12">
      <c r="A20" s="35"/>
      <c r="B20" s="35"/>
      <c r="C20" s="42"/>
      <c r="D20" s="42"/>
      <c r="E20" s="42"/>
      <c r="G20" s="42"/>
    </row>
    <row r="21" spans="1:7" ht="12">
      <c r="A21" s="34" t="s">
        <v>64</v>
      </c>
      <c r="B21" s="35"/>
      <c r="C21" s="42">
        <f>C107+C191</f>
        <v>154493</v>
      </c>
      <c r="D21" s="42"/>
      <c r="E21" s="42">
        <f>E107+E191</f>
        <v>154219</v>
      </c>
      <c r="G21" s="42">
        <f>G107+G191</f>
        <v>130833</v>
      </c>
    </row>
    <row r="22" spans="1:7" ht="12">
      <c r="A22" s="35"/>
      <c r="B22" s="35"/>
      <c r="C22" s="42"/>
      <c r="D22" s="42"/>
      <c r="E22" s="42"/>
      <c r="G22" s="42"/>
    </row>
    <row r="23" spans="1:7" ht="12">
      <c r="A23" s="35" t="s">
        <v>88</v>
      </c>
      <c r="B23" s="35"/>
      <c r="C23" s="185" t="s">
        <v>47</v>
      </c>
      <c r="D23" s="185"/>
      <c r="E23" s="185" t="s">
        <v>47</v>
      </c>
      <c r="G23" s="42">
        <f>+G109+G193</f>
        <v>122316</v>
      </c>
    </row>
    <row r="24" spans="1:7" ht="12">
      <c r="A24" s="35"/>
      <c r="B24" s="35"/>
      <c r="C24" s="42"/>
      <c r="D24" s="42"/>
      <c r="E24" s="42"/>
      <c r="G24" s="42"/>
    </row>
    <row r="25" spans="1:7" ht="12">
      <c r="A25" s="34" t="s">
        <v>4</v>
      </c>
      <c r="B25" s="35"/>
      <c r="C25" s="42">
        <f>C111+C195</f>
        <v>285027</v>
      </c>
      <c r="D25" s="42"/>
      <c r="E25" s="42">
        <f>E111+E195</f>
        <v>258282</v>
      </c>
      <c r="G25" s="42">
        <f>G111+G195</f>
        <v>225410</v>
      </c>
    </row>
    <row r="26" spans="1:7" ht="12">
      <c r="A26" s="35"/>
      <c r="B26" s="35"/>
      <c r="C26" s="42"/>
      <c r="D26" s="42"/>
      <c r="E26" s="42"/>
      <c r="G26" s="42"/>
    </row>
    <row r="27" spans="1:7" ht="12">
      <c r="A27" s="36" t="s">
        <v>65</v>
      </c>
      <c r="B27" s="35"/>
      <c r="C27" s="42">
        <f>C113+C197</f>
        <v>300442</v>
      </c>
      <c r="D27" s="42"/>
      <c r="E27" s="42">
        <f>E113+E197</f>
        <v>277152</v>
      </c>
      <c r="G27" s="42">
        <f>G113+G197</f>
        <v>249994</v>
      </c>
    </row>
    <row r="28" spans="1:7" ht="12">
      <c r="A28" s="35"/>
      <c r="B28" s="35"/>
      <c r="C28" s="42"/>
      <c r="D28" s="42"/>
      <c r="E28" s="42"/>
      <c r="G28" s="42"/>
    </row>
    <row r="29" spans="1:7" ht="12">
      <c r="A29" s="34" t="s">
        <v>78</v>
      </c>
      <c r="B29" s="35"/>
      <c r="C29" s="42">
        <f>C115+C199</f>
        <v>147386</v>
      </c>
      <c r="D29" s="42"/>
      <c r="E29" s="42">
        <f>E115+E199</f>
        <v>47278</v>
      </c>
      <c r="G29" s="185" t="s">
        <v>47</v>
      </c>
    </row>
    <row r="30" spans="1:7" ht="12">
      <c r="A30" s="35"/>
      <c r="B30" s="35"/>
      <c r="C30" s="42"/>
      <c r="D30" s="42"/>
      <c r="E30" s="42"/>
      <c r="G30" s="42"/>
    </row>
    <row r="31" spans="1:7" ht="12">
      <c r="A31" s="34" t="s">
        <v>5</v>
      </c>
      <c r="B31" s="35"/>
      <c r="C31" s="42">
        <f>C117+C201</f>
        <v>175057</v>
      </c>
      <c r="D31" s="42"/>
      <c r="E31" s="42">
        <f>E117+E201</f>
        <v>136739</v>
      </c>
      <c r="G31" s="42">
        <f>G117+G201</f>
        <v>102506</v>
      </c>
    </row>
    <row r="32" spans="1:7" ht="12">
      <c r="A32" s="35"/>
      <c r="B32" s="35"/>
      <c r="C32" s="42"/>
      <c r="D32" s="42"/>
      <c r="E32" s="42"/>
      <c r="G32" s="42"/>
    </row>
    <row r="33" spans="1:7" ht="12">
      <c r="A33" s="34" t="s">
        <v>6</v>
      </c>
      <c r="B33" s="35"/>
      <c r="C33" s="43">
        <f>C119+C203</f>
        <v>402399</v>
      </c>
      <c r="D33" s="42"/>
      <c r="E33" s="43">
        <f>E119+E203</f>
        <v>348835</v>
      </c>
      <c r="G33" s="43">
        <f>G119+G203</f>
        <v>295492</v>
      </c>
    </row>
    <row r="34" spans="1:4" ht="12">
      <c r="A34" s="35"/>
      <c r="B34" s="35"/>
      <c r="C34" s="39"/>
      <c r="D34" s="35"/>
    </row>
    <row r="35" spans="1:7" ht="12.75" thickBot="1">
      <c r="A35" s="34" t="s">
        <v>15</v>
      </c>
      <c r="B35" s="35"/>
      <c r="C35" s="44">
        <f>SUM(C9:C33)</f>
        <v>3564330</v>
      </c>
      <c r="D35" s="252"/>
      <c r="E35" s="44">
        <f>SUM(E9:E33)</f>
        <v>3315939</v>
      </c>
      <c r="G35" s="44">
        <f>SUM(G9:G33)</f>
        <v>3050701</v>
      </c>
    </row>
    <row r="36" spans="1:4" ht="12.75" thickTop="1">
      <c r="A36" s="35"/>
      <c r="B36" s="35"/>
      <c r="C36" s="39"/>
      <c r="D36" s="35"/>
    </row>
    <row r="37" spans="1:4" ht="18.75" customHeight="1">
      <c r="A37" s="111" t="s">
        <v>79</v>
      </c>
      <c r="B37" s="35"/>
      <c r="C37" s="39"/>
      <c r="D37" s="35"/>
    </row>
    <row r="38" spans="1:4" ht="12">
      <c r="A38" s="46" t="s">
        <v>66</v>
      </c>
      <c r="B38" s="35"/>
      <c r="C38" s="39"/>
      <c r="D38" s="35"/>
    </row>
    <row r="39" spans="1:4" ht="12">
      <c r="A39" s="46" t="s">
        <v>67</v>
      </c>
      <c r="B39" s="35"/>
      <c r="C39" s="39"/>
      <c r="D39" s="35"/>
    </row>
    <row r="40" spans="1:4" ht="12">
      <c r="A40" s="46" t="s">
        <v>91</v>
      </c>
      <c r="B40" s="35"/>
      <c r="C40" s="47"/>
      <c r="D40" s="35"/>
    </row>
    <row r="41" spans="1:4" ht="12">
      <c r="A41" s="122" t="s">
        <v>92</v>
      </c>
      <c r="B41" s="35"/>
      <c r="C41" s="35"/>
      <c r="D41" s="35"/>
    </row>
    <row r="42" spans="1:4" ht="12">
      <c r="A42" s="50"/>
      <c r="B42" s="35"/>
      <c r="C42" s="35"/>
      <c r="D42" s="35"/>
    </row>
    <row r="43" spans="1:4" ht="12">
      <c r="A43" s="50"/>
      <c r="B43" s="35"/>
      <c r="C43" s="35"/>
      <c r="D43" s="35"/>
    </row>
    <row r="44" spans="1:4" ht="12">
      <c r="A44" s="34" t="s">
        <v>0</v>
      </c>
      <c r="B44" s="35"/>
      <c r="C44" s="35"/>
      <c r="D44" s="35"/>
    </row>
    <row r="45" spans="1:4" ht="12">
      <c r="A45" s="36" t="s">
        <v>7</v>
      </c>
      <c r="B45" s="35"/>
      <c r="C45" s="35"/>
      <c r="D45" s="35"/>
    </row>
    <row r="46" spans="1:4" ht="12">
      <c r="A46" s="37" t="str">
        <f>A3</f>
        <v>2010 - 2012</v>
      </c>
      <c r="B46" s="238"/>
      <c r="C46" s="238"/>
      <c r="D46" s="38"/>
    </row>
    <row r="47" spans="1:4" ht="12">
      <c r="A47" s="39"/>
      <c r="B47" s="39"/>
      <c r="C47" s="39"/>
      <c r="D47" s="38"/>
    </row>
    <row r="48" spans="1:4" ht="12">
      <c r="A48" s="34"/>
      <c r="B48" s="35"/>
      <c r="C48" s="35"/>
      <c r="D48" s="35"/>
    </row>
    <row r="49" spans="1:4" ht="12">
      <c r="A49" s="35"/>
      <c r="B49" s="35"/>
      <c r="C49" s="35"/>
      <c r="D49" s="35"/>
    </row>
    <row r="50" spans="1:7" ht="12">
      <c r="A50" s="35"/>
      <c r="B50" s="35"/>
      <c r="C50" s="40">
        <v>2010</v>
      </c>
      <c r="D50" s="223"/>
      <c r="E50" s="40">
        <v>2011</v>
      </c>
      <c r="G50" s="40">
        <v>2012</v>
      </c>
    </row>
    <row r="51" spans="1:7" ht="12">
      <c r="A51" s="35" t="s">
        <v>8</v>
      </c>
      <c r="B51" s="35"/>
      <c r="C51" s="39"/>
      <c r="D51" s="35"/>
      <c r="E51" s="49"/>
      <c r="G51" s="49"/>
    </row>
    <row r="52" spans="1:7" ht="12">
      <c r="A52" s="34" t="s">
        <v>90</v>
      </c>
      <c r="B52" s="35"/>
      <c r="C52" s="186">
        <v>-0.148</v>
      </c>
      <c r="D52" s="186"/>
      <c r="E52" s="186">
        <f>(E9-C9)/C9</f>
        <v>-0.126</v>
      </c>
      <c r="G52" s="186">
        <f>(G9-E9)/E9</f>
        <v>-0.111</v>
      </c>
    </row>
    <row r="53" spans="1:7" ht="12">
      <c r="A53" s="35"/>
      <c r="B53" s="35"/>
      <c r="C53" s="186"/>
      <c r="D53" s="186"/>
      <c r="E53" s="186"/>
      <c r="G53" s="186"/>
    </row>
    <row r="54" spans="1:7" ht="12">
      <c r="A54" s="34" t="s">
        <v>55</v>
      </c>
      <c r="B54" s="35"/>
      <c r="C54" s="186">
        <v>-0.102</v>
      </c>
      <c r="D54" s="186"/>
      <c r="E54" s="186">
        <f>(E11-C11)/C11</f>
        <v>-0.112</v>
      </c>
      <c r="G54" s="186">
        <f>(G11-E11)/E11</f>
        <v>-0.218</v>
      </c>
    </row>
    <row r="55" spans="1:7" ht="12">
      <c r="A55" s="34"/>
      <c r="B55" s="35"/>
      <c r="C55" s="186"/>
      <c r="D55" s="186"/>
      <c r="E55" s="186"/>
      <c r="G55" s="186"/>
    </row>
    <row r="56" spans="1:7" ht="12">
      <c r="A56" s="34" t="s">
        <v>48</v>
      </c>
      <c r="B56" s="35"/>
      <c r="C56" s="186">
        <v>-0.069</v>
      </c>
      <c r="D56" s="186"/>
      <c r="E56" s="186">
        <f>(E13-C13)/C13</f>
        <v>0.006</v>
      </c>
      <c r="G56" s="186">
        <f>(G13-E13)/E13</f>
        <v>-0.06</v>
      </c>
    </row>
    <row r="57" spans="1:7" ht="12">
      <c r="A57" s="35"/>
      <c r="B57" s="35"/>
      <c r="C57" s="186"/>
      <c r="D57" s="186"/>
      <c r="E57" s="186"/>
      <c r="G57" s="186"/>
    </row>
    <row r="58" spans="1:7" ht="12">
      <c r="A58" s="34" t="s">
        <v>2</v>
      </c>
      <c r="B58" s="35"/>
      <c r="C58" s="186">
        <v>-0.112</v>
      </c>
      <c r="D58" s="186"/>
      <c r="E58" s="186">
        <f>(E15-C15)/C15</f>
        <v>-0.013</v>
      </c>
      <c r="G58" s="186">
        <f>(G15-E15)/E15</f>
        <v>-0.111</v>
      </c>
    </row>
    <row r="59" spans="1:7" ht="12">
      <c r="A59" s="35"/>
      <c r="B59" s="35"/>
      <c r="C59" s="186"/>
      <c r="D59" s="186"/>
      <c r="E59" s="186"/>
      <c r="G59" s="186"/>
    </row>
    <row r="60" spans="1:7" ht="12">
      <c r="A60" s="35" t="s">
        <v>77</v>
      </c>
      <c r="B60" s="35"/>
      <c r="C60" s="237" t="s">
        <v>47</v>
      </c>
      <c r="D60" s="42"/>
      <c r="E60" s="237" t="s">
        <v>47</v>
      </c>
      <c r="G60" s="186">
        <f>(G17-E17)/E17</f>
        <v>0.674</v>
      </c>
    </row>
    <row r="61" spans="1:7" ht="12">
      <c r="A61" s="35"/>
      <c r="B61" s="35"/>
      <c r="C61" s="42"/>
      <c r="D61" s="42"/>
      <c r="E61" s="42"/>
      <c r="G61" s="42"/>
    </row>
    <row r="62" spans="1:7" ht="12">
      <c r="A62" s="34" t="s">
        <v>3</v>
      </c>
      <c r="B62" s="35"/>
      <c r="C62" s="186">
        <v>-0.072</v>
      </c>
      <c r="D62" s="186"/>
      <c r="E62" s="186">
        <f>(E19-C19)/C19</f>
        <v>-0.032</v>
      </c>
      <c r="G62" s="186">
        <f>(G19-E19)/E19</f>
        <v>-0.091</v>
      </c>
    </row>
    <row r="63" spans="1:7" ht="12">
      <c r="A63" s="35"/>
      <c r="B63" s="35"/>
      <c r="C63" s="186"/>
      <c r="D63" s="186"/>
      <c r="E63" s="186"/>
      <c r="G63" s="186"/>
    </row>
    <row r="64" spans="1:7" ht="12">
      <c r="A64" s="34" t="s">
        <v>64</v>
      </c>
      <c r="B64" s="35"/>
      <c r="C64" s="186">
        <v>-0.194</v>
      </c>
      <c r="D64" s="186"/>
      <c r="E64" s="186">
        <f>(E21-C21)/C21</f>
        <v>-0.002</v>
      </c>
      <c r="G64" s="186">
        <f>(G21-E21)/E21</f>
        <v>-0.152</v>
      </c>
    </row>
    <row r="65" spans="1:7" ht="12">
      <c r="A65" s="35"/>
      <c r="B65" s="35"/>
      <c r="C65" s="186"/>
      <c r="D65" s="186"/>
      <c r="E65" s="186"/>
      <c r="G65" s="186"/>
    </row>
    <row r="66" spans="1:7" ht="12">
      <c r="A66" s="35" t="s">
        <v>88</v>
      </c>
      <c r="B66" s="35"/>
      <c r="C66" s="237" t="s">
        <v>47</v>
      </c>
      <c r="D66" s="186"/>
      <c r="E66" s="237" t="s">
        <v>47</v>
      </c>
      <c r="G66" s="237" t="s">
        <v>47</v>
      </c>
    </row>
    <row r="67" spans="1:7" ht="12">
      <c r="A67" s="35"/>
      <c r="B67" s="35"/>
      <c r="C67" s="186"/>
      <c r="D67" s="186"/>
      <c r="E67" s="186"/>
      <c r="G67" s="186"/>
    </row>
    <row r="68" spans="1:7" ht="12">
      <c r="A68" s="34" t="s">
        <v>4</v>
      </c>
      <c r="B68" s="35"/>
      <c r="C68" s="186">
        <v>-0.1</v>
      </c>
      <c r="D68" s="186"/>
      <c r="E68" s="186">
        <f>(E25-C25)/C25</f>
        <v>-0.094</v>
      </c>
      <c r="G68" s="186">
        <f>(G25-E25)/E25</f>
        <v>-0.127</v>
      </c>
    </row>
    <row r="69" spans="1:7" ht="12">
      <c r="A69" s="35"/>
      <c r="B69" s="35"/>
      <c r="C69" s="186"/>
      <c r="D69" s="186"/>
      <c r="E69" s="186"/>
      <c r="G69" s="186"/>
    </row>
    <row r="70" spans="1:7" ht="12">
      <c r="A70" s="36" t="s">
        <v>65</v>
      </c>
      <c r="B70" s="35"/>
      <c r="C70" s="186">
        <v>-0.042</v>
      </c>
      <c r="D70" s="186"/>
      <c r="E70" s="186">
        <f>(E27-C27)/C27</f>
        <v>-0.078</v>
      </c>
      <c r="G70" s="186">
        <f>(G27-E27)/E27</f>
        <v>-0.098</v>
      </c>
    </row>
    <row r="71" spans="1:7" ht="12">
      <c r="A71" s="35"/>
      <c r="B71" s="35"/>
      <c r="C71" s="186"/>
      <c r="D71" s="186"/>
      <c r="E71" s="186"/>
      <c r="G71" s="186"/>
    </row>
    <row r="72" spans="1:7" ht="12">
      <c r="A72" s="34" t="s">
        <v>78</v>
      </c>
      <c r="B72" s="35"/>
      <c r="C72" s="186">
        <v>-0.094</v>
      </c>
      <c r="D72" s="186"/>
      <c r="E72" s="186">
        <f>(E29-C29)/C29</f>
        <v>-0.679</v>
      </c>
      <c r="G72" s="237" t="s">
        <v>47</v>
      </c>
    </row>
    <row r="73" spans="1:7" ht="12">
      <c r="A73" s="35"/>
      <c r="B73" s="35"/>
      <c r="C73" s="186"/>
      <c r="D73" s="186"/>
      <c r="E73" s="186"/>
      <c r="G73" s="186"/>
    </row>
    <row r="74" spans="1:7" ht="12">
      <c r="A74" s="34" t="s">
        <v>5</v>
      </c>
      <c r="B74" s="35"/>
      <c r="C74" s="186">
        <v>-0.135</v>
      </c>
      <c r="D74" s="186"/>
      <c r="E74" s="186">
        <f>(E31-C31)/C31</f>
        <v>-0.219</v>
      </c>
      <c r="G74" s="186">
        <f>(G31-E31)/E31</f>
        <v>-0.25</v>
      </c>
    </row>
    <row r="75" spans="1:7" ht="12">
      <c r="A75" s="35"/>
      <c r="B75" s="35"/>
      <c r="C75" s="186"/>
      <c r="D75" s="186"/>
      <c r="E75" s="186"/>
      <c r="G75" s="186"/>
    </row>
    <row r="76" spans="1:19" ht="12">
      <c r="A76" s="34" t="s">
        <v>6</v>
      </c>
      <c r="B76" s="35"/>
      <c r="C76" s="186">
        <v>-0.098</v>
      </c>
      <c r="D76" s="189"/>
      <c r="E76" s="186">
        <f>(E33-C33)/C33</f>
        <v>-0.133</v>
      </c>
      <c r="F76" s="14"/>
      <c r="G76" s="186">
        <f>(G33-E33)/E33</f>
        <v>-0.153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2">
      <c r="A77" s="35"/>
      <c r="B77" s="35"/>
      <c r="C77" s="186"/>
      <c r="D77" s="190"/>
      <c r="E77" s="186"/>
      <c r="F77" s="14"/>
      <c r="G77" s="18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2">
      <c r="A78" s="34" t="s">
        <v>15</v>
      </c>
      <c r="B78" s="35"/>
      <c r="C78" s="186">
        <v>-0.096</v>
      </c>
      <c r="D78" s="189"/>
      <c r="E78" s="186">
        <f>(E35-C35)/C35</f>
        <v>-0.07</v>
      </c>
      <c r="F78" s="14"/>
      <c r="G78" s="186">
        <f>(G35-E35)/E35</f>
        <v>-0.08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4" ht="12">
      <c r="A79" s="35"/>
      <c r="B79" s="35"/>
      <c r="C79" s="192"/>
      <c r="D79" s="187"/>
    </row>
    <row r="80" spans="1:4" ht="17.25" customHeight="1">
      <c r="A80" s="111" t="s">
        <v>79</v>
      </c>
      <c r="B80" s="35"/>
      <c r="C80" s="47"/>
      <c r="D80" s="49"/>
    </row>
    <row r="81" spans="1:4" ht="12">
      <c r="A81" s="46" t="s">
        <v>66</v>
      </c>
      <c r="B81" s="49"/>
      <c r="C81" s="49"/>
      <c r="D81" s="49"/>
    </row>
    <row r="82" spans="1:4" ht="12">
      <c r="A82" s="46" t="s">
        <v>67</v>
      </c>
      <c r="B82" s="49"/>
      <c r="C82" s="49"/>
      <c r="D82" s="49"/>
    </row>
    <row r="83" spans="1:4" ht="12">
      <c r="A83" s="46" t="s">
        <v>91</v>
      </c>
      <c r="B83" s="49"/>
      <c r="C83" s="49"/>
      <c r="D83" s="49"/>
    </row>
    <row r="84" spans="1:4" ht="12">
      <c r="A84" s="122" t="s">
        <v>92</v>
      </c>
      <c r="B84" s="35"/>
      <c r="C84" s="35"/>
      <c r="D84" s="49"/>
    </row>
    <row r="85" spans="1:4" ht="12">
      <c r="A85" s="50"/>
      <c r="B85" s="49"/>
      <c r="C85" s="49"/>
      <c r="D85" s="49"/>
    </row>
    <row r="86" spans="1:4" ht="12">
      <c r="A86" s="50"/>
      <c r="B86" s="49"/>
      <c r="C86" s="49"/>
      <c r="D86" s="49"/>
    </row>
    <row r="87" spans="1:4" ht="12">
      <c r="A87" s="50" t="s">
        <v>0</v>
      </c>
      <c r="B87" s="49"/>
      <c r="C87" s="49"/>
      <c r="D87" s="49"/>
    </row>
    <row r="88" spans="1:4" ht="12">
      <c r="A88" s="51" t="s">
        <v>9</v>
      </c>
      <c r="B88" s="49"/>
      <c r="C88" s="49"/>
      <c r="D88" s="49"/>
    </row>
    <row r="89" spans="1:4" ht="12">
      <c r="A89" s="37" t="str">
        <f>A3</f>
        <v>2010 - 2012</v>
      </c>
      <c r="B89" s="53"/>
      <c r="C89" s="53"/>
      <c r="D89" s="69"/>
    </row>
    <row r="90" spans="1:4" ht="12">
      <c r="A90" s="50" t="s">
        <v>1</v>
      </c>
      <c r="B90" s="54"/>
      <c r="C90" s="50"/>
      <c r="D90" s="49"/>
    </row>
    <row r="91" spans="1:4" ht="12">
      <c r="A91" s="35"/>
      <c r="B91" s="49"/>
      <c r="C91" s="49"/>
      <c r="D91" s="49"/>
    </row>
    <row r="92" spans="1:4" ht="12">
      <c r="A92" s="55"/>
      <c r="B92" s="49"/>
      <c r="C92" s="49"/>
      <c r="D92" s="49"/>
    </row>
    <row r="93" spans="1:7" ht="12">
      <c r="A93" s="49"/>
      <c r="B93" s="49"/>
      <c r="C93" s="56">
        <v>2010</v>
      </c>
      <c r="D93" s="249"/>
      <c r="E93" s="56">
        <v>2011</v>
      </c>
      <c r="G93" s="56">
        <v>2012</v>
      </c>
    </row>
    <row r="94" spans="1:5" ht="12">
      <c r="A94" s="49"/>
      <c r="B94" s="49"/>
      <c r="C94" s="54"/>
      <c r="D94" s="49"/>
      <c r="E94" s="49"/>
    </row>
    <row r="95" spans="1:7" ht="12">
      <c r="A95" s="34" t="s">
        <v>90</v>
      </c>
      <c r="B95" s="49"/>
      <c r="C95" s="57">
        <v>41828</v>
      </c>
      <c r="D95" s="58"/>
      <c r="E95" s="251">
        <v>29887</v>
      </c>
      <c r="G95" s="251">
        <v>16498</v>
      </c>
    </row>
    <row r="96" spans="1:7" ht="12">
      <c r="A96" s="35"/>
      <c r="B96" s="49"/>
      <c r="C96" s="60"/>
      <c r="D96" s="58"/>
      <c r="E96" s="49"/>
      <c r="G96" s="49"/>
    </row>
    <row r="97" spans="1:7" ht="12">
      <c r="A97" s="34" t="s">
        <v>55</v>
      </c>
      <c r="B97" s="49"/>
      <c r="C97" s="60">
        <v>142366</v>
      </c>
      <c r="D97" s="58"/>
      <c r="E97" s="49">
        <v>113870</v>
      </c>
      <c r="G97" s="49">
        <v>98113</v>
      </c>
    </row>
    <row r="98" spans="1:7" ht="12">
      <c r="A98" s="34"/>
      <c r="B98" s="49"/>
      <c r="C98" s="60"/>
      <c r="D98" s="58"/>
      <c r="E98" s="49"/>
      <c r="G98" s="49" t="s">
        <v>8</v>
      </c>
    </row>
    <row r="99" spans="1:7" ht="12">
      <c r="A99" s="34" t="s">
        <v>48</v>
      </c>
      <c r="B99" s="49"/>
      <c r="C99" s="185">
        <v>224817</v>
      </c>
      <c r="D99" s="58"/>
      <c r="E99" s="49">
        <v>221402</v>
      </c>
      <c r="G99" s="49">
        <v>195457</v>
      </c>
    </row>
    <row r="100" spans="1:7" ht="12">
      <c r="A100" s="35"/>
      <c r="B100" s="49"/>
      <c r="C100" s="60"/>
      <c r="D100" s="58"/>
      <c r="E100" s="49"/>
      <c r="G100" s="49"/>
    </row>
    <row r="101" spans="1:7" ht="12">
      <c r="A101" s="34" t="s">
        <v>2</v>
      </c>
      <c r="B101" s="49"/>
      <c r="C101" s="60">
        <v>160215</v>
      </c>
      <c r="D101" s="58"/>
      <c r="E101" s="49">
        <v>162607</v>
      </c>
      <c r="G101" s="49">
        <v>129103</v>
      </c>
    </row>
    <row r="102" spans="1:7" ht="12">
      <c r="A102" s="35"/>
      <c r="B102" s="49"/>
      <c r="C102" s="60"/>
      <c r="D102" s="58"/>
      <c r="E102" s="49"/>
      <c r="G102" s="49"/>
    </row>
    <row r="103" spans="1:7" ht="12">
      <c r="A103" s="35" t="s">
        <v>77</v>
      </c>
      <c r="B103" s="35"/>
      <c r="C103" s="237" t="s">
        <v>47</v>
      </c>
      <c r="D103" s="42"/>
      <c r="E103" s="42">
        <v>17334</v>
      </c>
      <c r="G103" s="42">
        <v>33172</v>
      </c>
    </row>
    <row r="104" spans="1:7" ht="12">
      <c r="A104" s="35"/>
      <c r="B104" s="35"/>
      <c r="C104" s="42"/>
      <c r="D104" s="42"/>
      <c r="E104" s="42"/>
      <c r="G104" s="42"/>
    </row>
    <row r="105" spans="1:7" ht="12">
      <c r="A105" s="34" t="s">
        <v>3</v>
      </c>
      <c r="B105" s="49"/>
      <c r="C105" s="60">
        <v>102935</v>
      </c>
      <c r="D105" s="58"/>
      <c r="E105" s="49">
        <v>94437</v>
      </c>
      <c r="G105" s="49">
        <v>101358</v>
      </c>
    </row>
    <row r="106" spans="1:7" ht="12">
      <c r="A106" s="35"/>
      <c r="B106" s="49"/>
      <c r="C106" s="60"/>
      <c r="D106" s="58"/>
      <c r="E106" s="49"/>
      <c r="G106" s="49"/>
    </row>
    <row r="107" spans="1:7" ht="12">
      <c r="A107" s="34" t="s">
        <v>64</v>
      </c>
      <c r="B107" s="49"/>
      <c r="C107" s="60">
        <v>40760</v>
      </c>
      <c r="D107" s="61"/>
      <c r="E107" s="49">
        <v>38346</v>
      </c>
      <c r="G107" s="49">
        <v>31692</v>
      </c>
    </row>
    <row r="108" spans="1:7" ht="12">
      <c r="A108" s="34"/>
      <c r="B108" s="49"/>
      <c r="C108" s="60"/>
      <c r="D108" s="61"/>
      <c r="E108" s="49"/>
      <c r="G108" s="49"/>
    </row>
    <row r="109" spans="1:7" ht="12">
      <c r="A109" s="35" t="s">
        <v>88</v>
      </c>
      <c r="B109" s="49"/>
      <c r="C109" s="270" t="s">
        <v>47</v>
      </c>
      <c r="D109" s="61"/>
      <c r="E109" s="270" t="s">
        <v>47</v>
      </c>
      <c r="G109" s="49">
        <v>42052</v>
      </c>
    </row>
    <row r="110" spans="1:7" ht="12">
      <c r="A110" s="35"/>
      <c r="B110" s="49"/>
      <c r="C110" s="60"/>
      <c r="D110" s="58"/>
      <c r="E110" s="49"/>
      <c r="G110" s="49" t="s">
        <v>8</v>
      </c>
    </row>
    <row r="111" spans="1:7" ht="12">
      <c r="A111" s="34" t="s">
        <v>4</v>
      </c>
      <c r="B111" s="49"/>
      <c r="C111" s="60">
        <v>50910</v>
      </c>
      <c r="D111" s="58"/>
      <c r="E111" s="49">
        <v>45713</v>
      </c>
      <c r="G111" s="49">
        <v>44603</v>
      </c>
    </row>
    <row r="112" spans="1:7" ht="12">
      <c r="A112" s="35"/>
      <c r="B112" s="49"/>
      <c r="C112" s="60"/>
      <c r="D112" s="58"/>
      <c r="E112" s="49"/>
      <c r="G112" s="49"/>
    </row>
    <row r="113" spans="1:7" ht="12">
      <c r="A113" s="36" t="s">
        <v>65</v>
      </c>
      <c r="B113" s="49"/>
      <c r="C113" s="60">
        <v>94899</v>
      </c>
      <c r="D113" s="58"/>
      <c r="E113" s="49">
        <v>85247</v>
      </c>
      <c r="G113" s="49">
        <v>59622</v>
      </c>
    </row>
    <row r="114" spans="1:7" ht="12">
      <c r="A114" s="35"/>
      <c r="B114" s="49"/>
      <c r="C114" s="60"/>
      <c r="D114" s="58"/>
      <c r="E114" s="49"/>
      <c r="G114" s="49"/>
    </row>
    <row r="115" spans="1:7" ht="12">
      <c r="A115" s="34" t="s">
        <v>78</v>
      </c>
      <c r="B115" s="49"/>
      <c r="C115" s="60">
        <v>34027</v>
      </c>
      <c r="D115" s="58"/>
      <c r="E115" s="49">
        <v>10307</v>
      </c>
      <c r="G115" s="270" t="s">
        <v>47</v>
      </c>
    </row>
    <row r="116" spans="1:7" ht="12">
      <c r="A116" s="49"/>
      <c r="B116" s="49"/>
      <c r="C116" s="60"/>
      <c r="D116" s="58"/>
      <c r="E116" s="49"/>
      <c r="G116" s="49"/>
    </row>
    <row r="117" spans="1:7" ht="12">
      <c r="A117" s="50" t="s">
        <v>5</v>
      </c>
      <c r="B117" s="49"/>
      <c r="C117" s="60">
        <v>50611</v>
      </c>
      <c r="D117" s="58"/>
      <c r="E117" s="49">
        <v>35636</v>
      </c>
      <c r="G117" s="49">
        <v>19387</v>
      </c>
    </row>
    <row r="118" spans="1:7" ht="12">
      <c r="A118" s="49"/>
      <c r="B118" s="49"/>
      <c r="C118" s="60"/>
      <c r="D118" s="62"/>
      <c r="E118" s="49"/>
      <c r="G118" s="49"/>
    </row>
    <row r="119" spans="1:7" ht="12">
      <c r="A119" s="50" t="s">
        <v>6</v>
      </c>
      <c r="B119" s="49"/>
      <c r="C119" s="63">
        <v>144328</v>
      </c>
      <c r="D119" s="62"/>
      <c r="E119" s="53">
        <v>119998</v>
      </c>
      <c r="G119" s="53">
        <v>88590</v>
      </c>
    </row>
    <row r="120" spans="1:7" ht="12">
      <c r="A120" s="49"/>
      <c r="B120" s="49"/>
      <c r="C120" s="54"/>
      <c r="D120" s="49"/>
      <c r="E120" s="49"/>
      <c r="G120" s="49"/>
    </row>
    <row r="121" spans="1:7" ht="12.75" thickBot="1">
      <c r="A121" s="34" t="s">
        <v>15</v>
      </c>
      <c r="B121" s="49"/>
      <c r="C121" s="65">
        <f>SUM(C95:C119)</f>
        <v>1087696</v>
      </c>
      <c r="D121" s="250"/>
      <c r="E121" s="65">
        <f>SUM(E95:E119)</f>
        <v>974784</v>
      </c>
      <c r="G121" s="65">
        <f>SUM(G95:G119)</f>
        <v>859647</v>
      </c>
    </row>
    <row r="122" spans="1:4" ht="12.75" thickTop="1">
      <c r="A122" s="49"/>
      <c r="B122" s="49"/>
      <c r="C122" s="54"/>
      <c r="D122" s="49"/>
    </row>
    <row r="123" spans="1:4" ht="12">
      <c r="A123" s="111" t="s">
        <v>79</v>
      </c>
      <c r="B123" s="35"/>
      <c r="C123" s="49"/>
      <c r="D123" s="49"/>
    </row>
    <row r="124" spans="1:4" ht="12">
      <c r="A124" s="46" t="s">
        <v>66</v>
      </c>
      <c r="B124" s="35"/>
      <c r="C124" s="49"/>
      <c r="D124" s="49"/>
    </row>
    <row r="125" spans="1:4" ht="12">
      <c r="A125" s="46" t="s">
        <v>67</v>
      </c>
      <c r="B125" s="35"/>
      <c r="C125" s="49"/>
      <c r="D125" s="49"/>
    </row>
    <row r="126" spans="1:4" ht="12">
      <c r="A126" s="46" t="s">
        <v>91</v>
      </c>
      <c r="B126" s="35"/>
      <c r="C126" s="49"/>
      <c r="D126" s="49"/>
    </row>
    <row r="127" spans="1:4" ht="12">
      <c r="A127" s="122" t="s">
        <v>92</v>
      </c>
      <c r="B127" s="35"/>
      <c r="C127" s="49"/>
      <c r="D127" s="49"/>
    </row>
    <row r="128" spans="1:4" ht="12">
      <c r="A128" s="50"/>
      <c r="B128" s="49"/>
      <c r="C128" s="49"/>
      <c r="D128" s="49"/>
    </row>
    <row r="129" spans="1:4" ht="12">
      <c r="A129" s="50"/>
      <c r="B129" s="49"/>
      <c r="C129" s="49"/>
      <c r="D129" s="49"/>
    </row>
    <row r="130" spans="1:4" ht="12">
      <c r="A130" s="50" t="s">
        <v>0</v>
      </c>
      <c r="B130" s="49"/>
      <c r="C130" s="49"/>
      <c r="D130" s="49"/>
    </row>
    <row r="131" spans="1:4" ht="12">
      <c r="A131" s="51" t="s">
        <v>10</v>
      </c>
      <c r="B131" s="49"/>
      <c r="C131" s="49"/>
      <c r="D131" s="49"/>
    </row>
    <row r="132" spans="1:4" ht="12">
      <c r="A132" s="37" t="str">
        <f>A3</f>
        <v>2010 - 2012</v>
      </c>
      <c r="B132" s="53"/>
      <c r="C132" s="53"/>
      <c r="D132" s="49"/>
    </row>
    <row r="133" spans="1:4" ht="12">
      <c r="A133" s="54"/>
      <c r="B133" s="54"/>
      <c r="C133" s="49"/>
      <c r="D133" s="49"/>
    </row>
    <row r="134" spans="1:4" ht="12">
      <c r="A134" s="49"/>
      <c r="B134" s="49"/>
      <c r="C134" s="49"/>
      <c r="D134" s="49"/>
    </row>
    <row r="135" spans="1:7" ht="12">
      <c r="A135" s="49"/>
      <c r="B135" s="49"/>
      <c r="C135" s="56">
        <v>2010</v>
      </c>
      <c r="D135" s="249"/>
      <c r="E135" s="56">
        <v>2011</v>
      </c>
      <c r="G135" s="56">
        <v>2012</v>
      </c>
    </row>
    <row r="136" spans="1:4" ht="12">
      <c r="A136" s="49"/>
      <c r="B136" s="49"/>
      <c r="C136" s="54"/>
      <c r="D136" s="49"/>
    </row>
    <row r="137" spans="1:7" ht="12">
      <c r="A137" s="34" t="s">
        <v>90</v>
      </c>
      <c r="B137" s="49"/>
      <c r="C137" s="193">
        <v>-0.225</v>
      </c>
      <c r="D137" s="193"/>
      <c r="E137" s="193">
        <f>(E95-C95)/C95</f>
        <v>-0.285</v>
      </c>
      <c r="G137" s="193">
        <f>(G95-E95)/E95</f>
        <v>-0.448</v>
      </c>
    </row>
    <row r="138" spans="1:7" ht="12">
      <c r="A138" s="35"/>
      <c r="B138" s="49"/>
      <c r="C138" s="193"/>
      <c r="D138" s="193"/>
      <c r="E138" s="193"/>
      <c r="G138" s="193"/>
    </row>
    <row r="139" spans="1:7" ht="12">
      <c r="A139" s="34" t="s">
        <v>55</v>
      </c>
      <c r="B139" s="49"/>
      <c r="C139" s="193">
        <v>-0.11</v>
      </c>
      <c r="D139" s="193"/>
      <c r="E139" s="193">
        <f>(E97-C97)/C97</f>
        <v>-0.2</v>
      </c>
      <c r="G139" s="193">
        <f>(G97-E97)/E97</f>
        <v>-0.138</v>
      </c>
    </row>
    <row r="140" spans="1:7" ht="12">
      <c r="A140" s="34"/>
      <c r="B140" s="49"/>
      <c r="C140" s="193"/>
      <c r="D140" s="193"/>
      <c r="E140" s="193"/>
      <c r="G140" s="193"/>
    </row>
    <row r="141" spans="1:7" ht="12">
      <c r="A141" s="34" t="s">
        <v>48</v>
      </c>
      <c r="B141" s="49"/>
      <c r="C141" s="193">
        <v>-0.148</v>
      </c>
      <c r="D141" s="193"/>
      <c r="E141" s="193">
        <f>(E99-C99)/C99</f>
        <v>-0.015</v>
      </c>
      <c r="G141" s="193">
        <f>(G99-E99)/E99</f>
        <v>-0.117</v>
      </c>
    </row>
    <row r="142" spans="1:7" ht="12">
      <c r="A142" s="35"/>
      <c r="B142" s="49"/>
      <c r="C142" s="193"/>
      <c r="D142" s="193"/>
      <c r="E142" s="193"/>
      <c r="G142" s="193"/>
    </row>
    <row r="143" spans="1:7" ht="12">
      <c r="A143" s="34" t="s">
        <v>2</v>
      </c>
      <c r="B143" s="49"/>
      <c r="C143" s="193">
        <v>-0.087</v>
      </c>
      <c r="D143" s="193"/>
      <c r="E143" s="193">
        <f>(E101-C101)/C101</f>
        <v>0.015</v>
      </c>
      <c r="G143" s="193">
        <f>(G101-E101)/E101</f>
        <v>-0.206</v>
      </c>
    </row>
    <row r="144" spans="1:7" ht="12">
      <c r="A144" s="35"/>
      <c r="B144" s="49"/>
      <c r="C144" s="193"/>
      <c r="D144" s="193"/>
      <c r="E144" s="193"/>
      <c r="G144" s="193"/>
    </row>
    <row r="145" spans="1:7" ht="12">
      <c r="A145" s="35" t="s">
        <v>77</v>
      </c>
      <c r="B145" s="35"/>
      <c r="C145" s="237" t="s">
        <v>47</v>
      </c>
      <c r="D145" s="42"/>
      <c r="E145" s="237" t="s">
        <v>47</v>
      </c>
      <c r="G145" s="193">
        <f>(G103-E103)/E103</f>
        <v>0.914</v>
      </c>
    </row>
    <row r="146" spans="1:7" ht="12">
      <c r="A146" s="35"/>
      <c r="B146" s="35"/>
      <c r="C146" s="42"/>
      <c r="D146" s="42"/>
      <c r="E146" s="42"/>
      <c r="G146" s="42"/>
    </row>
    <row r="147" spans="1:7" ht="12">
      <c r="A147" s="34" t="s">
        <v>3</v>
      </c>
      <c r="B147" s="49"/>
      <c r="C147" s="193">
        <v>0.028</v>
      </c>
      <c r="D147" s="193"/>
      <c r="E147" s="193">
        <f>(E105-C105)/C105</f>
        <v>-0.083</v>
      </c>
      <c r="G147" s="193">
        <f>(G105-E105)/E105</f>
        <v>0.073</v>
      </c>
    </row>
    <row r="148" spans="1:7" ht="12">
      <c r="A148" s="35"/>
      <c r="B148" s="49"/>
      <c r="C148" s="193"/>
      <c r="D148" s="193"/>
      <c r="E148" s="193"/>
      <c r="G148" s="193"/>
    </row>
    <row r="149" spans="1:7" ht="12">
      <c r="A149" s="34" t="s">
        <v>64</v>
      </c>
      <c r="B149" s="49"/>
      <c r="C149" s="193">
        <v>-0.173</v>
      </c>
      <c r="D149" s="193"/>
      <c r="E149" s="193">
        <f>(E107-C107)/C107</f>
        <v>-0.059</v>
      </c>
      <c r="G149" s="193">
        <f>(G107-E107)/E107</f>
        <v>-0.174</v>
      </c>
    </row>
    <row r="150" spans="1:7" ht="12">
      <c r="A150" s="35"/>
      <c r="B150" s="49"/>
      <c r="C150" s="193"/>
      <c r="D150" s="193"/>
      <c r="E150" s="193"/>
      <c r="G150" s="193"/>
    </row>
    <row r="151" spans="1:7" ht="12">
      <c r="A151" s="35" t="s">
        <v>88</v>
      </c>
      <c r="B151" s="49"/>
      <c r="C151" s="237" t="s">
        <v>47</v>
      </c>
      <c r="D151" s="193"/>
      <c r="E151" s="237" t="s">
        <v>47</v>
      </c>
      <c r="G151" s="237" t="s">
        <v>47</v>
      </c>
    </row>
    <row r="152" spans="1:7" ht="12">
      <c r="A152" s="35"/>
      <c r="B152" s="49"/>
      <c r="C152" s="193"/>
      <c r="D152" s="193"/>
      <c r="E152" s="193"/>
      <c r="G152" s="193"/>
    </row>
    <row r="153" spans="1:7" ht="12">
      <c r="A153" s="34" t="s">
        <v>4</v>
      </c>
      <c r="B153" s="49"/>
      <c r="C153" s="193">
        <v>-0.113</v>
      </c>
      <c r="D153" s="193"/>
      <c r="E153" s="193">
        <f>(E111-C111)/C111</f>
        <v>-0.102</v>
      </c>
      <c r="G153" s="193">
        <f>(G111-E111)/E111</f>
        <v>-0.024</v>
      </c>
    </row>
    <row r="154" spans="1:7" ht="12">
      <c r="A154" s="35"/>
      <c r="B154" s="49"/>
      <c r="C154" s="193"/>
      <c r="D154" s="193"/>
      <c r="E154" s="193"/>
      <c r="G154" s="193"/>
    </row>
    <row r="155" spans="1:7" ht="12">
      <c r="A155" s="36" t="s">
        <v>65</v>
      </c>
      <c r="B155" s="49"/>
      <c r="C155" s="193">
        <v>0.034</v>
      </c>
      <c r="D155" s="193"/>
      <c r="E155" s="193">
        <f>(E113-C113)/C113</f>
        <v>-0.102</v>
      </c>
      <c r="G155" s="193">
        <f>(G113-E113)/E113</f>
        <v>-0.301</v>
      </c>
    </row>
    <row r="156" spans="1:7" ht="12">
      <c r="A156" s="35"/>
      <c r="B156" s="49"/>
      <c r="C156" s="193"/>
      <c r="D156" s="193"/>
      <c r="E156" s="193"/>
      <c r="G156" s="193"/>
    </row>
    <row r="157" spans="1:7" ht="12">
      <c r="A157" s="34" t="s">
        <v>78</v>
      </c>
      <c r="B157" s="49"/>
      <c r="C157" s="193">
        <v>-0.088</v>
      </c>
      <c r="D157" s="193"/>
      <c r="E157" s="193">
        <f>(E115-C115)/C115</f>
        <v>-0.697</v>
      </c>
      <c r="G157" s="237" t="s">
        <v>47</v>
      </c>
    </row>
    <row r="158" spans="1:7" ht="12">
      <c r="A158" s="49"/>
      <c r="B158" s="49"/>
      <c r="C158" s="193"/>
      <c r="D158" s="193"/>
      <c r="E158" s="193"/>
      <c r="G158" s="193"/>
    </row>
    <row r="159" spans="1:7" ht="12">
      <c r="A159" s="50" t="s">
        <v>5</v>
      </c>
      <c r="B159" s="49"/>
      <c r="C159" s="193">
        <v>-0.153</v>
      </c>
      <c r="D159" s="193"/>
      <c r="E159" s="193">
        <f>(E117-C117)/C117</f>
        <v>-0.296</v>
      </c>
      <c r="G159" s="193">
        <f>(G117-E117)/E117</f>
        <v>-0.456</v>
      </c>
    </row>
    <row r="160" spans="1:7" ht="12">
      <c r="A160" s="49"/>
      <c r="B160" s="49"/>
      <c r="C160" s="193"/>
      <c r="D160" s="193"/>
      <c r="E160" s="193"/>
      <c r="G160" s="193"/>
    </row>
    <row r="161" spans="1:7" ht="12">
      <c r="A161" s="50" t="s">
        <v>6</v>
      </c>
      <c r="B161" s="49"/>
      <c r="C161" s="193">
        <v>-0.162</v>
      </c>
      <c r="D161" s="193"/>
      <c r="E161" s="193">
        <f>(E119-C119)/C119</f>
        <v>-0.169</v>
      </c>
      <c r="G161" s="193">
        <f>(G119-E119)/E119</f>
        <v>-0.262</v>
      </c>
    </row>
    <row r="162" spans="1:7" ht="12">
      <c r="A162" s="49"/>
      <c r="B162" s="49"/>
      <c r="C162" s="193"/>
      <c r="D162" s="193"/>
      <c r="E162" s="193"/>
      <c r="G162" s="193"/>
    </row>
    <row r="163" spans="1:7" ht="12">
      <c r="A163" s="34" t="s">
        <v>15</v>
      </c>
      <c r="B163" s="49"/>
      <c r="C163" s="193">
        <v>-0.109</v>
      </c>
      <c r="D163" s="195"/>
      <c r="E163" s="193">
        <f>(E121-C121)/C121</f>
        <v>-0.104</v>
      </c>
      <c r="G163" s="193">
        <f>(G121-E121)/E121</f>
        <v>-0.118</v>
      </c>
    </row>
    <row r="164" spans="1:7" ht="12">
      <c r="A164" s="49"/>
      <c r="B164" s="49"/>
      <c r="C164" s="193"/>
      <c r="D164" s="196"/>
      <c r="E164" s="193"/>
      <c r="G164" s="193"/>
    </row>
    <row r="165" spans="1:2" ht="12">
      <c r="A165" s="111" t="s">
        <v>79</v>
      </c>
      <c r="B165" s="49"/>
    </row>
    <row r="166" spans="1:4" ht="12">
      <c r="A166" s="46" t="s">
        <v>66</v>
      </c>
      <c r="B166" s="49"/>
      <c r="C166" s="70"/>
      <c r="D166" s="69"/>
    </row>
    <row r="167" spans="1:4" ht="12">
      <c r="A167" s="46" t="s">
        <v>67</v>
      </c>
      <c r="B167" s="49"/>
      <c r="C167" s="70"/>
      <c r="D167" s="69"/>
    </row>
    <row r="168" spans="1:4" ht="12">
      <c r="A168" s="46" t="s">
        <v>91</v>
      </c>
      <c r="B168" s="35"/>
      <c r="C168" s="54"/>
      <c r="D168" s="49"/>
    </row>
    <row r="169" spans="1:4" ht="12">
      <c r="A169" s="122" t="s">
        <v>92</v>
      </c>
      <c r="B169" s="35"/>
      <c r="C169" s="54"/>
      <c r="D169" s="49"/>
    </row>
    <row r="170" spans="1:4" ht="12">
      <c r="A170" s="34"/>
      <c r="B170" s="49"/>
      <c r="C170" s="49"/>
      <c r="D170" s="49"/>
    </row>
    <row r="171" spans="1:4" ht="12">
      <c r="A171" s="36"/>
      <c r="B171" s="49"/>
      <c r="C171" s="49"/>
      <c r="D171" s="49"/>
    </row>
    <row r="172" spans="1:4" ht="12">
      <c r="A172" s="34" t="s">
        <v>0</v>
      </c>
      <c r="B172" s="38"/>
      <c r="C172" s="38"/>
      <c r="D172" s="35"/>
    </row>
    <row r="173" spans="1:4" ht="12">
      <c r="A173" s="36" t="s">
        <v>11</v>
      </c>
      <c r="B173" s="35"/>
      <c r="C173" s="35"/>
      <c r="D173" s="35"/>
    </row>
    <row r="174" spans="1:4" ht="12">
      <c r="A174" s="71" t="str">
        <f>A3</f>
        <v>2010 - 2012</v>
      </c>
      <c r="B174" s="35"/>
      <c r="C174" s="35"/>
      <c r="D174" s="35"/>
    </row>
    <row r="175" spans="1:4" ht="12">
      <c r="A175" s="34" t="s">
        <v>1</v>
      </c>
      <c r="B175" s="35"/>
      <c r="C175" s="35"/>
      <c r="D175" s="35"/>
    </row>
    <row r="176" spans="1:4" ht="12">
      <c r="A176" s="35"/>
      <c r="D176" s="35"/>
    </row>
    <row r="177" spans="1:7" ht="12">
      <c r="A177" s="35"/>
      <c r="C177" s="40">
        <v>2010</v>
      </c>
      <c r="D177" s="223"/>
      <c r="E177" s="40">
        <v>2011</v>
      </c>
      <c r="G177" s="40">
        <v>2012</v>
      </c>
    </row>
    <row r="178" spans="1:4" ht="12">
      <c r="A178" s="35"/>
      <c r="B178" s="35"/>
      <c r="C178" s="39"/>
      <c r="D178" s="35"/>
    </row>
    <row r="179" spans="1:7" ht="12">
      <c r="A179" s="34" t="s">
        <v>90</v>
      </c>
      <c r="B179" s="35"/>
      <c r="C179" s="57">
        <v>121822</v>
      </c>
      <c r="D179" s="42"/>
      <c r="E179" s="251">
        <v>113092</v>
      </c>
      <c r="G179" s="251">
        <v>110677</v>
      </c>
    </row>
    <row r="180" spans="1:7" ht="12">
      <c r="A180" s="35"/>
      <c r="B180" s="35"/>
      <c r="C180" s="60"/>
      <c r="D180" s="42"/>
      <c r="E180" s="49"/>
      <c r="G180" s="49"/>
    </row>
    <row r="181" spans="1:7" ht="12">
      <c r="A181" s="34" t="s">
        <v>55</v>
      </c>
      <c r="B181" s="35"/>
      <c r="C181" s="60">
        <v>283639</v>
      </c>
      <c r="D181" s="42"/>
      <c r="E181" s="49">
        <v>264441</v>
      </c>
      <c r="G181" s="49">
        <v>197915</v>
      </c>
    </row>
    <row r="182" spans="1:7" ht="12">
      <c r="A182" s="34"/>
      <c r="B182" s="35"/>
      <c r="C182" s="60"/>
      <c r="D182" s="42"/>
      <c r="E182" s="49"/>
      <c r="G182" s="49"/>
    </row>
    <row r="183" spans="1:7" ht="12">
      <c r="A183" s="34" t="s">
        <v>48</v>
      </c>
      <c r="B183" s="35"/>
      <c r="C183" s="185">
        <v>422853</v>
      </c>
      <c r="D183" s="42"/>
      <c r="E183" s="49">
        <v>430412</v>
      </c>
      <c r="G183" s="49">
        <v>417234</v>
      </c>
    </row>
    <row r="184" spans="1:7" ht="12">
      <c r="A184" s="35"/>
      <c r="B184" s="35"/>
      <c r="C184" s="60"/>
      <c r="D184" s="42"/>
      <c r="E184" s="49"/>
      <c r="G184" s="49" t="s">
        <v>8</v>
      </c>
    </row>
    <row r="185" spans="1:7" ht="12">
      <c r="A185" s="34" t="s">
        <v>2</v>
      </c>
      <c r="B185" s="35"/>
      <c r="C185" s="60">
        <v>248515</v>
      </c>
      <c r="D185" s="42"/>
      <c r="E185" s="49">
        <v>240740</v>
      </c>
      <c r="G185" s="49">
        <v>229462</v>
      </c>
    </row>
    <row r="186" spans="1:7" ht="12">
      <c r="A186" s="35"/>
      <c r="B186" s="35"/>
      <c r="C186" s="60"/>
      <c r="D186" s="42"/>
      <c r="E186" s="49"/>
      <c r="G186" s="49"/>
    </row>
    <row r="187" spans="1:7" ht="12">
      <c r="A187" s="35" t="s">
        <v>77</v>
      </c>
      <c r="B187" s="35"/>
      <c r="C187" s="237" t="s">
        <v>47</v>
      </c>
      <c r="D187" s="42"/>
      <c r="E187" s="42">
        <v>60582</v>
      </c>
      <c r="G187" s="42">
        <v>97279</v>
      </c>
    </row>
    <row r="188" spans="1:7" ht="12">
      <c r="A188" s="35"/>
      <c r="B188" s="35"/>
      <c r="C188" s="42"/>
      <c r="D188" s="42"/>
      <c r="E188" s="42"/>
      <c r="G188" s="42"/>
    </row>
    <row r="189" spans="1:7" ht="12">
      <c r="A189" s="34" t="s">
        <v>3</v>
      </c>
      <c r="B189" s="35"/>
      <c r="C189" s="60">
        <v>350536</v>
      </c>
      <c r="D189" s="42"/>
      <c r="E189" s="49">
        <v>344630</v>
      </c>
      <c r="G189" s="49">
        <v>297882</v>
      </c>
    </row>
    <row r="190" spans="1:7" ht="12">
      <c r="A190" s="35"/>
      <c r="B190" s="35"/>
      <c r="C190" s="60"/>
      <c r="D190" s="42"/>
      <c r="E190" s="49"/>
      <c r="G190" s="49"/>
    </row>
    <row r="191" spans="1:7" ht="12">
      <c r="A191" s="34" t="s">
        <v>64</v>
      </c>
      <c r="B191" s="35"/>
      <c r="C191" s="60">
        <v>113733</v>
      </c>
      <c r="D191" s="72"/>
      <c r="E191" s="49">
        <v>115873</v>
      </c>
      <c r="G191" s="49">
        <v>99141</v>
      </c>
    </row>
    <row r="192" spans="1:7" ht="12">
      <c r="A192" s="35"/>
      <c r="B192" s="35"/>
      <c r="C192" s="60"/>
      <c r="D192" s="42"/>
      <c r="E192" s="49"/>
      <c r="G192" s="49"/>
    </row>
    <row r="193" spans="1:7" ht="12">
      <c r="A193" s="35" t="s">
        <v>88</v>
      </c>
      <c r="B193" s="35"/>
      <c r="C193" s="237" t="s">
        <v>47</v>
      </c>
      <c r="D193" s="42"/>
      <c r="E193" s="237" t="s">
        <v>47</v>
      </c>
      <c r="G193" s="49">
        <v>80264</v>
      </c>
    </row>
    <row r="194" spans="1:7" ht="12">
      <c r="A194" s="35"/>
      <c r="B194" s="35"/>
      <c r="C194" s="60"/>
      <c r="D194" s="42"/>
      <c r="E194" s="49"/>
      <c r="G194" s="49"/>
    </row>
    <row r="195" spans="1:7" ht="12">
      <c r="A195" s="34" t="s">
        <v>4</v>
      </c>
      <c r="B195" s="35"/>
      <c r="C195" s="60">
        <v>234117</v>
      </c>
      <c r="D195" s="42"/>
      <c r="E195" s="49">
        <v>212569</v>
      </c>
      <c r="G195" s="49">
        <v>180807</v>
      </c>
    </row>
    <row r="196" spans="1:7" ht="12">
      <c r="A196" s="35"/>
      <c r="B196" s="35"/>
      <c r="C196" s="60"/>
      <c r="D196" s="42"/>
      <c r="E196" s="49"/>
      <c r="G196" s="49" t="s">
        <v>8</v>
      </c>
    </row>
    <row r="197" spans="1:7" ht="12">
      <c r="A197" s="36" t="s">
        <v>65</v>
      </c>
      <c r="B197" s="35"/>
      <c r="C197" s="60">
        <v>205543</v>
      </c>
      <c r="D197" s="42"/>
      <c r="E197" s="49">
        <v>191905</v>
      </c>
      <c r="G197" s="49">
        <v>190372</v>
      </c>
    </row>
    <row r="198" spans="1:7" ht="12">
      <c r="A198" s="35"/>
      <c r="B198" s="35"/>
      <c r="C198" s="60"/>
      <c r="D198" s="42"/>
      <c r="E198" s="49"/>
      <c r="G198" s="49" t="s">
        <v>8</v>
      </c>
    </row>
    <row r="199" spans="1:7" ht="12">
      <c r="A199" s="34" t="s">
        <v>78</v>
      </c>
      <c r="B199" s="35"/>
      <c r="C199" s="60">
        <v>113359</v>
      </c>
      <c r="D199" s="42"/>
      <c r="E199" s="49">
        <v>36971</v>
      </c>
      <c r="G199" s="237" t="s">
        <v>47</v>
      </c>
    </row>
    <row r="200" spans="1:7" ht="12">
      <c r="A200" s="35"/>
      <c r="B200" s="35"/>
      <c r="C200" s="60"/>
      <c r="D200" s="42"/>
      <c r="E200" s="49"/>
      <c r="G200" s="49"/>
    </row>
    <row r="201" spans="1:7" ht="12">
      <c r="A201" s="34" t="s">
        <v>5</v>
      </c>
      <c r="B201" s="35"/>
      <c r="C201" s="60">
        <v>124446</v>
      </c>
      <c r="D201" s="42"/>
      <c r="E201" s="49">
        <v>101103</v>
      </c>
      <c r="G201" s="49">
        <v>83119</v>
      </c>
    </row>
    <row r="202" spans="1:7" ht="12">
      <c r="A202" s="35"/>
      <c r="B202" s="35"/>
      <c r="C202" s="60"/>
      <c r="D202" s="42"/>
      <c r="E202" s="49"/>
      <c r="G202" s="49"/>
    </row>
    <row r="203" spans="1:7" ht="12">
      <c r="A203" s="34" t="s">
        <v>6</v>
      </c>
      <c r="B203" s="35"/>
      <c r="C203" s="63">
        <v>258071</v>
      </c>
      <c r="D203" s="42"/>
      <c r="E203" s="53">
        <v>228837</v>
      </c>
      <c r="G203" s="53">
        <v>206902</v>
      </c>
    </row>
    <row r="204" spans="1:7" ht="12">
      <c r="A204" s="35"/>
      <c r="B204" s="35"/>
      <c r="C204" s="39"/>
      <c r="D204" s="35"/>
      <c r="E204" s="49"/>
      <c r="G204" s="49"/>
    </row>
    <row r="205" spans="1:7" ht="12.75" thickBot="1">
      <c r="A205" s="34" t="s">
        <v>15</v>
      </c>
      <c r="B205" s="35"/>
      <c r="C205" s="44">
        <f>SUM(C179:C203)</f>
        <v>2476634</v>
      </c>
      <c r="D205" s="252"/>
      <c r="E205" s="44">
        <f>SUM(E179:E203)</f>
        <v>2341155</v>
      </c>
      <c r="G205" s="44">
        <f>SUM(G179:G203)</f>
        <v>2191054</v>
      </c>
    </row>
    <row r="206" spans="1:2" ht="12.75" thickTop="1">
      <c r="A206" s="35"/>
      <c r="B206" s="35"/>
    </row>
    <row r="207" spans="1:2" ht="12">
      <c r="A207" s="111" t="s">
        <v>79</v>
      </c>
      <c r="B207" s="35"/>
    </row>
    <row r="208" spans="1:4" ht="12">
      <c r="A208" s="46" t="s">
        <v>66</v>
      </c>
      <c r="B208" s="35"/>
      <c r="C208" s="39"/>
      <c r="D208" s="35"/>
    </row>
    <row r="209" spans="1:4" ht="12">
      <c r="A209" s="46" t="s">
        <v>67</v>
      </c>
      <c r="B209" s="35"/>
      <c r="C209" s="39"/>
      <c r="D209" s="35"/>
    </row>
    <row r="210" spans="1:4" ht="12">
      <c r="A210" s="46" t="s">
        <v>91</v>
      </c>
      <c r="B210" s="35"/>
      <c r="C210" s="39"/>
      <c r="D210" s="35"/>
    </row>
    <row r="211" spans="1:4" ht="12">
      <c r="A211" s="122" t="s">
        <v>92</v>
      </c>
      <c r="B211" s="49"/>
      <c r="C211" s="49"/>
      <c r="D211" s="49"/>
    </row>
    <row r="212" spans="1:4" ht="12">
      <c r="A212" s="50"/>
      <c r="B212" s="49"/>
      <c r="C212" s="49"/>
      <c r="D212" s="49"/>
    </row>
    <row r="213" spans="1:4" ht="13.5" customHeight="1">
      <c r="A213" s="51" t="s">
        <v>8</v>
      </c>
      <c r="B213" s="49"/>
      <c r="C213" s="49"/>
      <c r="D213" s="49"/>
    </row>
    <row r="214" spans="1:4" ht="12">
      <c r="A214" s="50" t="s">
        <v>0</v>
      </c>
      <c r="B214" s="69"/>
      <c r="C214" s="69"/>
      <c r="D214" s="49"/>
    </row>
    <row r="215" spans="1:4" ht="12">
      <c r="A215" s="51" t="s">
        <v>12</v>
      </c>
      <c r="B215" s="69"/>
      <c r="C215" s="69"/>
      <c r="D215" s="49"/>
    </row>
    <row r="216" spans="1:4" ht="12">
      <c r="A216" s="71" t="str">
        <f>A3</f>
        <v>2010 - 2012</v>
      </c>
      <c r="B216" s="69"/>
      <c r="C216" s="69"/>
      <c r="D216" s="49"/>
    </row>
    <row r="217" spans="1:4" ht="12">
      <c r="A217" s="54"/>
      <c r="B217" s="54"/>
      <c r="C217" s="49"/>
      <c r="D217" s="49"/>
    </row>
    <row r="218" spans="1:4" ht="12">
      <c r="A218" s="49"/>
      <c r="B218" s="49"/>
      <c r="C218" s="74"/>
      <c r="D218" s="74"/>
    </row>
    <row r="219" spans="1:7" ht="12">
      <c r="A219" s="49"/>
      <c r="B219" s="49"/>
      <c r="C219" s="56">
        <v>2010</v>
      </c>
      <c r="D219" s="74"/>
      <c r="E219" s="40">
        <v>2011</v>
      </c>
      <c r="G219" s="40">
        <v>2012</v>
      </c>
    </row>
    <row r="220" spans="1:4" ht="12">
      <c r="A220" s="49"/>
      <c r="B220" s="49"/>
      <c r="C220" s="49"/>
      <c r="D220" s="49"/>
    </row>
    <row r="221" spans="1:7" ht="12">
      <c r="A221" s="34" t="s">
        <v>90</v>
      </c>
      <c r="B221" s="49"/>
      <c r="C221" s="197">
        <v>-0.117</v>
      </c>
      <c r="D221" s="197"/>
      <c r="E221" s="197">
        <f>(E179-C179)/C179</f>
        <v>-0.072</v>
      </c>
      <c r="G221" s="197">
        <f>(G179-E179)/E179</f>
        <v>-0.021</v>
      </c>
    </row>
    <row r="222" spans="1:7" ht="12">
      <c r="A222" s="35"/>
      <c r="B222" s="49"/>
      <c r="C222" s="197"/>
      <c r="D222" s="197"/>
      <c r="E222" s="197"/>
      <c r="G222" s="197"/>
    </row>
    <row r="223" spans="1:7" ht="12">
      <c r="A223" s="34" t="s">
        <v>55</v>
      </c>
      <c r="B223" s="49"/>
      <c r="C223" s="197">
        <v>-0.098</v>
      </c>
      <c r="D223" s="197"/>
      <c r="E223" s="197">
        <f>(E181-C181)/C181</f>
        <v>-0.068</v>
      </c>
      <c r="G223" s="197">
        <f>(G181-E181)/E181</f>
        <v>-0.252</v>
      </c>
    </row>
    <row r="224" spans="1:7" ht="12">
      <c r="A224" s="34"/>
      <c r="B224" s="49"/>
      <c r="C224" s="197"/>
      <c r="D224" s="197"/>
      <c r="E224" s="197"/>
      <c r="G224" s="197"/>
    </row>
    <row r="225" spans="1:7" ht="12">
      <c r="A225" s="34" t="s">
        <v>48</v>
      </c>
      <c r="B225" s="49"/>
      <c r="C225" s="197">
        <v>-0.02</v>
      </c>
      <c r="D225" s="197"/>
      <c r="E225" s="197">
        <f>(E183-C183)/C183</f>
        <v>0.018</v>
      </c>
      <c r="G225" s="197">
        <f>(G183-E183)/E183</f>
        <v>-0.031</v>
      </c>
    </row>
    <row r="226" spans="1:7" ht="12">
      <c r="A226" s="35"/>
      <c r="B226" s="49"/>
      <c r="C226" s="197"/>
      <c r="D226" s="197"/>
      <c r="E226" s="197"/>
      <c r="G226" s="197"/>
    </row>
    <row r="227" spans="1:7" ht="12">
      <c r="A227" s="34" t="s">
        <v>2</v>
      </c>
      <c r="B227" s="49"/>
      <c r="C227" s="197">
        <v>-0.127</v>
      </c>
      <c r="D227" s="197"/>
      <c r="E227" s="197">
        <f>(E185-C185)/C185</f>
        <v>-0.031</v>
      </c>
      <c r="G227" s="197">
        <f>(G185-E185)/E185</f>
        <v>-0.047</v>
      </c>
    </row>
    <row r="228" spans="1:7" ht="12">
      <c r="A228" s="35"/>
      <c r="B228" s="49"/>
      <c r="C228" s="197"/>
      <c r="D228" s="197"/>
      <c r="E228" s="197"/>
      <c r="G228" s="197"/>
    </row>
    <row r="229" spans="1:7" ht="12">
      <c r="A229" s="35" t="s">
        <v>77</v>
      </c>
      <c r="B229" s="35"/>
      <c r="C229" s="237" t="s">
        <v>47</v>
      </c>
      <c r="D229" s="42"/>
      <c r="E229" s="237" t="s">
        <v>47</v>
      </c>
      <c r="G229" s="197">
        <f>(G187-E187)/E187</f>
        <v>0.606</v>
      </c>
    </row>
    <row r="230" spans="1:7" ht="12">
      <c r="A230" s="35"/>
      <c r="B230" s="35"/>
      <c r="C230" s="42"/>
      <c r="D230" s="42"/>
      <c r="E230" s="42"/>
      <c r="G230" s="42"/>
    </row>
    <row r="231" spans="1:7" ht="12">
      <c r="A231" s="34" t="s">
        <v>3</v>
      </c>
      <c r="B231" s="49"/>
      <c r="C231" s="197">
        <v>-0.097</v>
      </c>
      <c r="D231" s="197"/>
      <c r="E231" s="197">
        <f>(E189-C189)/C189</f>
        <v>-0.017</v>
      </c>
      <c r="G231" s="197">
        <f>(G189-E189)/E189</f>
        <v>-0.136</v>
      </c>
    </row>
    <row r="232" spans="1:7" ht="12">
      <c r="A232" s="35"/>
      <c r="B232" s="49"/>
      <c r="C232" s="197"/>
      <c r="D232" s="197"/>
      <c r="E232" s="197"/>
      <c r="G232" s="197"/>
    </row>
    <row r="233" spans="1:7" ht="12">
      <c r="A233" s="34" t="s">
        <v>64</v>
      </c>
      <c r="B233" s="49"/>
      <c r="C233" s="237">
        <v>-0.201</v>
      </c>
      <c r="D233" s="197"/>
      <c r="E233" s="197">
        <f>(E191-C191)/C191</f>
        <v>0.019</v>
      </c>
      <c r="G233" s="197">
        <f>(G191-E191)/E191</f>
        <v>-0.144</v>
      </c>
    </row>
    <row r="234" spans="1:7" ht="12">
      <c r="A234" s="35"/>
      <c r="B234" s="49"/>
      <c r="C234" s="197"/>
      <c r="D234" s="197"/>
      <c r="E234" s="197"/>
      <c r="G234" s="197"/>
    </row>
    <row r="235" spans="1:7" ht="12">
      <c r="A235" s="35" t="s">
        <v>88</v>
      </c>
      <c r="B235" s="49"/>
      <c r="C235" s="237" t="s">
        <v>47</v>
      </c>
      <c r="D235" s="42"/>
      <c r="E235" s="237" t="s">
        <v>47</v>
      </c>
      <c r="G235" s="237" t="s">
        <v>47</v>
      </c>
    </row>
    <row r="236" spans="1:7" ht="12">
      <c r="A236" s="35"/>
      <c r="B236" s="49"/>
      <c r="C236" s="197"/>
      <c r="D236" s="197"/>
      <c r="E236" s="197"/>
      <c r="G236" s="197"/>
    </row>
    <row r="237" spans="1:7" ht="12">
      <c r="A237" s="34" t="s">
        <v>4</v>
      </c>
      <c r="B237" s="49"/>
      <c r="C237" s="197">
        <v>-0.097</v>
      </c>
      <c r="D237" s="197"/>
      <c r="E237" s="197">
        <f>(E195-C195)/C195</f>
        <v>-0.092</v>
      </c>
      <c r="G237" s="197">
        <f>(G195-E195)/E195</f>
        <v>-0.149</v>
      </c>
    </row>
    <row r="238" spans="1:7" ht="12">
      <c r="A238" s="35"/>
      <c r="B238" s="49"/>
      <c r="C238" s="197"/>
      <c r="D238" s="197"/>
      <c r="E238" s="197"/>
      <c r="G238" s="197"/>
    </row>
    <row r="239" spans="1:7" ht="12">
      <c r="A239" s="36" t="s">
        <v>65</v>
      </c>
      <c r="B239" s="49"/>
      <c r="C239" s="197">
        <v>-0.073</v>
      </c>
      <c r="D239" s="197"/>
      <c r="E239" s="197">
        <f>(E197-C197)/C197</f>
        <v>-0.066</v>
      </c>
      <c r="G239" s="197">
        <f>(G197-E197)/E197</f>
        <v>-0.008</v>
      </c>
    </row>
    <row r="240" spans="1:7" ht="12">
      <c r="A240" s="35"/>
      <c r="B240" s="49"/>
      <c r="C240" s="197"/>
      <c r="D240" s="197"/>
      <c r="E240" s="197"/>
      <c r="G240" s="197"/>
    </row>
    <row r="241" spans="1:7" ht="12">
      <c r="A241" s="34" t="s">
        <v>78</v>
      </c>
      <c r="B241" s="49"/>
      <c r="C241" s="197">
        <v>-0.095</v>
      </c>
      <c r="D241" s="197"/>
      <c r="E241" s="197">
        <f>(E199-C199)/C199</f>
        <v>-0.674</v>
      </c>
      <c r="G241" s="237" t="s">
        <v>47</v>
      </c>
    </row>
    <row r="242" spans="1:7" ht="12">
      <c r="A242" s="49"/>
      <c r="B242" s="49"/>
      <c r="C242" s="197"/>
      <c r="D242" s="197"/>
      <c r="E242" s="197"/>
      <c r="G242" s="197"/>
    </row>
    <row r="243" spans="1:7" ht="12">
      <c r="A243" s="50" t="s">
        <v>5</v>
      </c>
      <c r="B243" s="49"/>
      <c r="C243" s="197">
        <v>-0.127</v>
      </c>
      <c r="D243" s="197"/>
      <c r="E243" s="197">
        <f>(E201-C201)/C201</f>
        <v>-0.188</v>
      </c>
      <c r="G243" s="197">
        <f>(G201-E201)/E201</f>
        <v>-0.178</v>
      </c>
    </row>
    <row r="244" spans="1:7" ht="12">
      <c r="A244" s="49"/>
      <c r="B244" s="49"/>
      <c r="C244" s="197"/>
      <c r="D244" s="197"/>
      <c r="E244" s="197"/>
      <c r="G244" s="197"/>
    </row>
    <row r="245" spans="1:7" ht="12">
      <c r="A245" s="50" t="s">
        <v>6</v>
      </c>
      <c r="B245" s="49"/>
      <c r="C245" s="197">
        <v>-0.057</v>
      </c>
      <c r="D245" s="198"/>
      <c r="E245" s="197">
        <f>(E203-C203)/C203</f>
        <v>-0.113</v>
      </c>
      <c r="G245" s="197">
        <f>(G203-E203)/E203</f>
        <v>-0.096</v>
      </c>
    </row>
    <row r="246" ht="12">
      <c r="A246" s="49"/>
    </row>
    <row r="247" spans="1:11" ht="12">
      <c r="A247" s="50" t="s">
        <v>15</v>
      </c>
      <c r="C247" s="197">
        <v>-0.09</v>
      </c>
      <c r="E247" s="197">
        <f>(E205-C205)/C205</f>
        <v>-0.055</v>
      </c>
      <c r="G247" s="197">
        <f>(G205-E205)/E205</f>
        <v>-0.064</v>
      </c>
      <c r="H247" s="14"/>
      <c r="I247" s="14"/>
      <c r="J247" s="14"/>
      <c r="K247" s="14"/>
    </row>
    <row r="248" spans="1:11" ht="12">
      <c r="A248" s="49"/>
      <c r="B248" s="49"/>
      <c r="C248" s="197"/>
      <c r="D248" s="199"/>
      <c r="E248" s="197"/>
      <c r="F248" s="14"/>
      <c r="G248" s="197"/>
      <c r="H248" s="14"/>
      <c r="I248" s="14"/>
      <c r="J248" s="14"/>
      <c r="K248" s="14"/>
    </row>
    <row r="249" spans="1:11" ht="12">
      <c r="A249" s="111" t="s">
        <v>79</v>
      </c>
      <c r="B249" s="49"/>
      <c r="H249" s="14"/>
      <c r="I249" s="14"/>
      <c r="J249" s="14"/>
      <c r="K249" s="14"/>
    </row>
    <row r="250" spans="1:11" ht="12">
      <c r="A250" s="46" t="s">
        <v>66</v>
      </c>
      <c r="B250" s="49"/>
      <c r="C250" s="70"/>
      <c r="D250" s="69"/>
      <c r="E250" s="14"/>
      <c r="F250" s="14"/>
      <c r="G250" s="14"/>
      <c r="H250" s="14"/>
      <c r="I250" s="14"/>
      <c r="J250" s="14"/>
      <c r="K250" s="14"/>
    </row>
    <row r="251" spans="1:4" ht="12">
      <c r="A251" s="46" t="s">
        <v>67</v>
      </c>
      <c r="B251" s="35"/>
      <c r="C251" s="54"/>
      <c r="D251" s="49"/>
    </row>
    <row r="252" spans="1:4" ht="12">
      <c r="A252" s="46" t="s">
        <v>91</v>
      </c>
      <c r="B252" s="35"/>
      <c r="C252" s="54"/>
      <c r="D252" s="49"/>
    </row>
    <row r="253" spans="1:4" ht="12">
      <c r="A253" s="122" t="s">
        <v>92</v>
      </c>
      <c r="B253" s="35"/>
      <c r="C253" s="54"/>
      <c r="D253" s="49"/>
    </row>
    <row r="254" spans="1:4" ht="12">
      <c r="A254" s="50"/>
      <c r="B254" s="35"/>
      <c r="C254" s="54"/>
      <c r="D254" s="49"/>
    </row>
    <row r="255" spans="1:4" ht="12">
      <c r="A255" s="50"/>
      <c r="B255" s="35"/>
      <c r="C255" s="54"/>
      <c r="D255" s="49"/>
    </row>
    <row r="256" spans="1:4" ht="12">
      <c r="A256" s="50" t="s">
        <v>0</v>
      </c>
      <c r="B256" s="49"/>
      <c r="C256" s="49"/>
      <c r="D256" s="49"/>
    </row>
    <row r="257" spans="1:4" ht="12">
      <c r="A257" s="50" t="s">
        <v>13</v>
      </c>
      <c r="B257" s="49"/>
      <c r="C257" s="49"/>
      <c r="D257" s="49"/>
    </row>
    <row r="258" spans="1:5" ht="12">
      <c r="A258" s="71" t="str">
        <f>A3</f>
        <v>2010 - 2012</v>
      </c>
      <c r="B258" s="53"/>
      <c r="C258" s="53"/>
      <c r="D258" s="53"/>
      <c r="E258" s="239"/>
    </row>
    <row r="259" spans="1:4" ht="12">
      <c r="A259" s="54"/>
      <c r="B259" s="54"/>
      <c r="C259" s="49"/>
      <c r="D259" s="49"/>
    </row>
    <row r="260" spans="1:4" ht="12">
      <c r="A260" s="55"/>
      <c r="B260" s="49"/>
      <c r="C260" s="49"/>
      <c r="D260" s="49"/>
    </row>
    <row r="261" spans="1:7" ht="12">
      <c r="A261" s="49"/>
      <c r="B261" s="49"/>
      <c r="C261" s="56">
        <v>2010</v>
      </c>
      <c r="D261" s="74"/>
      <c r="E261" s="40">
        <v>2011</v>
      </c>
      <c r="G261" s="40">
        <v>2012</v>
      </c>
    </row>
    <row r="262" spans="1:4" ht="12">
      <c r="A262" s="49"/>
      <c r="B262" s="49"/>
      <c r="C262" s="49"/>
      <c r="D262" s="49"/>
    </row>
    <row r="263" spans="1:7" ht="12">
      <c r="A263" s="34" t="s">
        <v>90</v>
      </c>
      <c r="B263" s="49"/>
      <c r="C263" s="67">
        <f>C95/C9</f>
        <v>0.256</v>
      </c>
      <c r="D263" s="67"/>
      <c r="E263" s="67">
        <f>E95/E9</f>
        <v>0.209</v>
      </c>
      <c r="G263" s="67">
        <f>G95/G9</f>
        <v>0.13</v>
      </c>
    </row>
    <row r="264" spans="1:7" ht="12">
      <c r="A264" s="35"/>
      <c r="B264" s="49"/>
      <c r="C264" s="67"/>
      <c r="D264" s="67"/>
      <c r="E264" s="67"/>
      <c r="G264" s="67"/>
    </row>
    <row r="265" spans="1:7" ht="12">
      <c r="A265" s="34" t="s">
        <v>55</v>
      </c>
      <c r="B265" s="49"/>
      <c r="C265" s="67">
        <f>C97/C11</f>
        <v>0.334</v>
      </c>
      <c r="D265" s="67"/>
      <c r="E265" s="67">
        <f>E97/E11</f>
        <v>0.301</v>
      </c>
      <c r="G265" s="67">
        <f>G97/G11</f>
        <v>0.331</v>
      </c>
    </row>
    <row r="266" spans="1:7" ht="12">
      <c r="A266" s="34"/>
      <c r="B266" s="49"/>
      <c r="C266" s="67"/>
      <c r="D266" s="67"/>
      <c r="E266" s="67"/>
      <c r="G266" s="67"/>
    </row>
    <row r="267" spans="1:7" ht="12">
      <c r="A267" s="34" t="s">
        <v>48</v>
      </c>
      <c r="B267" s="49"/>
      <c r="C267" s="67">
        <f>C99/C13</f>
        <v>0.347</v>
      </c>
      <c r="D267" s="67"/>
      <c r="E267" s="67">
        <f>E99/E13</f>
        <v>0.34</v>
      </c>
      <c r="G267" s="67">
        <f>G99/G13</f>
        <v>0.319</v>
      </c>
    </row>
    <row r="268" spans="1:7" ht="12">
      <c r="A268" s="35"/>
      <c r="B268" s="49"/>
      <c r="C268" s="67"/>
      <c r="D268" s="67"/>
      <c r="E268" s="67"/>
      <c r="G268" s="67"/>
    </row>
    <row r="269" spans="1:7" ht="12">
      <c r="A269" s="34" t="s">
        <v>2</v>
      </c>
      <c r="B269" s="49"/>
      <c r="C269" s="67">
        <f>C101/C15</f>
        <v>0.392</v>
      </c>
      <c r="D269" s="67"/>
      <c r="E269" s="67">
        <f>E101/E15</f>
        <v>0.403</v>
      </c>
      <c r="G269" s="67">
        <f>G101/G15</f>
        <v>0.36</v>
      </c>
    </row>
    <row r="270" spans="1:7" ht="12">
      <c r="A270" s="35"/>
      <c r="B270" s="49"/>
      <c r="C270" s="67"/>
      <c r="D270" s="67"/>
      <c r="E270" s="67"/>
      <c r="G270" s="67"/>
    </row>
    <row r="271" spans="1:7" ht="12">
      <c r="A271" s="35" t="s">
        <v>77</v>
      </c>
      <c r="B271" s="35"/>
      <c r="C271" s="237" t="s">
        <v>47</v>
      </c>
      <c r="D271" s="42"/>
      <c r="E271" s="67">
        <f>E103/E17</f>
        <v>0.222</v>
      </c>
      <c r="G271" s="67">
        <f>G103/G17</f>
        <v>0.254</v>
      </c>
    </row>
    <row r="272" spans="1:7" ht="12">
      <c r="A272" s="35"/>
      <c r="B272" s="35"/>
      <c r="C272" s="42"/>
      <c r="D272" s="42"/>
      <c r="E272" s="42"/>
      <c r="G272" s="42"/>
    </row>
    <row r="273" spans="1:7" ht="12">
      <c r="A273" s="34" t="s">
        <v>3</v>
      </c>
      <c r="B273" s="49"/>
      <c r="C273" s="67">
        <f>C105/C19</f>
        <v>0.227</v>
      </c>
      <c r="D273" s="67"/>
      <c r="E273" s="67">
        <f>E105/E19</f>
        <v>0.215</v>
      </c>
      <c r="G273" s="67">
        <f>G105/G19</f>
        <v>0.254</v>
      </c>
    </row>
    <row r="274" spans="1:7" ht="12">
      <c r="A274" s="35"/>
      <c r="B274" s="49"/>
      <c r="C274" s="67"/>
      <c r="D274" s="67"/>
      <c r="E274" s="67"/>
      <c r="G274" s="67"/>
    </row>
    <row r="275" spans="1:7" ht="12">
      <c r="A275" s="34" t="s">
        <v>64</v>
      </c>
      <c r="B275" s="49"/>
      <c r="C275" s="67">
        <v>0.264</v>
      </c>
      <c r="E275" s="67">
        <f>E107/E21</f>
        <v>0.249</v>
      </c>
      <c r="G275" s="67">
        <f>G107/G21</f>
        <v>0.242</v>
      </c>
    </row>
    <row r="276" spans="1:7" ht="12">
      <c r="A276" s="35"/>
      <c r="B276" s="49"/>
      <c r="C276" s="67"/>
      <c r="D276" s="67"/>
      <c r="E276" s="67"/>
      <c r="G276" s="67"/>
    </row>
    <row r="277" spans="1:7" ht="12">
      <c r="A277" s="35" t="s">
        <v>88</v>
      </c>
      <c r="B277" s="49"/>
      <c r="C277" s="237" t="s">
        <v>47</v>
      </c>
      <c r="D277" s="67"/>
      <c r="E277" s="237" t="s">
        <v>47</v>
      </c>
      <c r="G277" s="67">
        <f>G109/G23</f>
        <v>0.344</v>
      </c>
    </row>
    <row r="278" spans="1:7" ht="12">
      <c r="A278" s="35"/>
      <c r="B278" s="49"/>
      <c r="C278" s="67"/>
      <c r="D278" s="67"/>
      <c r="E278" s="67"/>
      <c r="G278" s="67"/>
    </row>
    <row r="279" spans="1:7" ht="12">
      <c r="A279" s="34" t="s">
        <v>4</v>
      </c>
      <c r="B279" s="49"/>
      <c r="C279" s="67">
        <f>C111/C25</f>
        <v>0.179</v>
      </c>
      <c r="D279" s="67"/>
      <c r="E279" s="67">
        <f>E111/E25</f>
        <v>0.177</v>
      </c>
      <c r="G279" s="67">
        <f>G111/G25</f>
        <v>0.198</v>
      </c>
    </row>
    <row r="280" spans="1:7" ht="12">
      <c r="A280" s="35"/>
      <c r="B280" s="49"/>
      <c r="C280" s="67"/>
      <c r="D280" s="67"/>
      <c r="E280" s="67"/>
      <c r="G280" s="67"/>
    </row>
    <row r="281" spans="1:7" ht="12">
      <c r="A281" s="36" t="s">
        <v>65</v>
      </c>
      <c r="B281" s="49"/>
      <c r="C281" s="67">
        <f>C113/C27</f>
        <v>0.316</v>
      </c>
      <c r="D281" s="67"/>
      <c r="E281" s="67">
        <f>E113/E27</f>
        <v>0.308</v>
      </c>
      <c r="G281" s="67">
        <f>G113/G27</f>
        <v>0.238</v>
      </c>
    </row>
    <row r="282" spans="1:7" ht="12">
      <c r="A282" s="35"/>
      <c r="B282" s="49"/>
      <c r="C282" s="67"/>
      <c r="D282" s="67"/>
      <c r="E282" s="67"/>
      <c r="G282" s="67"/>
    </row>
    <row r="283" spans="1:7" ht="12">
      <c r="A283" s="34" t="s">
        <v>78</v>
      </c>
      <c r="B283" s="49"/>
      <c r="C283" s="67">
        <f>C115/C29</f>
        <v>0.231</v>
      </c>
      <c r="D283" s="67"/>
      <c r="E283" s="67">
        <f>E115/E29</f>
        <v>0.218</v>
      </c>
      <c r="G283" s="237" t="s">
        <v>47</v>
      </c>
    </row>
    <row r="284" spans="1:7" ht="12">
      <c r="A284" s="49"/>
      <c r="B284" s="49"/>
      <c r="C284" s="67"/>
      <c r="D284" s="67"/>
      <c r="E284" s="67"/>
      <c r="G284" s="67"/>
    </row>
    <row r="285" spans="1:7" ht="12">
      <c r="A285" s="50" t="s">
        <v>5</v>
      </c>
      <c r="B285" s="49"/>
      <c r="C285" s="67">
        <f>C117/C31</f>
        <v>0.289</v>
      </c>
      <c r="D285" s="67"/>
      <c r="E285" s="67">
        <f>E117/E31</f>
        <v>0.261</v>
      </c>
      <c r="G285" s="67">
        <f>G117/G31</f>
        <v>0.189</v>
      </c>
    </row>
    <row r="286" spans="1:7" ht="12">
      <c r="A286" s="49"/>
      <c r="B286" s="49"/>
      <c r="C286" s="67"/>
      <c r="D286" s="67"/>
      <c r="E286" s="67"/>
      <c r="G286" s="67"/>
    </row>
    <row r="287" spans="1:7" ht="12">
      <c r="A287" s="50" t="s">
        <v>6</v>
      </c>
      <c r="B287" s="49"/>
      <c r="C287" s="67">
        <f>C119/C33</f>
        <v>0.359</v>
      </c>
      <c r="D287" s="68"/>
      <c r="E287" s="67">
        <f>E119/E33</f>
        <v>0.344</v>
      </c>
      <c r="F287" s="14"/>
      <c r="G287" s="67">
        <f>G119/G33</f>
        <v>0.3</v>
      </c>
    </row>
    <row r="288" spans="1:7" ht="12">
      <c r="A288" s="49"/>
      <c r="B288" s="49"/>
      <c r="C288" s="67"/>
      <c r="D288" s="69"/>
      <c r="E288" s="67"/>
      <c r="F288" s="14"/>
      <c r="G288" s="67"/>
    </row>
    <row r="289" spans="1:9" ht="12">
      <c r="A289" s="50" t="s">
        <v>15</v>
      </c>
      <c r="B289" s="49"/>
      <c r="C289" s="67">
        <f>C121/C35</f>
        <v>0.305</v>
      </c>
      <c r="D289" s="68"/>
      <c r="E289" s="67">
        <f>E121/E35</f>
        <v>0.294</v>
      </c>
      <c r="F289" s="14"/>
      <c r="G289" s="67">
        <f>G121/G35</f>
        <v>0.282</v>
      </c>
      <c r="H289" s="14"/>
      <c r="I289" s="14"/>
    </row>
    <row r="290" spans="1:9" ht="12">
      <c r="A290" s="49"/>
      <c r="H290" s="14"/>
      <c r="I290" s="14"/>
    </row>
    <row r="291" spans="1:9" ht="12">
      <c r="A291" s="111" t="s">
        <v>79</v>
      </c>
      <c r="H291" s="14"/>
      <c r="I291" s="14"/>
    </row>
    <row r="292" spans="1:9" ht="12">
      <c r="A292" s="46" t="s">
        <v>66</v>
      </c>
      <c r="B292" s="49"/>
      <c r="C292" s="70"/>
      <c r="D292" s="69"/>
      <c r="E292" s="14"/>
      <c r="F292" s="14"/>
      <c r="G292" s="14"/>
      <c r="H292" s="14"/>
      <c r="I292" s="14"/>
    </row>
    <row r="293" spans="1:4" ht="12">
      <c r="A293" s="46" t="s">
        <v>67</v>
      </c>
      <c r="B293" s="35"/>
      <c r="C293" s="54"/>
      <c r="D293" s="49"/>
    </row>
    <row r="294" spans="1:4" ht="12">
      <c r="A294" s="46" t="s">
        <v>91</v>
      </c>
      <c r="B294" s="35"/>
      <c r="C294" s="54"/>
      <c r="D294" s="49"/>
    </row>
    <row r="295" spans="1:4" ht="12">
      <c r="A295" s="122" t="s">
        <v>92</v>
      </c>
      <c r="B295" s="35"/>
      <c r="C295" s="54"/>
      <c r="D295" s="49"/>
    </row>
    <row r="296" spans="1:4" ht="12">
      <c r="A296" s="50"/>
      <c r="B296" s="35"/>
      <c r="C296" s="54"/>
      <c r="D296" s="49"/>
    </row>
    <row r="297" spans="1:4" ht="12">
      <c r="A297" s="50"/>
      <c r="B297" s="35"/>
      <c r="C297" s="54"/>
      <c r="D297" s="49"/>
    </row>
    <row r="298" spans="1:4" ht="12">
      <c r="A298" s="50" t="s">
        <v>0</v>
      </c>
      <c r="B298" s="49"/>
      <c r="C298" s="49"/>
      <c r="D298" s="49"/>
    </row>
    <row r="299" spans="1:4" ht="12">
      <c r="A299" s="50" t="s">
        <v>14</v>
      </c>
      <c r="B299" s="49"/>
      <c r="C299" s="49"/>
      <c r="D299" s="49"/>
    </row>
    <row r="300" spans="1:5" ht="12">
      <c r="A300" s="71" t="str">
        <f>A3</f>
        <v>2010 - 2012</v>
      </c>
      <c r="B300" s="53"/>
      <c r="C300" s="53"/>
      <c r="D300" s="53"/>
      <c r="E300" s="239"/>
    </row>
    <row r="301" spans="1:4" ht="12">
      <c r="A301" s="54"/>
      <c r="B301" s="54"/>
      <c r="C301" s="49"/>
      <c r="D301" s="49"/>
    </row>
    <row r="302" spans="1:4" ht="12">
      <c r="A302" s="49"/>
      <c r="B302" s="49"/>
      <c r="C302" s="49"/>
      <c r="D302" s="49"/>
    </row>
    <row r="303" spans="1:7" ht="12">
      <c r="A303" s="49"/>
      <c r="B303" s="49"/>
      <c r="C303" s="56">
        <v>2010</v>
      </c>
      <c r="D303" s="75"/>
      <c r="E303" s="40">
        <v>2011</v>
      </c>
      <c r="G303" s="40">
        <v>2012</v>
      </c>
    </row>
    <row r="304" spans="1:4" ht="12">
      <c r="A304" s="49"/>
      <c r="B304" s="49"/>
      <c r="C304" s="49"/>
      <c r="D304" s="49"/>
    </row>
    <row r="305" spans="1:7" ht="12">
      <c r="A305" s="34" t="s">
        <v>90</v>
      </c>
      <c r="B305" s="49"/>
      <c r="C305" s="67">
        <f>C179/C9</f>
        <v>0.744</v>
      </c>
      <c r="D305" s="67"/>
      <c r="E305" s="67">
        <f>E179/E9</f>
        <v>0.791</v>
      </c>
      <c r="G305" s="67">
        <f>G179/G9</f>
        <v>0.87</v>
      </c>
    </row>
    <row r="306" spans="1:7" ht="12">
      <c r="A306" s="35"/>
      <c r="B306" s="49"/>
      <c r="C306" s="67"/>
      <c r="D306" s="67"/>
      <c r="E306" s="67"/>
      <c r="G306" s="67"/>
    </row>
    <row r="307" spans="1:7" ht="12">
      <c r="A307" s="34" t="s">
        <v>55</v>
      </c>
      <c r="B307" s="49"/>
      <c r="C307" s="67">
        <f>C181/C11</f>
        <v>0.666</v>
      </c>
      <c r="D307" s="67"/>
      <c r="E307" s="67">
        <f>E181/E11</f>
        <v>0.699</v>
      </c>
      <c r="G307" s="67">
        <f>G181/G11</f>
        <v>0.669</v>
      </c>
    </row>
    <row r="308" spans="1:7" ht="12">
      <c r="A308" s="34"/>
      <c r="B308" s="49"/>
      <c r="C308" s="67"/>
      <c r="D308" s="67"/>
      <c r="E308" s="67"/>
      <c r="G308" s="67"/>
    </row>
    <row r="309" spans="1:7" ht="12">
      <c r="A309" s="34" t="s">
        <v>48</v>
      </c>
      <c r="B309" s="49"/>
      <c r="C309" s="67">
        <f>C183/C13</f>
        <v>0.653</v>
      </c>
      <c r="D309" s="67"/>
      <c r="E309" s="67">
        <f>E183/E13</f>
        <v>0.66</v>
      </c>
      <c r="G309" s="67">
        <f>G183/G13</f>
        <v>0.681</v>
      </c>
    </row>
    <row r="310" spans="1:7" ht="12">
      <c r="A310" s="35"/>
      <c r="B310" s="49"/>
      <c r="C310" s="67"/>
      <c r="D310" s="67"/>
      <c r="E310" s="67"/>
      <c r="G310" s="67"/>
    </row>
    <row r="311" spans="1:7" ht="12">
      <c r="A311" s="34" t="s">
        <v>2</v>
      </c>
      <c r="B311" s="49"/>
      <c r="C311" s="67">
        <f>C185/C15</f>
        <v>0.608</v>
      </c>
      <c r="D311" s="67"/>
      <c r="E311" s="67">
        <f>E185/E15</f>
        <v>0.597</v>
      </c>
      <c r="G311" s="67">
        <f>G185/G15</f>
        <v>0.64</v>
      </c>
    </row>
    <row r="312" spans="1:7" ht="12">
      <c r="A312" s="35"/>
      <c r="B312" s="49"/>
      <c r="C312" s="67"/>
      <c r="D312" s="67"/>
      <c r="E312" s="67"/>
      <c r="G312" s="67"/>
    </row>
    <row r="313" spans="1:7" ht="12">
      <c r="A313" s="35" t="s">
        <v>77</v>
      </c>
      <c r="B313" s="35"/>
      <c r="C313" s="237" t="s">
        <v>47</v>
      </c>
      <c r="D313" s="42"/>
      <c r="E313" s="67">
        <f>E187/E17</f>
        <v>0.778</v>
      </c>
      <c r="G313" s="67">
        <f>G187/G17</f>
        <v>0.746</v>
      </c>
    </row>
    <row r="314" spans="1:7" ht="12">
      <c r="A314" s="35"/>
      <c r="B314" s="35"/>
      <c r="C314" s="42"/>
      <c r="D314" s="42"/>
      <c r="E314" s="42"/>
      <c r="G314" s="42"/>
    </row>
    <row r="315" spans="1:7" ht="12">
      <c r="A315" s="34" t="s">
        <v>3</v>
      </c>
      <c r="B315" s="49"/>
      <c r="C315" s="67">
        <f>C189/C19</f>
        <v>0.773</v>
      </c>
      <c r="D315" s="67"/>
      <c r="E315" s="67">
        <f>E189/E19</f>
        <v>0.785</v>
      </c>
      <c r="G315" s="67">
        <f>G189/G19</f>
        <v>0.746</v>
      </c>
    </row>
    <row r="316" spans="1:7" ht="12">
      <c r="A316" s="35"/>
      <c r="B316" s="49"/>
      <c r="C316" s="67"/>
      <c r="D316" s="67"/>
      <c r="E316" s="67"/>
      <c r="G316" s="67"/>
    </row>
    <row r="317" spans="1:7" ht="12">
      <c r="A317" s="34" t="s">
        <v>64</v>
      </c>
      <c r="B317" s="49"/>
      <c r="C317" s="237">
        <v>0.736</v>
      </c>
      <c r="D317" s="67"/>
      <c r="E317" s="67">
        <f>E191/E21</f>
        <v>0.751</v>
      </c>
      <c r="G317" s="67">
        <f>G191/G21</f>
        <v>0.758</v>
      </c>
    </row>
    <row r="318" spans="1:7" ht="12">
      <c r="A318" s="34"/>
      <c r="B318" s="49"/>
      <c r="C318" s="67"/>
      <c r="D318" s="67"/>
      <c r="E318" s="67"/>
      <c r="G318" s="67"/>
    </row>
    <row r="319" spans="1:7" ht="12">
      <c r="A319" s="35" t="s">
        <v>88</v>
      </c>
      <c r="B319" s="49"/>
      <c r="C319" s="237" t="s">
        <v>47</v>
      </c>
      <c r="D319" s="67"/>
      <c r="E319" s="237" t="s">
        <v>47</v>
      </c>
      <c r="G319" s="67">
        <f>G193/G23</f>
        <v>0.656</v>
      </c>
    </row>
    <row r="320" spans="1:7" ht="12">
      <c r="A320" s="35"/>
      <c r="B320" s="49"/>
      <c r="C320" s="67"/>
      <c r="D320" s="67"/>
      <c r="E320" s="67"/>
      <c r="G320" s="67"/>
    </row>
    <row r="321" spans="1:7" ht="12">
      <c r="A321" s="34" t="s">
        <v>4</v>
      </c>
      <c r="B321" s="49"/>
      <c r="C321" s="67">
        <f>C195/C25</f>
        <v>0.821</v>
      </c>
      <c r="D321" s="67"/>
      <c r="E321" s="67">
        <f>E195/E25</f>
        <v>0.823</v>
      </c>
      <c r="G321" s="67">
        <f>G195/G25</f>
        <v>0.802</v>
      </c>
    </row>
    <row r="322" spans="1:7" ht="12">
      <c r="A322" s="35"/>
      <c r="B322" s="49"/>
      <c r="C322" s="67"/>
      <c r="D322" s="67"/>
      <c r="E322" s="67"/>
      <c r="G322" s="67"/>
    </row>
    <row r="323" spans="1:7" ht="12">
      <c r="A323" s="36" t="s">
        <v>65</v>
      </c>
      <c r="B323" s="49"/>
      <c r="C323" s="67">
        <f>C197/C27</f>
        <v>0.684</v>
      </c>
      <c r="D323" s="67"/>
      <c r="E323" s="67">
        <f>E197/E27</f>
        <v>0.692</v>
      </c>
      <c r="G323" s="67">
        <f>G197/G27</f>
        <v>0.762</v>
      </c>
    </row>
    <row r="324" spans="1:7" ht="12">
      <c r="A324" s="35"/>
      <c r="B324" s="49"/>
      <c r="C324" s="67"/>
      <c r="D324" s="67"/>
      <c r="E324" s="67"/>
      <c r="G324" s="67"/>
    </row>
    <row r="325" spans="1:7" ht="12">
      <c r="A325" s="34" t="s">
        <v>78</v>
      </c>
      <c r="B325" s="49"/>
      <c r="C325" s="67">
        <f>C199/C29</f>
        <v>0.769</v>
      </c>
      <c r="D325" s="67"/>
      <c r="E325" s="67">
        <f>E199/E29</f>
        <v>0.782</v>
      </c>
      <c r="G325" s="237" t="s">
        <v>47</v>
      </c>
    </row>
    <row r="326" spans="1:7" ht="12">
      <c r="A326" s="49"/>
      <c r="B326" s="49"/>
      <c r="C326" s="67"/>
      <c r="D326" s="67"/>
      <c r="E326" s="67"/>
      <c r="G326" s="67"/>
    </row>
    <row r="327" spans="1:7" ht="12">
      <c r="A327" s="50" t="s">
        <v>5</v>
      </c>
      <c r="B327" s="49"/>
      <c r="C327" s="67">
        <f>C201/C31</f>
        <v>0.711</v>
      </c>
      <c r="D327" s="67"/>
      <c r="E327" s="67">
        <f>E201/E31</f>
        <v>0.739</v>
      </c>
      <c r="G327" s="67">
        <f>G201/G31</f>
        <v>0.811</v>
      </c>
    </row>
    <row r="328" spans="1:7" ht="12">
      <c r="A328" s="49"/>
      <c r="B328" s="49"/>
      <c r="C328" s="67"/>
      <c r="D328" s="67"/>
      <c r="E328" s="67"/>
      <c r="G328" s="67"/>
    </row>
    <row r="329" spans="1:7" ht="12">
      <c r="A329" s="50" t="s">
        <v>6</v>
      </c>
      <c r="B329" s="49"/>
      <c r="C329" s="67">
        <f>C203/C33</f>
        <v>0.641</v>
      </c>
      <c r="D329" s="68"/>
      <c r="E329" s="67">
        <f>E203/E33</f>
        <v>0.656</v>
      </c>
      <c r="G329" s="67">
        <f>G203/G33</f>
        <v>0.7</v>
      </c>
    </row>
    <row r="330" spans="1:7" ht="12">
      <c r="A330" s="49"/>
      <c r="B330" s="49"/>
      <c r="C330" s="67"/>
      <c r="D330" s="69"/>
      <c r="E330" s="67"/>
      <c r="G330" s="67"/>
    </row>
    <row r="331" spans="1:7" ht="12">
      <c r="A331" s="76" t="s">
        <v>15</v>
      </c>
      <c r="B331" s="69"/>
      <c r="C331" s="67">
        <f>C205/C35</f>
        <v>0.695</v>
      </c>
      <c r="D331" s="68"/>
      <c r="E331" s="67">
        <f>E205/E35</f>
        <v>0.706</v>
      </c>
      <c r="F331" s="14"/>
      <c r="G331" s="67">
        <f>G205/G35</f>
        <v>0.718</v>
      </c>
    </row>
    <row r="332" ht="12">
      <c r="A332" s="49"/>
    </row>
    <row r="333" s="14" customFormat="1" ht="12">
      <c r="A333" s="111" t="s">
        <v>79</v>
      </c>
    </row>
    <row r="334" spans="1:4" ht="12">
      <c r="A334" s="46" t="s">
        <v>66</v>
      </c>
      <c r="B334" s="49"/>
      <c r="C334" s="70"/>
      <c r="D334" s="69"/>
    </row>
    <row r="335" ht="12">
      <c r="A335" s="46" t="s">
        <v>67</v>
      </c>
    </row>
    <row r="336" ht="12">
      <c r="A336" s="46" t="s">
        <v>91</v>
      </c>
    </row>
    <row r="337" ht="12">
      <c r="A337" s="122" t="s">
        <v>92</v>
      </c>
    </row>
    <row r="338" ht="12">
      <c r="A338" s="50"/>
    </row>
    <row r="339" ht="12">
      <c r="A339" s="50"/>
    </row>
    <row r="371" ht="12.75">
      <c r="A371"/>
    </row>
    <row r="372" ht="11.25">
      <c r="A372" s="6"/>
    </row>
    <row r="373" spans="1:4" ht="12.75">
      <c r="A373" s="6"/>
      <c r="B373"/>
      <c r="C373"/>
      <c r="D373"/>
    </row>
    <row r="374" spans="2:3" ht="11.25">
      <c r="B374" s="7"/>
      <c r="C374" s="2"/>
    </row>
    <row r="375" spans="2:3" ht="11.25">
      <c r="B375" s="7"/>
      <c r="C375" s="2"/>
    </row>
    <row r="380" ht="11.25">
      <c r="A380" s="3"/>
    </row>
    <row r="381" ht="11.25">
      <c r="A381" s="2"/>
    </row>
    <row r="382" ht="11.25">
      <c r="C382" s="3"/>
    </row>
    <row r="383" ht="11.25">
      <c r="C383" s="2"/>
    </row>
    <row r="385" ht="11.25">
      <c r="A385" s="5"/>
    </row>
    <row r="387" spans="1:3" ht="11.25">
      <c r="A387" s="5"/>
      <c r="C387" s="5"/>
    </row>
    <row r="389" spans="1:3" ht="11.25">
      <c r="A389" s="5"/>
      <c r="C389" s="5"/>
    </row>
    <row r="391" spans="1:3" ht="11.25">
      <c r="A391" s="5"/>
      <c r="C391" s="5"/>
    </row>
    <row r="393" spans="1:3" ht="11.25">
      <c r="A393" s="5"/>
      <c r="C393" s="5"/>
    </row>
    <row r="395" spans="1:3" ht="11.25">
      <c r="A395" s="5"/>
      <c r="C395" s="5"/>
    </row>
    <row r="397" spans="1:3" ht="11.25">
      <c r="A397" s="5"/>
      <c r="C397" s="5"/>
    </row>
    <row r="399" spans="1:3" ht="11.25">
      <c r="A399" s="5"/>
      <c r="C399" s="5"/>
    </row>
    <row r="401" spans="1:3" ht="11.25">
      <c r="A401" s="5"/>
      <c r="C401" s="5"/>
    </row>
    <row r="403" spans="1:3" ht="11.25">
      <c r="A403" s="5"/>
      <c r="C403" s="5"/>
    </row>
    <row r="405" spans="1:3" ht="11.25">
      <c r="A405" s="4"/>
      <c r="C405" s="5"/>
    </row>
    <row r="406" ht="11.25">
      <c r="A406" s="4"/>
    </row>
    <row r="407" spans="1:3" ht="11.25">
      <c r="A407" s="4"/>
      <c r="B407" s="4"/>
      <c r="C407" s="4"/>
    </row>
    <row r="408" spans="1:3" ht="11.25">
      <c r="A408" s="6"/>
      <c r="B408" s="4"/>
      <c r="C408" s="4"/>
    </row>
    <row r="409" spans="1:3" ht="11.25">
      <c r="A409" s="4"/>
      <c r="B409" s="4"/>
      <c r="C409" s="4"/>
    </row>
    <row r="410" spans="1:3" ht="11.25">
      <c r="A410" s="4"/>
      <c r="B410" s="7"/>
      <c r="C410" s="2"/>
    </row>
    <row r="411" spans="1:2" ht="11.25">
      <c r="A411" s="6"/>
      <c r="B411" s="7"/>
    </row>
    <row r="412" spans="2:3" ht="11.25">
      <c r="B412" s="4"/>
      <c r="C412" s="4"/>
    </row>
    <row r="413" spans="2:3" ht="11.25">
      <c r="B413" s="7"/>
      <c r="C413" s="2"/>
    </row>
    <row r="423" ht="11.25">
      <c r="A423" s="8"/>
    </row>
    <row r="424" ht="11.25">
      <c r="A424" s="8"/>
    </row>
    <row r="425" spans="1:4" ht="11.25">
      <c r="A425" s="8"/>
      <c r="C425" s="8"/>
      <c r="D425" s="8"/>
    </row>
    <row r="426" spans="1:4" ht="11.25">
      <c r="A426" s="8"/>
      <c r="C426" s="8"/>
      <c r="D426" s="8"/>
    </row>
    <row r="427" spans="1:4" ht="11.25">
      <c r="A427" s="8"/>
      <c r="C427" s="8"/>
      <c r="D427" s="8"/>
    </row>
    <row r="428" spans="1:4" ht="11.25">
      <c r="A428" s="8"/>
      <c r="C428" s="8"/>
      <c r="D428" s="8"/>
    </row>
    <row r="429" spans="1:4" ht="11.25">
      <c r="A429" s="8"/>
      <c r="C429" s="8"/>
      <c r="D429" s="8"/>
    </row>
    <row r="430" spans="1:4" ht="11.25">
      <c r="A430" s="8"/>
      <c r="C430" s="8"/>
      <c r="D430" s="8"/>
    </row>
    <row r="431" spans="1:4" ht="11.25">
      <c r="A431" s="8"/>
      <c r="C431" s="8"/>
      <c r="D431" s="8"/>
    </row>
    <row r="432" spans="1:4" ht="11.25">
      <c r="A432" s="8"/>
      <c r="C432" s="8"/>
      <c r="D432" s="8"/>
    </row>
    <row r="433" spans="1:4" ht="11.25">
      <c r="A433" s="8"/>
      <c r="C433" s="8"/>
      <c r="D433" s="8"/>
    </row>
    <row r="434" spans="1:4" ht="11.25">
      <c r="A434" s="8"/>
      <c r="C434" s="8"/>
      <c r="D434" s="8"/>
    </row>
    <row r="435" spans="1:4" ht="11.25">
      <c r="A435" s="8"/>
      <c r="C435" s="8"/>
      <c r="D435" s="8"/>
    </row>
    <row r="436" spans="1:4" ht="11.25">
      <c r="A436" s="8"/>
      <c r="C436" s="8"/>
      <c r="D436" s="8"/>
    </row>
    <row r="437" spans="1:4" ht="11.25">
      <c r="A437" s="8"/>
      <c r="C437" s="8"/>
      <c r="D437" s="8"/>
    </row>
    <row r="438" spans="1:4" ht="11.25">
      <c r="A438" s="8"/>
      <c r="C438" s="8"/>
      <c r="D438" s="8"/>
    </row>
    <row r="439" spans="1:4" ht="11.25">
      <c r="A439" s="8"/>
      <c r="C439" s="8"/>
      <c r="D439" s="8"/>
    </row>
    <row r="440" spans="1:4" ht="11.25">
      <c r="A440" s="8"/>
      <c r="C440" s="8"/>
      <c r="D440" s="8"/>
    </row>
    <row r="441" spans="1:4" ht="11.25">
      <c r="A441" s="8"/>
      <c r="C441" s="8"/>
      <c r="D441" s="8"/>
    </row>
    <row r="442" spans="1:4" ht="11.25">
      <c r="A442" s="8"/>
      <c r="C442" s="8"/>
      <c r="D442" s="8"/>
    </row>
    <row r="443" spans="1:4" ht="11.25">
      <c r="A443" s="8"/>
      <c r="C443" s="8"/>
      <c r="D443" s="8"/>
    </row>
    <row r="444" spans="1:4" ht="11.25">
      <c r="A444" s="8"/>
      <c r="C444" s="8"/>
      <c r="D444" s="8"/>
    </row>
    <row r="445" spans="1:4" ht="11.25">
      <c r="A445" s="8"/>
      <c r="C445" s="8"/>
      <c r="D445" s="8"/>
    </row>
    <row r="446" spans="1:4" ht="11.25">
      <c r="A446" s="8"/>
      <c r="C446" s="8"/>
      <c r="D446" s="8"/>
    </row>
    <row r="447" spans="1:4" ht="11.25">
      <c r="A447" s="8"/>
      <c r="C447" s="8"/>
      <c r="D447" s="8"/>
    </row>
    <row r="448" spans="1:4" ht="11.25">
      <c r="A448" s="8"/>
      <c r="C448" s="8"/>
      <c r="D448" s="8"/>
    </row>
    <row r="449" spans="1:4" ht="11.25">
      <c r="A449" s="8"/>
      <c r="C449" s="8"/>
      <c r="D449" s="8"/>
    </row>
    <row r="450" spans="1:4" ht="11.25">
      <c r="A450" s="8"/>
      <c r="C450" s="8"/>
      <c r="D450" s="8"/>
    </row>
    <row r="451" spans="3:4" ht="11.25">
      <c r="C451" s="8"/>
      <c r="D451" s="8"/>
    </row>
    <row r="452" spans="3:4" ht="11.25">
      <c r="C452" s="8"/>
      <c r="D452" s="8"/>
    </row>
    <row r="463" ht="11.25">
      <c r="A463" s="8"/>
    </row>
    <row r="464" ht="11.25">
      <c r="A464" s="8"/>
    </row>
    <row r="465" spans="1:3" ht="11.25">
      <c r="A465" s="8"/>
      <c r="C465" s="8"/>
    </row>
    <row r="466" spans="1:3" ht="11.25">
      <c r="A466" s="8"/>
      <c r="C466" s="8"/>
    </row>
    <row r="467" spans="1:3" ht="11.25">
      <c r="A467" s="8"/>
      <c r="C467" s="8"/>
    </row>
    <row r="468" spans="1:3" ht="11.25">
      <c r="A468" s="8"/>
      <c r="C468" s="8"/>
    </row>
    <row r="469" spans="1:3" ht="11.25">
      <c r="A469" s="8"/>
      <c r="C469" s="8"/>
    </row>
    <row r="470" spans="1:3" ht="11.25">
      <c r="A470" s="8"/>
      <c r="C470" s="8"/>
    </row>
    <row r="471" ht="11.25">
      <c r="C471" s="8"/>
    </row>
    <row r="472" ht="11.25">
      <c r="C472" s="8"/>
    </row>
  </sheetData>
  <sheetProtection/>
  <printOptions/>
  <pageMargins left="0.92" right="0.25" top="0.65" bottom="0.55" header="0.5" footer="0.5"/>
  <pageSetup fitToHeight="0" fitToWidth="1" horizontalDpi="1200" verticalDpi="1200" orientation="landscape" r:id="rId1"/>
  <headerFooter alignWithMargins="0">
    <oddFooter>&amp;L&amp;D</oddFooter>
  </headerFooter>
  <rowBreaks count="7" manualBreakCount="7">
    <brk id="43" max="255" man="1"/>
    <brk id="86" max="255" man="1"/>
    <brk id="129" max="255" man="1"/>
    <brk id="171" max="255" man="1"/>
    <brk id="213" max="255" man="1"/>
    <brk id="255" max="255" man="1"/>
    <brk id="2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40"/>
  <sheetViews>
    <sheetView showGridLines="0" zoomScalePageLayoutView="0" workbookViewId="0" topLeftCell="A271">
      <selection activeCell="E326" sqref="E326"/>
    </sheetView>
  </sheetViews>
  <sheetFormatPr defaultColWidth="12.57421875" defaultRowHeight="12.75"/>
  <cols>
    <col min="1" max="1" width="18.00390625" style="10" customWidth="1"/>
    <col min="2" max="2" width="3.28125" style="10" customWidth="1"/>
    <col min="3" max="3" width="11.7109375" style="10" customWidth="1"/>
    <col min="4" max="4" width="2.421875" style="10" customWidth="1"/>
    <col min="5" max="5" width="15.140625" style="10" bestFit="1" customWidth="1"/>
    <col min="6" max="6" width="2.421875" style="10" customWidth="1"/>
    <col min="7" max="7" width="15.140625" style="10" bestFit="1" customWidth="1"/>
    <col min="8" max="16384" width="12.57421875" style="10" customWidth="1"/>
  </cols>
  <sheetData>
    <row r="1" spans="1:5" ht="12">
      <c r="A1" s="83" t="s">
        <v>0</v>
      </c>
      <c r="B1" s="282"/>
      <c r="C1" s="282" t="s">
        <v>94</v>
      </c>
      <c r="D1" s="282" t="s">
        <v>8</v>
      </c>
      <c r="E1" s="283" t="s">
        <v>8</v>
      </c>
    </row>
    <row r="2" spans="1:4" ht="12">
      <c r="A2" s="83" t="s">
        <v>95</v>
      </c>
      <c r="B2" s="78"/>
      <c r="C2" s="78"/>
      <c r="D2" s="78"/>
    </row>
    <row r="3" spans="1:4" ht="12">
      <c r="A3" s="37" t="s">
        <v>87</v>
      </c>
      <c r="B3" s="240"/>
      <c r="C3" s="240"/>
      <c r="D3" s="78"/>
    </row>
    <row r="4" spans="1:4" ht="12">
      <c r="A4" s="77"/>
      <c r="B4" s="78"/>
      <c r="C4" s="78"/>
      <c r="D4" s="78"/>
    </row>
    <row r="5" spans="1:4" ht="12">
      <c r="A5" s="35"/>
      <c r="B5" s="78"/>
      <c r="C5" s="78"/>
      <c r="D5" s="78"/>
    </row>
    <row r="6" spans="1:4" ht="12">
      <c r="A6" s="35"/>
      <c r="B6" s="78"/>
      <c r="C6" s="78"/>
      <c r="D6" s="78"/>
    </row>
    <row r="7" spans="1:7" ht="12">
      <c r="A7" s="78"/>
      <c r="B7" s="78"/>
      <c r="C7" s="80">
        <v>2010</v>
      </c>
      <c r="D7" s="78"/>
      <c r="E7" s="40">
        <v>2011</v>
      </c>
      <c r="G7" s="40">
        <v>2012</v>
      </c>
    </row>
    <row r="8" spans="1:4" ht="12">
      <c r="A8" s="78"/>
      <c r="B8" s="78"/>
      <c r="C8" s="78"/>
      <c r="D8" s="78"/>
    </row>
    <row r="9" spans="1:7" ht="12">
      <c r="A9" s="77" t="s">
        <v>90</v>
      </c>
      <c r="B9" s="78"/>
      <c r="C9" s="81">
        <f>'WIN STATS'!C179/'OTHER CCC101 STATS'!C137</f>
        <v>0.086</v>
      </c>
      <c r="D9" s="81"/>
      <c r="E9" s="81">
        <f>'WIN STATS'!E179/'OTHER CCC101 STATS'!E137</f>
        <v>0.086</v>
      </c>
      <c r="G9" s="81">
        <f>'WIN STATS'!G179/'OTHER CCC101 STATS'!G137</f>
        <v>0.09</v>
      </c>
    </row>
    <row r="10" spans="1:7" ht="12">
      <c r="A10" s="78"/>
      <c r="B10" s="78"/>
      <c r="C10" s="81"/>
      <c r="D10" s="82"/>
      <c r="E10" s="81"/>
      <c r="G10" s="81"/>
    </row>
    <row r="11" spans="1:7" ht="12">
      <c r="A11" s="77" t="s">
        <v>55</v>
      </c>
      <c r="B11" s="78"/>
      <c r="C11" s="81">
        <f>'WIN STATS'!C181/'OTHER CCC101 STATS'!C139</f>
        <v>0.093</v>
      </c>
      <c r="D11" s="82"/>
      <c r="E11" s="81">
        <f>'WIN STATS'!E181/'OTHER CCC101 STATS'!E139</f>
        <v>0.092</v>
      </c>
      <c r="G11" s="81">
        <f>'WIN STATS'!G181/'OTHER CCC101 STATS'!G139</f>
        <v>0.092</v>
      </c>
    </row>
    <row r="12" spans="1:7" ht="12">
      <c r="A12" s="77"/>
      <c r="B12" s="78"/>
      <c r="C12" s="81"/>
      <c r="D12" s="82"/>
      <c r="E12" s="81"/>
      <c r="G12" s="81"/>
    </row>
    <row r="13" spans="1:7" ht="12">
      <c r="A13" s="77" t="s">
        <v>48</v>
      </c>
      <c r="B13" s="78"/>
      <c r="C13" s="81">
        <f>'WIN STATS'!C183/'OTHER CCC101 STATS'!C141</f>
        <v>0.084</v>
      </c>
      <c r="D13" s="82"/>
      <c r="E13" s="81">
        <f>'WIN STATS'!E183/'OTHER CCC101 STATS'!E141</f>
        <v>0.083</v>
      </c>
      <c r="G13" s="81">
        <f>'WIN STATS'!G183/'OTHER CCC101 STATS'!G141</f>
        <v>0.083</v>
      </c>
    </row>
    <row r="14" spans="1:7" ht="12">
      <c r="A14" s="78"/>
      <c r="B14" s="78"/>
      <c r="C14" s="81"/>
      <c r="D14" s="82"/>
      <c r="E14" s="81"/>
      <c r="G14" s="81"/>
    </row>
    <row r="15" spans="1:7" ht="12">
      <c r="A15" s="77" t="s">
        <v>2</v>
      </c>
      <c r="B15" s="78"/>
      <c r="C15" s="81">
        <f>'WIN STATS'!C185/'OTHER CCC101 STATS'!C143</f>
        <v>0.093</v>
      </c>
      <c r="D15" s="82"/>
      <c r="E15" s="81">
        <f>'WIN STATS'!E185/'OTHER CCC101 STATS'!E143</f>
        <v>0.094</v>
      </c>
      <c r="G15" s="81">
        <f>'WIN STATS'!G185/'OTHER CCC101 STATS'!G143</f>
        <v>0.094</v>
      </c>
    </row>
    <row r="16" spans="1:7" ht="12">
      <c r="A16" s="77"/>
      <c r="B16" s="78"/>
      <c r="C16" s="81"/>
      <c r="D16" s="82"/>
      <c r="E16" s="81"/>
      <c r="G16" s="81"/>
    </row>
    <row r="17" spans="1:7" s="1" customFormat="1" ht="12">
      <c r="A17" s="35" t="s">
        <v>77</v>
      </c>
      <c r="B17" s="35"/>
      <c r="C17" s="237" t="s">
        <v>47</v>
      </c>
      <c r="D17" s="42"/>
      <c r="E17" s="268">
        <f>'WIN STATS'!E187/'OTHER CCC101 STATS'!E145</f>
        <v>0.092</v>
      </c>
      <c r="G17" s="268">
        <f>'WIN STATS'!G187/'OTHER CCC101 STATS'!G145</f>
        <v>0.091</v>
      </c>
    </row>
    <row r="18" spans="1:7" s="1" customFormat="1" ht="12">
      <c r="A18" s="35"/>
      <c r="B18" s="35"/>
      <c r="C18" s="42"/>
      <c r="D18" s="42"/>
      <c r="E18" s="42"/>
      <c r="G18" s="42"/>
    </row>
    <row r="19" spans="1:7" ht="12">
      <c r="A19" s="34" t="s">
        <v>3</v>
      </c>
      <c r="B19" s="78"/>
      <c r="C19" s="81">
        <f>'WIN STATS'!C189/'OTHER CCC101 STATS'!C147</f>
        <v>0.087</v>
      </c>
      <c r="D19" s="82"/>
      <c r="E19" s="81">
        <f>'WIN STATS'!E189/'OTHER CCC101 STATS'!E147</f>
        <v>0.087</v>
      </c>
      <c r="G19" s="81">
        <f>'WIN STATS'!G189/'OTHER CCC101 STATS'!G147</f>
        <v>0.086</v>
      </c>
    </row>
    <row r="20" spans="1:7" ht="12">
      <c r="A20" s="35"/>
      <c r="B20" s="78"/>
      <c r="C20" s="81"/>
      <c r="D20" s="82"/>
      <c r="E20" s="81"/>
      <c r="G20" s="81"/>
    </row>
    <row r="21" spans="1:7" ht="12">
      <c r="A21" s="34" t="s">
        <v>64</v>
      </c>
      <c r="B21" s="78"/>
      <c r="C21" s="81">
        <f>'WIN STATS'!C191/'OTHER CCC101 STATS'!C149</f>
        <v>0.086</v>
      </c>
      <c r="D21" s="82"/>
      <c r="E21" s="81">
        <f>'WIN STATS'!E191/'OTHER CCC101 STATS'!E149</f>
        <v>0.086</v>
      </c>
      <c r="G21" s="81">
        <f>'WIN STATS'!G191/'OTHER CCC101 STATS'!G149</f>
        <v>0.088</v>
      </c>
    </row>
    <row r="22" spans="1:7" ht="12">
      <c r="A22" s="35"/>
      <c r="B22" s="78"/>
      <c r="C22" s="81"/>
      <c r="D22" s="82"/>
      <c r="E22" s="81"/>
      <c r="G22" s="81"/>
    </row>
    <row r="23" spans="1:7" ht="12">
      <c r="A23" s="35" t="s">
        <v>88</v>
      </c>
      <c r="B23" s="78"/>
      <c r="C23" s="237" t="s">
        <v>47</v>
      </c>
      <c r="D23" s="82"/>
      <c r="E23" s="237" t="s">
        <v>47</v>
      </c>
      <c r="G23" s="81">
        <f>'WIN STATS'!G193/'OTHER CCC101 STATS'!G151</f>
        <v>0.094</v>
      </c>
    </row>
    <row r="24" spans="1:7" ht="12">
      <c r="A24" s="35"/>
      <c r="B24" s="78"/>
      <c r="C24" s="81"/>
      <c r="D24" s="82"/>
      <c r="E24" s="81"/>
      <c r="G24" s="81"/>
    </row>
    <row r="25" spans="1:7" ht="12">
      <c r="A25" s="34" t="s">
        <v>4</v>
      </c>
      <c r="B25" s="78"/>
      <c r="C25" s="81">
        <f>'WIN STATS'!C195/'OTHER CCC101 STATS'!C153</f>
        <v>0.103</v>
      </c>
      <c r="D25" s="82"/>
      <c r="E25" s="81">
        <f>'WIN STATS'!E195/'OTHER CCC101 STATS'!E153</f>
        <v>0.103</v>
      </c>
      <c r="G25" s="81">
        <f>'WIN STATS'!G195/'OTHER CCC101 STATS'!G153</f>
        <v>0.102</v>
      </c>
    </row>
    <row r="26" spans="1:7" ht="12">
      <c r="A26" s="35"/>
      <c r="B26" s="78"/>
      <c r="C26" s="81"/>
      <c r="D26" s="82"/>
      <c r="E26" s="81"/>
      <c r="G26" s="81"/>
    </row>
    <row r="27" spans="1:7" ht="12">
      <c r="A27" s="36" t="s">
        <v>65</v>
      </c>
      <c r="B27" s="78"/>
      <c r="C27" s="81">
        <f>'WIN STATS'!C197/'OTHER CCC101 STATS'!C155</f>
        <v>0.089</v>
      </c>
      <c r="D27" s="82"/>
      <c r="E27" s="81">
        <f>'WIN STATS'!E197/'OTHER CCC101 STATS'!E155</f>
        <v>0.09</v>
      </c>
      <c r="G27" s="81">
        <f>'WIN STATS'!G197/'OTHER CCC101 STATS'!G155</f>
        <v>0.09</v>
      </c>
    </row>
    <row r="28" spans="1:7" ht="12">
      <c r="A28" s="35"/>
      <c r="B28" s="78"/>
      <c r="C28" s="81"/>
      <c r="D28" s="82"/>
      <c r="E28" s="81"/>
      <c r="G28" s="81"/>
    </row>
    <row r="29" spans="1:7" ht="12">
      <c r="A29" s="34" t="s">
        <v>78</v>
      </c>
      <c r="B29" s="78"/>
      <c r="C29" s="81">
        <f>'WIN STATS'!C199/'OTHER CCC101 STATS'!C157</f>
        <v>0.089</v>
      </c>
      <c r="D29" s="82"/>
      <c r="E29" s="81">
        <f>'WIN STATS'!E199/'OTHER CCC101 STATS'!E157</f>
        <v>0.089</v>
      </c>
      <c r="G29" s="237" t="s">
        <v>47</v>
      </c>
    </row>
    <row r="30" spans="1:7" ht="12">
      <c r="A30" s="78"/>
      <c r="B30" s="78"/>
      <c r="C30" s="81"/>
      <c r="D30" s="82"/>
      <c r="E30" s="81"/>
      <c r="G30" s="81"/>
    </row>
    <row r="31" spans="1:7" ht="12">
      <c r="A31" s="77" t="s">
        <v>5</v>
      </c>
      <c r="B31" s="78"/>
      <c r="C31" s="81">
        <f>'WIN STATS'!C201/'OTHER CCC101 STATS'!C159</f>
        <v>0.086</v>
      </c>
      <c r="D31" s="82"/>
      <c r="E31" s="81">
        <f>'WIN STATS'!E201/'OTHER CCC101 STATS'!E159</f>
        <v>0.089</v>
      </c>
      <c r="G31" s="81">
        <f>'WIN STATS'!G201/'OTHER CCC101 STATS'!G159</f>
        <v>0.091</v>
      </c>
    </row>
    <row r="32" spans="1:7" ht="12">
      <c r="A32" s="78"/>
      <c r="B32" s="78"/>
      <c r="C32" s="81"/>
      <c r="D32" s="82"/>
      <c r="E32" s="81"/>
      <c r="G32" s="81"/>
    </row>
    <row r="33" spans="1:7" ht="12">
      <c r="A33" s="77" t="s">
        <v>6</v>
      </c>
      <c r="B33" s="78"/>
      <c r="C33" s="81">
        <f>'WIN STATS'!C203/'OTHER CCC101 STATS'!C161</f>
        <v>0.084</v>
      </c>
      <c r="D33" s="84"/>
      <c r="E33" s="81">
        <f>'WIN STATS'!E203/'OTHER CCC101 STATS'!E161</f>
        <v>0.088</v>
      </c>
      <c r="G33" s="81">
        <f>'WIN STATS'!G203/'OTHER CCC101 STATS'!G161</f>
        <v>0.09</v>
      </c>
    </row>
    <row r="34" spans="1:7" ht="12">
      <c r="A34" s="78"/>
      <c r="B34" s="78"/>
      <c r="C34" s="81"/>
      <c r="D34" s="84"/>
      <c r="E34" s="81"/>
      <c r="G34" s="81"/>
    </row>
    <row r="35" spans="1:7" ht="12">
      <c r="A35" s="77" t="s">
        <v>15</v>
      </c>
      <c r="B35" s="78"/>
      <c r="C35" s="81">
        <f>'WIN STATS'!C205/'OTHER CCC101 STATS'!C163</f>
        <v>0.089</v>
      </c>
      <c r="D35" s="84"/>
      <c r="E35" s="81">
        <f>'WIN STATS'!E205/'OTHER CCC101 STATS'!E163</f>
        <v>0.089</v>
      </c>
      <c r="G35" s="81">
        <f>'WIN STATS'!G205/'OTHER CCC101 STATS'!G163</f>
        <v>0.09</v>
      </c>
    </row>
    <row r="36" spans="1:4" ht="12">
      <c r="A36" s="78"/>
      <c r="B36" s="78"/>
      <c r="C36" s="85"/>
      <c r="D36" s="84"/>
    </row>
    <row r="37" spans="1:4" ht="12">
      <c r="A37" s="111" t="s">
        <v>79</v>
      </c>
      <c r="B37" s="78"/>
      <c r="C37" s="86"/>
      <c r="D37" s="78"/>
    </row>
    <row r="38" spans="1:4" ht="12">
      <c r="A38" s="46" t="s">
        <v>66</v>
      </c>
      <c r="B38" s="78"/>
      <c r="C38" s="86"/>
      <c r="D38" s="78"/>
    </row>
    <row r="39" spans="1:4" ht="12.75" customHeight="1">
      <c r="A39" s="46" t="s">
        <v>67</v>
      </c>
      <c r="B39" s="78"/>
      <c r="C39" s="86"/>
      <c r="D39" s="78"/>
    </row>
    <row r="40" spans="1:4" ht="12.75" customHeight="1">
      <c r="A40" s="46" t="s">
        <v>91</v>
      </c>
      <c r="B40" s="78"/>
      <c r="C40" s="86"/>
      <c r="D40" s="78"/>
    </row>
    <row r="41" spans="1:4" ht="12">
      <c r="A41" s="122" t="s">
        <v>92</v>
      </c>
      <c r="B41" s="78"/>
      <c r="C41" s="86"/>
      <c r="D41" s="78"/>
    </row>
    <row r="42" spans="1:4" ht="12">
      <c r="A42" s="50"/>
      <c r="B42" s="78"/>
      <c r="C42" s="78"/>
      <c r="D42" s="78"/>
    </row>
    <row r="43" spans="1:4" ht="12">
      <c r="A43" s="50"/>
      <c r="B43" s="78"/>
      <c r="C43" s="78"/>
      <c r="D43" s="78"/>
    </row>
    <row r="44" spans="1:4" ht="12">
      <c r="A44" s="77" t="s">
        <v>0</v>
      </c>
      <c r="B44" s="78"/>
      <c r="C44" s="78"/>
      <c r="D44" s="78"/>
    </row>
    <row r="45" spans="1:4" ht="12" customHeight="1">
      <c r="A45" s="83" t="s">
        <v>16</v>
      </c>
      <c r="B45" s="78"/>
      <c r="C45" s="78"/>
      <c r="D45" s="78"/>
    </row>
    <row r="46" spans="1:6" ht="12">
      <c r="A46" s="87" t="str">
        <f>A3</f>
        <v>2010 - 2012</v>
      </c>
      <c r="B46" s="240"/>
      <c r="C46" s="240"/>
      <c r="D46" s="240"/>
      <c r="E46" s="241"/>
      <c r="F46" s="241"/>
    </row>
    <row r="47" spans="1:4" ht="12">
      <c r="A47" s="77"/>
      <c r="B47" s="86"/>
      <c r="C47" s="78"/>
      <c r="D47" s="78"/>
    </row>
    <row r="48" spans="1:4" ht="12">
      <c r="A48" s="45"/>
      <c r="B48" s="78"/>
      <c r="C48" s="78"/>
      <c r="D48" s="78"/>
    </row>
    <row r="49" spans="1:4" ht="12">
      <c r="A49" s="45"/>
      <c r="B49" s="78"/>
      <c r="C49" s="78"/>
      <c r="D49" s="78"/>
    </row>
    <row r="50" spans="1:7" ht="12">
      <c r="A50" s="78"/>
      <c r="B50" s="78"/>
      <c r="C50" s="80">
        <v>2010</v>
      </c>
      <c r="D50" s="78"/>
      <c r="E50" s="40">
        <v>2011</v>
      </c>
      <c r="G50" s="40">
        <v>2012</v>
      </c>
    </row>
    <row r="51" spans="1:4" ht="12">
      <c r="A51" s="78"/>
      <c r="B51" s="78"/>
      <c r="C51" s="78"/>
      <c r="D51" s="78"/>
    </row>
    <row r="52" spans="1:7" ht="12">
      <c r="A52" s="77" t="s">
        <v>90</v>
      </c>
      <c r="B52" s="78"/>
      <c r="C52" s="88">
        <f>('WIN STATS'!C95-'OTHER CCC101 STATS'!C95)/'OTHER CCC101 STATS'!C179</f>
        <v>0.118</v>
      </c>
      <c r="D52" s="88"/>
      <c r="E52" s="265">
        <v>0.13</v>
      </c>
      <c r="G52" s="88">
        <f>('WIN STATS'!G95-'OTHER CCC101 STATS'!G95)/'OTHER CCC101 STATS'!G179</f>
        <v>0.15</v>
      </c>
    </row>
    <row r="53" spans="1:7" ht="12">
      <c r="A53" s="78"/>
      <c r="B53" s="78"/>
      <c r="C53" s="88"/>
      <c r="D53" s="88"/>
      <c r="E53" s="265"/>
      <c r="G53" s="88"/>
    </row>
    <row r="54" spans="1:7" ht="12">
      <c r="A54" s="77" t="s">
        <v>55</v>
      </c>
      <c r="B54" s="78"/>
      <c r="C54" s="88">
        <f>('WIN STATS'!C97-'OTHER CCC101 STATS'!C97)/'OTHER CCC101 STATS'!C181</f>
        <v>0.168</v>
      </c>
      <c r="D54" s="88"/>
      <c r="E54" s="265">
        <v>0.163</v>
      </c>
      <c r="G54" s="88">
        <f>('WIN STATS'!G97-'OTHER CCC101 STATS'!G97)/'OTHER CCC101 STATS'!G181</f>
        <v>0.163</v>
      </c>
    </row>
    <row r="55" spans="1:7" ht="12">
      <c r="A55" s="77"/>
      <c r="B55" s="78"/>
      <c r="C55" s="88"/>
      <c r="D55" s="88"/>
      <c r="E55" s="265"/>
      <c r="G55" s="88"/>
    </row>
    <row r="56" spans="1:7" ht="12">
      <c r="A56" s="77" t="s">
        <v>48</v>
      </c>
      <c r="B56" s="78"/>
      <c r="C56" s="88">
        <f>('WIN STATS'!C99-'OTHER CCC101 STATS'!C99)/'OTHER CCC101 STATS'!C183</f>
        <v>0.133</v>
      </c>
      <c r="D56" s="88"/>
      <c r="E56" s="265">
        <v>0.132</v>
      </c>
      <c r="G56" s="88">
        <f>('WIN STATS'!G99-'OTHER CCC101 STATS'!G99)/'OTHER CCC101 STATS'!G183</f>
        <v>0.127</v>
      </c>
    </row>
    <row r="57" spans="1:7" ht="12">
      <c r="A57" s="78"/>
      <c r="B57" s="78"/>
      <c r="C57" s="88"/>
      <c r="D57" s="88"/>
      <c r="E57" s="265"/>
      <c r="G57" s="88"/>
    </row>
    <row r="58" spans="1:7" ht="12">
      <c r="A58" s="77" t="s">
        <v>2</v>
      </c>
      <c r="B58" s="78"/>
      <c r="C58" s="88">
        <f>('WIN STATS'!C101-'OTHER CCC101 STATS'!C101)/'OTHER CCC101 STATS'!C185</f>
        <v>0.15</v>
      </c>
      <c r="D58" s="88"/>
      <c r="E58" s="265">
        <v>0.167</v>
      </c>
      <c r="G58" s="88">
        <f>('WIN STATS'!G101-'OTHER CCC101 STATS'!G101)/'OTHER CCC101 STATS'!G185</f>
        <v>0.144</v>
      </c>
    </row>
    <row r="59" spans="1:7" ht="12">
      <c r="A59" s="77"/>
      <c r="B59" s="78"/>
      <c r="C59" s="88"/>
      <c r="D59" s="88"/>
      <c r="E59" s="265"/>
      <c r="G59" s="88"/>
    </row>
    <row r="60" spans="1:7" s="1" customFormat="1" ht="12">
      <c r="A60" s="35" t="s">
        <v>77</v>
      </c>
      <c r="B60" s="35"/>
      <c r="C60" s="237" t="s">
        <v>47</v>
      </c>
      <c r="D60" s="42"/>
      <c r="E60" s="268">
        <v>0.135</v>
      </c>
      <c r="G60" s="88">
        <f>('WIN STATS'!G103-'OTHER CCC101 STATS'!G103)/'OTHER CCC101 STATS'!G187</f>
        <v>0.136</v>
      </c>
    </row>
    <row r="61" spans="1:7" s="1" customFormat="1" ht="12">
      <c r="A61" s="35"/>
      <c r="B61" s="35"/>
      <c r="C61" s="42"/>
      <c r="D61" s="42"/>
      <c r="E61" s="42"/>
      <c r="G61" s="42"/>
    </row>
    <row r="62" spans="1:7" ht="12">
      <c r="A62" s="34" t="s">
        <v>3</v>
      </c>
      <c r="B62" s="78"/>
      <c r="C62" s="88">
        <f>('WIN STATS'!C105-'OTHER CCC101 STATS'!C105)/'OTHER CCC101 STATS'!C189</f>
        <v>0.15</v>
      </c>
      <c r="D62" s="88"/>
      <c r="E62" s="265">
        <v>0.139</v>
      </c>
      <c r="G62" s="88">
        <f>('WIN STATS'!G105-'OTHER CCC101 STATS'!G105)/'OTHER CCC101 STATS'!G189</f>
        <v>0.179</v>
      </c>
    </row>
    <row r="63" spans="1:7" ht="12">
      <c r="A63" s="35"/>
      <c r="B63" s="78"/>
      <c r="C63" s="88"/>
      <c r="D63" s="88"/>
      <c r="E63" s="265"/>
      <c r="G63" s="88"/>
    </row>
    <row r="64" spans="1:7" ht="12">
      <c r="A64" s="34" t="s">
        <v>64</v>
      </c>
      <c r="B64" s="78"/>
      <c r="C64" s="88">
        <f>('WIN STATS'!C107-'OTHER CCC101 STATS'!C107)/'OTHER CCC101 STATS'!C191</f>
        <v>0.135</v>
      </c>
      <c r="D64" s="88"/>
      <c r="E64" s="265">
        <v>0.123</v>
      </c>
      <c r="G64" s="88">
        <f>('WIN STATS'!G107-'OTHER CCC101 STATS'!G107)/'OTHER CCC101 STATS'!G191</f>
        <v>0.153</v>
      </c>
    </row>
    <row r="65" spans="1:7" ht="12">
      <c r="A65" s="34"/>
      <c r="B65" s="78"/>
      <c r="C65" s="88"/>
      <c r="D65" s="88"/>
      <c r="E65" s="265"/>
      <c r="G65" s="88"/>
    </row>
    <row r="66" spans="1:7" ht="12">
      <c r="A66" s="35" t="s">
        <v>88</v>
      </c>
      <c r="B66" s="78"/>
      <c r="C66" s="237" t="s">
        <v>47</v>
      </c>
      <c r="D66" s="88"/>
      <c r="E66" s="237" t="s">
        <v>47</v>
      </c>
      <c r="G66" s="88">
        <f>('WIN STATS'!G109-'OTHER CCC101 STATS'!G109)/'OTHER CCC101 STATS'!G193</f>
        <v>0.121</v>
      </c>
    </row>
    <row r="67" spans="1:7" ht="12">
      <c r="A67" s="35"/>
      <c r="B67" s="78"/>
      <c r="C67" s="88"/>
      <c r="D67" s="88"/>
      <c r="E67" s="265"/>
      <c r="G67" s="88"/>
    </row>
    <row r="68" spans="1:7" ht="12">
      <c r="A68" s="34" t="s">
        <v>4</v>
      </c>
      <c r="B68" s="78"/>
      <c r="C68" s="88">
        <f>('WIN STATS'!C111-'OTHER CCC101 STATS'!C111)/'OTHER CCC101 STATS'!C195</f>
        <v>0.153</v>
      </c>
      <c r="D68" s="88"/>
      <c r="E68" s="265">
        <v>0.147</v>
      </c>
      <c r="G68" s="88">
        <f>('WIN STATS'!G111-'OTHER CCC101 STATS'!G111)/'OTHER CCC101 STATS'!G195</f>
        <v>0.151</v>
      </c>
    </row>
    <row r="69" spans="1:7" ht="12">
      <c r="A69" s="35"/>
      <c r="B69" s="78"/>
      <c r="C69" s="88"/>
      <c r="D69" s="88"/>
      <c r="E69" s="265"/>
      <c r="G69" s="88"/>
    </row>
    <row r="70" spans="1:7" ht="12">
      <c r="A70" s="36" t="s">
        <v>65</v>
      </c>
      <c r="B70" s="78"/>
      <c r="C70" s="88">
        <f>('WIN STATS'!C113-'OTHER CCC101 STATS'!C113)/'OTHER CCC101 STATS'!C197</f>
        <v>0.158</v>
      </c>
      <c r="D70" s="88"/>
      <c r="E70" s="265">
        <v>0.136</v>
      </c>
      <c r="G70" s="88">
        <f>('WIN STATS'!G113-'OTHER CCC101 STATS'!G113)/'OTHER CCC101 STATS'!G197</f>
        <v>0.121</v>
      </c>
    </row>
    <row r="71" spans="1:7" ht="12">
      <c r="A71" s="35"/>
      <c r="B71" s="78"/>
      <c r="C71" s="88"/>
      <c r="D71" s="88"/>
      <c r="E71" s="265"/>
      <c r="G71" s="88"/>
    </row>
    <row r="72" spans="1:7" ht="12">
      <c r="A72" s="34" t="s">
        <v>78</v>
      </c>
      <c r="B72" s="78"/>
      <c r="C72" s="88">
        <f>('WIN STATS'!C115-'OTHER CCC101 STATS'!C115)/'OTHER CCC101 STATS'!C199</f>
        <v>0.154</v>
      </c>
      <c r="D72" s="88"/>
      <c r="E72" s="265">
        <v>0.159</v>
      </c>
      <c r="G72" s="237" t="s">
        <v>47</v>
      </c>
    </row>
    <row r="73" spans="1:7" ht="12">
      <c r="A73" s="78"/>
      <c r="B73" s="78"/>
      <c r="C73" s="88"/>
      <c r="D73" s="88"/>
      <c r="E73" s="265"/>
      <c r="G73" s="88"/>
    </row>
    <row r="74" spans="1:7" ht="12">
      <c r="A74" s="77" t="s">
        <v>5</v>
      </c>
      <c r="B74" s="78"/>
      <c r="C74" s="88">
        <f>('WIN STATS'!C117-'OTHER CCC101 STATS'!C117)/'OTHER CCC101 STATS'!C201</f>
        <v>0.147</v>
      </c>
      <c r="D74" s="88"/>
      <c r="E74" s="265">
        <v>0.131</v>
      </c>
      <c r="G74" s="88">
        <f>('WIN STATS'!G117-'OTHER CCC101 STATS'!G117)/'OTHER CCC101 STATS'!G201</f>
        <v>0.147</v>
      </c>
    </row>
    <row r="75" spans="1:7" ht="12">
      <c r="A75" s="78"/>
      <c r="B75" s="78"/>
      <c r="C75" s="88"/>
      <c r="D75" s="88"/>
      <c r="E75" s="265"/>
      <c r="G75" s="88"/>
    </row>
    <row r="76" spans="1:8" ht="12">
      <c r="A76" s="77" t="s">
        <v>6</v>
      </c>
      <c r="B76" s="78"/>
      <c r="C76" s="88">
        <f>('WIN STATS'!C119-'OTHER CCC101 STATS'!C119)/'OTHER CCC101 STATS'!C203</f>
        <v>0.147</v>
      </c>
      <c r="D76" s="89"/>
      <c r="E76" s="266">
        <v>0.144</v>
      </c>
      <c r="F76" s="16"/>
      <c r="G76" s="88">
        <f>('WIN STATS'!G119-'OTHER CCC101 STATS'!G119)/'OTHER CCC101 STATS'!G203</f>
        <v>0.141</v>
      </c>
      <c r="H76" s="16"/>
    </row>
    <row r="77" spans="1:8" ht="12">
      <c r="A77" s="78"/>
      <c r="B77" s="78"/>
      <c r="C77" s="88"/>
      <c r="D77" s="89"/>
      <c r="E77" s="266"/>
      <c r="F77" s="16"/>
      <c r="G77" s="88"/>
      <c r="H77" s="16"/>
    </row>
    <row r="78" spans="1:8" ht="12">
      <c r="A78" s="77" t="s">
        <v>15</v>
      </c>
      <c r="B78" s="78"/>
      <c r="C78" s="88">
        <f>('WIN STATS'!C121-'OTHER CCC101 STATS'!C121)/'OTHER CCC101 STATS'!C205</f>
        <v>0.147</v>
      </c>
      <c r="D78" s="89"/>
      <c r="E78" s="266">
        <v>0.144</v>
      </c>
      <c r="F78" s="16"/>
      <c r="G78" s="88">
        <f>('WIN STATS'!G121-'OTHER CCC101 STATS'!G121)/'OTHER CCC101 STATS'!G205</f>
        <v>0.142</v>
      </c>
      <c r="H78" s="16"/>
    </row>
    <row r="79" spans="1:8" ht="12">
      <c r="A79" s="78"/>
      <c r="B79" s="78"/>
      <c r="C79" s="90"/>
      <c r="D79" s="91"/>
      <c r="E79" s="16"/>
      <c r="F79" s="16"/>
      <c r="G79" s="16"/>
      <c r="H79" s="16"/>
    </row>
    <row r="80" spans="1:4" ht="12">
      <c r="A80" s="111" t="s">
        <v>79</v>
      </c>
      <c r="B80" s="78"/>
      <c r="C80" s="86"/>
      <c r="D80" s="78"/>
    </row>
    <row r="81" spans="1:4" ht="12.75" customHeight="1">
      <c r="A81" s="46" t="s">
        <v>66</v>
      </c>
      <c r="B81" s="78"/>
      <c r="C81" s="86"/>
      <c r="D81" s="78"/>
    </row>
    <row r="82" spans="1:4" ht="12">
      <c r="A82" s="46" t="s">
        <v>67</v>
      </c>
      <c r="B82" s="78"/>
      <c r="C82" s="86"/>
      <c r="D82" s="78"/>
    </row>
    <row r="83" spans="1:4" ht="12">
      <c r="A83" s="46" t="s">
        <v>91</v>
      </c>
      <c r="B83" s="78"/>
      <c r="C83" s="86"/>
      <c r="D83" s="78"/>
    </row>
    <row r="84" spans="1:4" ht="12">
      <c r="A84" s="122" t="s">
        <v>92</v>
      </c>
      <c r="B84" s="78"/>
      <c r="C84" s="86"/>
      <c r="D84" s="78"/>
    </row>
    <row r="85" spans="1:4" ht="12">
      <c r="A85" s="50"/>
      <c r="B85" s="78"/>
      <c r="C85" s="78"/>
      <c r="D85" s="78"/>
    </row>
    <row r="86" spans="1:4" ht="12">
      <c r="A86" s="50"/>
      <c r="B86" s="78"/>
      <c r="C86" s="78"/>
      <c r="D86" s="78"/>
    </row>
    <row r="87" spans="1:4" ht="12" customHeight="1">
      <c r="A87" s="50" t="s">
        <v>0</v>
      </c>
      <c r="B87" s="49"/>
      <c r="C87" s="78"/>
      <c r="D87" s="78"/>
    </row>
    <row r="88" spans="1:4" ht="12" customHeight="1">
      <c r="A88" s="83" t="s">
        <v>39</v>
      </c>
      <c r="B88" s="78"/>
      <c r="C88" s="78"/>
      <c r="D88" s="78"/>
    </row>
    <row r="89" spans="1:4" ht="12" customHeight="1">
      <c r="A89" s="87" t="str">
        <f>A3</f>
        <v>2010 - 2012</v>
      </c>
      <c r="B89" s="240"/>
      <c r="C89" s="240"/>
      <c r="D89" s="78"/>
    </row>
    <row r="90" spans="1:4" ht="12">
      <c r="A90" s="77" t="s">
        <v>1</v>
      </c>
      <c r="B90" s="86"/>
      <c r="C90" s="78"/>
      <c r="D90" s="78"/>
    </row>
    <row r="91" spans="1:4" ht="12">
      <c r="A91" s="77"/>
      <c r="B91" s="86"/>
      <c r="C91" s="78"/>
      <c r="D91" s="78"/>
    </row>
    <row r="92" spans="1:4" ht="12">
      <c r="A92" s="35"/>
      <c r="B92" s="78"/>
      <c r="C92" s="78"/>
      <c r="D92" s="78"/>
    </row>
    <row r="93" spans="1:7" ht="12">
      <c r="A93" s="78"/>
      <c r="B93" s="78"/>
      <c r="C93" s="80">
        <v>2010</v>
      </c>
      <c r="D93" s="78"/>
      <c r="E93" s="40">
        <v>2011</v>
      </c>
      <c r="G93" s="40">
        <v>2012</v>
      </c>
    </row>
    <row r="94" spans="1:4" ht="12">
      <c r="A94" s="78"/>
      <c r="B94" s="78"/>
      <c r="C94" s="92"/>
      <c r="D94" s="78"/>
    </row>
    <row r="95" spans="1:7" ht="12">
      <c r="A95" s="77" t="s">
        <v>90</v>
      </c>
      <c r="B95" s="78"/>
      <c r="C95" s="57">
        <v>212</v>
      </c>
      <c r="D95" s="78"/>
      <c r="E95" s="258">
        <v>113</v>
      </c>
      <c r="G95" s="258">
        <v>29</v>
      </c>
    </row>
    <row r="96" spans="1:7" ht="12">
      <c r="A96" s="78"/>
      <c r="B96" s="78"/>
      <c r="C96" s="60"/>
      <c r="D96" s="78"/>
      <c r="E96" s="256"/>
      <c r="G96" s="256"/>
    </row>
    <row r="97" spans="1:7" ht="12">
      <c r="A97" s="77" t="s">
        <v>55</v>
      </c>
      <c r="B97" s="78"/>
      <c r="C97" s="60">
        <v>4564</v>
      </c>
      <c r="D97" s="78"/>
      <c r="E97" s="256">
        <v>3770</v>
      </c>
      <c r="G97" s="256">
        <v>3362</v>
      </c>
    </row>
    <row r="98" spans="1:7" ht="12">
      <c r="A98" s="77"/>
      <c r="B98" s="78"/>
      <c r="C98" s="60"/>
      <c r="D98" s="78"/>
      <c r="E98" s="256"/>
      <c r="G98" s="256"/>
    </row>
    <row r="99" spans="1:7" ht="12">
      <c r="A99" s="77" t="s">
        <v>48</v>
      </c>
      <c r="B99" s="78"/>
      <c r="C99" s="60">
        <v>24902</v>
      </c>
      <c r="D99" s="78"/>
      <c r="E99" s="256">
        <v>22780</v>
      </c>
      <c r="G99" s="256">
        <v>23168</v>
      </c>
    </row>
    <row r="100" spans="1:7" ht="12">
      <c r="A100" s="78"/>
      <c r="B100" s="78"/>
      <c r="C100" s="60"/>
      <c r="D100" s="78"/>
      <c r="E100" s="256"/>
      <c r="G100" s="256"/>
    </row>
    <row r="101" spans="1:7" ht="12">
      <c r="A101" s="77" t="s">
        <v>2</v>
      </c>
      <c r="B101" s="78"/>
      <c r="C101" s="60">
        <v>5788</v>
      </c>
      <c r="D101" s="78"/>
      <c r="E101" s="256">
        <v>4225</v>
      </c>
      <c r="G101" s="256">
        <v>3314</v>
      </c>
    </row>
    <row r="102" spans="1:7" ht="12">
      <c r="A102" s="77"/>
      <c r="B102" s="78"/>
      <c r="C102" s="60"/>
      <c r="D102" s="78"/>
      <c r="E102" s="256"/>
      <c r="G102" s="256"/>
    </row>
    <row r="103" spans="1:7" s="1" customFormat="1" ht="12">
      <c r="A103" s="35" t="s">
        <v>77</v>
      </c>
      <c r="B103" s="35"/>
      <c r="C103" s="237" t="s">
        <v>47</v>
      </c>
      <c r="D103" s="42"/>
      <c r="E103" s="42">
        <v>8</v>
      </c>
      <c r="G103" s="42">
        <v>445</v>
      </c>
    </row>
    <row r="104" spans="1:7" s="1" customFormat="1" ht="12">
      <c r="A104" s="35"/>
      <c r="B104" s="35"/>
      <c r="C104" s="42"/>
      <c r="D104" s="42"/>
      <c r="E104" s="42"/>
      <c r="G104" s="42"/>
    </row>
    <row r="105" spans="1:7" ht="12">
      <c r="A105" s="34" t="s">
        <v>3</v>
      </c>
      <c r="B105" s="78"/>
      <c r="C105" s="60">
        <v>7269</v>
      </c>
      <c r="D105" s="78"/>
      <c r="E105" s="256">
        <v>5743</v>
      </c>
      <c r="G105" s="256">
        <v>5065</v>
      </c>
    </row>
    <row r="106" spans="1:7" ht="12">
      <c r="A106" s="35"/>
      <c r="B106" s="78"/>
      <c r="C106" s="60"/>
      <c r="D106" s="78"/>
      <c r="E106" s="256"/>
      <c r="G106" s="256"/>
    </row>
    <row r="107" spans="1:7" ht="12">
      <c r="A107" s="34" t="s">
        <v>64</v>
      </c>
      <c r="B107" s="78"/>
      <c r="C107" s="60">
        <v>1</v>
      </c>
      <c r="D107" s="78"/>
      <c r="E107" s="237" t="s">
        <v>47</v>
      </c>
      <c r="G107" s="237" t="s">
        <v>47</v>
      </c>
    </row>
    <row r="108" spans="1:7" ht="12">
      <c r="A108" s="34"/>
      <c r="B108" s="78"/>
      <c r="C108" s="60"/>
      <c r="D108" s="78"/>
      <c r="E108" s="256"/>
      <c r="G108" s="256"/>
    </row>
    <row r="109" spans="1:7" ht="12">
      <c r="A109" s="35" t="s">
        <v>88</v>
      </c>
      <c r="B109" s="78"/>
      <c r="C109" s="237" t="s">
        <v>47</v>
      </c>
      <c r="D109" s="78"/>
      <c r="E109" s="237" t="s">
        <v>47</v>
      </c>
      <c r="G109" s="256">
        <v>824</v>
      </c>
    </row>
    <row r="110" spans="1:7" ht="12">
      <c r="A110" s="35"/>
      <c r="B110" s="78"/>
      <c r="C110" s="60"/>
      <c r="D110" s="78"/>
      <c r="E110" s="256"/>
      <c r="G110" s="256"/>
    </row>
    <row r="111" spans="1:7" ht="12">
      <c r="A111" s="34" t="s">
        <v>4</v>
      </c>
      <c r="B111" s="78"/>
      <c r="C111" s="60">
        <v>3158</v>
      </c>
      <c r="D111" s="78"/>
      <c r="E111" s="256">
        <v>2355</v>
      </c>
      <c r="G111" s="256">
        <v>3025</v>
      </c>
    </row>
    <row r="112" spans="1:7" ht="12">
      <c r="A112" s="35"/>
      <c r="B112" s="78"/>
      <c r="C112" s="60"/>
      <c r="D112" s="78"/>
      <c r="E112" s="256"/>
      <c r="G112" s="256"/>
    </row>
    <row r="113" spans="1:7" ht="12">
      <c r="A113" s="36" t="s">
        <v>65</v>
      </c>
      <c r="B113" s="78"/>
      <c r="C113" s="60">
        <v>5543</v>
      </c>
      <c r="D113" s="78"/>
      <c r="E113" s="256">
        <v>4903</v>
      </c>
      <c r="G113" s="256">
        <v>3635</v>
      </c>
    </row>
    <row r="114" spans="1:7" ht="12">
      <c r="A114" s="35"/>
      <c r="B114" s="78"/>
      <c r="C114" s="60"/>
      <c r="D114" s="78"/>
      <c r="E114" s="256"/>
      <c r="G114" s="256"/>
    </row>
    <row r="115" spans="1:7" ht="12">
      <c r="A115" s="34" t="s">
        <v>78</v>
      </c>
      <c r="B115" s="78"/>
      <c r="C115" s="237" t="s">
        <v>47</v>
      </c>
      <c r="D115" s="78"/>
      <c r="E115" s="237" t="s">
        <v>47</v>
      </c>
      <c r="G115" s="237" t="s">
        <v>47</v>
      </c>
    </row>
    <row r="116" spans="1:7" ht="12">
      <c r="A116" s="78"/>
      <c r="B116" s="78"/>
      <c r="C116" s="60"/>
      <c r="D116" s="78"/>
      <c r="E116" s="256"/>
      <c r="G116" s="256"/>
    </row>
    <row r="117" spans="1:7" ht="12">
      <c r="A117" s="77" t="s">
        <v>5</v>
      </c>
      <c r="B117" s="78"/>
      <c r="C117" s="237" t="s">
        <v>47</v>
      </c>
      <c r="D117" s="78"/>
      <c r="E117" s="237" t="s">
        <v>47</v>
      </c>
      <c r="G117" s="237" t="s">
        <v>47</v>
      </c>
    </row>
    <row r="118" spans="1:7" ht="12">
      <c r="A118" s="78"/>
      <c r="B118" s="78"/>
      <c r="C118" s="60"/>
      <c r="D118" s="78"/>
      <c r="E118" s="256"/>
      <c r="G118" s="256"/>
    </row>
    <row r="119" spans="1:7" ht="12">
      <c r="A119" s="77" t="s">
        <v>6</v>
      </c>
      <c r="B119" s="78"/>
      <c r="C119" s="63">
        <v>15110</v>
      </c>
      <c r="D119" s="78"/>
      <c r="E119" s="257">
        <v>9665</v>
      </c>
      <c r="G119" s="257">
        <v>6004</v>
      </c>
    </row>
    <row r="120" spans="1:7" ht="12">
      <c r="A120" s="78"/>
      <c r="B120" s="78"/>
      <c r="C120" s="78"/>
      <c r="D120" s="78"/>
      <c r="E120" s="256"/>
      <c r="G120" s="256"/>
    </row>
    <row r="121" spans="1:7" ht="12.75" thickBot="1">
      <c r="A121" s="77" t="s">
        <v>15</v>
      </c>
      <c r="B121" s="78"/>
      <c r="C121" s="93">
        <f>SUM(C95:C119)</f>
        <v>66547</v>
      </c>
      <c r="D121" s="94"/>
      <c r="E121" s="259">
        <f>SUM(E95:E119)</f>
        <v>53562</v>
      </c>
      <c r="G121" s="259">
        <f>SUM(G95:G119)</f>
        <v>48871</v>
      </c>
    </row>
    <row r="122" spans="1:4" ht="12.75" thickTop="1">
      <c r="A122" s="77"/>
      <c r="B122" s="78"/>
      <c r="C122" s="86"/>
      <c r="D122" s="78"/>
    </row>
    <row r="123" spans="1:4" ht="12">
      <c r="A123" s="111" t="s">
        <v>79</v>
      </c>
      <c r="B123" s="78"/>
      <c r="C123" s="78"/>
      <c r="D123" s="78"/>
    </row>
    <row r="124" spans="1:4" ht="12" customHeight="1">
      <c r="A124" s="46" t="s">
        <v>66</v>
      </c>
      <c r="B124" s="78"/>
      <c r="C124" s="78"/>
      <c r="D124" s="78"/>
    </row>
    <row r="125" spans="1:4" ht="12" customHeight="1">
      <c r="A125" s="46" t="s">
        <v>67</v>
      </c>
      <c r="B125" s="78"/>
      <c r="C125" s="78"/>
      <c r="D125" s="78"/>
    </row>
    <row r="126" spans="1:4" ht="12" customHeight="1">
      <c r="A126" s="46" t="s">
        <v>91</v>
      </c>
      <c r="B126" s="78"/>
      <c r="C126" s="78"/>
      <c r="D126" s="78"/>
    </row>
    <row r="127" spans="1:4" ht="12">
      <c r="A127" s="122" t="s">
        <v>92</v>
      </c>
      <c r="B127" s="78"/>
      <c r="C127" s="78"/>
      <c r="D127" s="78"/>
    </row>
    <row r="128" spans="1:4" ht="12">
      <c r="A128" s="50"/>
      <c r="B128" s="78"/>
      <c r="C128" s="78"/>
      <c r="D128" s="78"/>
    </row>
    <row r="129" spans="1:4" ht="12">
      <c r="A129" s="50"/>
      <c r="B129" s="78"/>
      <c r="C129" s="78"/>
      <c r="D129" s="78"/>
    </row>
    <row r="130" spans="1:4" ht="12">
      <c r="A130" s="50" t="s">
        <v>0</v>
      </c>
      <c r="B130" s="49"/>
      <c r="C130" s="49"/>
      <c r="D130" s="49"/>
    </row>
    <row r="131" spans="1:4" ht="12">
      <c r="A131" s="50" t="s">
        <v>17</v>
      </c>
      <c r="B131" s="49"/>
      <c r="C131" s="49"/>
      <c r="D131" s="49"/>
    </row>
    <row r="132" spans="1:4" ht="12">
      <c r="A132" s="87" t="str">
        <f>A3</f>
        <v>2010 - 2012</v>
      </c>
      <c r="B132" s="53"/>
      <c r="C132" s="53"/>
      <c r="D132" s="49"/>
    </row>
    <row r="133" spans="1:4" ht="12">
      <c r="A133" s="95" t="s">
        <v>1</v>
      </c>
      <c r="B133" s="54"/>
      <c r="C133" s="49"/>
      <c r="D133" s="49"/>
    </row>
    <row r="134" spans="1:4" ht="12">
      <c r="A134" s="49"/>
      <c r="B134" s="49"/>
      <c r="C134" s="49"/>
      <c r="D134" s="49"/>
    </row>
    <row r="135" spans="1:7" ht="12">
      <c r="A135" s="49"/>
      <c r="B135" s="49"/>
      <c r="C135" s="56">
        <v>2010</v>
      </c>
      <c r="D135" s="74"/>
      <c r="E135" s="40">
        <v>2011</v>
      </c>
      <c r="G135" s="40">
        <v>2012</v>
      </c>
    </row>
    <row r="136" spans="1:4" ht="12">
      <c r="A136" s="49"/>
      <c r="B136" s="49"/>
      <c r="C136" s="49"/>
      <c r="D136" s="49"/>
    </row>
    <row r="137" spans="1:7" ht="12">
      <c r="A137" s="77" t="s">
        <v>90</v>
      </c>
      <c r="B137" s="49"/>
      <c r="C137" s="96">
        <v>1418415</v>
      </c>
      <c r="D137" s="58"/>
      <c r="E137" s="106">
        <v>1318137</v>
      </c>
      <c r="G137" s="106">
        <v>1235538</v>
      </c>
    </row>
    <row r="138" spans="1:7" ht="12">
      <c r="A138" s="78"/>
      <c r="B138" s="49"/>
      <c r="C138" s="49"/>
      <c r="D138" s="58"/>
      <c r="E138" s="100"/>
      <c r="G138" s="100"/>
    </row>
    <row r="139" spans="1:7" ht="12">
      <c r="A139" s="77" t="s">
        <v>55</v>
      </c>
      <c r="B139" s="49"/>
      <c r="C139" s="49">
        <v>3063495</v>
      </c>
      <c r="D139" s="58"/>
      <c r="E139" s="100">
        <v>2883689</v>
      </c>
      <c r="G139" s="100">
        <v>2161424</v>
      </c>
    </row>
    <row r="140" spans="1:7" ht="12">
      <c r="A140" s="77"/>
      <c r="B140" s="49"/>
      <c r="C140" s="49"/>
      <c r="D140" s="58"/>
      <c r="E140" s="100"/>
      <c r="G140" s="100"/>
    </row>
    <row r="141" spans="1:7" ht="12">
      <c r="A141" s="77" t="s">
        <v>48</v>
      </c>
      <c r="B141" s="49"/>
      <c r="C141" s="49">
        <v>5044802</v>
      </c>
      <c r="D141" s="58"/>
      <c r="E141" s="100">
        <v>5197712</v>
      </c>
      <c r="G141" s="100">
        <v>5001336</v>
      </c>
    </row>
    <row r="142" spans="1:7" ht="12">
      <c r="A142" s="78"/>
      <c r="B142" s="49"/>
      <c r="C142" s="49"/>
      <c r="D142" s="58"/>
      <c r="E142" s="100"/>
      <c r="G142" s="100"/>
    </row>
    <row r="143" spans="1:7" ht="12">
      <c r="A143" s="77" t="s">
        <v>2</v>
      </c>
      <c r="B143" s="49"/>
      <c r="C143" s="49">
        <v>2670450</v>
      </c>
      <c r="D143" s="58"/>
      <c r="E143" s="100">
        <v>2569238</v>
      </c>
      <c r="G143" s="100">
        <v>2437370</v>
      </c>
    </row>
    <row r="144" spans="1:7" ht="12">
      <c r="A144" s="77"/>
      <c r="B144" s="49"/>
      <c r="C144" s="49"/>
      <c r="D144" s="58"/>
      <c r="E144" s="100"/>
      <c r="G144" s="100"/>
    </row>
    <row r="145" spans="1:7" s="1" customFormat="1" ht="12">
      <c r="A145" s="35" t="s">
        <v>77</v>
      </c>
      <c r="B145" s="35"/>
      <c r="C145" s="237" t="s">
        <v>47</v>
      </c>
      <c r="D145" s="42"/>
      <c r="E145" s="42">
        <v>661090</v>
      </c>
      <c r="G145" s="42">
        <v>1069430</v>
      </c>
    </row>
    <row r="146" spans="1:7" s="1" customFormat="1" ht="12">
      <c r="A146" s="35"/>
      <c r="B146" s="35"/>
      <c r="C146" s="42"/>
      <c r="D146" s="42"/>
      <c r="E146" s="42"/>
      <c r="G146" s="42"/>
    </row>
    <row r="147" spans="1:7" ht="12">
      <c r="A147" s="34" t="s">
        <v>3</v>
      </c>
      <c r="B147" s="49"/>
      <c r="C147" s="49">
        <v>4017889</v>
      </c>
      <c r="D147" s="49"/>
      <c r="E147" s="100">
        <v>3944914</v>
      </c>
      <c r="G147" s="100">
        <v>3450774</v>
      </c>
    </row>
    <row r="148" spans="1:7" ht="12">
      <c r="A148" s="35"/>
      <c r="B148" s="49"/>
      <c r="C148" s="49"/>
      <c r="D148" s="49"/>
      <c r="E148" s="100"/>
      <c r="G148" s="100"/>
    </row>
    <row r="149" spans="1:7" ht="12">
      <c r="A149" s="34" t="s">
        <v>64</v>
      </c>
      <c r="B149" s="49"/>
      <c r="C149" s="49">
        <v>1322921</v>
      </c>
      <c r="D149" s="49"/>
      <c r="E149" s="100">
        <v>1340681</v>
      </c>
      <c r="G149" s="100">
        <v>1123258</v>
      </c>
    </row>
    <row r="150" spans="1:7" ht="12">
      <c r="A150" s="34"/>
      <c r="B150" s="49"/>
      <c r="C150" s="49"/>
      <c r="D150" s="49"/>
      <c r="E150" s="100"/>
      <c r="G150" s="100"/>
    </row>
    <row r="151" spans="1:7" ht="12">
      <c r="A151" s="35" t="s">
        <v>88</v>
      </c>
      <c r="B151" s="49"/>
      <c r="C151" s="237" t="s">
        <v>47</v>
      </c>
      <c r="D151" s="49"/>
      <c r="E151" s="237" t="s">
        <v>47</v>
      </c>
      <c r="G151" s="100">
        <v>849644</v>
      </c>
    </row>
    <row r="152" spans="1:7" ht="12">
      <c r="A152" s="35"/>
      <c r="B152" s="49"/>
      <c r="C152" s="49"/>
      <c r="D152" s="49"/>
      <c r="E152" s="100"/>
      <c r="G152" s="100"/>
    </row>
    <row r="153" spans="1:7" ht="12">
      <c r="A153" s="34" t="s">
        <v>4</v>
      </c>
      <c r="B153" s="49"/>
      <c r="C153" s="49">
        <v>2270536</v>
      </c>
      <c r="D153" s="49"/>
      <c r="E153" s="100">
        <v>2066687</v>
      </c>
      <c r="G153" s="100">
        <v>1773878</v>
      </c>
    </row>
    <row r="154" spans="1:7" ht="12">
      <c r="A154" s="35"/>
      <c r="B154" s="49"/>
      <c r="C154" s="49"/>
      <c r="D154" s="49"/>
      <c r="E154" s="100"/>
      <c r="G154" s="100"/>
    </row>
    <row r="155" spans="1:7" ht="12">
      <c r="A155" s="36" t="s">
        <v>65</v>
      </c>
      <c r="B155" s="49"/>
      <c r="C155" s="49">
        <v>2311678</v>
      </c>
      <c r="D155" s="49"/>
      <c r="E155" s="100">
        <v>2138291</v>
      </c>
      <c r="G155" s="100">
        <v>2113211</v>
      </c>
    </row>
    <row r="156" spans="1:7" ht="12">
      <c r="A156" s="35"/>
      <c r="B156" s="49"/>
      <c r="C156" s="49"/>
      <c r="D156" s="49"/>
      <c r="E156" s="100"/>
      <c r="G156" s="100"/>
    </row>
    <row r="157" spans="1:7" ht="12">
      <c r="A157" s="34" t="s">
        <v>78</v>
      </c>
      <c r="B157" s="49"/>
      <c r="C157" s="49">
        <v>1271628</v>
      </c>
      <c r="D157" s="49"/>
      <c r="E157" s="100">
        <v>415306</v>
      </c>
      <c r="G157" s="237" t="s">
        <v>47</v>
      </c>
    </row>
    <row r="158" spans="1:7" ht="12">
      <c r="A158" s="49"/>
      <c r="B158" s="49"/>
      <c r="C158" s="49"/>
      <c r="D158" s="49"/>
      <c r="E158" s="100"/>
      <c r="G158" s="100"/>
    </row>
    <row r="159" spans="1:7" ht="12">
      <c r="A159" s="50" t="s">
        <v>5</v>
      </c>
      <c r="B159" s="58"/>
      <c r="C159" s="49">
        <v>1454838</v>
      </c>
      <c r="D159" s="58"/>
      <c r="E159" s="100">
        <v>1135291</v>
      </c>
      <c r="G159" s="100">
        <v>915124</v>
      </c>
    </row>
    <row r="160" spans="1:7" ht="12">
      <c r="A160" s="49"/>
      <c r="B160" s="49"/>
      <c r="C160" s="49"/>
      <c r="D160" s="67"/>
      <c r="E160" s="100"/>
      <c r="G160" s="100"/>
    </row>
    <row r="161" spans="1:7" ht="12">
      <c r="A161" s="50" t="s">
        <v>6</v>
      </c>
      <c r="B161" s="58"/>
      <c r="C161" s="53">
        <v>3084943</v>
      </c>
      <c r="D161" s="58"/>
      <c r="E161" s="101">
        <v>2604623</v>
      </c>
      <c r="G161" s="101">
        <v>2289987</v>
      </c>
    </row>
    <row r="162" spans="1:7" ht="12">
      <c r="A162" s="49"/>
      <c r="B162" s="58"/>
      <c r="C162" s="58"/>
      <c r="D162" s="58"/>
      <c r="E162" s="100"/>
      <c r="G162" s="100"/>
    </row>
    <row r="163" spans="1:7" ht="12.75" thickBot="1">
      <c r="A163" s="50" t="s">
        <v>15</v>
      </c>
      <c r="B163" s="58"/>
      <c r="C163" s="97">
        <f>SUM(C137:C161)</f>
        <v>27931595</v>
      </c>
      <c r="D163" s="260"/>
      <c r="E163" s="97">
        <f>SUM(E137:E161)</f>
        <v>26275659</v>
      </c>
      <c r="G163" s="97">
        <f>SUM(G137:G161)</f>
        <v>24420974</v>
      </c>
    </row>
    <row r="164" spans="1:4" ht="12.75" thickTop="1">
      <c r="A164" s="49"/>
      <c r="B164" s="58"/>
      <c r="C164" s="98"/>
      <c r="D164" s="58"/>
    </row>
    <row r="165" spans="1:4" ht="12">
      <c r="A165" s="111" t="s">
        <v>79</v>
      </c>
      <c r="B165" s="78"/>
      <c r="C165" s="98"/>
      <c r="D165" s="58"/>
    </row>
    <row r="166" spans="1:4" ht="15" customHeight="1">
      <c r="A166" s="46" t="s">
        <v>66</v>
      </c>
      <c r="B166" s="58"/>
      <c r="C166" s="98"/>
      <c r="D166" s="58"/>
    </row>
    <row r="167" spans="1:4" ht="12">
      <c r="A167" s="46" t="s">
        <v>67</v>
      </c>
      <c r="B167" s="58"/>
      <c r="C167" s="98"/>
      <c r="D167" s="58"/>
    </row>
    <row r="168" spans="1:4" ht="12">
      <c r="A168" s="46" t="s">
        <v>91</v>
      </c>
      <c r="B168" s="58"/>
      <c r="C168" s="98"/>
      <c r="D168" s="58"/>
    </row>
    <row r="169" spans="1:4" ht="12">
      <c r="A169" s="122" t="s">
        <v>92</v>
      </c>
      <c r="B169" s="58"/>
      <c r="C169" s="98"/>
      <c r="D169" s="58"/>
    </row>
    <row r="170" spans="1:4" ht="12">
      <c r="A170" s="50"/>
      <c r="B170" s="58"/>
      <c r="C170" s="98"/>
      <c r="D170" s="58"/>
    </row>
    <row r="171" spans="1:4" ht="12">
      <c r="A171" s="50"/>
      <c r="B171" s="58"/>
      <c r="C171" s="98"/>
      <c r="D171" s="58"/>
    </row>
    <row r="172" spans="1:4" s="13" customFormat="1" ht="12">
      <c r="A172" s="99" t="s">
        <v>0</v>
      </c>
      <c r="B172" s="100"/>
      <c r="C172" s="100"/>
      <c r="D172" s="100"/>
    </row>
    <row r="173" spans="1:4" s="13" customFormat="1" ht="12">
      <c r="A173" s="99" t="s">
        <v>18</v>
      </c>
      <c r="B173" s="100"/>
      <c r="C173" s="100"/>
      <c r="D173" s="100"/>
    </row>
    <row r="174" spans="1:4" s="13" customFormat="1" ht="12">
      <c r="A174" s="87" t="str">
        <f>A3</f>
        <v>2010 - 2012</v>
      </c>
      <c r="B174" s="101"/>
      <c r="C174" s="101"/>
      <c r="D174" s="100"/>
    </row>
    <row r="175" spans="1:4" s="13" customFormat="1" ht="12">
      <c r="A175" s="102" t="s">
        <v>1</v>
      </c>
      <c r="B175" s="103"/>
      <c r="C175" s="100"/>
      <c r="D175" s="100"/>
    </row>
    <row r="176" spans="1:4" s="13" customFormat="1" ht="12">
      <c r="A176" s="100"/>
      <c r="B176" s="100"/>
      <c r="C176" s="100"/>
      <c r="D176" s="100"/>
    </row>
    <row r="177" spans="1:7" s="13" customFormat="1" ht="12">
      <c r="A177" s="100"/>
      <c r="B177" s="100"/>
      <c r="C177" s="104">
        <v>2010</v>
      </c>
      <c r="D177" s="105"/>
      <c r="E177" s="40">
        <v>2011</v>
      </c>
      <c r="G177" s="40">
        <v>2012</v>
      </c>
    </row>
    <row r="178" spans="1:4" s="13" customFormat="1" ht="12">
      <c r="A178" s="100"/>
      <c r="B178" s="100"/>
      <c r="C178" s="103"/>
      <c r="D178" s="100"/>
    </row>
    <row r="179" spans="1:7" s="13" customFormat="1" ht="12">
      <c r="A179" s="77" t="s">
        <v>90</v>
      </c>
      <c r="B179" s="100"/>
      <c r="C179" s="106">
        <v>352325</v>
      </c>
      <c r="D179" s="100"/>
      <c r="E179" s="106">
        <v>229039</v>
      </c>
      <c r="G179" s="106">
        <v>109435</v>
      </c>
    </row>
    <row r="180" spans="1:7" s="13" customFormat="1" ht="12">
      <c r="A180" s="78"/>
      <c r="B180" s="100"/>
      <c r="C180" s="100"/>
      <c r="D180" s="100"/>
      <c r="E180" s="100"/>
      <c r="G180" s="100"/>
    </row>
    <row r="181" spans="1:7" s="13" customFormat="1" ht="12">
      <c r="A181" s="77" t="s">
        <v>55</v>
      </c>
      <c r="B181" s="100"/>
      <c r="C181" s="100">
        <v>821161</v>
      </c>
      <c r="D181" s="100"/>
      <c r="E181" s="100">
        <v>673418</v>
      </c>
      <c r="G181" s="100">
        <v>581379</v>
      </c>
    </row>
    <row r="182" spans="1:7" s="13" customFormat="1" ht="12">
      <c r="A182" s="77"/>
      <c r="B182" s="100"/>
      <c r="C182" s="100"/>
      <c r="D182" s="100"/>
      <c r="E182" s="100"/>
      <c r="G182" s="100"/>
    </row>
    <row r="183" spans="1:7" s="13" customFormat="1" ht="12">
      <c r="A183" s="77" t="s">
        <v>48</v>
      </c>
      <c r="B183" s="100"/>
      <c r="C183" s="100">
        <v>1502808</v>
      </c>
      <c r="D183" s="100"/>
      <c r="E183" s="100">
        <v>1503442</v>
      </c>
      <c r="G183" s="100">
        <v>1358018</v>
      </c>
    </row>
    <row r="184" spans="1:7" s="13" customFormat="1" ht="12">
      <c r="A184" s="78"/>
      <c r="B184" s="100"/>
      <c r="C184" s="100"/>
      <c r="D184" s="100"/>
      <c r="E184" s="100"/>
      <c r="G184" s="100"/>
    </row>
    <row r="185" spans="1:7" s="13" customFormat="1" ht="12">
      <c r="A185" s="77" t="s">
        <v>2</v>
      </c>
      <c r="B185" s="100"/>
      <c r="C185" s="100">
        <v>1028570</v>
      </c>
      <c r="D185" s="100"/>
      <c r="E185" s="100">
        <v>947046</v>
      </c>
      <c r="G185" s="100">
        <v>871726</v>
      </c>
    </row>
    <row r="186" spans="1:7" s="13" customFormat="1" ht="12">
      <c r="A186" s="77"/>
      <c r="B186" s="100"/>
      <c r="C186" s="100"/>
      <c r="D186" s="100"/>
      <c r="E186" s="100"/>
      <c r="G186" s="100"/>
    </row>
    <row r="187" spans="1:7" s="1" customFormat="1" ht="12">
      <c r="A187" s="35" t="s">
        <v>77</v>
      </c>
      <c r="B187" s="35"/>
      <c r="C187" s="237" t="s">
        <v>47</v>
      </c>
      <c r="D187" s="42"/>
      <c r="E187" s="42">
        <v>128288</v>
      </c>
      <c r="G187" s="42">
        <v>241515</v>
      </c>
    </row>
    <row r="188" spans="1:7" s="1" customFormat="1" ht="12">
      <c r="A188" s="35"/>
      <c r="B188" s="35"/>
      <c r="C188" s="42"/>
      <c r="D188" s="42"/>
      <c r="E188" s="42"/>
      <c r="G188" s="42"/>
    </row>
    <row r="189" spans="1:7" s="13" customFormat="1" ht="12">
      <c r="A189" s="34" t="s">
        <v>3</v>
      </c>
      <c r="B189" s="100"/>
      <c r="C189" s="100">
        <v>635865</v>
      </c>
      <c r="D189" s="100"/>
      <c r="E189" s="100">
        <v>637702</v>
      </c>
      <c r="G189" s="100">
        <v>537974</v>
      </c>
    </row>
    <row r="190" spans="1:7" s="13" customFormat="1" ht="12">
      <c r="A190" s="35"/>
      <c r="B190" s="100"/>
      <c r="C190" s="100"/>
      <c r="D190" s="100"/>
      <c r="E190" s="100"/>
      <c r="G190" s="100"/>
    </row>
    <row r="191" spans="1:7" s="13" customFormat="1" ht="12">
      <c r="A191" s="34" t="s">
        <v>64</v>
      </c>
      <c r="B191" s="100"/>
      <c r="C191" s="100">
        <v>302365</v>
      </c>
      <c r="D191" s="100"/>
      <c r="E191" s="100">
        <v>310755</v>
      </c>
      <c r="G191" s="100">
        <v>206655</v>
      </c>
    </row>
    <row r="192" spans="1:7" s="13" customFormat="1" ht="12">
      <c r="A192" s="35"/>
      <c r="B192" s="100"/>
      <c r="C192" s="100"/>
      <c r="D192" s="100"/>
      <c r="E192" s="100"/>
      <c r="G192" s="100"/>
    </row>
    <row r="193" spans="1:7" s="13" customFormat="1" ht="12">
      <c r="A193" s="35" t="s">
        <v>88</v>
      </c>
      <c r="B193" s="100"/>
      <c r="C193" s="237" t="s">
        <v>47</v>
      </c>
      <c r="D193" s="100"/>
      <c r="E193" s="237" t="s">
        <v>47</v>
      </c>
      <c r="G193" s="100">
        <v>341121</v>
      </c>
    </row>
    <row r="194" spans="1:7" s="13" customFormat="1" ht="12">
      <c r="A194" s="35"/>
      <c r="B194" s="100"/>
      <c r="C194" s="100"/>
      <c r="D194" s="100"/>
      <c r="E194" s="100"/>
      <c r="G194" s="100"/>
    </row>
    <row r="195" spans="1:7" s="13" customFormat="1" ht="12">
      <c r="A195" s="34" t="s">
        <v>4</v>
      </c>
      <c r="B195" s="100"/>
      <c r="C195" s="100">
        <v>311453</v>
      </c>
      <c r="D195" s="100"/>
      <c r="E195" s="100">
        <v>294538</v>
      </c>
      <c r="G195" s="100">
        <v>275614</v>
      </c>
    </row>
    <row r="196" spans="1:7" s="13" customFormat="1" ht="12">
      <c r="A196" s="35"/>
      <c r="B196" s="100"/>
      <c r="C196" s="100"/>
      <c r="D196" s="100"/>
      <c r="E196" s="100"/>
      <c r="G196" s="100"/>
    </row>
    <row r="197" spans="1:7" s="13" customFormat="1" ht="12">
      <c r="A197" s="36" t="s">
        <v>65</v>
      </c>
      <c r="B197" s="100"/>
      <c r="C197" s="100">
        <v>565699</v>
      </c>
      <c r="D197" s="100"/>
      <c r="E197" s="100">
        <v>590226</v>
      </c>
      <c r="G197" s="100">
        <v>463742</v>
      </c>
    </row>
    <row r="198" spans="1:7" s="13" customFormat="1" ht="12">
      <c r="A198" s="35"/>
      <c r="B198" s="100"/>
      <c r="C198" s="100"/>
      <c r="D198" s="100"/>
      <c r="E198" s="100"/>
      <c r="G198" s="100"/>
    </row>
    <row r="199" spans="1:7" s="13" customFormat="1" ht="12">
      <c r="A199" s="34" t="s">
        <v>78</v>
      </c>
      <c r="B199" s="100"/>
      <c r="C199" s="100">
        <v>221118</v>
      </c>
      <c r="D199" s="100"/>
      <c r="E199" s="100">
        <v>64679</v>
      </c>
      <c r="G199" s="237" t="s">
        <v>47</v>
      </c>
    </row>
    <row r="200" spans="1:7" s="13" customFormat="1" ht="12">
      <c r="A200" s="100"/>
      <c r="B200" s="100"/>
      <c r="C200" s="100"/>
      <c r="D200" s="100"/>
      <c r="E200" s="100"/>
      <c r="G200" s="100"/>
    </row>
    <row r="201" spans="1:7" s="13" customFormat="1" ht="12">
      <c r="A201" s="99" t="s">
        <v>5</v>
      </c>
      <c r="B201" s="100"/>
      <c r="C201" s="100">
        <v>345292</v>
      </c>
      <c r="D201" s="100"/>
      <c r="E201" s="100">
        <v>272824</v>
      </c>
      <c r="G201" s="100">
        <v>131484</v>
      </c>
    </row>
    <row r="202" spans="1:7" s="13" customFormat="1" ht="12">
      <c r="A202" s="100"/>
      <c r="B202" s="100"/>
      <c r="C202" s="100"/>
      <c r="D202" s="100"/>
      <c r="E202" s="100"/>
      <c r="G202" s="100"/>
    </row>
    <row r="203" spans="1:7" s="13" customFormat="1" ht="12">
      <c r="A203" s="99" t="s">
        <v>6</v>
      </c>
      <c r="B203" s="100"/>
      <c r="C203" s="101">
        <v>878900</v>
      </c>
      <c r="D203" s="100"/>
      <c r="E203" s="101">
        <v>764100</v>
      </c>
      <c r="G203" s="101">
        <v>583895</v>
      </c>
    </row>
    <row r="204" spans="1:7" s="13" customFormat="1" ht="12">
      <c r="A204" s="100"/>
      <c r="B204" s="100"/>
      <c r="C204" s="100"/>
      <c r="D204" s="100"/>
      <c r="E204" s="100"/>
      <c r="G204" s="100"/>
    </row>
    <row r="205" spans="1:7" s="13" customFormat="1" ht="12.75" thickBot="1">
      <c r="A205" s="99" t="s">
        <v>15</v>
      </c>
      <c r="B205" s="100"/>
      <c r="C205" s="107">
        <f>SUM(C179:C203)</f>
        <v>6965556</v>
      </c>
      <c r="D205" s="106"/>
      <c r="E205" s="261">
        <f>SUM(E179:E203)</f>
        <v>6416057</v>
      </c>
      <c r="G205" s="261">
        <f>SUM(G179:G203)</f>
        <v>5702558</v>
      </c>
    </row>
    <row r="206" spans="1:4" s="13" customFormat="1" ht="12.75" thickTop="1">
      <c r="A206" s="99"/>
      <c r="B206" s="100"/>
      <c r="C206" s="108"/>
      <c r="D206" s="100"/>
    </row>
    <row r="207" spans="1:4" s="13" customFormat="1" ht="13.5" customHeight="1">
      <c r="A207" s="111" t="s">
        <v>79</v>
      </c>
      <c r="B207" s="78"/>
      <c r="C207" s="100"/>
      <c r="D207" s="100"/>
    </row>
    <row r="208" spans="1:4" s="13" customFormat="1" ht="12">
      <c r="A208" s="46" t="s">
        <v>66</v>
      </c>
      <c r="B208" s="100"/>
      <c r="C208" s="100"/>
      <c r="D208" s="100"/>
    </row>
    <row r="209" spans="1:4" s="13" customFormat="1" ht="12">
      <c r="A209" s="46" t="s">
        <v>67</v>
      </c>
      <c r="B209" s="100"/>
      <c r="C209" s="100"/>
      <c r="D209" s="100"/>
    </row>
    <row r="210" spans="1:4" s="13" customFormat="1" ht="12">
      <c r="A210" s="46" t="s">
        <v>91</v>
      </c>
      <c r="B210" s="100"/>
      <c r="C210" s="100"/>
      <c r="D210" s="100"/>
    </row>
    <row r="211" spans="1:4" s="13" customFormat="1" ht="12">
      <c r="A211" s="122" t="s">
        <v>92</v>
      </c>
      <c r="B211" s="100"/>
      <c r="C211" s="100"/>
      <c r="D211" s="100"/>
    </row>
    <row r="212" spans="1:4" ht="12">
      <c r="A212" s="50"/>
      <c r="B212" s="78"/>
      <c r="C212" s="78"/>
      <c r="D212" s="78"/>
    </row>
    <row r="213" spans="1:4" ht="12">
      <c r="A213" s="50"/>
      <c r="B213" s="78"/>
      <c r="C213" s="78"/>
      <c r="D213" s="78"/>
    </row>
    <row r="214" spans="1:4" s="13" customFormat="1" ht="12">
      <c r="A214" s="99" t="s">
        <v>0</v>
      </c>
      <c r="B214" s="100"/>
      <c r="C214" s="100"/>
      <c r="D214" s="100"/>
    </row>
    <row r="215" spans="1:4" s="13" customFormat="1" ht="12">
      <c r="A215" s="109" t="s">
        <v>40</v>
      </c>
      <c r="B215" s="100"/>
      <c r="C215" s="100"/>
      <c r="D215" s="100"/>
    </row>
    <row r="216" spans="1:4" s="13" customFormat="1" ht="12">
      <c r="A216" s="87" t="str">
        <f>A3</f>
        <v>2010 - 2012</v>
      </c>
      <c r="B216" s="101"/>
      <c r="C216" s="101"/>
      <c r="D216" s="100"/>
    </row>
    <row r="217" spans="1:4" s="13" customFormat="1" ht="12">
      <c r="A217" s="102" t="s">
        <v>1</v>
      </c>
      <c r="B217" s="103"/>
      <c r="C217" s="100"/>
      <c r="D217" s="100"/>
    </row>
    <row r="218" spans="1:4" s="13" customFormat="1" ht="12">
      <c r="A218" s="100"/>
      <c r="B218" s="100"/>
      <c r="C218" s="100"/>
      <c r="D218" s="100"/>
    </row>
    <row r="219" spans="1:7" s="13" customFormat="1" ht="12">
      <c r="A219" s="100"/>
      <c r="B219" s="100"/>
      <c r="C219" s="104">
        <v>2010</v>
      </c>
      <c r="D219" s="105"/>
      <c r="E219" s="40">
        <v>2011</v>
      </c>
      <c r="G219" s="40">
        <v>2012</v>
      </c>
    </row>
    <row r="220" spans="1:4" s="13" customFormat="1" ht="12">
      <c r="A220" s="100"/>
      <c r="B220" s="100"/>
      <c r="C220" s="100"/>
      <c r="D220" s="100"/>
    </row>
    <row r="221" spans="1:7" s="13" customFormat="1" ht="12">
      <c r="A221" s="77" t="s">
        <v>90</v>
      </c>
      <c r="B221" s="100"/>
      <c r="C221" s="106">
        <v>0</v>
      </c>
      <c r="D221" s="100"/>
      <c r="E221" s="106">
        <v>0</v>
      </c>
      <c r="G221" s="106">
        <v>0</v>
      </c>
    </row>
    <row r="222" spans="1:7" s="13" customFormat="1" ht="12">
      <c r="A222" s="78"/>
      <c r="B222" s="100"/>
      <c r="C222" s="100"/>
      <c r="D222" s="100"/>
      <c r="E222" s="100"/>
      <c r="G222" s="100"/>
    </row>
    <row r="223" spans="1:7" s="13" customFormat="1" ht="12">
      <c r="A223" s="77" t="s">
        <v>55</v>
      </c>
      <c r="B223" s="100"/>
      <c r="C223" s="100">
        <v>1073</v>
      </c>
      <c r="D223" s="100"/>
      <c r="E223" s="100">
        <v>922</v>
      </c>
      <c r="G223" s="100">
        <v>763</v>
      </c>
    </row>
    <row r="224" spans="1:7" s="13" customFormat="1" ht="12">
      <c r="A224" s="77"/>
      <c r="B224" s="100"/>
      <c r="C224" s="100"/>
      <c r="D224" s="100"/>
      <c r="E224" s="100"/>
      <c r="G224" s="100"/>
    </row>
    <row r="225" spans="1:7" s="13" customFormat="1" ht="12">
      <c r="A225" s="77" t="s">
        <v>48</v>
      </c>
      <c r="B225" s="100"/>
      <c r="C225" s="100">
        <v>2526</v>
      </c>
      <c r="D225" s="100"/>
      <c r="E225" s="100">
        <v>2427</v>
      </c>
      <c r="G225" s="100">
        <v>2446</v>
      </c>
    </row>
    <row r="226" spans="1:7" s="13" customFormat="1" ht="12">
      <c r="A226" s="78"/>
      <c r="B226" s="100"/>
      <c r="C226" s="100"/>
      <c r="D226" s="100"/>
      <c r="E226" s="100"/>
      <c r="G226" s="100"/>
    </row>
    <row r="227" spans="1:7" s="13" customFormat="1" ht="12">
      <c r="A227" s="77" t="s">
        <v>2</v>
      </c>
      <c r="B227" s="100"/>
      <c r="C227" s="100">
        <v>823</v>
      </c>
      <c r="D227" s="100"/>
      <c r="E227" s="100">
        <v>765</v>
      </c>
      <c r="G227" s="100">
        <v>719</v>
      </c>
    </row>
    <row r="228" spans="1:7" s="13" customFormat="1" ht="12">
      <c r="A228" s="77"/>
      <c r="B228" s="100"/>
      <c r="C228" s="100"/>
      <c r="D228" s="100"/>
      <c r="E228" s="100"/>
      <c r="G228" s="100"/>
    </row>
    <row r="229" spans="1:7" s="1" customFormat="1" ht="12">
      <c r="A229" s="35" t="s">
        <v>77</v>
      </c>
      <c r="B229" s="35"/>
      <c r="C229" s="237" t="s">
        <v>47</v>
      </c>
      <c r="D229" s="42"/>
      <c r="E229" s="42">
        <v>0</v>
      </c>
      <c r="G229" s="42">
        <v>0</v>
      </c>
    </row>
    <row r="230" spans="1:7" s="1" customFormat="1" ht="12">
      <c r="A230" s="35"/>
      <c r="B230" s="35"/>
      <c r="C230" s="42"/>
      <c r="D230" s="42"/>
      <c r="E230" s="42"/>
      <c r="G230" s="42"/>
    </row>
    <row r="231" spans="1:7" s="13" customFormat="1" ht="12">
      <c r="A231" s="34" t="s">
        <v>3</v>
      </c>
      <c r="B231" s="100"/>
      <c r="C231" s="100">
        <v>558</v>
      </c>
      <c r="D231" s="100"/>
      <c r="E231" s="100">
        <v>582</v>
      </c>
      <c r="G231" s="100">
        <v>507</v>
      </c>
    </row>
    <row r="232" spans="1:7" s="13" customFormat="1" ht="12">
      <c r="A232" s="35"/>
      <c r="B232" s="100"/>
      <c r="C232" s="100"/>
      <c r="D232" s="100"/>
      <c r="E232" s="100"/>
      <c r="G232" s="100"/>
    </row>
    <row r="233" spans="1:7" s="13" customFormat="1" ht="12">
      <c r="A233" s="34" t="s">
        <v>64</v>
      </c>
      <c r="B233" s="100"/>
      <c r="C233" s="100">
        <v>0</v>
      </c>
      <c r="D233" s="100"/>
      <c r="E233" s="100">
        <v>0</v>
      </c>
      <c r="G233" s="100">
        <v>0</v>
      </c>
    </row>
    <row r="234" spans="1:7" s="13" customFormat="1" ht="12">
      <c r="A234" s="35"/>
      <c r="B234" s="100"/>
      <c r="C234" s="100"/>
      <c r="D234" s="100"/>
      <c r="E234" s="100"/>
      <c r="G234" s="100"/>
    </row>
    <row r="235" spans="1:7" s="13" customFormat="1" ht="12">
      <c r="A235" s="35" t="s">
        <v>88</v>
      </c>
      <c r="B235" s="100"/>
      <c r="C235" s="237" t="s">
        <v>47</v>
      </c>
      <c r="D235" s="100"/>
      <c r="E235" s="237" t="s">
        <v>47</v>
      </c>
      <c r="G235" s="100">
        <v>0</v>
      </c>
    </row>
    <row r="236" spans="1:7" s="13" customFormat="1" ht="12">
      <c r="A236" s="35"/>
      <c r="B236" s="100"/>
      <c r="C236" s="100"/>
      <c r="D236" s="100"/>
      <c r="E236" s="100"/>
      <c r="G236" s="100"/>
    </row>
    <row r="237" spans="1:7" s="13" customFormat="1" ht="12">
      <c r="A237" s="34" t="s">
        <v>4</v>
      </c>
      <c r="B237" s="100"/>
      <c r="C237" s="100">
        <v>457</v>
      </c>
      <c r="D237" s="100"/>
      <c r="E237" s="100">
        <v>437</v>
      </c>
      <c r="G237" s="100">
        <v>423</v>
      </c>
    </row>
    <row r="238" spans="1:7" s="13" customFormat="1" ht="12">
      <c r="A238" s="35"/>
      <c r="B238" s="100"/>
      <c r="C238" s="100"/>
      <c r="D238" s="100"/>
      <c r="E238" s="100"/>
      <c r="G238" s="100"/>
    </row>
    <row r="239" spans="1:7" s="13" customFormat="1" ht="12">
      <c r="A239" s="36" t="s">
        <v>65</v>
      </c>
      <c r="B239" s="100"/>
      <c r="C239" s="100">
        <v>4</v>
      </c>
      <c r="D239" s="100"/>
      <c r="E239" s="100">
        <v>0</v>
      </c>
      <c r="G239" s="100">
        <v>0</v>
      </c>
    </row>
    <row r="240" spans="1:7" s="13" customFormat="1" ht="12">
      <c r="A240" s="35"/>
      <c r="B240" s="100"/>
      <c r="C240" s="100"/>
      <c r="D240" s="100"/>
      <c r="E240" s="100"/>
      <c r="G240" s="100"/>
    </row>
    <row r="241" spans="1:7" s="13" customFormat="1" ht="12">
      <c r="A241" s="34" t="s">
        <v>78</v>
      </c>
      <c r="B241" s="100"/>
      <c r="C241" s="100">
        <v>0</v>
      </c>
      <c r="D241" s="100"/>
      <c r="E241" s="100">
        <v>0</v>
      </c>
      <c r="G241" s="100">
        <v>0</v>
      </c>
    </row>
    <row r="242" spans="1:7" s="13" customFormat="1" ht="12">
      <c r="A242" s="100"/>
      <c r="B242" s="100"/>
      <c r="C242" s="100"/>
      <c r="D242" s="100"/>
      <c r="E242" s="100"/>
      <c r="G242" s="100"/>
    </row>
    <row r="243" spans="1:7" s="13" customFormat="1" ht="12">
      <c r="A243" s="99" t="s">
        <v>5</v>
      </c>
      <c r="B243" s="100"/>
      <c r="C243" s="100">
        <v>0</v>
      </c>
      <c r="D243" s="100"/>
      <c r="E243" s="100">
        <v>0</v>
      </c>
      <c r="G243" s="100">
        <v>0</v>
      </c>
    </row>
    <row r="244" spans="1:7" s="13" customFormat="1" ht="12">
      <c r="A244" s="100"/>
      <c r="B244" s="100"/>
      <c r="C244" s="100"/>
      <c r="D244" s="100"/>
      <c r="E244" s="100"/>
      <c r="G244" s="100"/>
    </row>
    <row r="245" spans="1:7" s="13" customFormat="1" ht="12">
      <c r="A245" s="99" t="s">
        <v>6</v>
      </c>
      <c r="B245" s="100"/>
      <c r="C245" s="101">
        <v>692</v>
      </c>
      <c r="D245" s="100"/>
      <c r="E245" s="101">
        <v>587</v>
      </c>
      <c r="G245" s="101">
        <v>533</v>
      </c>
    </row>
    <row r="246" spans="1:7" s="13" customFormat="1" ht="12">
      <c r="A246" s="100"/>
      <c r="B246" s="100"/>
      <c r="C246" s="100"/>
      <c r="D246" s="100"/>
      <c r="E246" s="100"/>
      <c r="G246" s="100"/>
    </row>
    <row r="247" spans="1:7" s="13" customFormat="1" ht="12.75" thickBot="1">
      <c r="A247" s="99" t="s">
        <v>15</v>
      </c>
      <c r="B247" s="100"/>
      <c r="C247" s="107">
        <f>SUM(C221:C245)</f>
        <v>6133</v>
      </c>
      <c r="D247" s="106"/>
      <c r="E247" s="262">
        <f>SUM(E221:E245)</f>
        <v>5720</v>
      </c>
      <c r="G247" s="262">
        <f>SUM(G221:G245)</f>
        <v>5391</v>
      </c>
    </row>
    <row r="248" spans="1:4" s="13" customFormat="1" ht="12.75" thickTop="1">
      <c r="A248" s="100"/>
      <c r="B248" s="100"/>
      <c r="C248" s="103"/>
      <c r="D248" s="100"/>
    </row>
    <row r="249" spans="1:4" ht="12">
      <c r="A249" s="111" t="s">
        <v>79</v>
      </c>
      <c r="B249" s="78"/>
      <c r="C249" s="78"/>
      <c r="D249" s="78"/>
    </row>
    <row r="250" spans="1:4" ht="12">
      <c r="A250" s="46" t="s">
        <v>66</v>
      </c>
      <c r="B250" s="78"/>
      <c r="C250" s="78"/>
      <c r="D250" s="78"/>
    </row>
    <row r="251" spans="1:4" ht="12">
      <c r="A251" s="46" t="s">
        <v>67</v>
      </c>
      <c r="B251" s="78"/>
      <c r="C251" s="78"/>
      <c r="D251" s="78"/>
    </row>
    <row r="252" spans="1:4" ht="12">
      <c r="A252" s="46" t="s">
        <v>91</v>
      </c>
      <c r="B252" s="78"/>
      <c r="C252" s="78"/>
      <c r="D252" s="78"/>
    </row>
    <row r="253" spans="1:4" ht="12">
      <c r="A253" s="122" t="s">
        <v>92</v>
      </c>
      <c r="B253" s="78"/>
      <c r="C253" s="78"/>
      <c r="D253" s="78"/>
    </row>
    <row r="254" spans="1:4" ht="12">
      <c r="A254" s="50"/>
      <c r="B254" s="78"/>
      <c r="C254" s="78"/>
      <c r="D254" s="78"/>
    </row>
    <row r="255" spans="1:4" ht="12">
      <c r="A255" s="78"/>
      <c r="B255" s="78"/>
      <c r="C255" s="78"/>
      <c r="D255" s="78"/>
    </row>
    <row r="256" spans="1:4" ht="12">
      <c r="A256" s="50" t="s">
        <v>0</v>
      </c>
      <c r="B256" s="49"/>
      <c r="C256" s="49"/>
      <c r="D256" s="49"/>
    </row>
    <row r="257" spans="1:4" ht="12">
      <c r="A257" s="51" t="s">
        <v>19</v>
      </c>
      <c r="B257" s="49"/>
      <c r="C257" s="49"/>
      <c r="D257" s="49"/>
    </row>
    <row r="258" spans="1:4" ht="12">
      <c r="A258" s="87" t="str">
        <f>A3</f>
        <v>2010 - 2012</v>
      </c>
      <c r="B258" s="53"/>
      <c r="C258" s="53"/>
      <c r="D258" s="53"/>
    </row>
    <row r="259" spans="1:4" ht="12">
      <c r="A259" s="110"/>
      <c r="B259" s="69"/>
      <c r="C259" s="49"/>
      <c r="D259" s="49"/>
    </row>
    <row r="260" spans="1:4" ht="12">
      <c r="A260" s="95"/>
      <c r="B260" s="54"/>
      <c r="C260" s="49"/>
      <c r="D260" s="49"/>
    </row>
    <row r="261" spans="1:4" ht="12">
      <c r="A261" s="49"/>
      <c r="B261" s="49"/>
      <c r="C261" s="49"/>
      <c r="D261" s="49"/>
    </row>
    <row r="262" spans="1:7" ht="12">
      <c r="A262" s="49"/>
      <c r="B262" s="49"/>
      <c r="C262" s="56">
        <v>2010</v>
      </c>
      <c r="D262" s="74"/>
      <c r="E262" s="40">
        <v>2011</v>
      </c>
      <c r="G262" s="40">
        <v>2012</v>
      </c>
    </row>
    <row r="263" spans="1:4" ht="12">
      <c r="A263" s="49"/>
      <c r="B263" s="49"/>
      <c r="C263" s="49"/>
      <c r="D263" s="49"/>
    </row>
    <row r="264" spans="1:8" ht="12">
      <c r="A264" s="77" t="s">
        <v>90</v>
      </c>
      <c r="B264" s="49"/>
      <c r="C264" s="193">
        <v>-0.122</v>
      </c>
      <c r="D264" s="193"/>
      <c r="E264" s="200">
        <v>-0.071</v>
      </c>
      <c r="G264" s="284">
        <f>+(G137-E137)/E137</f>
        <v>-0.063</v>
      </c>
      <c r="H264" s="285"/>
    </row>
    <row r="265" spans="1:7" ht="12">
      <c r="A265" s="78"/>
      <c r="B265" s="49"/>
      <c r="C265" s="193"/>
      <c r="D265" s="193"/>
      <c r="E265" s="200"/>
      <c r="G265" s="200"/>
    </row>
    <row r="266" spans="1:8" ht="12">
      <c r="A266" s="77" t="s">
        <v>55</v>
      </c>
      <c r="B266" s="49"/>
      <c r="C266" s="193">
        <v>-0.102</v>
      </c>
      <c r="D266" s="193"/>
      <c r="E266" s="200">
        <v>-0.059</v>
      </c>
      <c r="G266" s="284">
        <f>+(G139-E139)/E139</f>
        <v>-0.25</v>
      </c>
      <c r="H266" s="285"/>
    </row>
    <row r="267" spans="1:7" ht="12">
      <c r="A267" s="77"/>
      <c r="B267" s="49"/>
      <c r="C267" s="81"/>
      <c r="D267" s="193"/>
      <c r="E267" s="200"/>
      <c r="G267" s="200"/>
    </row>
    <row r="268" spans="1:8" ht="12">
      <c r="A268" s="77" t="s">
        <v>48</v>
      </c>
      <c r="B268" s="49"/>
      <c r="C268" s="193">
        <v>-0.03</v>
      </c>
      <c r="D268" s="193"/>
      <c r="E268" s="200">
        <v>0.03</v>
      </c>
      <c r="G268" s="284">
        <f>+(G141-E141)/E141</f>
        <v>-0.038</v>
      </c>
      <c r="H268" s="285"/>
    </row>
    <row r="269" spans="1:7" ht="12">
      <c r="A269" s="78"/>
      <c r="B269" s="49"/>
      <c r="C269" s="193"/>
      <c r="D269" s="193"/>
      <c r="E269" s="200"/>
      <c r="G269" s="200"/>
    </row>
    <row r="270" spans="1:8" ht="12">
      <c r="A270" s="77" t="s">
        <v>2</v>
      </c>
      <c r="B270" s="49"/>
      <c r="C270" s="193">
        <v>-0.115</v>
      </c>
      <c r="D270" s="193"/>
      <c r="E270" s="200">
        <v>-0.038</v>
      </c>
      <c r="G270" s="284">
        <f>+(G143-E143)/E143</f>
        <v>-0.051</v>
      </c>
      <c r="H270" s="285"/>
    </row>
    <row r="271" spans="1:7" ht="12">
      <c r="A271" s="77"/>
      <c r="B271" s="49"/>
      <c r="C271" s="193"/>
      <c r="D271" s="193"/>
      <c r="E271" s="200"/>
      <c r="G271" s="200"/>
    </row>
    <row r="272" spans="1:8" s="1" customFormat="1" ht="12">
      <c r="A272" s="35" t="s">
        <v>77</v>
      </c>
      <c r="B272" s="35"/>
      <c r="C272" s="237" t="s">
        <v>47</v>
      </c>
      <c r="D272" s="42"/>
      <c r="E272" s="185" t="s">
        <v>47</v>
      </c>
      <c r="G272" s="284">
        <f>+(G145-E145)/E145</f>
        <v>0.618</v>
      </c>
      <c r="H272" s="285"/>
    </row>
    <row r="273" spans="1:7" s="1" customFormat="1" ht="12">
      <c r="A273" s="35"/>
      <c r="B273" s="35"/>
      <c r="C273" s="42"/>
      <c r="D273" s="42"/>
      <c r="E273" s="42"/>
      <c r="G273" s="42"/>
    </row>
    <row r="274" spans="1:8" ht="12">
      <c r="A274" s="34" t="s">
        <v>3</v>
      </c>
      <c r="B274" s="49"/>
      <c r="C274" s="193">
        <v>-0.107</v>
      </c>
      <c r="D274" s="193"/>
      <c r="E274" s="200">
        <v>-0.018</v>
      </c>
      <c r="G274" s="284">
        <f>+(G147-E147)/E147</f>
        <v>-0.125</v>
      </c>
      <c r="H274" s="285"/>
    </row>
    <row r="275" spans="1:7" ht="12">
      <c r="A275" s="35"/>
      <c r="B275" s="49"/>
      <c r="C275" s="193"/>
      <c r="D275" s="194"/>
      <c r="E275" s="200"/>
      <c r="G275" s="200"/>
    </row>
    <row r="276" spans="1:8" ht="12">
      <c r="A276" s="34" t="s">
        <v>64</v>
      </c>
      <c r="B276" s="49"/>
      <c r="C276" s="193">
        <v>-0.2</v>
      </c>
      <c r="D276" s="193"/>
      <c r="E276" s="200">
        <v>0.013</v>
      </c>
      <c r="G276" s="284">
        <f>+(G149-E149)/E149</f>
        <v>-0.162</v>
      </c>
      <c r="H276" s="285"/>
    </row>
    <row r="277" spans="1:7" ht="12">
      <c r="A277" s="35"/>
      <c r="B277" s="49"/>
      <c r="C277" s="193"/>
      <c r="D277" s="194"/>
      <c r="E277" s="200"/>
      <c r="G277" s="200"/>
    </row>
    <row r="278" spans="1:7" ht="12">
      <c r="A278" s="35" t="s">
        <v>88</v>
      </c>
      <c r="B278" s="49"/>
      <c r="C278" s="237" t="s">
        <v>47</v>
      </c>
      <c r="D278" s="194"/>
      <c r="E278" s="237" t="s">
        <v>47</v>
      </c>
      <c r="G278" s="237" t="s">
        <v>47</v>
      </c>
    </row>
    <row r="279" spans="1:7" ht="12">
      <c r="A279" s="35"/>
      <c r="B279" s="49"/>
      <c r="C279" s="193"/>
      <c r="D279" s="194"/>
      <c r="E279" s="200"/>
      <c r="G279" s="200"/>
    </row>
    <row r="280" spans="1:8" ht="12">
      <c r="A280" s="34" t="s">
        <v>4</v>
      </c>
      <c r="B280" s="49"/>
      <c r="C280" s="193">
        <v>-0.106</v>
      </c>
      <c r="D280" s="193"/>
      <c r="E280" s="200">
        <v>-0.09</v>
      </c>
      <c r="G280" s="284">
        <f>+(G153-E153)/E153</f>
        <v>-0.142</v>
      </c>
      <c r="H280" s="285"/>
    </row>
    <row r="281" spans="1:7" ht="12">
      <c r="A281" s="35"/>
      <c r="B281" s="49"/>
      <c r="C281" s="193"/>
      <c r="D281" s="194"/>
      <c r="E281" s="200"/>
      <c r="G281" s="200"/>
    </row>
    <row r="282" spans="1:8" ht="12">
      <c r="A282" s="36" t="s">
        <v>65</v>
      </c>
      <c r="B282" s="49"/>
      <c r="C282" s="193">
        <v>-0.08</v>
      </c>
      <c r="D282" s="193"/>
      <c r="E282" s="200">
        <v>-0.075</v>
      </c>
      <c r="G282" s="284">
        <f>+(G155-E155)/E155</f>
        <v>-0.012</v>
      </c>
      <c r="H282" s="285"/>
    </row>
    <row r="283" spans="1:7" ht="12">
      <c r="A283" s="35"/>
      <c r="B283" s="49"/>
      <c r="C283" s="193"/>
      <c r="D283" s="194"/>
      <c r="E283" s="200"/>
      <c r="G283" s="200"/>
    </row>
    <row r="284" spans="1:7" ht="12">
      <c r="A284" s="34" t="s">
        <v>78</v>
      </c>
      <c r="B284" s="49"/>
      <c r="C284" s="193">
        <v>-0.105</v>
      </c>
      <c r="D284" s="193"/>
      <c r="E284" s="284">
        <f>+(E157-C157)/C157</f>
        <v>-0.673</v>
      </c>
      <c r="G284" s="237" t="s">
        <v>47</v>
      </c>
    </row>
    <row r="285" spans="1:7" ht="12">
      <c r="A285" s="49"/>
      <c r="B285" s="49"/>
      <c r="C285" s="193"/>
      <c r="D285" s="194"/>
      <c r="E285" s="200"/>
      <c r="G285" s="200"/>
    </row>
    <row r="286" spans="1:8" ht="12">
      <c r="A286" s="50" t="s">
        <v>5</v>
      </c>
      <c r="B286" s="58"/>
      <c r="C286" s="193">
        <v>-0.114</v>
      </c>
      <c r="D286" s="193"/>
      <c r="E286" s="200">
        <v>-0.22</v>
      </c>
      <c r="G286" s="284">
        <f>+(G159-E159)/E159</f>
        <v>-0.194</v>
      </c>
      <c r="H286" s="285"/>
    </row>
    <row r="287" spans="1:7" ht="12">
      <c r="A287" s="49"/>
      <c r="B287" s="49"/>
      <c r="C287" s="193"/>
      <c r="D287" s="193"/>
      <c r="E287" s="200"/>
      <c r="G287" s="200"/>
    </row>
    <row r="288" spans="1:8" ht="12">
      <c r="A288" s="50" t="s">
        <v>6</v>
      </c>
      <c r="B288" s="58"/>
      <c r="C288" s="195">
        <v>-0.036</v>
      </c>
      <c r="D288" s="195"/>
      <c r="E288" s="201">
        <v>-0.156</v>
      </c>
      <c r="G288" s="284">
        <f>+(G161-E161)/E161</f>
        <v>-0.121</v>
      </c>
      <c r="H288" s="285"/>
    </row>
    <row r="289" spans="1:7" ht="12">
      <c r="A289" s="49"/>
      <c r="B289" s="58"/>
      <c r="C289" s="193"/>
      <c r="D289" s="195"/>
      <c r="E289" s="200"/>
      <c r="G289" s="200"/>
    </row>
    <row r="290" spans="1:8" ht="12">
      <c r="A290" s="99" t="s">
        <v>15</v>
      </c>
      <c r="B290" s="58"/>
      <c r="C290" s="193">
        <v>-0.091</v>
      </c>
      <c r="D290" s="195"/>
      <c r="E290" s="200">
        <v>-0.059</v>
      </c>
      <c r="G290" s="284">
        <f>+(G163-E163)/E163</f>
        <v>-0.071</v>
      </c>
      <c r="H290" s="285"/>
    </row>
    <row r="291" spans="1:4" ht="12">
      <c r="A291" s="49"/>
      <c r="B291" s="58"/>
      <c r="C291" s="70"/>
      <c r="D291" s="62"/>
    </row>
    <row r="292" spans="1:4" ht="12">
      <c r="A292" s="111" t="s">
        <v>79</v>
      </c>
      <c r="B292" s="78"/>
      <c r="C292" s="78"/>
      <c r="D292" s="78"/>
    </row>
    <row r="293" spans="1:4" ht="12">
      <c r="A293" s="46" t="s">
        <v>66</v>
      </c>
      <c r="B293" s="78"/>
      <c r="C293" s="78"/>
      <c r="D293" s="78"/>
    </row>
    <row r="294" spans="1:4" ht="12">
      <c r="A294" s="46" t="s">
        <v>67</v>
      </c>
      <c r="B294" s="78"/>
      <c r="C294" s="78"/>
      <c r="D294" s="78"/>
    </row>
    <row r="295" spans="1:4" ht="12">
      <c r="A295" s="46" t="s">
        <v>91</v>
      </c>
      <c r="B295" s="78"/>
      <c r="C295" s="78"/>
      <c r="D295" s="78"/>
    </row>
    <row r="296" spans="1:4" ht="12">
      <c r="A296" s="122" t="s">
        <v>92</v>
      </c>
      <c r="B296" s="78"/>
      <c r="C296" s="78"/>
      <c r="D296" s="78"/>
    </row>
    <row r="297" spans="1:4" ht="12">
      <c r="A297" s="50"/>
      <c r="B297" s="78"/>
      <c r="C297" s="78"/>
      <c r="D297" s="78"/>
    </row>
    <row r="298" spans="1:4" ht="12">
      <c r="A298" s="50"/>
      <c r="B298" s="78"/>
      <c r="C298" s="78"/>
      <c r="D298" s="78"/>
    </row>
    <row r="299" spans="1:4" ht="12">
      <c r="A299" s="50" t="s">
        <v>0</v>
      </c>
      <c r="B299" s="49"/>
      <c r="C299" s="78"/>
      <c r="D299" s="78"/>
    </row>
    <row r="300" spans="1:4" ht="12">
      <c r="A300" s="50" t="s">
        <v>20</v>
      </c>
      <c r="B300" s="49"/>
      <c r="C300" s="78"/>
      <c r="D300" s="78"/>
    </row>
    <row r="301" spans="1:4" ht="12">
      <c r="A301" s="87" t="str">
        <f>A3</f>
        <v>2010 - 2012</v>
      </c>
      <c r="B301" s="53"/>
      <c r="C301" s="240"/>
      <c r="D301" s="78"/>
    </row>
    <row r="302" spans="1:4" ht="12">
      <c r="A302" s="95"/>
      <c r="B302" s="54"/>
      <c r="C302" s="78"/>
      <c r="D302" s="78"/>
    </row>
    <row r="303" spans="1:4" ht="12">
      <c r="A303" s="49"/>
      <c r="B303" s="49"/>
      <c r="C303" s="78"/>
      <c r="D303" s="78"/>
    </row>
    <row r="304" spans="1:7" ht="12">
      <c r="A304" s="49"/>
      <c r="B304" s="49"/>
      <c r="C304" s="56">
        <v>2010</v>
      </c>
      <c r="D304" s="74"/>
      <c r="E304" s="40">
        <v>2011</v>
      </c>
      <c r="G304" s="40">
        <v>2012</v>
      </c>
    </row>
    <row r="305" spans="1:4" ht="12">
      <c r="A305" s="49"/>
      <c r="B305" s="49"/>
      <c r="C305" s="78"/>
      <c r="D305" s="78"/>
    </row>
    <row r="306" spans="1:7" ht="12">
      <c r="A306" s="77" t="s">
        <v>90</v>
      </c>
      <c r="B306" s="49"/>
      <c r="C306" s="193">
        <v>-0.156</v>
      </c>
      <c r="D306" s="200"/>
      <c r="E306" s="200">
        <v>-0.35</v>
      </c>
      <c r="G306" s="200">
        <f>+(G179-E179)/E179</f>
        <v>-0.522</v>
      </c>
    </row>
    <row r="307" spans="1:7" ht="12">
      <c r="A307" s="78"/>
      <c r="B307" s="49"/>
      <c r="C307" s="193"/>
      <c r="D307" s="200"/>
      <c r="E307" s="200"/>
      <c r="G307" s="200"/>
    </row>
    <row r="308" spans="1:7" ht="12">
      <c r="A308" s="77" t="s">
        <v>55</v>
      </c>
      <c r="B308" s="49"/>
      <c r="C308" s="193">
        <v>-0.114</v>
      </c>
      <c r="D308" s="200"/>
      <c r="E308" s="200">
        <v>-0.18</v>
      </c>
      <c r="G308" s="200">
        <f>+(G181-E181)/E181</f>
        <v>-0.137</v>
      </c>
    </row>
    <row r="309" spans="1:7" ht="12">
      <c r="A309" s="77"/>
      <c r="B309" s="49"/>
      <c r="C309" s="193"/>
      <c r="D309" s="200"/>
      <c r="E309" s="200"/>
      <c r="G309" s="200"/>
    </row>
    <row r="310" spans="1:7" ht="12">
      <c r="A310" s="77" t="s">
        <v>48</v>
      </c>
      <c r="B310" s="49"/>
      <c r="C310" s="193">
        <v>-0.083</v>
      </c>
      <c r="D310" s="200"/>
      <c r="E310" s="200">
        <v>0</v>
      </c>
      <c r="G310" s="200">
        <f>+(G183-E183)/E183</f>
        <v>-0.097</v>
      </c>
    </row>
    <row r="311" spans="1:7" ht="12">
      <c r="A311" s="78"/>
      <c r="B311" s="49"/>
      <c r="C311" s="193"/>
      <c r="D311" s="200"/>
      <c r="E311" s="200"/>
      <c r="G311" s="200"/>
    </row>
    <row r="312" spans="1:7" ht="12">
      <c r="A312" s="77" t="s">
        <v>2</v>
      </c>
      <c r="B312" s="49"/>
      <c r="C312" s="193">
        <v>-0.083</v>
      </c>
      <c r="D312" s="200"/>
      <c r="E312" s="200">
        <v>-0.079</v>
      </c>
      <c r="G312" s="200">
        <f>+(G185-E185)/E185</f>
        <v>-0.08</v>
      </c>
    </row>
    <row r="313" spans="1:7" ht="12">
      <c r="A313" s="77"/>
      <c r="B313" s="49"/>
      <c r="C313" s="193"/>
      <c r="D313" s="200"/>
      <c r="E313" s="200"/>
      <c r="G313" s="200"/>
    </row>
    <row r="314" spans="1:7" s="1" customFormat="1" ht="12">
      <c r="A314" s="35" t="s">
        <v>77</v>
      </c>
      <c r="B314" s="35"/>
      <c r="C314" s="267" t="s">
        <v>47</v>
      </c>
      <c r="D314" s="42"/>
      <c r="E314" s="267" t="s">
        <v>47</v>
      </c>
      <c r="G314" s="200">
        <f>+(G187-E187)/E187</f>
        <v>0.883</v>
      </c>
    </row>
    <row r="315" spans="1:7" s="1" customFormat="1" ht="12">
      <c r="A315" s="35"/>
      <c r="B315" s="35"/>
      <c r="C315" s="42"/>
      <c r="D315" s="42"/>
      <c r="E315" s="42"/>
      <c r="G315" s="42"/>
    </row>
    <row r="316" spans="1:7" s="1" customFormat="1" ht="12">
      <c r="A316" s="34" t="s">
        <v>3</v>
      </c>
      <c r="B316" s="35"/>
      <c r="C316" s="268">
        <v>0.097</v>
      </c>
      <c r="D316" s="268"/>
      <c r="E316" s="268">
        <v>0.003</v>
      </c>
      <c r="G316" s="200">
        <f>+(G189-E189)/E189</f>
        <v>-0.156</v>
      </c>
    </row>
    <row r="317" spans="1:7" ht="12">
      <c r="A317" s="35"/>
      <c r="B317" s="49"/>
      <c r="C317" s="193"/>
      <c r="D317" s="200"/>
      <c r="E317" s="200"/>
      <c r="G317" s="200"/>
    </row>
    <row r="318" spans="1:7" ht="12">
      <c r="A318" s="34" t="s">
        <v>64</v>
      </c>
      <c r="B318" s="49"/>
      <c r="C318" s="193">
        <v>-0.14</v>
      </c>
      <c r="D318" s="200"/>
      <c r="E318" s="200">
        <v>0.028</v>
      </c>
      <c r="G318" s="200">
        <f>+(G191-E191)/E191</f>
        <v>-0.335</v>
      </c>
    </row>
    <row r="319" spans="1:7" ht="12">
      <c r="A319" s="35"/>
      <c r="B319" s="49"/>
      <c r="C319" s="193"/>
      <c r="D319" s="200"/>
      <c r="E319" s="200"/>
      <c r="G319" s="200"/>
    </row>
    <row r="320" spans="1:7" ht="12">
      <c r="A320" s="35" t="s">
        <v>88</v>
      </c>
      <c r="B320" s="49"/>
      <c r="C320" s="237" t="s">
        <v>47</v>
      </c>
      <c r="D320" s="200"/>
      <c r="E320" s="237" t="s">
        <v>47</v>
      </c>
      <c r="G320" s="267" t="s">
        <v>47</v>
      </c>
    </row>
    <row r="321" spans="1:7" ht="12">
      <c r="A321" s="35"/>
      <c r="B321" s="49"/>
      <c r="C321" s="193"/>
      <c r="D321" s="200"/>
      <c r="E321" s="200"/>
      <c r="G321" s="200"/>
    </row>
    <row r="322" spans="1:7" ht="12">
      <c r="A322" s="34" t="s">
        <v>4</v>
      </c>
      <c r="B322" s="49"/>
      <c r="C322" s="193">
        <v>-0.125</v>
      </c>
      <c r="D322" s="200"/>
      <c r="E322" s="200">
        <v>-0.054</v>
      </c>
      <c r="G322" s="200">
        <f>+(G195-E195)/E195</f>
        <v>-0.064</v>
      </c>
    </row>
    <row r="323" spans="1:7" ht="12">
      <c r="A323" s="35"/>
      <c r="B323" s="49"/>
      <c r="C323" s="193"/>
      <c r="D323" s="200"/>
      <c r="E323" s="200"/>
      <c r="G323" s="200"/>
    </row>
    <row r="324" spans="1:7" ht="12">
      <c r="A324" s="36" t="s">
        <v>65</v>
      </c>
      <c r="B324" s="49"/>
      <c r="C324" s="193">
        <v>-0.031</v>
      </c>
      <c r="D324" s="200"/>
      <c r="E324" s="200">
        <v>0.043</v>
      </c>
      <c r="G324" s="200">
        <f>+(G197-E197)/E197</f>
        <v>-0.214</v>
      </c>
    </row>
    <row r="325" spans="1:7" ht="12">
      <c r="A325" s="35"/>
      <c r="B325" s="49"/>
      <c r="C325" s="193"/>
      <c r="D325" s="200"/>
      <c r="E325" s="200"/>
      <c r="G325" s="200"/>
    </row>
    <row r="326" spans="1:7" ht="12">
      <c r="A326" s="34" t="s">
        <v>78</v>
      </c>
      <c r="B326" s="49"/>
      <c r="C326" s="193">
        <v>-0.025</v>
      </c>
      <c r="D326" s="200"/>
      <c r="E326" s="200">
        <f>+(E199-C199)/C199</f>
        <v>-0.707</v>
      </c>
      <c r="G326" s="267" t="s">
        <v>47</v>
      </c>
    </row>
    <row r="327" spans="1:7" ht="12">
      <c r="A327" s="49"/>
      <c r="B327" s="49"/>
      <c r="C327" s="193"/>
      <c r="D327" s="200"/>
      <c r="E327" s="200"/>
      <c r="G327" s="200"/>
    </row>
    <row r="328" spans="1:7" ht="12">
      <c r="A328" s="50" t="s">
        <v>5</v>
      </c>
      <c r="B328" s="58"/>
      <c r="C328" s="193">
        <v>-0.244</v>
      </c>
      <c r="D328" s="200"/>
      <c r="E328" s="200">
        <v>-0.21</v>
      </c>
      <c r="G328" s="200">
        <f>+(G201-E201)/E201</f>
        <v>-0.518</v>
      </c>
    </row>
    <row r="329" spans="1:7" ht="12">
      <c r="A329" s="49"/>
      <c r="B329" s="49"/>
      <c r="C329" s="193"/>
      <c r="D329" s="201"/>
      <c r="E329" s="200"/>
      <c r="G329" s="200"/>
    </row>
    <row r="330" spans="1:7" ht="12">
      <c r="A330" s="50" t="s">
        <v>6</v>
      </c>
      <c r="B330" s="58"/>
      <c r="C330" s="195">
        <v>-0.128</v>
      </c>
      <c r="D330" s="201"/>
      <c r="E330" s="201">
        <v>-0.131</v>
      </c>
      <c r="G330" s="200">
        <f>+(G203-E203)/E203</f>
        <v>-0.236</v>
      </c>
    </row>
    <row r="331" spans="1:7" ht="12">
      <c r="A331" s="49"/>
      <c r="B331" s="58"/>
      <c r="C331" s="193"/>
      <c r="D331" s="201"/>
      <c r="E331" s="200"/>
      <c r="G331" s="200"/>
    </row>
    <row r="332" spans="1:7" ht="12">
      <c r="A332" s="109" t="s">
        <v>15</v>
      </c>
      <c r="B332" s="58"/>
      <c r="C332" s="193">
        <v>-0.091</v>
      </c>
      <c r="D332" s="201"/>
      <c r="E332" s="200">
        <v>-0.079</v>
      </c>
      <c r="G332" s="200">
        <f>+(G205-E205)/E205</f>
        <v>-0.111</v>
      </c>
    </row>
    <row r="334" ht="12">
      <c r="A334" s="111" t="s">
        <v>79</v>
      </c>
    </row>
    <row r="335" ht="12">
      <c r="A335" s="46" t="s">
        <v>66</v>
      </c>
    </row>
    <row r="336" ht="12">
      <c r="A336" s="46" t="s">
        <v>67</v>
      </c>
    </row>
    <row r="337" ht="12">
      <c r="A337" s="46" t="s">
        <v>91</v>
      </c>
    </row>
    <row r="338" ht="12">
      <c r="A338" s="122" t="s">
        <v>92</v>
      </c>
    </row>
    <row r="339" ht="12">
      <c r="A339" s="50"/>
    </row>
    <row r="340" ht="12">
      <c r="A340" s="50"/>
    </row>
  </sheetData>
  <sheetProtection/>
  <printOptions/>
  <pageMargins left="0.98" right="0.25" top="0.65" bottom="0.55" header="0.5" footer="0.5"/>
  <pageSetup fitToHeight="0" fitToWidth="1" horizontalDpi="1200" verticalDpi="1200" orientation="landscape" r:id="rId1"/>
  <headerFooter alignWithMargins="0">
    <oddFooter>&amp;L&amp;D</oddFooter>
  </headerFooter>
  <rowBreaks count="7" manualBreakCount="7">
    <brk id="43" max="255" man="1"/>
    <brk id="86" max="255" man="1"/>
    <brk id="129" max="255" man="1"/>
    <brk id="171" max="255" man="1"/>
    <brk id="213" max="255" man="1"/>
    <brk id="255" max="255" man="1"/>
    <brk id="2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658"/>
  <sheetViews>
    <sheetView showGridLines="0" zoomScalePageLayoutView="0" workbookViewId="0" topLeftCell="A509">
      <selection activeCell="A475" sqref="A475:Z518"/>
    </sheetView>
  </sheetViews>
  <sheetFormatPr defaultColWidth="12.57421875" defaultRowHeight="11.25" customHeight="1"/>
  <cols>
    <col min="1" max="1" width="14.8515625" style="113" customWidth="1"/>
    <col min="2" max="2" width="8.140625" style="113" customWidth="1"/>
    <col min="3" max="3" width="10.7109375" style="113" customWidth="1"/>
    <col min="4" max="4" width="2.421875" style="113" customWidth="1"/>
    <col min="5" max="5" width="10.7109375" style="113" customWidth="1"/>
    <col min="6" max="6" width="2.421875" style="18" customWidth="1"/>
    <col min="7" max="7" width="10.7109375" style="18" hidden="1" customWidth="1"/>
    <col min="8" max="8" width="2.421875" style="18" hidden="1" customWidth="1"/>
    <col min="9" max="9" width="10.7109375" style="18" hidden="1" customWidth="1"/>
    <col min="10" max="10" width="2.421875" style="18" hidden="1" customWidth="1"/>
    <col min="11" max="11" width="10.7109375" style="18" hidden="1" customWidth="1"/>
    <col min="12" max="12" width="2.421875" style="18" hidden="1" customWidth="1"/>
    <col min="13" max="13" width="10.7109375" style="18" hidden="1" customWidth="1"/>
    <col min="14" max="14" width="2.421875" style="18" hidden="1" customWidth="1"/>
    <col min="15" max="15" width="10.7109375" style="18" hidden="1" customWidth="1"/>
    <col min="16" max="16" width="2.421875" style="18" hidden="1" customWidth="1"/>
    <col min="17" max="17" width="10.7109375" style="18" hidden="1" customWidth="1"/>
    <col min="18" max="18" width="2.421875" style="18" hidden="1" customWidth="1"/>
    <col min="19" max="19" width="12.57421875" style="18" hidden="1" customWidth="1"/>
    <col min="20" max="20" width="2.421875" style="18" hidden="1" customWidth="1"/>
    <col min="21" max="21" width="12.57421875" style="18" hidden="1" customWidth="1"/>
    <col min="22" max="22" width="10.7109375" style="18" customWidth="1"/>
    <col min="23" max="16384" width="12.57421875" style="18" customWidth="1"/>
  </cols>
  <sheetData>
    <row r="1" spans="1:5" ht="11.25" customHeight="1">
      <c r="A1" s="122" t="s">
        <v>0</v>
      </c>
      <c r="B1" s="280"/>
      <c r="C1" s="281"/>
      <c r="D1" s="281"/>
      <c r="E1" s="281"/>
    </row>
    <row r="2" spans="1:2" ht="11.25" customHeight="1">
      <c r="A2" s="122" t="s">
        <v>93</v>
      </c>
      <c r="B2" s="112"/>
    </row>
    <row r="3" spans="1:3" ht="11.25" customHeight="1">
      <c r="A3" s="37" t="s">
        <v>87</v>
      </c>
      <c r="B3" s="242"/>
      <c r="C3" s="222"/>
    </row>
    <row r="4" spans="1:2" ht="11.25" customHeight="1">
      <c r="A4" s="111" t="s">
        <v>1</v>
      </c>
      <c r="B4" s="115"/>
    </row>
    <row r="5" ht="11.25" customHeight="1">
      <c r="A5" s="35"/>
    </row>
    <row r="6" ht="11.25" customHeight="1">
      <c r="A6" s="116"/>
    </row>
    <row r="7" spans="3:22" ht="11.25" customHeight="1">
      <c r="C7" s="117">
        <v>2010</v>
      </c>
      <c r="D7" s="172"/>
      <c r="E7" s="117">
        <v>2011</v>
      </c>
      <c r="F7" s="173"/>
      <c r="G7" s="117">
        <v>2012</v>
      </c>
      <c r="I7" s="117">
        <v>2013</v>
      </c>
      <c r="K7" s="117">
        <v>2014</v>
      </c>
      <c r="M7" s="117">
        <v>2015</v>
      </c>
      <c r="O7" s="40">
        <v>2016</v>
      </c>
      <c r="Q7" s="40">
        <v>2017</v>
      </c>
      <c r="S7" s="40">
        <v>2018</v>
      </c>
      <c r="U7" s="40">
        <v>2019</v>
      </c>
      <c r="V7" s="117">
        <v>2012</v>
      </c>
    </row>
    <row r="8" spans="3:22" ht="11.25" customHeight="1">
      <c r="C8" s="119"/>
      <c r="E8" s="119"/>
      <c r="G8" s="119"/>
      <c r="I8" s="119"/>
      <c r="K8" s="119"/>
      <c r="V8" s="119"/>
    </row>
    <row r="9" spans="1:22" ht="11.25" customHeight="1">
      <c r="A9" s="77" t="s">
        <v>90</v>
      </c>
      <c r="C9" s="73">
        <v>144170</v>
      </c>
      <c r="D9" s="129"/>
      <c r="E9" s="182">
        <v>126676</v>
      </c>
      <c r="F9" s="19"/>
      <c r="G9" s="129"/>
      <c r="H9" s="178"/>
      <c r="I9" s="129"/>
      <c r="K9" s="129"/>
      <c r="M9" s="129"/>
      <c r="O9" s="129"/>
      <c r="P9" s="129"/>
      <c r="Q9" s="129"/>
      <c r="S9" s="129"/>
      <c r="U9" s="129"/>
      <c r="V9" s="182">
        <v>103789</v>
      </c>
    </row>
    <row r="10" spans="3:22" ht="11.25" customHeight="1">
      <c r="C10" s="120"/>
      <c r="D10" s="121"/>
      <c r="F10" s="20"/>
      <c r="G10" s="121"/>
      <c r="I10" s="121"/>
      <c r="K10" s="121"/>
      <c r="V10" s="113"/>
    </row>
    <row r="11" spans="1:22" ht="11.25" customHeight="1">
      <c r="A11" s="111" t="s">
        <v>55</v>
      </c>
      <c r="C11" s="120">
        <v>414302</v>
      </c>
      <c r="D11" s="121"/>
      <c r="E11" s="113">
        <v>368661</v>
      </c>
      <c r="F11" s="20"/>
      <c r="G11" s="121"/>
      <c r="I11" s="121"/>
      <c r="K11" s="121"/>
      <c r="M11" s="121"/>
      <c r="O11" s="121"/>
      <c r="P11" s="121"/>
      <c r="Q11" s="121"/>
      <c r="S11" s="121"/>
      <c r="U11" s="121"/>
      <c r="V11" s="113">
        <v>302269</v>
      </c>
    </row>
    <row r="12" spans="1:22" ht="11.25" customHeight="1">
      <c r="A12" s="111"/>
      <c r="C12" s="120"/>
      <c r="D12" s="121"/>
      <c r="F12" s="20"/>
      <c r="G12" s="121"/>
      <c r="I12" s="121"/>
      <c r="K12" s="121"/>
      <c r="M12" s="121"/>
      <c r="O12" s="121"/>
      <c r="P12" s="121"/>
      <c r="Q12" s="121"/>
      <c r="S12" s="121"/>
      <c r="U12" s="121"/>
      <c r="V12" s="113"/>
    </row>
    <row r="13" spans="1:22" ht="11.25" customHeight="1">
      <c r="A13" s="111" t="s">
        <v>48</v>
      </c>
      <c r="C13" s="235">
        <v>738429</v>
      </c>
      <c r="D13" s="121"/>
      <c r="E13" s="113">
        <v>730274</v>
      </c>
      <c r="F13" s="20"/>
      <c r="G13" s="81"/>
      <c r="I13" s="121"/>
      <c r="K13" s="121"/>
      <c r="M13" s="121"/>
      <c r="O13" s="121"/>
      <c r="P13" s="121"/>
      <c r="Q13" s="121"/>
      <c r="S13" s="121"/>
      <c r="U13" s="121"/>
      <c r="V13" s="113">
        <v>686222</v>
      </c>
    </row>
    <row r="14" spans="3:22" ht="11.25" customHeight="1">
      <c r="C14" s="120"/>
      <c r="D14" s="121"/>
      <c r="F14" s="20"/>
      <c r="G14" s="121"/>
      <c r="I14" s="121"/>
      <c r="K14" s="121"/>
      <c r="M14" s="121"/>
      <c r="O14" s="121"/>
      <c r="P14" s="121"/>
      <c r="Q14" s="121"/>
      <c r="S14" s="121"/>
      <c r="U14" s="121"/>
      <c r="V14" s="113"/>
    </row>
    <row r="15" spans="1:22" ht="11.25" customHeight="1">
      <c r="A15" s="111" t="s">
        <v>2</v>
      </c>
      <c r="C15" s="120">
        <v>383481</v>
      </c>
      <c r="D15" s="121"/>
      <c r="E15" s="113">
        <v>380364</v>
      </c>
      <c r="F15" s="20"/>
      <c r="G15" s="121"/>
      <c r="I15" s="121"/>
      <c r="K15" s="121"/>
      <c r="M15" s="121"/>
      <c r="O15" s="121"/>
      <c r="P15" s="121" t="s">
        <v>8</v>
      </c>
      <c r="Q15" s="121"/>
      <c r="S15" s="121"/>
      <c r="U15" s="121"/>
      <c r="V15" s="113">
        <v>345091</v>
      </c>
    </row>
    <row r="16" spans="1:22" ht="11.25" customHeight="1">
      <c r="A16" s="111"/>
      <c r="C16" s="120"/>
      <c r="D16" s="121"/>
      <c r="F16" s="20"/>
      <c r="G16" s="121"/>
      <c r="I16" s="121"/>
      <c r="K16" s="121"/>
      <c r="M16" s="121"/>
      <c r="O16" s="121"/>
      <c r="P16" s="121"/>
      <c r="Q16" s="121"/>
      <c r="S16" s="121"/>
      <c r="U16" s="121"/>
      <c r="V16" s="113"/>
    </row>
    <row r="17" spans="1:22" ht="11.25" customHeight="1">
      <c r="A17" s="35" t="s">
        <v>77</v>
      </c>
      <c r="C17" s="237" t="s">
        <v>47</v>
      </c>
      <c r="D17" s="121"/>
      <c r="E17" s="113">
        <v>73010</v>
      </c>
      <c r="F17" s="20"/>
      <c r="G17" s="121"/>
      <c r="I17" s="121"/>
      <c r="K17" s="121"/>
      <c r="M17" s="121"/>
      <c r="O17" s="121"/>
      <c r="P17" s="121"/>
      <c r="Q17" s="121"/>
      <c r="S17" s="121"/>
      <c r="U17" s="121"/>
      <c r="V17" s="113">
        <v>127166</v>
      </c>
    </row>
    <row r="18" spans="3:22" ht="11.25" customHeight="1">
      <c r="C18" s="120"/>
      <c r="D18" s="121"/>
      <c r="F18" s="20"/>
      <c r="G18" s="121"/>
      <c r="I18" s="121"/>
      <c r="K18" s="121"/>
      <c r="V18" s="113"/>
    </row>
    <row r="19" spans="1:22" ht="11.25" customHeight="1" hidden="1">
      <c r="A19" s="111" t="s">
        <v>44</v>
      </c>
      <c r="C19" s="120" t="s">
        <v>47</v>
      </c>
      <c r="D19" s="121"/>
      <c r="F19" s="131"/>
      <c r="G19" s="121"/>
      <c r="I19" s="81"/>
      <c r="K19" s="81"/>
      <c r="M19" s="81"/>
      <c r="O19" s="81"/>
      <c r="P19" s="81"/>
      <c r="Q19" s="81"/>
      <c r="S19" s="81"/>
      <c r="U19" s="81"/>
      <c r="V19" s="113"/>
    </row>
    <row r="20" spans="1:22" ht="11.25" customHeight="1">
      <c r="A20" s="111" t="s">
        <v>3</v>
      </c>
      <c r="C20" s="120">
        <v>479021</v>
      </c>
      <c r="D20" s="121"/>
      <c r="E20" s="113">
        <v>467124</v>
      </c>
      <c r="F20" s="20"/>
      <c r="G20" s="121"/>
      <c r="I20" s="121"/>
      <c r="K20" s="121"/>
      <c r="M20" s="121"/>
      <c r="O20" s="121"/>
      <c r="P20" s="121"/>
      <c r="Q20" s="121"/>
      <c r="S20" s="121"/>
      <c r="U20" s="121"/>
      <c r="V20" s="113">
        <v>440693</v>
      </c>
    </row>
    <row r="21" spans="3:22" ht="11.25" customHeight="1">
      <c r="C21" s="120"/>
      <c r="D21" s="121"/>
      <c r="F21" s="20"/>
      <c r="G21" s="121"/>
      <c r="I21" s="121"/>
      <c r="K21" s="121"/>
      <c r="M21" s="121"/>
      <c r="O21" s="121"/>
      <c r="P21" s="121"/>
      <c r="Q21" s="121"/>
      <c r="S21" s="121"/>
      <c r="U21" s="121"/>
      <c r="V21" s="113"/>
    </row>
    <row r="22" spans="1:22" ht="11.25" customHeight="1">
      <c r="A22" s="111" t="s">
        <v>64</v>
      </c>
      <c r="C22" s="120">
        <f>127641+6415</f>
        <v>134056</v>
      </c>
      <c r="D22" s="121"/>
      <c r="E22" s="113">
        <v>134765</v>
      </c>
      <c r="F22" s="20"/>
      <c r="G22" s="121"/>
      <c r="I22" s="121"/>
      <c r="K22" s="121"/>
      <c r="M22" s="121"/>
      <c r="O22" s="121"/>
      <c r="P22" s="121"/>
      <c r="Q22" s="121"/>
      <c r="S22" s="121"/>
      <c r="U22" s="121"/>
      <c r="V22" s="113">
        <v>127187</v>
      </c>
    </row>
    <row r="23" spans="3:22" ht="11.25" customHeight="1">
      <c r="C23" s="120"/>
      <c r="D23" s="121"/>
      <c r="F23" s="20"/>
      <c r="G23" s="121"/>
      <c r="I23" s="121"/>
      <c r="K23" s="121"/>
      <c r="M23" s="121"/>
      <c r="O23" s="121"/>
      <c r="P23" s="121"/>
      <c r="Q23" s="121"/>
      <c r="S23" s="121"/>
      <c r="U23" s="121"/>
      <c r="V23" s="113"/>
    </row>
    <row r="24" spans="1:22" ht="11.25" customHeight="1" hidden="1">
      <c r="A24" s="111" t="s">
        <v>51</v>
      </c>
      <c r="C24" s="120" t="s">
        <v>47</v>
      </c>
      <c r="D24" s="121"/>
      <c r="F24" s="20"/>
      <c r="G24" s="121"/>
      <c r="I24" s="121"/>
      <c r="K24" s="121"/>
      <c r="M24" s="121"/>
      <c r="O24" s="121"/>
      <c r="P24" s="121"/>
      <c r="Q24" s="81"/>
      <c r="S24" s="81"/>
      <c r="U24" s="81"/>
      <c r="V24" s="113"/>
    </row>
    <row r="25" spans="1:22" ht="11.25" customHeight="1">
      <c r="A25" s="35" t="s">
        <v>88</v>
      </c>
      <c r="C25" s="237" t="s">
        <v>47</v>
      </c>
      <c r="D25" s="121"/>
      <c r="E25" s="237" t="s">
        <v>47</v>
      </c>
      <c r="F25" s="20"/>
      <c r="G25" s="121"/>
      <c r="I25" s="121"/>
      <c r="K25" s="121"/>
      <c r="M25" s="121"/>
      <c r="O25" s="121"/>
      <c r="P25" s="121"/>
      <c r="Q25" s="81"/>
      <c r="S25" s="81"/>
      <c r="U25" s="81"/>
      <c r="V25" s="113">
        <v>152932</v>
      </c>
    </row>
    <row r="26" spans="1:22" ht="11.25" customHeight="1">
      <c r="A26" s="111"/>
      <c r="C26" s="120"/>
      <c r="D26" s="121"/>
      <c r="F26" s="20"/>
      <c r="G26" s="121"/>
      <c r="I26" s="121"/>
      <c r="K26" s="121"/>
      <c r="M26" s="121"/>
      <c r="O26" s="121"/>
      <c r="P26" s="121"/>
      <c r="Q26" s="81"/>
      <c r="S26" s="81"/>
      <c r="U26" s="81"/>
      <c r="V26" s="113"/>
    </row>
    <row r="27" spans="1:22" ht="11.25" customHeight="1">
      <c r="A27" s="111" t="s">
        <v>4</v>
      </c>
      <c r="C27" s="120">
        <v>262159</v>
      </c>
      <c r="D27" s="121"/>
      <c r="E27" s="113">
        <v>242259</v>
      </c>
      <c r="F27" s="20"/>
      <c r="G27" s="121"/>
      <c r="I27" s="121"/>
      <c r="K27" s="121"/>
      <c r="M27" s="121"/>
      <c r="O27" s="121"/>
      <c r="P27" s="121"/>
      <c r="Q27" s="121"/>
      <c r="S27" s="121"/>
      <c r="U27" s="121"/>
      <c r="V27" s="113">
        <v>225600</v>
      </c>
    </row>
    <row r="28" spans="3:22" ht="11.25" customHeight="1">
      <c r="C28" s="120"/>
      <c r="D28" s="121"/>
      <c r="F28" s="20"/>
      <c r="G28" s="121"/>
      <c r="I28" s="121"/>
      <c r="K28" s="121"/>
      <c r="M28" s="121"/>
      <c r="O28" s="121"/>
      <c r="P28" s="121"/>
      <c r="Q28" s="121"/>
      <c r="S28" s="121"/>
      <c r="U28" s="121"/>
      <c r="V28" s="113"/>
    </row>
    <row r="29" spans="1:22" ht="11.25" customHeight="1">
      <c r="A29" s="122" t="s">
        <v>65</v>
      </c>
      <c r="C29" s="120">
        <f>257431+53341</f>
        <v>310772</v>
      </c>
      <c r="D29" s="121"/>
      <c r="E29" s="113">
        <v>279063</v>
      </c>
      <c r="F29" s="20"/>
      <c r="G29" s="121"/>
      <c r="I29" s="121"/>
      <c r="K29" s="121"/>
      <c r="M29" s="121"/>
      <c r="O29" s="121"/>
      <c r="P29" s="121"/>
      <c r="Q29" s="121"/>
      <c r="S29" s="121"/>
      <c r="U29" s="121"/>
      <c r="V29" s="113">
        <v>264037</v>
      </c>
    </row>
    <row r="30" spans="3:22" ht="11.25" customHeight="1">
      <c r="C30" s="120"/>
      <c r="D30" s="121"/>
      <c r="F30" s="15"/>
      <c r="G30" s="121"/>
      <c r="I30" s="121"/>
      <c r="K30" s="121"/>
      <c r="M30" s="121"/>
      <c r="O30" s="121"/>
      <c r="P30" s="121"/>
      <c r="Q30" s="121"/>
      <c r="S30" s="121"/>
      <c r="U30" s="121"/>
      <c r="V30" s="113"/>
    </row>
    <row r="31" spans="1:22" ht="11.25" customHeight="1">
      <c r="A31" s="111" t="s">
        <v>78</v>
      </c>
      <c r="C31" s="120">
        <v>140129</v>
      </c>
      <c r="D31" s="121"/>
      <c r="E31" s="113">
        <f>45084</f>
        <v>45084</v>
      </c>
      <c r="F31" s="15"/>
      <c r="G31" s="121"/>
      <c r="I31" s="121"/>
      <c r="K31" s="121"/>
      <c r="M31" s="121"/>
      <c r="O31" s="121"/>
      <c r="P31" s="121"/>
      <c r="Q31" s="121"/>
      <c r="S31" s="121"/>
      <c r="U31" s="121"/>
      <c r="V31" s="237" t="s">
        <v>47</v>
      </c>
    </row>
    <row r="32" spans="3:22" ht="11.25" customHeight="1">
      <c r="C32" s="120"/>
      <c r="D32" s="121"/>
      <c r="F32" s="15"/>
      <c r="G32" s="121"/>
      <c r="I32" s="121"/>
      <c r="K32" s="121"/>
      <c r="M32" s="121"/>
      <c r="O32" s="121"/>
      <c r="P32" s="121"/>
      <c r="Q32" s="121"/>
      <c r="S32" s="121"/>
      <c r="U32" s="121"/>
      <c r="V32" s="113"/>
    </row>
    <row r="33" spans="1:22" ht="11.25" customHeight="1">
      <c r="A33" s="111" t="s">
        <v>5</v>
      </c>
      <c r="C33" s="120">
        <v>172968</v>
      </c>
      <c r="D33" s="121"/>
      <c r="E33" s="113">
        <v>134691</v>
      </c>
      <c r="F33" s="15"/>
      <c r="G33" s="121"/>
      <c r="I33" s="121"/>
      <c r="K33" s="121"/>
      <c r="M33" s="121"/>
      <c r="O33" s="121"/>
      <c r="P33" s="121"/>
      <c r="Q33" s="121"/>
      <c r="S33" s="121"/>
      <c r="U33" s="121"/>
      <c r="V33" s="113">
        <v>101201</v>
      </c>
    </row>
    <row r="34" spans="3:22" ht="11.25" customHeight="1">
      <c r="C34" s="120"/>
      <c r="D34" s="121"/>
      <c r="F34" s="15"/>
      <c r="G34" s="121"/>
      <c r="I34" s="121"/>
      <c r="K34" s="121"/>
      <c r="V34" s="113"/>
    </row>
    <row r="35" spans="1:22" ht="11.25" customHeight="1">
      <c r="A35" s="123" t="s">
        <v>6</v>
      </c>
      <c r="C35" s="124">
        <v>397474</v>
      </c>
      <c r="D35" s="121"/>
      <c r="E35" s="222">
        <v>338660</v>
      </c>
      <c r="F35" s="20"/>
      <c r="G35" s="125"/>
      <c r="I35" s="125"/>
      <c r="K35" s="125"/>
      <c r="M35" s="125"/>
      <c r="O35" s="125"/>
      <c r="P35" s="165"/>
      <c r="Q35" s="125"/>
      <c r="S35" s="125"/>
      <c r="U35" s="125"/>
      <c r="V35" s="222">
        <v>287655</v>
      </c>
    </row>
    <row r="36" spans="3:11" ht="11.25" customHeight="1">
      <c r="C36" s="126"/>
      <c r="D36" s="127"/>
      <c r="E36" s="18"/>
      <c r="F36" s="20"/>
      <c r="G36" s="126"/>
      <c r="I36" s="126"/>
      <c r="K36" s="126"/>
    </row>
    <row r="37" spans="1:22" ht="14.25" customHeight="1" thickBot="1">
      <c r="A37" s="111" t="s">
        <v>15</v>
      </c>
      <c r="C37" s="128">
        <f>SUM(C9:C35)</f>
        <v>3576961</v>
      </c>
      <c r="D37" s="130"/>
      <c r="E37" s="128">
        <f>SUM(E9:E35)</f>
        <v>3320631</v>
      </c>
      <c r="F37" s="130"/>
      <c r="G37" s="128">
        <f aca="true" t="shared" si="0" ref="G37:U37">SUM(G9:G35)</f>
        <v>0</v>
      </c>
      <c r="H37" s="128">
        <f t="shared" si="0"/>
        <v>0</v>
      </c>
      <c r="I37" s="128">
        <f t="shared" si="0"/>
        <v>0</v>
      </c>
      <c r="J37" s="128">
        <f t="shared" si="0"/>
        <v>0</v>
      </c>
      <c r="K37" s="128">
        <f t="shared" si="0"/>
        <v>0</v>
      </c>
      <c r="L37" s="128">
        <f t="shared" si="0"/>
        <v>0</v>
      </c>
      <c r="M37" s="128">
        <f t="shared" si="0"/>
        <v>0</v>
      </c>
      <c r="N37" s="128">
        <f t="shared" si="0"/>
        <v>0</v>
      </c>
      <c r="O37" s="128">
        <f t="shared" si="0"/>
        <v>0</v>
      </c>
      <c r="P37" s="128">
        <f t="shared" si="0"/>
        <v>0</v>
      </c>
      <c r="Q37" s="128">
        <f t="shared" si="0"/>
        <v>0</v>
      </c>
      <c r="R37" s="128">
        <f t="shared" si="0"/>
        <v>0</v>
      </c>
      <c r="S37" s="128">
        <f t="shared" si="0"/>
        <v>0</v>
      </c>
      <c r="T37" s="128">
        <f t="shared" si="0"/>
        <v>0</v>
      </c>
      <c r="U37" s="128">
        <f t="shared" si="0"/>
        <v>0</v>
      </c>
      <c r="V37" s="128">
        <f>SUM(V9:V35)</f>
        <v>3163842</v>
      </c>
    </row>
    <row r="38" spans="1:6" ht="11.25" customHeight="1" thickTop="1">
      <c r="A38" s="111"/>
      <c r="C38" s="130"/>
      <c r="D38" s="129"/>
      <c r="E38" s="130"/>
      <c r="F38" s="19"/>
    </row>
    <row r="39" spans="1:6" ht="11.25" customHeight="1">
      <c r="A39" s="111" t="s">
        <v>79</v>
      </c>
      <c r="C39" s="130"/>
      <c r="D39" s="129"/>
      <c r="E39" s="130"/>
      <c r="F39" s="19"/>
    </row>
    <row r="40" spans="1:6" ht="11.25" customHeight="1">
      <c r="A40" s="46" t="s">
        <v>66</v>
      </c>
      <c r="C40" s="130"/>
      <c r="D40" s="129"/>
      <c r="E40" s="130"/>
      <c r="F40" s="19"/>
    </row>
    <row r="41" spans="1:6" ht="11.25" customHeight="1">
      <c r="A41" s="46" t="s">
        <v>67</v>
      </c>
      <c r="C41" s="130"/>
      <c r="D41" s="129"/>
      <c r="E41" s="130"/>
      <c r="F41" s="19"/>
    </row>
    <row r="42" spans="1:6" ht="11.25" customHeight="1">
      <c r="A42" s="46" t="s">
        <v>91</v>
      </c>
      <c r="C42" s="130"/>
      <c r="D42" s="129"/>
      <c r="E42" s="130"/>
      <c r="F42" s="19"/>
    </row>
    <row r="43" spans="1:6" ht="11.25" customHeight="1">
      <c r="A43" s="122" t="s">
        <v>92</v>
      </c>
      <c r="C43" s="130"/>
      <c r="D43" s="129"/>
      <c r="E43" s="130"/>
      <c r="F43" s="19"/>
    </row>
    <row r="45" ht="11.25" customHeight="1">
      <c r="A45" s="111" t="s">
        <v>0</v>
      </c>
    </row>
    <row r="46" ht="11.25" customHeight="1">
      <c r="A46" s="111" t="s">
        <v>22</v>
      </c>
    </row>
    <row r="47" spans="1:3" ht="11.25" customHeight="1">
      <c r="A47" s="114" t="str">
        <f>A3</f>
        <v>2010 - 2012</v>
      </c>
      <c r="B47" s="222"/>
      <c r="C47" s="222"/>
    </row>
    <row r="48" spans="1:2" ht="11.25" customHeight="1">
      <c r="A48" s="132"/>
      <c r="B48" s="133"/>
    </row>
    <row r="49" spans="1:7" ht="11.25" customHeight="1">
      <c r="A49" s="119"/>
      <c r="B49" s="119"/>
      <c r="C49" s="174"/>
      <c r="D49" s="174"/>
      <c r="E49" s="174"/>
      <c r="F49" s="173"/>
      <c r="G49" s="173"/>
    </row>
    <row r="50" spans="3:22" ht="11.25" customHeight="1">
      <c r="C50" s="117">
        <v>2010</v>
      </c>
      <c r="D50" s="172"/>
      <c r="E50" s="117">
        <v>2011</v>
      </c>
      <c r="F50" s="173"/>
      <c r="G50" s="117">
        <v>2012</v>
      </c>
      <c r="I50" s="117">
        <v>2013</v>
      </c>
      <c r="K50" s="117">
        <v>2014</v>
      </c>
      <c r="M50" s="117">
        <v>2015</v>
      </c>
      <c r="O50" s="40">
        <v>2016</v>
      </c>
      <c r="P50" s="223"/>
      <c r="Q50" s="40">
        <v>2017</v>
      </c>
      <c r="S50" s="40">
        <v>2018</v>
      </c>
      <c r="U50" s="40">
        <v>2019</v>
      </c>
      <c r="V50" s="117">
        <v>2012</v>
      </c>
    </row>
    <row r="51" spans="7:22" ht="11.25" customHeight="1">
      <c r="G51" s="113"/>
      <c r="I51" s="113"/>
      <c r="K51" s="113"/>
      <c r="V51" s="113"/>
    </row>
    <row r="52" spans="1:22" ht="11.25" customHeight="1">
      <c r="A52" s="77" t="s">
        <v>90</v>
      </c>
      <c r="C52" s="202">
        <f>(C9-165230)/165230</f>
        <v>-0.127</v>
      </c>
      <c r="D52" s="203"/>
      <c r="E52" s="202">
        <f>(E9-C9)/ABS(C9)</f>
        <v>-0.121</v>
      </c>
      <c r="F52" s="202"/>
      <c r="G52" s="202" t="e">
        <f>(G9-#REF!)/#REF!</f>
        <v>#REF!</v>
      </c>
      <c r="H52" s="202"/>
      <c r="I52" s="202" t="e">
        <f aca="true" t="shared" si="1" ref="I52:U52">(I9-G9)/G9</f>
        <v>#DIV/0!</v>
      </c>
      <c r="J52" s="202"/>
      <c r="K52" s="202" t="e">
        <f t="shared" si="1"/>
        <v>#DIV/0!</v>
      </c>
      <c r="L52" s="202"/>
      <c r="M52" s="202" t="e">
        <f t="shared" si="1"/>
        <v>#DIV/0!</v>
      </c>
      <c r="N52" s="202"/>
      <c r="O52" s="202" t="e">
        <f t="shared" si="1"/>
        <v>#DIV/0!</v>
      </c>
      <c r="P52" s="202"/>
      <c r="Q52" s="202" t="e">
        <f t="shared" si="1"/>
        <v>#DIV/0!</v>
      </c>
      <c r="R52" s="202"/>
      <c r="S52" s="202" t="e">
        <f t="shared" si="1"/>
        <v>#DIV/0!</v>
      </c>
      <c r="T52" s="202"/>
      <c r="U52" s="202" t="e">
        <f t="shared" si="1"/>
        <v>#DIV/0!</v>
      </c>
      <c r="V52" s="202">
        <f>(V9-E9)/ABS(E9)</f>
        <v>-0.181</v>
      </c>
    </row>
    <row r="53" spans="3:22" ht="11.25" customHeight="1">
      <c r="C53" s="203"/>
      <c r="D53" s="203"/>
      <c r="E53" s="202"/>
      <c r="F53" s="204"/>
      <c r="G53" s="203"/>
      <c r="H53" s="205"/>
      <c r="I53" s="203"/>
      <c r="K53" s="203"/>
      <c r="M53" s="203"/>
      <c r="O53" s="203"/>
      <c r="P53" s="203"/>
      <c r="Q53" s="203"/>
      <c r="R53" s="203"/>
      <c r="S53" s="203"/>
      <c r="U53" s="203"/>
      <c r="V53" s="202"/>
    </row>
    <row r="54" spans="1:22" ht="11.25" customHeight="1">
      <c r="A54" s="111" t="s">
        <v>55</v>
      </c>
      <c r="C54" s="202">
        <f>(C11-460702)/460702</f>
        <v>-0.101</v>
      </c>
      <c r="D54" s="203"/>
      <c r="E54" s="202">
        <f>(E11-C11)/ABS(C11)</f>
        <v>-0.11</v>
      </c>
      <c r="F54" s="204"/>
      <c r="G54" s="185" t="s">
        <v>47</v>
      </c>
      <c r="H54" s="205"/>
      <c r="I54" s="202" t="e">
        <f>(I11-G11)/G11</f>
        <v>#DIV/0!</v>
      </c>
      <c r="K54" s="202" t="e">
        <f>(K11-I11)/I11</f>
        <v>#DIV/0!</v>
      </c>
      <c r="M54" s="202" t="e">
        <f>(M11-K11)/K11</f>
        <v>#DIV/0!</v>
      </c>
      <c r="O54" s="202" t="e">
        <f>(O11-M11)/M11</f>
        <v>#DIV/0!</v>
      </c>
      <c r="P54" s="202"/>
      <c r="Q54" s="202" t="e">
        <f>(Q11-O11)/O11</f>
        <v>#DIV/0!</v>
      </c>
      <c r="R54" s="202"/>
      <c r="S54" s="202" t="e">
        <f>(S11-Q11)/Q11</f>
        <v>#DIV/0!</v>
      </c>
      <c r="U54" s="202" t="e">
        <f>(U11-S11)/S11</f>
        <v>#DIV/0!</v>
      </c>
      <c r="V54" s="202">
        <f>(V11-E11)/ABS(E11)</f>
        <v>-0.18</v>
      </c>
    </row>
    <row r="55" spans="1:22" ht="11.25" customHeight="1">
      <c r="A55" s="111"/>
      <c r="C55" s="202"/>
      <c r="D55" s="203"/>
      <c r="E55" s="202"/>
      <c r="F55" s="204"/>
      <c r="G55" s="202"/>
      <c r="H55" s="205"/>
      <c r="I55" s="202"/>
      <c r="K55" s="202"/>
      <c r="M55" s="202"/>
      <c r="O55" s="202"/>
      <c r="P55" s="202"/>
      <c r="Q55" s="202"/>
      <c r="R55" s="202"/>
      <c r="S55" s="202"/>
      <c r="U55" s="202"/>
      <c r="V55" s="202" t="s">
        <v>8</v>
      </c>
    </row>
    <row r="56" spans="1:22" ht="11.25" customHeight="1">
      <c r="A56" s="111" t="s">
        <v>48</v>
      </c>
      <c r="C56" s="237">
        <f>(C13-777408)/777408</f>
        <v>-0.05</v>
      </c>
      <c r="D56" s="203"/>
      <c r="E56" s="202">
        <f>(E13-C13)/ABS(C13)</f>
        <v>-0.011</v>
      </c>
      <c r="F56" s="204"/>
      <c r="G56" s="185" t="s">
        <v>47</v>
      </c>
      <c r="H56" s="205"/>
      <c r="I56" s="185" t="s">
        <v>47</v>
      </c>
      <c r="K56" s="185" t="s">
        <v>47</v>
      </c>
      <c r="M56" s="202" t="e">
        <f>(M13-K13)/K13</f>
        <v>#DIV/0!</v>
      </c>
      <c r="O56" s="202" t="e">
        <f>(O13-M13)/M13</f>
        <v>#DIV/0!</v>
      </c>
      <c r="P56" s="202"/>
      <c r="Q56" s="202" t="e">
        <f>(Q13-O13)/O13</f>
        <v>#DIV/0!</v>
      </c>
      <c r="R56" s="202"/>
      <c r="S56" s="202" t="e">
        <f>(S13-Q13)/Q13</f>
        <v>#DIV/0!</v>
      </c>
      <c r="U56" s="202" t="e">
        <f>(U13-S13)/S13</f>
        <v>#DIV/0!</v>
      </c>
      <c r="V56" s="202">
        <f>(V13-E13)/ABS(E13)</f>
        <v>-0.06</v>
      </c>
    </row>
    <row r="57" spans="3:22" ht="11.25" customHeight="1">
      <c r="C57" s="202"/>
      <c r="D57" s="203"/>
      <c r="E57" s="202"/>
      <c r="F57" s="204"/>
      <c r="G57" s="203"/>
      <c r="H57" s="205"/>
      <c r="I57" s="203"/>
      <c r="K57" s="203"/>
      <c r="M57" s="203"/>
      <c r="O57" s="203"/>
      <c r="P57" s="203"/>
      <c r="Q57" s="203"/>
      <c r="R57" s="203"/>
      <c r="S57" s="203"/>
      <c r="U57" s="203"/>
      <c r="V57" s="202" t="s">
        <v>8</v>
      </c>
    </row>
    <row r="58" spans="1:22" ht="11.25" customHeight="1">
      <c r="A58" s="111" t="s">
        <v>2</v>
      </c>
      <c r="C58" s="202">
        <f>(C15-429175)/429175</f>
        <v>-0.106</v>
      </c>
      <c r="D58" s="203"/>
      <c r="E58" s="202">
        <f>(E15-C15)/ABS(C15)</f>
        <v>-0.008</v>
      </c>
      <c r="F58" s="204"/>
      <c r="G58" s="185" t="s">
        <v>47</v>
      </c>
      <c r="H58" s="205"/>
      <c r="I58" s="202" t="e">
        <f>(I15-G15)/G15</f>
        <v>#DIV/0!</v>
      </c>
      <c r="K58" s="202" t="e">
        <f>(K15-I15)/I15</f>
        <v>#DIV/0!</v>
      </c>
      <c r="M58" s="202" t="e">
        <f>(M15-K15)/K15</f>
        <v>#DIV/0!</v>
      </c>
      <c r="O58" s="202" t="e">
        <f>(O15-M15)/M15</f>
        <v>#DIV/0!</v>
      </c>
      <c r="P58" s="202"/>
      <c r="Q58" s="202" t="e">
        <f>(Q15-O15)/O15</f>
        <v>#DIV/0!</v>
      </c>
      <c r="R58" s="202"/>
      <c r="S58" s="202" t="e">
        <f>(S15-Q15)/Q15</f>
        <v>#DIV/0!</v>
      </c>
      <c r="U58" s="202" t="e">
        <f>(U15-S15)/S15</f>
        <v>#DIV/0!</v>
      </c>
      <c r="V58" s="202">
        <f>(V15-E15)/ABS(E15)</f>
        <v>-0.093</v>
      </c>
    </row>
    <row r="59" spans="1:22" ht="11.25" customHeight="1">
      <c r="A59" s="111"/>
      <c r="C59" s="202"/>
      <c r="D59" s="203"/>
      <c r="E59" s="202"/>
      <c r="F59" s="204"/>
      <c r="G59" s="185"/>
      <c r="H59" s="205"/>
      <c r="I59" s="202"/>
      <c r="K59" s="202"/>
      <c r="M59" s="202"/>
      <c r="O59" s="202"/>
      <c r="P59" s="202"/>
      <c r="Q59" s="202"/>
      <c r="R59" s="202"/>
      <c r="S59" s="202"/>
      <c r="U59" s="202"/>
      <c r="V59" s="202"/>
    </row>
    <row r="60" spans="1:22" ht="11.25" customHeight="1">
      <c r="A60" s="35" t="s">
        <v>77</v>
      </c>
      <c r="C60" s="237" t="s">
        <v>47</v>
      </c>
      <c r="D60" s="203"/>
      <c r="E60" s="237" t="s">
        <v>47</v>
      </c>
      <c r="F60" s="204"/>
      <c r="G60" s="185"/>
      <c r="H60" s="205"/>
      <c r="I60" s="202"/>
      <c r="K60" s="202"/>
      <c r="M60" s="202"/>
      <c r="O60" s="202"/>
      <c r="P60" s="202"/>
      <c r="Q60" s="202"/>
      <c r="R60" s="202"/>
      <c r="S60" s="202"/>
      <c r="U60" s="202"/>
      <c r="V60" s="202">
        <f>(V17-E17)/ABS(E17)</f>
        <v>0.742</v>
      </c>
    </row>
    <row r="61" spans="3:22" ht="11.25" customHeight="1">
      <c r="C61" s="202"/>
      <c r="D61" s="203"/>
      <c r="E61" s="202"/>
      <c r="F61" s="204"/>
      <c r="G61" s="203"/>
      <c r="H61" s="205"/>
      <c r="I61" s="203"/>
      <c r="K61" s="203"/>
      <c r="M61" s="203"/>
      <c r="O61" s="203"/>
      <c r="P61" s="203"/>
      <c r="Q61" s="203"/>
      <c r="R61" s="203"/>
      <c r="S61" s="203"/>
      <c r="U61" s="203"/>
      <c r="V61" s="202"/>
    </row>
    <row r="62" spans="1:22" ht="11.25" customHeight="1" hidden="1">
      <c r="A62" s="111" t="s">
        <v>44</v>
      </c>
      <c r="C62" s="202" t="s">
        <v>47</v>
      </c>
      <c r="D62" s="203"/>
      <c r="E62" s="202" t="e">
        <f>(E19-C19)/C19</f>
        <v>#DIV/0!</v>
      </c>
      <c r="F62" s="206"/>
      <c r="G62" s="185" t="s">
        <v>47</v>
      </c>
      <c r="H62" s="205"/>
      <c r="I62" s="185" t="s">
        <v>47</v>
      </c>
      <c r="J62" s="202"/>
      <c r="K62" s="185" t="s">
        <v>47</v>
      </c>
      <c r="M62" s="185" t="s">
        <v>47</v>
      </c>
      <c r="N62" s="202"/>
      <c r="O62" s="185" t="s">
        <v>47</v>
      </c>
      <c r="P62" s="185"/>
      <c r="Q62" s="185" t="s">
        <v>47</v>
      </c>
      <c r="R62" s="185"/>
      <c r="S62" s="185" t="s">
        <v>47</v>
      </c>
      <c r="U62" s="185" t="s">
        <v>47</v>
      </c>
      <c r="V62" s="202" t="e">
        <f>(V19-T19)/T19</f>
        <v>#DIV/0!</v>
      </c>
    </row>
    <row r="63" spans="1:22" ht="11.25" customHeight="1">
      <c r="A63" s="111" t="s">
        <v>3</v>
      </c>
      <c r="C63" s="202">
        <f>(C20-493913)/493913</f>
        <v>-0.03</v>
      </c>
      <c r="D63" s="203"/>
      <c r="E63" s="202">
        <f>(E20-C20)/ABS(C20)</f>
        <v>-0.025</v>
      </c>
      <c r="F63" s="204"/>
      <c r="G63" s="185" t="s">
        <v>47</v>
      </c>
      <c r="H63" s="205"/>
      <c r="I63" s="202" t="e">
        <f>(I20-G20)/G20</f>
        <v>#DIV/0!</v>
      </c>
      <c r="K63" s="202" t="e">
        <f>(K20-I20)/I20</f>
        <v>#DIV/0!</v>
      </c>
      <c r="M63" s="202" t="e">
        <f>(M20-K20)/K20</f>
        <v>#DIV/0!</v>
      </c>
      <c r="O63" s="202" t="e">
        <f>(O20-M20)/M20</f>
        <v>#DIV/0!</v>
      </c>
      <c r="P63" s="202"/>
      <c r="Q63" s="202" t="e">
        <f>(Q20-O20)/O20</f>
        <v>#DIV/0!</v>
      </c>
      <c r="R63" s="202"/>
      <c r="S63" s="202" t="e">
        <f>(S20-Q20)/Q20</f>
        <v>#DIV/0!</v>
      </c>
      <c r="U63" s="202" t="e">
        <f>(U20-S20)/S20</f>
        <v>#DIV/0!</v>
      </c>
      <c r="V63" s="202">
        <f>(V20-E20)/ABS(E20)</f>
        <v>-0.057</v>
      </c>
    </row>
    <row r="64" spans="3:22" ht="11.25" customHeight="1">
      <c r="C64" s="202"/>
      <c r="D64" s="203"/>
      <c r="E64" s="202"/>
      <c r="F64" s="204"/>
      <c r="G64" s="203"/>
      <c r="H64" s="205"/>
      <c r="I64" s="203"/>
      <c r="K64" s="203"/>
      <c r="M64" s="203"/>
      <c r="O64" s="203"/>
      <c r="P64" s="203"/>
      <c r="Q64" s="203"/>
      <c r="R64" s="203"/>
      <c r="S64" s="203"/>
      <c r="U64" s="203"/>
      <c r="V64" s="202"/>
    </row>
    <row r="65" spans="1:22" ht="11.25" customHeight="1">
      <c r="A65" s="111" t="s">
        <v>64</v>
      </c>
      <c r="C65" s="202">
        <f>(C22-161225)/161225</f>
        <v>-0.169</v>
      </c>
      <c r="D65" s="203"/>
      <c r="E65" s="202">
        <f>(E22-C22)/ABS(C22)</f>
        <v>0.005</v>
      </c>
      <c r="F65" s="204"/>
      <c r="G65" s="185" t="s">
        <v>47</v>
      </c>
      <c r="H65" s="205"/>
      <c r="I65" s="202" t="e">
        <f>(I22-G22)/G22</f>
        <v>#DIV/0!</v>
      </c>
      <c r="K65" s="202" t="e">
        <f>(K22-I22)/I22</f>
        <v>#DIV/0!</v>
      </c>
      <c r="M65" s="202" t="e">
        <f>(M22-K22)/K22</f>
        <v>#DIV/0!</v>
      </c>
      <c r="O65" s="202" t="e">
        <f>(O22-M22)/M22</f>
        <v>#DIV/0!</v>
      </c>
      <c r="P65" s="202"/>
      <c r="Q65" s="202" t="e">
        <f>(Q22-O22)/O22</f>
        <v>#DIV/0!</v>
      </c>
      <c r="R65" s="202"/>
      <c r="S65" s="202" t="e">
        <f>(S22-Q22)/Q22</f>
        <v>#DIV/0!</v>
      </c>
      <c r="U65" s="202" t="e">
        <f>(U22-S22)/S22</f>
        <v>#DIV/0!</v>
      </c>
      <c r="V65" s="202">
        <f>(V22-E22)/ABS(E22)</f>
        <v>-0.056</v>
      </c>
    </row>
    <row r="66" spans="3:22" ht="11.25" customHeight="1">
      <c r="C66" s="202"/>
      <c r="D66" s="203"/>
      <c r="E66" s="202"/>
      <c r="F66" s="204"/>
      <c r="G66" s="203"/>
      <c r="H66" s="205"/>
      <c r="I66" s="203"/>
      <c r="K66" s="203"/>
      <c r="M66" s="203"/>
      <c r="O66" s="203"/>
      <c r="P66" s="203"/>
      <c r="Q66" s="203"/>
      <c r="R66" s="203"/>
      <c r="S66" s="203"/>
      <c r="U66" s="203"/>
      <c r="V66" s="202"/>
    </row>
    <row r="67" spans="1:22" ht="11.25" customHeight="1" hidden="1">
      <c r="A67" s="111" t="s">
        <v>51</v>
      </c>
      <c r="C67" s="202" t="s">
        <v>47</v>
      </c>
      <c r="D67" s="203"/>
      <c r="E67" s="202" t="e">
        <f>(E24-C24)/C24</f>
        <v>#DIV/0!</v>
      </c>
      <c r="F67" s="204"/>
      <c r="G67" s="185" t="s">
        <v>47</v>
      </c>
      <c r="H67" s="205"/>
      <c r="I67" s="202" t="e">
        <f>(I24-G24)/G24</f>
        <v>#DIV/0!</v>
      </c>
      <c r="K67" s="202" t="e">
        <f>(K24-I24)/I24</f>
        <v>#DIV/0!</v>
      </c>
      <c r="M67" s="202" t="e">
        <f>(M24-K24)/K24</f>
        <v>#DIV/0!</v>
      </c>
      <c r="O67" s="202" t="e">
        <f>(O24-M24)/M24</f>
        <v>#DIV/0!</v>
      </c>
      <c r="P67" s="202"/>
      <c r="Q67" s="81" t="s">
        <v>47</v>
      </c>
      <c r="R67" s="202"/>
      <c r="S67" s="81" t="s">
        <v>47</v>
      </c>
      <c r="U67" s="81" t="s">
        <v>47</v>
      </c>
      <c r="V67" s="202" t="e">
        <f>(V24-T24)/T24</f>
        <v>#DIV/0!</v>
      </c>
    </row>
    <row r="68" spans="1:22" ht="11.25" customHeight="1">
      <c r="A68" s="35" t="s">
        <v>88</v>
      </c>
      <c r="C68" s="237" t="s">
        <v>47</v>
      </c>
      <c r="D68" s="203"/>
      <c r="E68" s="237" t="s">
        <v>47</v>
      </c>
      <c r="F68" s="204"/>
      <c r="G68" s="185"/>
      <c r="H68" s="205"/>
      <c r="I68" s="202"/>
      <c r="K68" s="202"/>
      <c r="M68" s="202"/>
      <c r="O68" s="202"/>
      <c r="P68" s="202"/>
      <c r="Q68" s="81"/>
      <c r="R68" s="202"/>
      <c r="S68" s="81"/>
      <c r="U68" s="81"/>
      <c r="V68" s="237" t="s">
        <v>47</v>
      </c>
    </row>
    <row r="69" spans="1:22" ht="11.25" customHeight="1">
      <c r="A69" s="111"/>
      <c r="C69" s="202"/>
      <c r="D69" s="203"/>
      <c r="E69" s="202"/>
      <c r="F69" s="204"/>
      <c r="G69" s="185"/>
      <c r="H69" s="205"/>
      <c r="I69" s="202"/>
      <c r="K69" s="202"/>
      <c r="M69" s="202"/>
      <c r="O69" s="202"/>
      <c r="P69" s="202"/>
      <c r="Q69" s="81"/>
      <c r="R69" s="202"/>
      <c r="S69" s="81"/>
      <c r="U69" s="81"/>
      <c r="V69" s="202"/>
    </row>
    <row r="70" spans="1:22" ht="11.25" customHeight="1">
      <c r="A70" s="111" t="s">
        <v>4</v>
      </c>
      <c r="C70" s="202">
        <f>(C27-283818)/283818</f>
        <v>-0.076</v>
      </c>
      <c r="D70" s="203"/>
      <c r="E70" s="202">
        <f>(E27-C27)/ABS(C27)</f>
        <v>-0.076</v>
      </c>
      <c r="F70" s="204"/>
      <c r="G70" s="185" t="s">
        <v>47</v>
      </c>
      <c r="H70" s="205"/>
      <c r="I70" s="202" t="e">
        <f>(I27-G27)/G27</f>
        <v>#DIV/0!</v>
      </c>
      <c r="K70" s="202" t="e">
        <f>(K27-I27)/I27</f>
        <v>#DIV/0!</v>
      </c>
      <c r="M70" s="202" t="e">
        <f>(M27-K27)/K27</f>
        <v>#DIV/0!</v>
      </c>
      <c r="O70" s="202" t="e">
        <f>(O27-M27)/M27</f>
        <v>#DIV/0!</v>
      </c>
      <c r="P70" s="202"/>
      <c r="Q70" s="202" t="e">
        <f>(Q27-O27)/O27</f>
        <v>#DIV/0!</v>
      </c>
      <c r="R70" s="202"/>
      <c r="S70" s="202" t="e">
        <f>(S27-Q27)/Q27</f>
        <v>#DIV/0!</v>
      </c>
      <c r="U70" s="202" t="e">
        <f>(U27-S27)/S27</f>
        <v>#DIV/0!</v>
      </c>
      <c r="V70" s="202">
        <f>(V27-E27)/ABS(E27)</f>
        <v>-0.069</v>
      </c>
    </row>
    <row r="71" spans="3:22" ht="11.25" customHeight="1">
      <c r="C71" s="202"/>
      <c r="D71" s="203"/>
      <c r="E71" s="202"/>
      <c r="F71" s="204"/>
      <c r="G71" s="203"/>
      <c r="H71" s="205"/>
      <c r="I71" s="203"/>
      <c r="K71" s="203"/>
      <c r="M71" s="203"/>
      <c r="O71" s="203"/>
      <c r="P71" s="203"/>
      <c r="Q71" s="203"/>
      <c r="R71" s="203"/>
      <c r="S71" s="203"/>
      <c r="U71" s="203"/>
      <c r="V71" s="202"/>
    </row>
    <row r="72" spans="1:22" ht="11.25" customHeight="1">
      <c r="A72" s="122" t="s">
        <v>65</v>
      </c>
      <c r="C72" s="202">
        <f>(C29-321629)/321629</f>
        <v>-0.034</v>
      </c>
      <c r="D72" s="203"/>
      <c r="E72" s="202">
        <f>(E29-C29)/ABS(C29)</f>
        <v>-0.102</v>
      </c>
      <c r="F72" s="204"/>
      <c r="G72" s="185" t="s">
        <v>47</v>
      </c>
      <c r="H72" s="205"/>
      <c r="I72" s="202" t="e">
        <f>(I29-G29)/G29</f>
        <v>#DIV/0!</v>
      </c>
      <c r="K72" s="202" t="e">
        <f>(K29-I29)/I29</f>
        <v>#DIV/0!</v>
      </c>
      <c r="M72" s="202" t="e">
        <f>(M29-K29)/K29</f>
        <v>#DIV/0!</v>
      </c>
      <c r="O72" s="202" t="e">
        <f>(O29-M29)/M29</f>
        <v>#DIV/0!</v>
      </c>
      <c r="P72" s="202"/>
      <c r="Q72" s="202" t="e">
        <f>(Q29-O29)/O29</f>
        <v>#DIV/0!</v>
      </c>
      <c r="R72" s="202"/>
      <c r="S72" s="202" t="e">
        <f>(S29-Q29)/Q29</f>
        <v>#DIV/0!</v>
      </c>
      <c r="U72" s="202" t="e">
        <f>(U29-S29)/S29</f>
        <v>#DIV/0!</v>
      </c>
      <c r="V72" s="202">
        <f>(V29-E29)/ABS(E29)</f>
        <v>-0.054</v>
      </c>
    </row>
    <row r="73" spans="3:22" ht="11.25" customHeight="1">
      <c r="C73" s="202"/>
      <c r="D73" s="203"/>
      <c r="E73" s="202"/>
      <c r="F73" s="204"/>
      <c r="G73" s="203"/>
      <c r="H73" s="205"/>
      <c r="I73" s="203"/>
      <c r="K73" s="203"/>
      <c r="M73" s="203"/>
      <c r="O73" s="203"/>
      <c r="P73" s="203"/>
      <c r="Q73" s="203"/>
      <c r="R73" s="203"/>
      <c r="S73" s="203"/>
      <c r="U73" s="203"/>
      <c r="V73" s="202"/>
    </row>
    <row r="74" spans="1:22" ht="11.25" customHeight="1">
      <c r="A74" s="111" t="s">
        <v>78</v>
      </c>
      <c r="C74" s="202">
        <f>(C31-155787)/155787</f>
        <v>-0.101</v>
      </c>
      <c r="D74" s="203"/>
      <c r="E74" s="202">
        <f>(E31-C31)/ABS(C31)</f>
        <v>-0.678</v>
      </c>
      <c r="F74" s="204"/>
      <c r="G74" s="185" t="s">
        <v>47</v>
      </c>
      <c r="H74" s="205"/>
      <c r="I74" s="202" t="e">
        <f>(I31-G31)/G31</f>
        <v>#DIV/0!</v>
      </c>
      <c r="K74" s="202" t="e">
        <f>(K31-I31)/I31</f>
        <v>#DIV/0!</v>
      </c>
      <c r="M74" s="202" t="e">
        <f>(M31-K31)/K31</f>
        <v>#DIV/0!</v>
      </c>
      <c r="O74" s="202" t="e">
        <f>(O31-M31)/M31</f>
        <v>#DIV/0!</v>
      </c>
      <c r="P74" s="202"/>
      <c r="Q74" s="202" t="e">
        <f>(Q31-O31)/O31</f>
        <v>#DIV/0!</v>
      </c>
      <c r="R74" s="202"/>
      <c r="S74" s="202" t="e">
        <f>(S31-Q31)/Q31</f>
        <v>#DIV/0!</v>
      </c>
      <c r="U74" s="202" t="e">
        <f>(U31-S31)/S31</f>
        <v>#DIV/0!</v>
      </c>
      <c r="V74" s="237" t="s">
        <v>47</v>
      </c>
    </row>
    <row r="75" spans="3:22" ht="11.25" customHeight="1">
      <c r="C75" s="202"/>
      <c r="D75" s="203"/>
      <c r="E75" s="202"/>
      <c r="F75" s="204"/>
      <c r="G75" s="203"/>
      <c r="H75" s="205"/>
      <c r="I75" s="203"/>
      <c r="K75" s="203"/>
      <c r="M75" s="203"/>
      <c r="O75" s="203"/>
      <c r="P75" s="203"/>
      <c r="Q75" s="203"/>
      <c r="R75" s="203"/>
      <c r="S75" s="203"/>
      <c r="U75" s="203"/>
      <c r="V75" s="202"/>
    </row>
    <row r="76" spans="1:22" ht="11.25" customHeight="1">
      <c r="A76" s="111" t="s">
        <v>5</v>
      </c>
      <c r="C76" s="202">
        <f>(C33-196727)/196727</f>
        <v>-0.121</v>
      </c>
      <c r="D76" s="203"/>
      <c r="E76" s="202">
        <f>(E33-C33)/ABS(C33)</f>
        <v>-0.221</v>
      </c>
      <c r="F76" s="204"/>
      <c r="G76" s="185" t="s">
        <v>47</v>
      </c>
      <c r="H76" s="205"/>
      <c r="I76" s="202" t="e">
        <f>(I33-G33)/G33</f>
        <v>#DIV/0!</v>
      </c>
      <c r="K76" s="202" t="e">
        <f>(K33-I33)/I33</f>
        <v>#DIV/0!</v>
      </c>
      <c r="M76" s="202" t="e">
        <f>(M33-K33)/K33</f>
        <v>#DIV/0!</v>
      </c>
      <c r="O76" s="202" t="e">
        <f>(O33-M33)/M33</f>
        <v>#DIV/0!</v>
      </c>
      <c r="P76" s="202"/>
      <c r="Q76" s="202" t="e">
        <f>(Q33-O33)/O33</f>
        <v>#DIV/0!</v>
      </c>
      <c r="R76" s="202"/>
      <c r="S76" s="202" t="e">
        <f>(S33-Q33)/Q33</f>
        <v>#DIV/0!</v>
      </c>
      <c r="U76" s="202" t="e">
        <f>(U33-S33)/S33</f>
        <v>#DIV/0!</v>
      </c>
      <c r="V76" s="202">
        <f>(V33-E33)/ABS(E33)</f>
        <v>-0.249</v>
      </c>
    </row>
    <row r="77" spans="3:22" ht="11.25" customHeight="1">
      <c r="C77" s="202"/>
      <c r="D77" s="207"/>
      <c r="E77" s="202"/>
      <c r="F77" s="208"/>
      <c r="G77" s="207"/>
      <c r="H77" s="205"/>
      <c r="I77" s="207"/>
      <c r="K77" s="207"/>
      <c r="M77" s="207"/>
      <c r="O77" s="207"/>
      <c r="P77" s="207"/>
      <c r="Q77" s="207"/>
      <c r="R77" s="207"/>
      <c r="S77" s="207"/>
      <c r="U77" s="207"/>
      <c r="V77" s="202"/>
    </row>
    <row r="78" spans="1:22" ht="11.25" customHeight="1">
      <c r="A78" s="111" t="s">
        <v>6</v>
      </c>
      <c r="C78" s="209">
        <f>(C35-439635)/439635</f>
        <v>-0.096</v>
      </c>
      <c r="D78" s="207"/>
      <c r="E78" s="202">
        <f>(E35-C35)/ABS(C35)</f>
        <v>-0.148</v>
      </c>
      <c r="F78" s="208"/>
      <c r="G78" s="185" t="s">
        <v>47</v>
      </c>
      <c r="H78" s="205"/>
      <c r="I78" s="202" t="e">
        <f>(I35-G35)/G35</f>
        <v>#DIV/0!</v>
      </c>
      <c r="K78" s="202" t="e">
        <f>(K35-I35)/I35</f>
        <v>#DIV/0!</v>
      </c>
      <c r="M78" s="202" t="e">
        <f>(M35-K35)/K35</f>
        <v>#DIV/0!</v>
      </c>
      <c r="O78" s="202" t="e">
        <f>(O35-M35)/M35</f>
        <v>#DIV/0!</v>
      </c>
      <c r="P78" s="202"/>
      <c r="Q78" s="202" t="e">
        <f>(Q35-O35)/O35</f>
        <v>#DIV/0!</v>
      </c>
      <c r="R78" s="202"/>
      <c r="S78" s="202" t="e">
        <f>(S35-Q35)/Q35</f>
        <v>#DIV/0!</v>
      </c>
      <c r="U78" s="202" t="e">
        <f>(U35-S35)/S35</f>
        <v>#DIV/0!</v>
      </c>
      <c r="V78" s="202">
        <f>(V35-E35)/ABS(E35)</f>
        <v>-0.151</v>
      </c>
    </row>
    <row r="79" spans="3:22" ht="11.25" customHeight="1">
      <c r="C79" s="202"/>
      <c r="D79" s="209"/>
      <c r="E79" s="202"/>
      <c r="F79" s="208"/>
      <c r="G79" s="207"/>
      <c r="H79" s="205"/>
      <c r="I79" s="207"/>
      <c r="K79" s="207"/>
      <c r="M79" s="207"/>
      <c r="O79" s="207"/>
      <c r="P79" s="207"/>
      <c r="Q79" s="207"/>
      <c r="R79" s="207"/>
      <c r="S79" s="207"/>
      <c r="U79" s="207"/>
      <c r="V79" s="202"/>
    </row>
    <row r="80" spans="1:22" ht="11.25" customHeight="1">
      <c r="A80" s="111" t="s">
        <v>15</v>
      </c>
      <c r="C80" s="202">
        <f>(C37-3885249)/3885249</f>
        <v>-0.079</v>
      </c>
      <c r="D80" s="207"/>
      <c r="E80" s="202">
        <f>(E37-C37)/ABS(C37)</f>
        <v>-0.072</v>
      </c>
      <c r="F80" s="210"/>
      <c r="G80" s="185" t="s">
        <v>47</v>
      </c>
      <c r="H80" s="205"/>
      <c r="I80" s="202" t="e">
        <f>(I37-G37)/G37</f>
        <v>#DIV/0!</v>
      </c>
      <c r="K80" s="202" t="e">
        <f>(K37-I37)/I37</f>
        <v>#DIV/0!</v>
      </c>
      <c r="M80" s="202" t="e">
        <f>(M37-K37)/K37</f>
        <v>#DIV/0!</v>
      </c>
      <c r="O80" s="202" t="e">
        <f>(O37-M37)/M37</f>
        <v>#DIV/0!</v>
      </c>
      <c r="P80" s="202"/>
      <c r="Q80" s="202" t="e">
        <f>(Q37-O37)/O37</f>
        <v>#DIV/0!</v>
      </c>
      <c r="R80" s="202"/>
      <c r="S80" s="202" t="e">
        <f>(S37-Q37)/Q37</f>
        <v>#DIV/0!</v>
      </c>
      <c r="U80" s="202" t="e">
        <f>(U37-S37)/S37</f>
        <v>#DIV/0!</v>
      </c>
      <c r="V80" s="202">
        <f>(V37-E37)/ABS(E37)</f>
        <v>-0.047</v>
      </c>
    </row>
    <row r="81" spans="3:6" ht="11.25" customHeight="1">
      <c r="C81" s="136"/>
      <c r="D81" s="133"/>
      <c r="E81" s="136"/>
      <c r="F81" s="24"/>
    </row>
    <row r="82" spans="1:5" ht="11.25" customHeight="1">
      <c r="A82" s="111" t="s">
        <v>79</v>
      </c>
      <c r="C82" s="119"/>
      <c r="D82" s="133"/>
      <c r="E82" s="119"/>
    </row>
    <row r="83" spans="1:5" ht="11.25" customHeight="1">
      <c r="A83" s="46" t="s">
        <v>66</v>
      </c>
      <c r="C83" s="119"/>
      <c r="E83" s="119"/>
    </row>
    <row r="84" spans="1:5" ht="11.25" customHeight="1">
      <c r="A84" s="46" t="s">
        <v>67</v>
      </c>
      <c r="C84" s="119"/>
      <c r="E84" s="119"/>
    </row>
    <row r="85" spans="1:5" ht="11.25" customHeight="1">
      <c r="A85" s="46" t="s">
        <v>91</v>
      </c>
      <c r="C85" s="119"/>
      <c r="E85" s="119"/>
    </row>
    <row r="86" spans="1:5" ht="11.25" customHeight="1">
      <c r="A86" s="122" t="s">
        <v>92</v>
      </c>
      <c r="C86" s="119"/>
      <c r="E86" s="119"/>
    </row>
    <row r="87" spans="1:5" ht="11.25" customHeight="1">
      <c r="A87" s="111"/>
      <c r="C87" s="119"/>
      <c r="E87" s="119"/>
    </row>
    <row r="88" spans="3:5" ht="11.25" customHeight="1">
      <c r="C88" s="119"/>
      <c r="E88" s="119"/>
    </row>
    <row r="89" spans="1:5" ht="11.25" customHeight="1">
      <c r="A89" s="49"/>
      <c r="C89" s="119"/>
      <c r="E89" s="119"/>
    </row>
    <row r="90" spans="1:5" ht="11.25" customHeight="1">
      <c r="A90" s="50"/>
      <c r="C90" s="119"/>
      <c r="E90" s="119"/>
    </row>
    <row r="91" ht="11.25" customHeight="1">
      <c r="A91" s="50"/>
    </row>
    <row r="92" ht="11.25" customHeight="1">
      <c r="A92" s="50"/>
    </row>
    <row r="93" ht="11.25" customHeight="1">
      <c r="A93" s="111" t="s">
        <v>0</v>
      </c>
    </row>
    <row r="94" ht="11.25" customHeight="1">
      <c r="A94" s="122" t="s">
        <v>63</v>
      </c>
    </row>
    <row r="95" spans="1:3" ht="11.25" customHeight="1">
      <c r="A95" s="114" t="str">
        <f>A3</f>
        <v>2010 - 2012</v>
      </c>
      <c r="B95" s="222"/>
      <c r="C95" s="222"/>
    </row>
    <row r="96" spans="1:2" ht="11.25" customHeight="1">
      <c r="A96" s="111" t="s">
        <v>1</v>
      </c>
      <c r="B96" s="119"/>
    </row>
    <row r="97" ht="11.25" customHeight="1">
      <c r="A97" s="35"/>
    </row>
    <row r="99" spans="3:22" ht="11.25" customHeight="1">
      <c r="C99" s="117">
        <v>2010</v>
      </c>
      <c r="D99" s="118"/>
      <c r="E99" s="117">
        <v>2011</v>
      </c>
      <c r="G99" s="117">
        <v>2012</v>
      </c>
      <c r="I99" s="117">
        <v>2013</v>
      </c>
      <c r="K99" s="117">
        <v>2014</v>
      </c>
      <c r="M99" s="117">
        <v>2015</v>
      </c>
      <c r="O99" s="40">
        <v>2016</v>
      </c>
      <c r="P99" s="223"/>
      <c r="Q99" s="40">
        <v>2017</v>
      </c>
      <c r="S99" s="40">
        <v>2018</v>
      </c>
      <c r="U99" s="40">
        <v>2019</v>
      </c>
      <c r="V99" s="117">
        <v>2012</v>
      </c>
    </row>
    <row r="100" spans="7:22" ht="11.25" customHeight="1">
      <c r="G100" s="113"/>
      <c r="I100" s="113"/>
      <c r="K100" s="113"/>
      <c r="V100" s="113"/>
    </row>
    <row r="101" spans="1:22" ht="11.25" customHeight="1">
      <c r="A101" s="77" t="s">
        <v>90</v>
      </c>
      <c r="C101" s="176">
        <v>-19258</v>
      </c>
      <c r="D101" s="177"/>
      <c r="E101" s="177">
        <v>-19870</v>
      </c>
      <c r="F101" s="178"/>
      <c r="G101" s="177"/>
      <c r="I101" s="177"/>
      <c r="K101" s="177"/>
      <c r="M101" s="177"/>
      <c r="O101" s="177"/>
      <c r="P101" s="177"/>
      <c r="Q101" s="177"/>
      <c r="S101" s="177"/>
      <c r="U101" s="177"/>
      <c r="V101" s="177">
        <v>-19190</v>
      </c>
    </row>
    <row r="102" spans="3:22" ht="11.25" customHeight="1">
      <c r="C102" s="137"/>
      <c r="D102" s="138"/>
      <c r="E102" s="138"/>
      <c r="G102" s="138"/>
      <c r="I102" s="138"/>
      <c r="K102" s="138"/>
      <c r="M102" s="138"/>
      <c r="O102" s="138"/>
      <c r="P102" s="138"/>
      <c r="Q102" s="138"/>
      <c r="S102" s="138"/>
      <c r="U102" s="138"/>
      <c r="V102" s="138"/>
    </row>
    <row r="103" spans="1:22" ht="11.25" customHeight="1">
      <c r="A103" s="111" t="s">
        <v>55</v>
      </c>
      <c r="C103" s="137">
        <v>71218</v>
      </c>
      <c r="D103" s="138"/>
      <c r="E103" s="138">
        <v>48747</v>
      </c>
      <c r="G103" s="138"/>
      <c r="I103" s="138"/>
      <c r="K103" s="138"/>
      <c r="M103" s="138"/>
      <c r="O103" s="138"/>
      <c r="P103" s="138"/>
      <c r="Q103" s="138"/>
      <c r="S103" s="138"/>
      <c r="U103" s="138"/>
      <c r="V103" s="138">
        <v>61275</v>
      </c>
    </row>
    <row r="104" spans="1:22" ht="11.25" customHeight="1">
      <c r="A104" s="111"/>
      <c r="C104" s="137"/>
      <c r="D104" s="138"/>
      <c r="E104" s="138"/>
      <c r="G104" s="138"/>
      <c r="I104" s="138"/>
      <c r="K104" s="138"/>
      <c r="M104" s="138"/>
      <c r="O104" s="138"/>
      <c r="P104" s="138"/>
      <c r="Q104" s="138"/>
      <c r="S104" s="138"/>
      <c r="U104" s="138"/>
      <c r="V104" s="138"/>
    </row>
    <row r="105" spans="1:22" ht="11.25" customHeight="1">
      <c r="A105" s="111" t="s">
        <v>49</v>
      </c>
      <c r="C105" s="235">
        <v>174666</v>
      </c>
      <c r="D105" s="138"/>
      <c r="E105" s="138">
        <v>162558</v>
      </c>
      <c r="G105" s="81"/>
      <c r="I105" s="138"/>
      <c r="K105" s="138"/>
      <c r="M105" s="138"/>
      <c r="O105" s="138"/>
      <c r="P105" s="138"/>
      <c r="Q105" s="138"/>
      <c r="S105" s="138"/>
      <c r="U105" s="138"/>
      <c r="V105" s="138">
        <v>119583</v>
      </c>
    </row>
    <row r="106" spans="3:22" ht="11.25" customHeight="1">
      <c r="C106" s="137"/>
      <c r="D106" s="138"/>
      <c r="E106" s="138"/>
      <c r="G106" s="138"/>
      <c r="I106" s="138"/>
      <c r="K106" s="138"/>
      <c r="M106" s="138"/>
      <c r="O106" s="138"/>
      <c r="P106" s="138"/>
      <c r="Q106" s="138"/>
      <c r="S106" s="138"/>
      <c r="U106" s="138"/>
      <c r="V106" s="138"/>
    </row>
    <row r="107" spans="1:22" ht="11.25" customHeight="1">
      <c r="A107" s="111" t="s">
        <v>2</v>
      </c>
      <c r="C107" s="137">
        <v>71857</v>
      </c>
      <c r="D107" s="138"/>
      <c r="E107" s="138">
        <v>87330</v>
      </c>
      <c r="G107" s="138"/>
      <c r="I107" s="138"/>
      <c r="K107" s="138"/>
      <c r="M107" s="138"/>
      <c r="O107" s="138"/>
      <c r="P107" s="138"/>
      <c r="Q107" s="138"/>
      <c r="S107" s="138"/>
      <c r="U107" s="138"/>
      <c r="V107" s="138">
        <v>82858</v>
      </c>
    </row>
    <row r="108" spans="1:22" ht="11.25" customHeight="1">
      <c r="A108" s="111"/>
      <c r="C108" s="137"/>
      <c r="D108" s="138"/>
      <c r="E108" s="138"/>
      <c r="G108" s="138"/>
      <c r="I108" s="138"/>
      <c r="K108" s="138"/>
      <c r="M108" s="138"/>
      <c r="O108" s="138"/>
      <c r="P108" s="138"/>
      <c r="Q108" s="138"/>
      <c r="S108" s="138"/>
      <c r="U108" s="138"/>
      <c r="V108" s="138"/>
    </row>
    <row r="109" spans="1:22" ht="11.25" customHeight="1">
      <c r="A109" s="35" t="s">
        <v>80</v>
      </c>
      <c r="C109" s="237" t="s">
        <v>47</v>
      </c>
      <c r="D109" s="138"/>
      <c r="E109" s="138">
        <v>-2263</v>
      </c>
      <c r="G109" s="138"/>
      <c r="I109" s="138"/>
      <c r="K109" s="138"/>
      <c r="M109" s="138"/>
      <c r="O109" s="138"/>
      <c r="P109" s="138"/>
      <c r="Q109" s="138"/>
      <c r="S109" s="138"/>
      <c r="U109" s="138"/>
      <c r="V109" s="138">
        <v>-11427</v>
      </c>
    </row>
    <row r="110" spans="3:22" ht="11.25" customHeight="1">
      <c r="C110" s="137"/>
      <c r="D110" s="138"/>
      <c r="E110" s="138"/>
      <c r="G110" s="138"/>
      <c r="I110" s="138"/>
      <c r="K110" s="138"/>
      <c r="V110" s="138"/>
    </row>
    <row r="111" spans="1:22" ht="11.25" customHeight="1" hidden="1">
      <c r="A111" s="111" t="s">
        <v>44</v>
      </c>
      <c r="C111" s="81" t="s">
        <v>47</v>
      </c>
      <c r="D111" s="138"/>
      <c r="E111" s="138"/>
      <c r="F111" s="113"/>
      <c r="G111" s="138"/>
      <c r="I111" s="81"/>
      <c r="K111" s="81"/>
      <c r="M111" s="81"/>
      <c r="O111" s="81"/>
      <c r="P111" s="81"/>
      <c r="Q111" s="81"/>
      <c r="S111" s="81"/>
      <c r="U111" s="81"/>
      <c r="V111" s="138"/>
    </row>
    <row r="112" spans="1:22" ht="11.25" customHeight="1">
      <c r="A112" s="111" t="s">
        <v>3</v>
      </c>
      <c r="C112" s="137">
        <v>134560</v>
      </c>
      <c r="D112" s="138"/>
      <c r="E112" s="138">
        <v>112373</v>
      </c>
      <c r="G112" s="138"/>
      <c r="I112" s="138"/>
      <c r="K112" s="138"/>
      <c r="M112" s="138"/>
      <c r="O112" s="138"/>
      <c r="P112" s="138"/>
      <c r="Q112" s="138"/>
      <c r="S112" s="138"/>
      <c r="U112" s="138"/>
      <c r="V112" s="138">
        <v>126914</v>
      </c>
    </row>
    <row r="113" spans="3:22" ht="11.25" customHeight="1">
      <c r="C113" s="137"/>
      <c r="D113" s="138"/>
      <c r="E113" s="138"/>
      <c r="G113" s="138"/>
      <c r="I113" s="138"/>
      <c r="K113" s="138"/>
      <c r="M113" s="138"/>
      <c r="O113" s="138"/>
      <c r="P113" s="138"/>
      <c r="Q113" s="138"/>
      <c r="S113" s="138"/>
      <c r="U113" s="138"/>
      <c r="V113" s="138"/>
    </row>
    <row r="114" spans="1:22" ht="11.25" customHeight="1">
      <c r="A114" s="111" t="s">
        <v>81</v>
      </c>
      <c r="C114" s="236">
        <f>-16799+-1779</f>
        <v>-18578</v>
      </c>
      <c r="D114" s="138"/>
      <c r="E114" s="138">
        <v>-12244</v>
      </c>
      <c r="G114" s="138"/>
      <c r="I114" s="138"/>
      <c r="K114" s="138"/>
      <c r="M114" s="138"/>
      <c r="O114" s="138"/>
      <c r="P114" s="138"/>
      <c r="Q114" s="138"/>
      <c r="S114" s="138"/>
      <c r="U114" s="138"/>
      <c r="V114" s="138">
        <v>-7918</v>
      </c>
    </row>
    <row r="115" spans="3:22" ht="11.25" customHeight="1">
      <c r="C115" s="137"/>
      <c r="D115" s="138"/>
      <c r="E115" s="138"/>
      <c r="G115" s="138"/>
      <c r="I115" s="138"/>
      <c r="K115" s="138"/>
      <c r="M115" s="138"/>
      <c r="O115" s="138"/>
      <c r="P115" s="138"/>
      <c r="Q115" s="138"/>
      <c r="S115" s="138"/>
      <c r="U115" s="138"/>
      <c r="V115" s="138"/>
    </row>
    <row r="116" spans="1:22" ht="11.25" customHeight="1" hidden="1">
      <c r="A116" s="111" t="s">
        <v>51</v>
      </c>
      <c r="C116" s="81" t="s">
        <v>47</v>
      </c>
      <c r="D116" s="138"/>
      <c r="E116" s="138"/>
      <c r="G116" s="138"/>
      <c r="I116" s="138"/>
      <c r="K116" s="138"/>
      <c r="M116" s="138"/>
      <c r="O116" s="138"/>
      <c r="P116" s="138"/>
      <c r="Q116" s="81"/>
      <c r="S116" s="81"/>
      <c r="U116" s="81"/>
      <c r="V116" s="138"/>
    </row>
    <row r="117" spans="1:22" ht="11.25" customHeight="1">
      <c r="A117" s="35" t="s">
        <v>89</v>
      </c>
      <c r="C117" s="237" t="s">
        <v>47</v>
      </c>
      <c r="D117" s="138"/>
      <c r="E117" s="237" t="s">
        <v>47</v>
      </c>
      <c r="G117" s="138"/>
      <c r="I117" s="138"/>
      <c r="K117" s="138"/>
      <c r="M117" s="138"/>
      <c r="O117" s="138"/>
      <c r="P117" s="138"/>
      <c r="Q117" s="81"/>
      <c r="S117" s="81"/>
      <c r="U117" s="81"/>
      <c r="V117" s="138">
        <v>-110909</v>
      </c>
    </row>
    <row r="118" spans="1:22" ht="11.25" customHeight="1">
      <c r="A118" s="111"/>
      <c r="C118" s="81"/>
      <c r="D118" s="138"/>
      <c r="E118" s="138"/>
      <c r="G118" s="138"/>
      <c r="I118" s="138"/>
      <c r="K118" s="138"/>
      <c r="M118" s="138"/>
      <c r="O118" s="138"/>
      <c r="P118" s="138"/>
      <c r="Q118" s="81"/>
      <c r="S118" s="81"/>
      <c r="U118" s="81"/>
      <c r="V118" s="138"/>
    </row>
    <row r="119" spans="1:22" ht="11.25" customHeight="1">
      <c r="A119" s="111" t="s">
        <v>4</v>
      </c>
      <c r="C119" s="137">
        <v>45093</v>
      </c>
      <c r="D119" s="138"/>
      <c r="E119" s="138">
        <v>48415</v>
      </c>
      <c r="G119" s="138"/>
      <c r="I119" s="138"/>
      <c r="K119" s="138"/>
      <c r="M119" s="138"/>
      <c r="O119" s="138"/>
      <c r="P119" s="138"/>
      <c r="Q119" s="138"/>
      <c r="S119" s="138"/>
      <c r="U119" s="138"/>
      <c r="V119" s="138">
        <v>47155</v>
      </c>
    </row>
    <row r="120" spans="3:22" ht="11.25" customHeight="1">
      <c r="C120" s="137"/>
      <c r="D120" s="138"/>
      <c r="E120" s="138"/>
      <c r="G120" s="138"/>
      <c r="I120" s="138"/>
      <c r="K120" s="138"/>
      <c r="M120" s="138"/>
      <c r="O120" s="138"/>
      <c r="P120" s="138"/>
      <c r="Q120" s="138"/>
      <c r="S120" s="138"/>
      <c r="U120" s="138"/>
      <c r="V120" s="138"/>
    </row>
    <row r="121" spans="1:22" ht="11.25" customHeight="1">
      <c r="A121" s="122" t="s">
        <v>82</v>
      </c>
      <c r="C121" s="137">
        <f>31397+3682</f>
        <v>35079</v>
      </c>
      <c r="D121" s="138"/>
      <c r="E121" s="138">
        <v>17648</v>
      </c>
      <c r="G121" s="138"/>
      <c r="I121" s="138"/>
      <c r="K121" s="138"/>
      <c r="M121" s="138"/>
      <c r="O121" s="138"/>
      <c r="P121" s="138"/>
      <c r="Q121" s="138"/>
      <c r="S121" s="138"/>
      <c r="U121" s="138"/>
      <c r="V121" s="138">
        <v>17997</v>
      </c>
    </row>
    <row r="122" spans="3:22" ht="11.25" customHeight="1">
      <c r="C122" s="137"/>
      <c r="D122" s="138"/>
      <c r="E122" s="138"/>
      <c r="G122" s="138"/>
      <c r="I122" s="138"/>
      <c r="K122" s="138"/>
      <c r="M122" s="138"/>
      <c r="O122" s="138"/>
      <c r="P122" s="138"/>
      <c r="Q122" s="138"/>
      <c r="S122" s="138"/>
      <c r="U122" s="138"/>
      <c r="V122" s="138"/>
    </row>
    <row r="123" spans="1:22" ht="11.25" customHeight="1">
      <c r="A123" s="111" t="s">
        <v>83</v>
      </c>
      <c r="C123" s="236">
        <v>-8332</v>
      </c>
      <c r="D123" s="138"/>
      <c r="E123" s="138">
        <f>-3066</f>
        <v>-3066</v>
      </c>
      <c r="G123" s="138"/>
      <c r="I123" s="138"/>
      <c r="K123" s="138"/>
      <c r="M123" s="138"/>
      <c r="O123" s="138"/>
      <c r="P123" s="138"/>
      <c r="Q123" s="138"/>
      <c r="S123" s="138"/>
      <c r="U123" s="138"/>
      <c r="V123" s="237" t="s">
        <v>47</v>
      </c>
    </row>
    <row r="124" spans="3:22" ht="11.25" customHeight="1">
      <c r="C124" s="236"/>
      <c r="D124" s="138"/>
      <c r="E124" s="138"/>
      <c r="G124" s="138"/>
      <c r="I124" s="138"/>
      <c r="K124" s="138"/>
      <c r="M124" s="138"/>
      <c r="O124" s="138"/>
      <c r="P124" s="138"/>
      <c r="Q124" s="138"/>
      <c r="S124" s="138"/>
      <c r="U124" s="138"/>
      <c r="V124" s="138"/>
    </row>
    <row r="125" spans="1:22" ht="11.25" customHeight="1">
      <c r="A125" s="111" t="s">
        <v>5</v>
      </c>
      <c r="C125" s="236">
        <v>-2393</v>
      </c>
      <c r="D125" s="138"/>
      <c r="E125" s="138">
        <v>2663</v>
      </c>
      <c r="G125" s="138"/>
      <c r="I125" s="138"/>
      <c r="K125" s="138"/>
      <c r="M125" s="138"/>
      <c r="O125" s="138"/>
      <c r="P125" s="138"/>
      <c r="Q125" s="138"/>
      <c r="S125" s="138"/>
      <c r="U125" s="138"/>
      <c r="V125" s="138">
        <v>9937</v>
      </c>
    </row>
    <row r="126" spans="3:22" ht="11.25" customHeight="1">
      <c r="C126" s="137"/>
      <c r="D126" s="138"/>
      <c r="E126" s="138"/>
      <c r="G126" s="138"/>
      <c r="I126" s="138"/>
      <c r="K126" s="138"/>
      <c r="M126" s="138"/>
      <c r="O126" s="138"/>
      <c r="P126" s="138"/>
      <c r="Q126" s="138"/>
      <c r="S126" s="138"/>
      <c r="U126" s="138"/>
      <c r="V126" s="138"/>
    </row>
    <row r="127" spans="1:22" ht="11.25" customHeight="1">
      <c r="A127" s="111" t="s">
        <v>6</v>
      </c>
      <c r="C127" s="139">
        <v>50693</v>
      </c>
      <c r="D127" s="140"/>
      <c r="E127" s="141">
        <v>55321</v>
      </c>
      <c r="F127" s="24"/>
      <c r="G127" s="141"/>
      <c r="I127" s="141"/>
      <c r="K127" s="141"/>
      <c r="M127" s="141"/>
      <c r="O127" s="141"/>
      <c r="P127" s="140"/>
      <c r="Q127" s="141"/>
      <c r="S127" s="141"/>
      <c r="U127" s="141"/>
      <c r="V127" s="141">
        <v>43909</v>
      </c>
    </row>
    <row r="128" spans="3:22" ht="11.25" customHeight="1">
      <c r="C128" s="142"/>
      <c r="D128" s="140"/>
      <c r="E128" s="142"/>
      <c r="F128" s="24"/>
      <c r="G128" s="142"/>
      <c r="I128" s="142"/>
      <c r="K128" s="142"/>
      <c r="V128" s="142"/>
    </row>
    <row r="129" spans="1:22" ht="11.25" customHeight="1" thickBot="1">
      <c r="A129" s="111" t="s">
        <v>15</v>
      </c>
      <c r="C129" s="143">
        <f>SUM(C101:C127)</f>
        <v>534605</v>
      </c>
      <c r="D129" s="144"/>
      <c r="E129" s="143">
        <f>SUM(E101:E127)</f>
        <v>497612</v>
      </c>
      <c r="F129" s="26"/>
      <c r="G129" s="143">
        <f>SUM(G101:G127)</f>
        <v>0</v>
      </c>
      <c r="I129" s="143">
        <f>SUM(I101:I127)</f>
        <v>0</v>
      </c>
      <c r="K129" s="143">
        <f>SUM(K101:K127)</f>
        <v>0</v>
      </c>
      <c r="M129" s="143">
        <f>SUM(M101:M127)</f>
        <v>0</v>
      </c>
      <c r="O129" s="143">
        <f>SUM(O101:O127)</f>
        <v>0</v>
      </c>
      <c r="P129" s="144"/>
      <c r="Q129" s="143">
        <f>SUM(Q101:Q127)</f>
        <v>0</v>
      </c>
      <c r="S129" s="143">
        <f>SUM(S101:S127)</f>
        <v>0</v>
      </c>
      <c r="U129" s="143">
        <f>SUM(U101:U127)</f>
        <v>0</v>
      </c>
      <c r="V129" s="143">
        <f>SUM(V101:V127)</f>
        <v>360184</v>
      </c>
    </row>
    <row r="130" spans="3:5" ht="11.25" customHeight="1" thickTop="1">
      <c r="C130" s="119"/>
      <c r="D130" s="133"/>
      <c r="E130" s="119"/>
    </row>
    <row r="131" ht="12">
      <c r="A131" s="113" t="s">
        <v>68</v>
      </c>
    </row>
    <row r="132" ht="12">
      <c r="A132" s="113" t="s">
        <v>69</v>
      </c>
    </row>
    <row r="133" ht="12">
      <c r="A133" s="111" t="s">
        <v>84</v>
      </c>
    </row>
    <row r="134" ht="12">
      <c r="A134" s="46" t="s">
        <v>85</v>
      </c>
    </row>
    <row r="135" ht="12">
      <c r="A135" s="46" t="s">
        <v>86</v>
      </c>
    </row>
    <row r="136" ht="12">
      <c r="A136" s="46" t="s">
        <v>96</v>
      </c>
    </row>
    <row r="137" ht="12">
      <c r="A137" s="122" t="s">
        <v>97</v>
      </c>
    </row>
    <row r="138" ht="11.25" customHeight="1">
      <c r="A138" s="145"/>
    </row>
    <row r="139" ht="11.25" customHeight="1">
      <c r="A139" s="145"/>
    </row>
    <row r="140" ht="11.25" customHeight="1">
      <c r="A140" s="145"/>
    </row>
    <row r="141" ht="11.25" customHeight="1">
      <c r="A141" s="111"/>
    </row>
    <row r="142" ht="11.25" customHeight="1">
      <c r="A142" s="111" t="s">
        <v>0</v>
      </c>
    </row>
    <row r="143" ht="11.25" customHeight="1">
      <c r="A143" s="111" t="s">
        <v>23</v>
      </c>
    </row>
    <row r="144" spans="1:21" ht="11.25" customHeight="1">
      <c r="A144" s="114" t="str">
        <f>A3</f>
        <v>2010 - 2012</v>
      </c>
      <c r="B144" s="222"/>
      <c r="C144" s="222"/>
      <c r="D144" s="222"/>
      <c r="E144" s="222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</row>
    <row r="145" spans="1:2" ht="11.25" customHeight="1">
      <c r="A145" s="132"/>
      <c r="B145" s="133"/>
    </row>
    <row r="146" spans="1:2" ht="11.25" customHeight="1">
      <c r="A146" s="119"/>
      <c r="B146" s="119"/>
    </row>
    <row r="147" spans="3:22" ht="11.25" customHeight="1">
      <c r="C147" s="117">
        <v>2010</v>
      </c>
      <c r="D147" s="118"/>
      <c r="E147" s="117">
        <v>2011</v>
      </c>
      <c r="G147" s="117">
        <v>2012</v>
      </c>
      <c r="I147" s="117">
        <v>2013</v>
      </c>
      <c r="K147" s="117">
        <v>2014</v>
      </c>
      <c r="M147" s="117">
        <v>2015</v>
      </c>
      <c r="O147" s="40">
        <v>2016</v>
      </c>
      <c r="P147" s="223"/>
      <c r="Q147" s="40">
        <v>2017</v>
      </c>
      <c r="S147" s="40">
        <v>2018</v>
      </c>
      <c r="U147" s="40">
        <v>2019</v>
      </c>
      <c r="V147" s="117">
        <v>2012</v>
      </c>
    </row>
    <row r="148" spans="7:11" ht="11.25" customHeight="1">
      <c r="G148" s="113"/>
      <c r="I148" s="113"/>
      <c r="K148" s="113"/>
    </row>
    <row r="149" spans="1:22" ht="11.25" customHeight="1">
      <c r="A149" s="77" t="s">
        <v>90</v>
      </c>
      <c r="C149" s="211">
        <f>(C101-(-16933))/16933</f>
        <v>-0.137</v>
      </c>
      <c r="D149" s="211"/>
      <c r="E149" s="211">
        <f>(E101-C101)/ABS(C101)</f>
        <v>-0.032</v>
      </c>
      <c r="F149" s="205"/>
      <c r="G149" s="211">
        <f>(G101-E101)/E101</f>
        <v>-1</v>
      </c>
      <c r="H149" s="205"/>
      <c r="I149" s="211" t="e">
        <f>(I101-G101)/G101</f>
        <v>#DIV/0!</v>
      </c>
      <c r="K149" s="211" t="e">
        <f>(K101-I101)/I101</f>
        <v>#DIV/0!</v>
      </c>
      <c r="M149" s="211" t="e">
        <f>(M101-K101)/K101</f>
        <v>#DIV/0!</v>
      </c>
      <c r="O149" s="211" t="e">
        <f>(O101-M101)/M101</f>
        <v>#DIV/0!</v>
      </c>
      <c r="P149" s="211"/>
      <c r="Q149" s="211" t="e">
        <f>(Q101-O101)/O101</f>
        <v>#DIV/0!</v>
      </c>
      <c r="S149" s="211" t="e">
        <f>(S101-Q101)/Q101</f>
        <v>#DIV/0!</v>
      </c>
      <c r="U149" s="211" t="e">
        <f>(U101-S101)/S101</f>
        <v>#DIV/0!</v>
      </c>
      <c r="V149" s="211">
        <f>(V101-E101)/ABS(E101)</f>
        <v>0.034</v>
      </c>
    </row>
    <row r="150" spans="3:22" ht="11.25" customHeight="1">
      <c r="C150" s="211"/>
      <c r="D150" s="211"/>
      <c r="E150" s="211"/>
      <c r="F150" s="205"/>
      <c r="G150" s="211"/>
      <c r="H150" s="205"/>
      <c r="I150" s="211"/>
      <c r="K150" s="211"/>
      <c r="M150" s="211"/>
      <c r="O150" s="211"/>
      <c r="P150" s="211"/>
      <c r="Q150" s="211"/>
      <c r="S150" s="211"/>
      <c r="U150" s="211"/>
      <c r="V150" s="211"/>
    </row>
    <row r="151" spans="1:22" ht="11.25" customHeight="1">
      <c r="A151" s="111" t="s">
        <v>55</v>
      </c>
      <c r="C151" s="211">
        <f>(C103-102504)/102504</f>
        <v>-0.305</v>
      </c>
      <c r="D151" s="211"/>
      <c r="E151" s="211">
        <f>(E103-C103)/ABS(C103)</f>
        <v>-0.316</v>
      </c>
      <c r="F151" s="205"/>
      <c r="G151" s="211">
        <f>(G103-E103)/E103</f>
        <v>-1</v>
      </c>
      <c r="H151" s="205"/>
      <c r="I151" s="211" t="e">
        <f>(I103-G103)/G103</f>
        <v>#DIV/0!</v>
      </c>
      <c r="K151" s="211" t="e">
        <f>(K103-I103)/I103</f>
        <v>#DIV/0!</v>
      </c>
      <c r="M151" s="211" t="e">
        <f>(M103-K103)/K103</f>
        <v>#DIV/0!</v>
      </c>
      <c r="O151" s="211" t="e">
        <f>(O103-M103)/M103</f>
        <v>#DIV/0!</v>
      </c>
      <c r="P151" s="211"/>
      <c r="Q151" s="211" t="e">
        <f>(Q103-O103)/O103</f>
        <v>#DIV/0!</v>
      </c>
      <c r="S151" s="211" t="e">
        <f>(S103-Q103)/Q103</f>
        <v>#DIV/0!</v>
      </c>
      <c r="U151" s="211" t="e">
        <f>(U103-S103)/S103</f>
        <v>#DIV/0!</v>
      </c>
      <c r="V151" s="211">
        <f>(V103-E103)/ABS(E103)</f>
        <v>0.257</v>
      </c>
    </row>
    <row r="152" spans="1:22" ht="11.25" customHeight="1">
      <c r="A152" s="111"/>
      <c r="C152" s="211"/>
      <c r="D152" s="211"/>
      <c r="E152" s="211"/>
      <c r="F152" s="205"/>
      <c r="G152" s="211"/>
      <c r="H152" s="205"/>
      <c r="I152" s="211"/>
      <c r="K152" s="211"/>
      <c r="M152" s="211"/>
      <c r="O152" s="211"/>
      <c r="P152" s="211"/>
      <c r="Q152" s="211"/>
      <c r="S152" s="211"/>
      <c r="U152" s="211"/>
      <c r="V152" s="211"/>
    </row>
    <row r="153" spans="1:22" ht="11.25" customHeight="1">
      <c r="A153" s="111" t="s">
        <v>48</v>
      </c>
      <c r="C153" s="247">
        <f>(C105-204385)/204385</f>
        <v>-0.145</v>
      </c>
      <c r="D153" s="211"/>
      <c r="E153" s="211">
        <f>(E105-C105)/ABS(C105)</f>
        <v>-0.069</v>
      </c>
      <c r="F153" s="205"/>
      <c r="G153" s="185" t="s">
        <v>47</v>
      </c>
      <c r="H153" s="205"/>
      <c r="I153" s="185" t="s">
        <v>47</v>
      </c>
      <c r="K153" s="185" t="s">
        <v>47</v>
      </c>
      <c r="M153" s="211" t="e">
        <f>(M105-K105)/K105</f>
        <v>#DIV/0!</v>
      </c>
      <c r="O153" s="211" t="e">
        <f>(O105-M105)/M105</f>
        <v>#DIV/0!</v>
      </c>
      <c r="P153" s="211"/>
      <c r="Q153" s="211" t="e">
        <f>(Q105-O105)/O105</f>
        <v>#DIV/0!</v>
      </c>
      <c r="S153" s="211" t="e">
        <f>(S105-Q105)/Q105</f>
        <v>#DIV/0!</v>
      </c>
      <c r="U153" s="211" t="e">
        <f>(U105-S105)/S105</f>
        <v>#DIV/0!</v>
      </c>
      <c r="V153" s="211">
        <f>(V105-E105)/ABS(E105)</f>
        <v>-0.264</v>
      </c>
    </row>
    <row r="154" spans="3:22" ht="11.25" customHeight="1">
      <c r="C154" s="211"/>
      <c r="D154" s="211"/>
      <c r="E154" s="211"/>
      <c r="F154" s="205"/>
      <c r="G154" s="211"/>
      <c r="H154" s="205"/>
      <c r="I154" s="211"/>
      <c r="K154" s="211"/>
      <c r="M154" s="211"/>
      <c r="O154" s="211"/>
      <c r="P154" s="211"/>
      <c r="Q154" s="211"/>
      <c r="S154" s="211"/>
      <c r="U154" s="211"/>
      <c r="V154" s="211"/>
    </row>
    <row r="155" spans="1:22" ht="11.25" customHeight="1">
      <c r="A155" s="111" t="s">
        <v>2</v>
      </c>
      <c r="C155" s="211">
        <f>(C107-109303)/109303</f>
        <v>-0.343</v>
      </c>
      <c r="D155" s="211"/>
      <c r="E155" s="211">
        <f>(E107-C107)/ABS(C107)</f>
        <v>0.215</v>
      </c>
      <c r="F155" s="205"/>
      <c r="G155" s="211">
        <f>(G107-E107)/E107</f>
        <v>-1</v>
      </c>
      <c r="H155" s="205"/>
      <c r="I155" s="211" t="e">
        <f>(I107-G107)/G107</f>
        <v>#DIV/0!</v>
      </c>
      <c r="K155" s="211" t="e">
        <f>(K107-I107)/I107</f>
        <v>#DIV/0!</v>
      </c>
      <c r="M155" s="211" t="e">
        <f>(M107-K107)/K107</f>
        <v>#DIV/0!</v>
      </c>
      <c r="O155" s="211" t="e">
        <f>(O107-M107)/M107</f>
        <v>#DIV/0!</v>
      </c>
      <c r="P155" s="211"/>
      <c r="Q155" s="211" t="e">
        <f>(Q107-O107)/O107</f>
        <v>#DIV/0!</v>
      </c>
      <c r="S155" s="211" t="e">
        <f>(S107-Q107)/Q107</f>
        <v>#DIV/0!</v>
      </c>
      <c r="U155" s="211" t="e">
        <f>(U107-S107)/S107</f>
        <v>#DIV/0!</v>
      </c>
      <c r="V155" s="211">
        <f>(V107-E107)/ABS(E107)</f>
        <v>-0.051</v>
      </c>
    </row>
    <row r="156" spans="1:21" ht="11.25" customHeight="1">
      <c r="A156" s="111"/>
      <c r="C156" s="211"/>
      <c r="D156" s="211"/>
      <c r="E156" s="211"/>
      <c r="F156" s="205"/>
      <c r="G156" s="211"/>
      <c r="H156" s="205"/>
      <c r="I156" s="211"/>
      <c r="K156" s="211"/>
      <c r="M156" s="211"/>
      <c r="O156" s="211"/>
      <c r="P156" s="211"/>
      <c r="Q156" s="211"/>
      <c r="S156" s="211"/>
      <c r="U156" s="211"/>
    </row>
    <row r="157" spans="1:22" ht="11.25" customHeight="1">
      <c r="A157" s="35" t="s">
        <v>77</v>
      </c>
      <c r="C157" s="237" t="s">
        <v>47</v>
      </c>
      <c r="D157" s="211"/>
      <c r="E157" s="237" t="s">
        <v>47</v>
      </c>
      <c r="F157" s="205"/>
      <c r="G157" s="211"/>
      <c r="H157" s="205"/>
      <c r="I157" s="211"/>
      <c r="K157" s="211"/>
      <c r="M157" s="211"/>
      <c r="O157" s="211"/>
      <c r="P157" s="211"/>
      <c r="Q157" s="211"/>
      <c r="S157" s="211"/>
      <c r="U157" s="211"/>
      <c r="V157" s="237" t="s">
        <v>47</v>
      </c>
    </row>
    <row r="158" spans="3:21" ht="11.25" customHeight="1">
      <c r="C158" s="211"/>
      <c r="D158" s="211"/>
      <c r="E158" s="211"/>
      <c r="F158" s="205"/>
      <c r="G158" s="211"/>
      <c r="H158" s="205"/>
      <c r="I158" s="211"/>
      <c r="K158" s="211"/>
      <c r="M158" s="211"/>
      <c r="O158" s="211"/>
      <c r="P158" s="211"/>
      <c r="Q158" s="211"/>
      <c r="S158" s="211"/>
      <c r="U158" s="211"/>
    </row>
    <row r="159" spans="1:21" ht="11.25" customHeight="1" hidden="1">
      <c r="A159" s="111" t="s">
        <v>44</v>
      </c>
      <c r="C159" s="185" t="s">
        <v>47</v>
      </c>
      <c r="D159" s="211"/>
      <c r="E159" s="211" t="e">
        <f>(E111-C111)/C111</f>
        <v>#DIV/0!</v>
      </c>
      <c r="F159" s="205"/>
      <c r="G159" s="211" t="e">
        <f>(G111-E111)/E111</f>
        <v>#DIV/0!</v>
      </c>
      <c r="H159" s="205"/>
      <c r="I159" s="185" t="s">
        <v>47</v>
      </c>
      <c r="K159" s="185" t="s">
        <v>47</v>
      </c>
      <c r="M159" s="185" t="s">
        <v>47</v>
      </c>
      <c r="O159" s="185" t="s">
        <v>47</v>
      </c>
      <c r="P159" s="185"/>
      <c r="Q159" s="185" t="s">
        <v>47</v>
      </c>
      <c r="S159" s="185" t="s">
        <v>47</v>
      </c>
      <c r="U159" s="185" t="s">
        <v>47</v>
      </c>
    </row>
    <row r="160" spans="1:22" ht="11.25" customHeight="1">
      <c r="A160" s="111" t="s">
        <v>3</v>
      </c>
      <c r="C160" s="211">
        <f>(C112-148458)/148458</f>
        <v>-0.094</v>
      </c>
      <c r="D160" s="211"/>
      <c r="E160" s="211">
        <f>(E112-C112)/ABS(C112)</f>
        <v>-0.165</v>
      </c>
      <c r="F160" s="205"/>
      <c r="G160" s="211">
        <f>(G112-E112)/E112</f>
        <v>-1</v>
      </c>
      <c r="H160" s="205"/>
      <c r="I160" s="211" t="e">
        <f>(I112-G112)/G112</f>
        <v>#DIV/0!</v>
      </c>
      <c r="K160" s="211" t="e">
        <f>(K112-I112)/I112</f>
        <v>#DIV/0!</v>
      </c>
      <c r="M160" s="211" t="e">
        <f>(M112-K112)/K112</f>
        <v>#DIV/0!</v>
      </c>
      <c r="O160" s="211" t="e">
        <f>(O112-M112)/M112</f>
        <v>#DIV/0!</v>
      </c>
      <c r="P160" s="211"/>
      <c r="Q160" s="211" t="e">
        <f>(Q112-O112)/O112</f>
        <v>#DIV/0!</v>
      </c>
      <c r="S160" s="211" t="e">
        <f>(S112-Q112)/Q112</f>
        <v>#DIV/0!</v>
      </c>
      <c r="U160" s="211" t="e">
        <f>(U112-S112)/S112</f>
        <v>#DIV/0!</v>
      </c>
      <c r="V160" s="211">
        <f>(V112-E112)/ABS(E112)</f>
        <v>0.129</v>
      </c>
    </row>
    <row r="161" spans="3:21" ht="11.25" customHeight="1">
      <c r="C161" s="211"/>
      <c r="D161" s="211"/>
      <c r="E161" s="211"/>
      <c r="F161" s="205"/>
      <c r="G161" s="211"/>
      <c r="H161" s="205"/>
      <c r="I161" s="211"/>
      <c r="K161" s="211"/>
      <c r="M161" s="211"/>
      <c r="O161" s="211"/>
      <c r="P161" s="211"/>
      <c r="Q161" s="211"/>
      <c r="S161" s="211"/>
      <c r="U161" s="211"/>
    </row>
    <row r="162" spans="1:22" ht="11.25" customHeight="1">
      <c r="A162" s="111" t="s">
        <v>64</v>
      </c>
      <c r="C162" s="211">
        <f>(C114-(-13193))/13193</f>
        <v>-0.408</v>
      </c>
      <c r="D162" s="211"/>
      <c r="E162" s="211">
        <f>(E114-C114)/ABS(C114)</f>
        <v>0.341</v>
      </c>
      <c r="F162" s="205"/>
      <c r="G162" s="211">
        <f>(G114-E114)/E114</f>
        <v>-1</v>
      </c>
      <c r="H162" s="205"/>
      <c r="I162" s="211" t="e">
        <f>(I114-G114)/G114</f>
        <v>#DIV/0!</v>
      </c>
      <c r="K162" s="211" t="e">
        <f>(K114-I114)/I114</f>
        <v>#DIV/0!</v>
      </c>
      <c r="M162" s="211" t="e">
        <f>(M114-K114)/K114</f>
        <v>#DIV/0!</v>
      </c>
      <c r="O162" s="211" t="e">
        <f>(O114-M114)/M114</f>
        <v>#DIV/0!</v>
      </c>
      <c r="P162" s="211"/>
      <c r="Q162" s="211" t="e">
        <f>(Q114-O114)/O114</f>
        <v>#DIV/0!</v>
      </c>
      <c r="S162" s="211" t="e">
        <f>(S114-Q114)/Q114</f>
        <v>#DIV/0!</v>
      </c>
      <c r="U162" s="211" t="e">
        <f>(U114-S114)/S114</f>
        <v>#DIV/0!</v>
      </c>
      <c r="V162" s="211">
        <f>(V114-E114)/ABS(E114)</f>
        <v>0.353</v>
      </c>
    </row>
    <row r="163" spans="3:21" ht="11.25" customHeight="1">
      <c r="C163" s="211"/>
      <c r="D163" s="211"/>
      <c r="E163" s="211"/>
      <c r="F163" s="205"/>
      <c r="G163" s="211"/>
      <c r="H163" s="205"/>
      <c r="I163" s="211"/>
      <c r="K163" s="211"/>
      <c r="M163" s="211"/>
      <c r="O163" s="211"/>
      <c r="P163" s="211"/>
      <c r="Q163" s="211"/>
      <c r="S163" s="211"/>
      <c r="U163" s="211"/>
    </row>
    <row r="164" spans="1:21" ht="11.25" customHeight="1" hidden="1">
      <c r="A164" s="111" t="s">
        <v>50</v>
      </c>
      <c r="C164" s="185" t="s">
        <v>47</v>
      </c>
      <c r="D164" s="211"/>
      <c r="E164" s="211" t="e">
        <f>(E116-C116)/C116</f>
        <v>#DIV/0!</v>
      </c>
      <c r="F164" s="205"/>
      <c r="G164" s="211" t="e">
        <f>(G116-E116)/E116</f>
        <v>#DIV/0!</v>
      </c>
      <c r="H164" s="205"/>
      <c r="I164" s="211" t="e">
        <f>(I116-G116)/G116</f>
        <v>#DIV/0!</v>
      </c>
      <c r="K164" s="211" t="e">
        <f>(K116-I116)/I116</f>
        <v>#DIV/0!</v>
      </c>
      <c r="M164" s="211" t="e">
        <f>(M116-K116)/K116</f>
        <v>#DIV/0!</v>
      </c>
      <c r="O164" s="211" t="e">
        <f>(O116-M116)/M116</f>
        <v>#DIV/0!</v>
      </c>
      <c r="P164" s="211"/>
      <c r="Q164" s="81" t="s">
        <v>47</v>
      </c>
      <c r="S164" s="81" t="s">
        <v>47</v>
      </c>
      <c r="U164" s="81" t="s">
        <v>47</v>
      </c>
    </row>
    <row r="165" spans="1:22" ht="11.25" customHeight="1">
      <c r="A165" s="35" t="s">
        <v>88</v>
      </c>
      <c r="C165" s="237" t="s">
        <v>47</v>
      </c>
      <c r="D165" s="211"/>
      <c r="E165" s="237" t="s">
        <v>47</v>
      </c>
      <c r="F165" s="205"/>
      <c r="G165" s="211"/>
      <c r="H165" s="205"/>
      <c r="I165" s="211"/>
      <c r="K165" s="211"/>
      <c r="M165" s="211"/>
      <c r="O165" s="211"/>
      <c r="P165" s="211"/>
      <c r="Q165" s="81"/>
      <c r="S165" s="81"/>
      <c r="U165" s="81"/>
      <c r="V165" s="237" t="s">
        <v>47</v>
      </c>
    </row>
    <row r="166" spans="1:21" ht="11.25" customHeight="1">
      <c r="A166" s="111"/>
      <c r="C166" s="185"/>
      <c r="D166" s="211"/>
      <c r="E166" s="211"/>
      <c r="F166" s="205"/>
      <c r="G166" s="211"/>
      <c r="H166" s="205"/>
      <c r="I166" s="211"/>
      <c r="K166" s="211"/>
      <c r="M166" s="211"/>
      <c r="O166" s="211"/>
      <c r="P166" s="211"/>
      <c r="Q166" s="81"/>
      <c r="S166" s="81"/>
      <c r="U166" s="81"/>
    </row>
    <row r="167" spans="1:22" ht="11.25" customHeight="1">
      <c r="A167" s="111" t="s">
        <v>4</v>
      </c>
      <c r="C167" s="211">
        <f>(C119-63264)/63264</f>
        <v>-0.287</v>
      </c>
      <c r="D167" s="211"/>
      <c r="E167" s="211">
        <f>(E119-C119)/ABS(C119)</f>
        <v>0.074</v>
      </c>
      <c r="F167" s="205"/>
      <c r="G167" s="211">
        <f>(G119-E119)/E119</f>
        <v>-1</v>
      </c>
      <c r="H167" s="205"/>
      <c r="I167" s="211" t="e">
        <f>(I119-G119)/G119</f>
        <v>#DIV/0!</v>
      </c>
      <c r="K167" s="211" t="e">
        <f>(K119-I119)/I119</f>
        <v>#DIV/0!</v>
      </c>
      <c r="M167" s="211" t="e">
        <f>(M119-K119)/K119</f>
        <v>#DIV/0!</v>
      </c>
      <c r="O167" s="211" t="e">
        <f>(O119-M119)/M119</f>
        <v>#DIV/0!</v>
      </c>
      <c r="P167" s="211"/>
      <c r="Q167" s="211" t="e">
        <f>(Q119-O119)/O119</f>
        <v>#DIV/0!</v>
      </c>
      <c r="S167" s="211" t="e">
        <f>(S119-Q119)/Q119</f>
        <v>#DIV/0!</v>
      </c>
      <c r="U167" s="211" t="e">
        <f>(U119-S119)/S119</f>
        <v>#DIV/0!</v>
      </c>
      <c r="V167" s="211">
        <f>(V119-E119)/ABS(E119)</f>
        <v>-0.026</v>
      </c>
    </row>
    <row r="168" spans="3:21" ht="11.25" customHeight="1">
      <c r="C168" s="211"/>
      <c r="D168" s="211"/>
      <c r="E168" s="211"/>
      <c r="F168" s="205"/>
      <c r="G168" s="211"/>
      <c r="H168" s="205"/>
      <c r="I168" s="211"/>
      <c r="K168" s="211"/>
      <c r="M168" s="211"/>
      <c r="O168" s="211"/>
      <c r="P168" s="211"/>
      <c r="Q168" s="211"/>
      <c r="S168" s="211"/>
      <c r="U168" s="211"/>
    </row>
    <row r="169" spans="1:22" ht="11.25" customHeight="1">
      <c r="A169" s="122" t="s">
        <v>65</v>
      </c>
      <c r="C169" s="211">
        <f>(C121-32723)/32723</f>
        <v>0.072</v>
      </c>
      <c r="D169" s="211"/>
      <c r="E169" s="211">
        <f>(E121-C121)/ABS(C121)</f>
        <v>-0.497</v>
      </c>
      <c r="F169" s="205"/>
      <c r="G169" s="211">
        <f>(G121-E121)/E121</f>
        <v>-1</v>
      </c>
      <c r="H169" s="205"/>
      <c r="I169" s="211" t="e">
        <f>(I121-G121)/G121</f>
        <v>#DIV/0!</v>
      </c>
      <c r="K169" s="211" t="e">
        <f>(K121-I121)/I121</f>
        <v>#DIV/0!</v>
      </c>
      <c r="M169" s="211" t="e">
        <f>(M121-K121)/K121</f>
        <v>#DIV/0!</v>
      </c>
      <c r="O169" s="211" t="e">
        <f>(O121-M121)/M121</f>
        <v>#DIV/0!</v>
      </c>
      <c r="P169" s="211"/>
      <c r="Q169" s="211" t="e">
        <f>(Q121-O121)/O121</f>
        <v>#DIV/0!</v>
      </c>
      <c r="S169" s="211" t="e">
        <f>(S121-Q121)/Q121</f>
        <v>#DIV/0!</v>
      </c>
      <c r="U169" s="211" t="e">
        <f>(U121-S121)/S121</f>
        <v>#DIV/0!</v>
      </c>
      <c r="V169" s="211">
        <f>(V121-E121)/ABS(E121)</f>
        <v>0.02</v>
      </c>
    </row>
    <row r="170" spans="3:21" ht="11.25" customHeight="1">
      <c r="C170" s="211"/>
      <c r="D170" s="211"/>
      <c r="E170" s="211"/>
      <c r="F170" s="205"/>
      <c r="G170" s="211"/>
      <c r="H170" s="205"/>
      <c r="I170" s="211"/>
      <c r="K170" s="211"/>
      <c r="M170" s="211"/>
      <c r="O170" s="211"/>
      <c r="P170" s="211"/>
      <c r="Q170" s="211"/>
      <c r="S170" s="211"/>
      <c r="U170" s="211"/>
    </row>
    <row r="171" spans="1:22" ht="11.25" customHeight="1">
      <c r="A171" s="111" t="s">
        <v>78</v>
      </c>
      <c r="C171" s="237" t="s">
        <v>47</v>
      </c>
      <c r="D171" s="211"/>
      <c r="E171" s="237" t="s">
        <v>47</v>
      </c>
      <c r="F171" s="205"/>
      <c r="G171" s="211">
        <f>(G123-E123)/E123</f>
        <v>-1</v>
      </c>
      <c r="H171" s="205"/>
      <c r="I171" s="211" t="e">
        <f>(I123-G123)/G123</f>
        <v>#DIV/0!</v>
      </c>
      <c r="K171" s="211" t="e">
        <f>(K123-I123)/I123</f>
        <v>#DIV/0!</v>
      </c>
      <c r="M171" s="211" t="e">
        <f>(M123-K123)/K123</f>
        <v>#DIV/0!</v>
      </c>
      <c r="O171" s="211" t="e">
        <f>(O123-M123)/M123</f>
        <v>#DIV/0!</v>
      </c>
      <c r="P171" s="211"/>
      <c r="Q171" s="211" t="e">
        <f>(Q123-O123)/O123</f>
        <v>#DIV/0!</v>
      </c>
      <c r="S171" s="211" t="e">
        <f>(S123-Q123)/Q123</f>
        <v>#DIV/0!</v>
      </c>
      <c r="U171" s="211" t="e">
        <f>(U123-S123)/S123</f>
        <v>#DIV/0!</v>
      </c>
      <c r="V171" s="237" t="s">
        <v>47</v>
      </c>
    </row>
    <row r="172" spans="3:21" ht="11.25" customHeight="1">
      <c r="C172" s="203"/>
      <c r="D172" s="211"/>
      <c r="E172" s="211"/>
      <c r="F172" s="205"/>
      <c r="G172" s="211"/>
      <c r="H172" s="205"/>
      <c r="I172" s="211"/>
      <c r="K172" s="211"/>
      <c r="M172" s="211"/>
      <c r="O172" s="211"/>
      <c r="P172" s="211"/>
      <c r="Q172" s="211"/>
      <c r="S172" s="211"/>
      <c r="U172" s="211"/>
    </row>
    <row r="173" spans="1:22" ht="11.25" customHeight="1">
      <c r="A173" s="111" t="s">
        <v>5</v>
      </c>
      <c r="C173" s="271" t="s">
        <v>47</v>
      </c>
      <c r="D173" s="272"/>
      <c r="E173" s="271" t="s">
        <v>47</v>
      </c>
      <c r="F173" s="273"/>
      <c r="G173" s="272">
        <f>(G125-E125)/E125</f>
        <v>-1</v>
      </c>
      <c r="H173" s="273"/>
      <c r="I173" s="272" t="e">
        <f>(I125-G125)/G125</f>
        <v>#DIV/0!</v>
      </c>
      <c r="J173" s="274"/>
      <c r="K173" s="272" t="e">
        <f>(K125-I125)/I125</f>
        <v>#DIV/0!</v>
      </c>
      <c r="L173" s="274"/>
      <c r="M173" s="272" t="e">
        <f>(M125-K125)/K125</f>
        <v>#DIV/0!</v>
      </c>
      <c r="N173" s="274"/>
      <c r="O173" s="272" t="e">
        <f>(O125-M125)/M125</f>
        <v>#DIV/0!</v>
      </c>
      <c r="P173" s="272"/>
      <c r="Q173" s="272" t="e">
        <f>(Q125-O125)/O125</f>
        <v>#DIV/0!</v>
      </c>
      <c r="R173" s="274"/>
      <c r="S173" s="272" t="e">
        <f>(S125-Q125)/Q125</f>
        <v>#DIV/0!</v>
      </c>
      <c r="T173" s="274"/>
      <c r="U173" s="272" t="e">
        <f>(U125-S125)/S125</f>
        <v>#DIV/0!</v>
      </c>
      <c r="V173" s="271" t="s">
        <v>47</v>
      </c>
    </row>
    <row r="174" spans="3:33" ht="11.25" customHeight="1">
      <c r="C174" s="212"/>
      <c r="D174" s="212"/>
      <c r="E174" s="212"/>
      <c r="F174" s="213"/>
      <c r="G174" s="211"/>
      <c r="H174" s="213"/>
      <c r="I174" s="211"/>
      <c r="J174" s="24"/>
      <c r="K174" s="211"/>
      <c r="L174" s="24"/>
      <c r="M174" s="211"/>
      <c r="N174" s="24"/>
      <c r="O174" s="211"/>
      <c r="P174" s="211"/>
      <c r="Q174" s="211"/>
      <c r="R174" s="24"/>
      <c r="S174" s="211"/>
      <c r="T174" s="24"/>
      <c r="U174" s="211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ht="11.25" customHeight="1">
      <c r="A175" s="111" t="s">
        <v>6</v>
      </c>
      <c r="C175" s="212">
        <f>(C127-85049)/85049</f>
        <v>-0.404</v>
      </c>
      <c r="D175" s="212"/>
      <c r="E175" s="211">
        <f>(E127-C127)/ABS(C127)</f>
        <v>0.091</v>
      </c>
      <c r="F175" s="214" t="s">
        <v>8</v>
      </c>
      <c r="G175" s="211">
        <f>(G127-E127)/E127</f>
        <v>-1</v>
      </c>
      <c r="H175" s="213"/>
      <c r="I175" s="211" t="e">
        <f>(I127-G127)/G127</f>
        <v>#DIV/0!</v>
      </c>
      <c r="J175" s="24"/>
      <c r="K175" s="211" t="e">
        <f>(K127-I127)/I127</f>
        <v>#DIV/0!</v>
      </c>
      <c r="L175" s="24"/>
      <c r="M175" s="211" t="e">
        <f>(M127-K127)/K127</f>
        <v>#DIV/0!</v>
      </c>
      <c r="N175" s="24"/>
      <c r="O175" s="211" t="e">
        <f>(O127-M127)/M127</f>
        <v>#DIV/0!</v>
      </c>
      <c r="P175" s="211"/>
      <c r="Q175" s="211" t="e">
        <f>(Q127-O127)/O127</f>
        <v>#DIV/0!</v>
      </c>
      <c r="R175" s="24"/>
      <c r="S175" s="211" t="e">
        <f>(S127-Q127)/Q127</f>
        <v>#DIV/0!</v>
      </c>
      <c r="T175" s="24"/>
      <c r="U175" s="211" t="e">
        <f>(U127-S127)/S127</f>
        <v>#DIV/0!</v>
      </c>
      <c r="V175" s="211">
        <f>(V127-E127)/ABS(E127)</f>
        <v>-0.206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3:33" ht="11.25" customHeight="1">
      <c r="C176" s="211"/>
      <c r="D176" s="215"/>
      <c r="E176" s="211"/>
      <c r="F176" s="213"/>
      <c r="G176" s="211"/>
      <c r="H176" s="213"/>
      <c r="I176" s="211"/>
      <c r="J176" s="24"/>
      <c r="K176" s="211"/>
      <c r="L176" s="24"/>
      <c r="M176" s="211"/>
      <c r="N176" s="24"/>
      <c r="O176" s="211"/>
      <c r="P176" s="211"/>
      <c r="Q176" s="211"/>
      <c r="R176" s="24"/>
      <c r="S176" s="211"/>
      <c r="T176" s="24"/>
      <c r="U176" s="211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ht="11.25" customHeight="1">
      <c r="A177" s="111" t="s">
        <v>15</v>
      </c>
      <c r="C177" s="211">
        <f>(C129-729743)/729743</f>
        <v>-0.267</v>
      </c>
      <c r="D177" s="212"/>
      <c r="E177" s="211">
        <f>(E129-C129)/ABS(C129)</f>
        <v>-0.069</v>
      </c>
      <c r="F177" s="216"/>
      <c r="G177" s="211">
        <f>(G129-E129)/E129</f>
        <v>-1</v>
      </c>
      <c r="H177" s="213"/>
      <c r="I177" s="211" t="e">
        <f>(I129-G129)/G129</f>
        <v>#DIV/0!</v>
      </c>
      <c r="J177" s="24"/>
      <c r="K177" s="211" t="e">
        <f>(K129-I129)/I129</f>
        <v>#DIV/0!</v>
      </c>
      <c r="L177" s="24"/>
      <c r="M177" s="211" t="e">
        <f>(M129-K129)/K129</f>
        <v>#DIV/0!</v>
      </c>
      <c r="N177" s="24"/>
      <c r="O177" s="211" t="e">
        <f>(O129-M129)/M129</f>
        <v>#DIV/0!</v>
      </c>
      <c r="P177" s="211"/>
      <c r="Q177" s="211" t="e">
        <f>(Q129-O129)/O129</f>
        <v>#DIV/0!</v>
      </c>
      <c r="R177" s="24"/>
      <c r="S177" s="211" t="e">
        <f>(S129-Q129)/Q129</f>
        <v>#DIV/0!</v>
      </c>
      <c r="T177" s="24"/>
      <c r="U177" s="211" t="e">
        <f>(U129-S129)/S129</f>
        <v>#DIV/0!</v>
      </c>
      <c r="V177" s="211">
        <f>(V129-E129)/ABS(E129)</f>
        <v>-0.276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3:33" ht="11.25" customHeight="1">
      <c r="C178" s="136"/>
      <c r="D178" s="133"/>
      <c r="E178" s="136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ht="12" customHeight="1">
      <c r="A179" s="111" t="s">
        <v>79</v>
      </c>
      <c r="C179" s="136"/>
      <c r="D179" s="133"/>
      <c r="E179" s="136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12" customHeight="1">
      <c r="A180" s="46" t="s">
        <v>66</v>
      </c>
      <c r="C180" s="136"/>
      <c r="D180" s="133"/>
      <c r="E180" s="136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5" ht="12" customHeight="1">
      <c r="A181" s="46" t="s">
        <v>67</v>
      </c>
      <c r="C181" s="119"/>
      <c r="E181" s="119"/>
    </row>
    <row r="182" spans="1:5" ht="12" customHeight="1">
      <c r="A182" s="46" t="s">
        <v>91</v>
      </c>
      <c r="C182" s="119"/>
      <c r="E182" s="119"/>
    </row>
    <row r="183" spans="1:5" ht="12" customHeight="1">
      <c r="A183" s="122" t="s">
        <v>92</v>
      </c>
      <c r="C183" s="119"/>
      <c r="E183" s="119"/>
    </row>
    <row r="184" ht="12" customHeight="1">
      <c r="A184" s="50"/>
    </row>
    <row r="185" ht="12" customHeight="1">
      <c r="A185" s="50"/>
    </row>
    <row r="186" ht="11.25" customHeight="1">
      <c r="A186" s="111" t="s">
        <v>0</v>
      </c>
    </row>
    <row r="187" ht="11.25" customHeight="1">
      <c r="A187" s="122" t="s">
        <v>70</v>
      </c>
    </row>
    <row r="188" spans="1:3" ht="11.25" customHeight="1">
      <c r="A188" s="114" t="str">
        <f>A3</f>
        <v>2010 - 2012</v>
      </c>
      <c r="B188" s="222"/>
      <c r="C188" s="222"/>
    </row>
    <row r="189" spans="1:2" ht="11.25" customHeight="1">
      <c r="A189" s="111"/>
      <c r="B189" s="119"/>
    </row>
    <row r="190" ht="11.25" customHeight="1">
      <c r="A190" s="35"/>
    </row>
    <row r="191" ht="11.25" customHeight="1">
      <c r="A191" s="116"/>
    </row>
    <row r="192" spans="3:22" ht="11.25" customHeight="1">
      <c r="C192" s="117">
        <v>2010</v>
      </c>
      <c r="D192" s="118"/>
      <c r="E192" s="117">
        <v>2011</v>
      </c>
      <c r="G192" s="117">
        <v>2012</v>
      </c>
      <c r="I192" s="117">
        <v>2013</v>
      </c>
      <c r="K192" s="117">
        <v>2014</v>
      </c>
      <c r="M192" s="117">
        <v>2015</v>
      </c>
      <c r="O192" s="40">
        <v>2016</v>
      </c>
      <c r="P192" s="223"/>
      <c r="Q192" s="40">
        <v>2017</v>
      </c>
      <c r="S192" s="40">
        <v>2018</v>
      </c>
      <c r="U192" s="40">
        <v>2019</v>
      </c>
      <c r="V192" s="117">
        <v>2012</v>
      </c>
    </row>
    <row r="193" spans="7:22" ht="11.25" customHeight="1">
      <c r="G193" s="113"/>
      <c r="I193" s="113"/>
      <c r="K193" s="113"/>
      <c r="V193" s="113"/>
    </row>
    <row r="194" spans="1:22" ht="11.25" customHeight="1">
      <c r="A194" s="77" t="s">
        <v>90</v>
      </c>
      <c r="C194" s="211">
        <f>C101/C9</f>
        <v>-0.134</v>
      </c>
      <c r="D194" s="211"/>
      <c r="E194" s="211">
        <f>E101/E9</f>
        <v>-0.157</v>
      </c>
      <c r="G194" s="146" t="e">
        <f>G101/G9</f>
        <v>#DIV/0!</v>
      </c>
      <c r="I194" s="146" t="e">
        <f>I101/I9</f>
        <v>#DIV/0!</v>
      </c>
      <c r="K194" s="146" t="e">
        <f>K101/K9</f>
        <v>#DIV/0!</v>
      </c>
      <c r="M194" s="146" t="e">
        <f>M101/M9</f>
        <v>#DIV/0!</v>
      </c>
      <c r="O194" s="146" t="e">
        <f>O101/O9</f>
        <v>#DIV/0!</v>
      </c>
      <c r="P194" s="146"/>
      <c r="Q194" s="146" t="e">
        <f>Q101/Q9</f>
        <v>#DIV/0!</v>
      </c>
      <c r="S194" s="146" t="e">
        <f>S101/S9</f>
        <v>#DIV/0!</v>
      </c>
      <c r="U194" s="146" t="e">
        <f>U101/U9</f>
        <v>#DIV/0!</v>
      </c>
      <c r="V194" s="211">
        <f>V101/V9</f>
        <v>-0.185</v>
      </c>
    </row>
    <row r="195" spans="3:22" ht="11.25" customHeight="1">
      <c r="C195" s="211"/>
      <c r="D195" s="211"/>
      <c r="E195" s="211"/>
      <c r="G195" s="146"/>
      <c r="I195" s="146"/>
      <c r="K195" s="146"/>
      <c r="M195" s="146"/>
      <c r="O195" s="146"/>
      <c r="P195" s="146"/>
      <c r="Q195" s="146"/>
      <c r="S195" s="146"/>
      <c r="U195" s="146"/>
      <c r="V195" s="211"/>
    </row>
    <row r="196" spans="1:22" ht="11.25" customHeight="1">
      <c r="A196" s="111" t="s">
        <v>55</v>
      </c>
      <c r="C196" s="211">
        <f>C103/C11</f>
        <v>0.172</v>
      </c>
      <c r="D196" s="211"/>
      <c r="E196" s="211">
        <f>E103/E11</f>
        <v>0.132</v>
      </c>
      <c r="G196" s="146" t="e">
        <f>G103/G11</f>
        <v>#DIV/0!</v>
      </c>
      <c r="I196" s="146" t="e">
        <f>I103/I11</f>
        <v>#DIV/0!</v>
      </c>
      <c r="K196" s="146" t="e">
        <f>K103/K11</f>
        <v>#DIV/0!</v>
      </c>
      <c r="M196" s="146" t="e">
        <f>M103/M11</f>
        <v>#DIV/0!</v>
      </c>
      <c r="O196" s="146" t="e">
        <f>O103/O11</f>
        <v>#DIV/0!</v>
      </c>
      <c r="P196" s="146"/>
      <c r="Q196" s="146" t="e">
        <f>Q103/Q11</f>
        <v>#DIV/0!</v>
      </c>
      <c r="S196" s="146" t="e">
        <f>S103/S11</f>
        <v>#DIV/0!</v>
      </c>
      <c r="U196" s="146" t="e">
        <f>U103/U11</f>
        <v>#DIV/0!</v>
      </c>
      <c r="V196" s="211">
        <f>V103/V11</f>
        <v>0.203</v>
      </c>
    </row>
    <row r="197" spans="1:22" ht="11.25" customHeight="1">
      <c r="A197" s="111"/>
      <c r="C197" s="211"/>
      <c r="D197" s="211"/>
      <c r="E197" s="211"/>
      <c r="G197" s="146"/>
      <c r="I197" s="146"/>
      <c r="K197" s="146"/>
      <c r="M197" s="146"/>
      <c r="O197" s="146"/>
      <c r="P197" s="146"/>
      <c r="Q197" s="146"/>
      <c r="S197" s="146"/>
      <c r="U197" s="146"/>
      <c r="V197" s="211"/>
    </row>
    <row r="198" spans="1:22" ht="11.25" customHeight="1">
      <c r="A198" s="111" t="s">
        <v>48</v>
      </c>
      <c r="C198" s="267">
        <f>C105/C13</f>
        <v>0.237</v>
      </c>
      <c r="D198" s="211"/>
      <c r="E198" s="211">
        <f>E105/E13</f>
        <v>0.223</v>
      </c>
      <c r="G198" s="146" t="e">
        <f>G105/G13</f>
        <v>#DIV/0!</v>
      </c>
      <c r="I198" s="146" t="e">
        <f>I105/I13</f>
        <v>#DIV/0!</v>
      </c>
      <c r="K198" s="146" t="e">
        <f>K105/K13</f>
        <v>#DIV/0!</v>
      </c>
      <c r="M198" s="146" t="e">
        <f>M105/M13</f>
        <v>#DIV/0!</v>
      </c>
      <c r="O198" s="146" t="e">
        <f>O105/O13</f>
        <v>#DIV/0!</v>
      </c>
      <c r="P198" s="146"/>
      <c r="Q198" s="146" t="e">
        <f>Q105/Q13</f>
        <v>#DIV/0!</v>
      </c>
      <c r="S198" s="146" t="e">
        <f>S105/S13</f>
        <v>#DIV/0!</v>
      </c>
      <c r="U198" s="146" t="e">
        <f>U105/U13</f>
        <v>#DIV/0!</v>
      </c>
      <c r="V198" s="211">
        <f>V105/V13</f>
        <v>0.174</v>
      </c>
    </row>
    <row r="199" spans="3:22" ht="11.25" customHeight="1">
      <c r="C199" s="211"/>
      <c r="D199" s="211"/>
      <c r="E199" s="211"/>
      <c r="G199" s="146"/>
      <c r="I199" s="146"/>
      <c r="K199" s="146"/>
      <c r="M199" s="146"/>
      <c r="O199" s="146"/>
      <c r="P199" s="146"/>
      <c r="Q199" s="146"/>
      <c r="S199" s="146"/>
      <c r="U199" s="146"/>
      <c r="V199" s="211"/>
    </row>
    <row r="200" spans="1:22" ht="11.25" customHeight="1">
      <c r="A200" s="111" t="s">
        <v>2</v>
      </c>
      <c r="C200" s="211">
        <f>C107/C15</f>
        <v>0.187</v>
      </c>
      <c r="D200" s="211"/>
      <c r="E200" s="211">
        <f>E107/E15</f>
        <v>0.23</v>
      </c>
      <c r="G200" s="146" t="e">
        <f>G107/G15</f>
        <v>#DIV/0!</v>
      </c>
      <c r="I200" s="146" t="e">
        <f>I107/I15</f>
        <v>#DIV/0!</v>
      </c>
      <c r="K200" s="146" t="e">
        <f>K107/K15</f>
        <v>#DIV/0!</v>
      </c>
      <c r="M200" s="146" t="e">
        <f>M107/M15</f>
        <v>#DIV/0!</v>
      </c>
      <c r="O200" s="146" t="e">
        <f>O107/O15</f>
        <v>#DIV/0!</v>
      </c>
      <c r="P200" s="146"/>
      <c r="Q200" s="146" t="e">
        <f>Q107/Q15</f>
        <v>#DIV/0!</v>
      </c>
      <c r="S200" s="146" t="e">
        <f>S107/S15</f>
        <v>#DIV/0!</v>
      </c>
      <c r="U200" s="146" t="e">
        <f>U107/U15</f>
        <v>#DIV/0!</v>
      </c>
      <c r="V200" s="211">
        <f>V107/V15</f>
        <v>0.24</v>
      </c>
    </row>
    <row r="201" spans="1:22" ht="11.25" customHeight="1">
      <c r="A201" s="111"/>
      <c r="C201" s="211"/>
      <c r="D201" s="211"/>
      <c r="E201" s="211"/>
      <c r="G201" s="146"/>
      <c r="I201" s="146"/>
      <c r="K201" s="146"/>
      <c r="M201" s="146"/>
      <c r="O201" s="146"/>
      <c r="P201" s="146"/>
      <c r="Q201" s="146"/>
      <c r="S201" s="146"/>
      <c r="U201" s="146"/>
      <c r="V201" s="211"/>
    </row>
    <row r="202" spans="1:22" ht="11.25" customHeight="1">
      <c r="A202" s="35" t="s">
        <v>80</v>
      </c>
      <c r="C202" s="237" t="s">
        <v>47</v>
      </c>
      <c r="D202" s="211"/>
      <c r="E202" s="211">
        <f>E109/E17</f>
        <v>-0.031</v>
      </c>
      <c r="G202" s="146"/>
      <c r="I202" s="146"/>
      <c r="K202" s="146"/>
      <c r="M202" s="146"/>
      <c r="O202" s="146"/>
      <c r="P202" s="146"/>
      <c r="Q202" s="146"/>
      <c r="S202" s="146"/>
      <c r="U202" s="146"/>
      <c r="V202" s="211">
        <f>V109/V17</f>
        <v>-0.09</v>
      </c>
    </row>
    <row r="203" spans="3:22" ht="11.25" customHeight="1">
      <c r="C203" s="211"/>
      <c r="D203" s="211"/>
      <c r="E203" s="211"/>
      <c r="G203" s="146"/>
      <c r="I203" s="146"/>
      <c r="K203" s="146"/>
      <c r="M203" s="146"/>
      <c r="O203" s="146"/>
      <c r="P203" s="146"/>
      <c r="Q203" s="146"/>
      <c r="S203" s="146"/>
      <c r="U203" s="146"/>
      <c r="V203" s="211"/>
    </row>
    <row r="204" spans="1:22" ht="11.25" customHeight="1" hidden="1">
      <c r="A204" s="111" t="s">
        <v>44</v>
      </c>
      <c r="C204" s="267" t="s">
        <v>47</v>
      </c>
      <c r="D204" s="211"/>
      <c r="E204" s="211" t="e">
        <f>E111/E19</f>
        <v>#DIV/0!</v>
      </c>
      <c r="G204" s="146" t="e">
        <f>G111/G19</f>
        <v>#DIV/0!</v>
      </c>
      <c r="I204" s="81" t="s">
        <v>47</v>
      </c>
      <c r="K204" s="81" t="s">
        <v>47</v>
      </c>
      <c r="M204" s="81" t="s">
        <v>47</v>
      </c>
      <c r="O204" s="81" t="s">
        <v>47</v>
      </c>
      <c r="P204" s="81"/>
      <c r="Q204" s="81" t="s">
        <v>47</v>
      </c>
      <c r="S204" s="81" t="s">
        <v>47</v>
      </c>
      <c r="U204" s="81" t="s">
        <v>47</v>
      </c>
      <c r="V204" s="211" t="e">
        <f>V111/V19</f>
        <v>#DIV/0!</v>
      </c>
    </row>
    <row r="205" spans="1:22" ht="11.25" customHeight="1">
      <c r="A205" s="111" t="s">
        <v>3</v>
      </c>
      <c r="C205" s="211">
        <f>C112/C20</f>
        <v>0.281</v>
      </c>
      <c r="D205" s="211"/>
      <c r="E205" s="211">
        <f>E112/E20</f>
        <v>0.241</v>
      </c>
      <c r="G205" s="146" t="e">
        <f>G112/G20</f>
        <v>#DIV/0!</v>
      </c>
      <c r="I205" s="146" t="e">
        <f>I112/I20</f>
        <v>#DIV/0!</v>
      </c>
      <c r="K205" s="146" t="e">
        <f>K112/K20</f>
        <v>#DIV/0!</v>
      </c>
      <c r="M205" s="146" t="e">
        <f>M112/M20</f>
        <v>#DIV/0!</v>
      </c>
      <c r="O205" s="146" t="e">
        <f>O112/O20</f>
        <v>#DIV/0!</v>
      </c>
      <c r="P205" s="146"/>
      <c r="Q205" s="146" t="e">
        <f>Q112/Q20</f>
        <v>#DIV/0!</v>
      </c>
      <c r="S205" s="146" t="e">
        <f>S112/S20</f>
        <v>#DIV/0!</v>
      </c>
      <c r="U205" s="146" t="e">
        <f>U112/U20</f>
        <v>#DIV/0!</v>
      </c>
      <c r="V205" s="211">
        <f>V112/V20</f>
        <v>0.288</v>
      </c>
    </row>
    <row r="206" spans="3:22" ht="11.25" customHeight="1">
      <c r="C206" s="211"/>
      <c r="D206" s="211"/>
      <c r="E206" s="211"/>
      <c r="G206" s="146"/>
      <c r="I206" s="146"/>
      <c r="K206" s="146"/>
      <c r="M206" s="146"/>
      <c r="O206" s="146"/>
      <c r="P206" s="146"/>
      <c r="Q206" s="146"/>
      <c r="S206" s="146"/>
      <c r="U206" s="146"/>
      <c r="V206" s="211"/>
    </row>
    <row r="207" spans="1:22" ht="11.25" customHeight="1">
      <c r="A207" s="111" t="s">
        <v>81</v>
      </c>
      <c r="C207" s="211">
        <f>C114/C22</f>
        <v>-0.139</v>
      </c>
      <c r="D207" s="211"/>
      <c r="E207" s="211">
        <f>E114/E22</f>
        <v>-0.091</v>
      </c>
      <c r="G207" s="146" t="e">
        <f>G114/G22</f>
        <v>#DIV/0!</v>
      </c>
      <c r="I207" s="146" t="e">
        <f>I114/I22</f>
        <v>#DIV/0!</v>
      </c>
      <c r="K207" s="146" t="e">
        <f>K114/K22</f>
        <v>#DIV/0!</v>
      </c>
      <c r="M207" s="146" t="e">
        <f>M114/M22</f>
        <v>#DIV/0!</v>
      </c>
      <c r="O207" s="146" t="e">
        <f>O114/O22</f>
        <v>#DIV/0!</v>
      </c>
      <c r="P207" s="146"/>
      <c r="Q207" s="146" t="e">
        <f>Q114/Q22</f>
        <v>#DIV/0!</v>
      </c>
      <c r="S207" s="146" t="e">
        <f>S114/S22</f>
        <v>#DIV/0!</v>
      </c>
      <c r="U207" s="146" t="e">
        <f>U114/U22</f>
        <v>#DIV/0!</v>
      </c>
      <c r="V207" s="211">
        <f>V114/V22</f>
        <v>-0.062</v>
      </c>
    </row>
    <row r="208" spans="3:22" ht="11.25" customHeight="1">
      <c r="C208" s="211"/>
      <c r="D208" s="211"/>
      <c r="E208" s="211"/>
      <c r="G208" s="146"/>
      <c r="I208" s="146"/>
      <c r="K208" s="146"/>
      <c r="M208" s="146"/>
      <c r="O208" s="146"/>
      <c r="P208" s="146"/>
      <c r="Q208" s="146"/>
      <c r="S208" s="146"/>
      <c r="U208" s="146"/>
      <c r="V208" s="211"/>
    </row>
    <row r="209" spans="1:22" ht="11.25" customHeight="1" hidden="1">
      <c r="A209" s="111" t="s">
        <v>52</v>
      </c>
      <c r="C209" s="267" t="s">
        <v>47</v>
      </c>
      <c r="D209" s="211"/>
      <c r="E209" s="211" t="e">
        <f>E116/E24</f>
        <v>#DIV/0!</v>
      </c>
      <c r="G209" s="146" t="e">
        <f>G116/G24</f>
        <v>#DIV/0!</v>
      </c>
      <c r="I209" s="146" t="e">
        <f>I116/I24</f>
        <v>#DIV/0!</v>
      </c>
      <c r="K209" s="146" t="e">
        <f>K116/K24</f>
        <v>#DIV/0!</v>
      </c>
      <c r="M209" s="146" t="e">
        <f>M116/M24</f>
        <v>#DIV/0!</v>
      </c>
      <c r="O209" s="146" t="e">
        <f>O116/O24</f>
        <v>#DIV/0!</v>
      </c>
      <c r="P209" s="146"/>
      <c r="Q209" s="81" t="s">
        <v>47</v>
      </c>
      <c r="S209" s="81" t="s">
        <v>47</v>
      </c>
      <c r="U209" s="81" t="s">
        <v>47</v>
      </c>
      <c r="V209" s="211" t="e">
        <f>V116/V24</f>
        <v>#DIV/0!</v>
      </c>
    </row>
    <row r="210" spans="1:22" ht="11.25" customHeight="1">
      <c r="A210" s="35" t="s">
        <v>89</v>
      </c>
      <c r="C210" s="237" t="s">
        <v>47</v>
      </c>
      <c r="D210" s="211"/>
      <c r="E210" s="237" t="s">
        <v>47</v>
      </c>
      <c r="G210" s="146"/>
      <c r="I210" s="146"/>
      <c r="K210" s="146"/>
      <c r="M210" s="146"/>
      <c r="O210" s="146"/>
      <c r="P210" s="146"/>
      <c r="Q210" s="81"/>
      <c r="S210" s="81"/>
      <c r="U210" s="81"/>
      <c r="V210" s="211">
        <f>V117/V25</f>
        <v>-0.725</v>
      </c>
    </row>
    <row r="211" spans="1:22" ht="11.25" customHeight="1">
      <c r="A211" s="111"/>
      <c r="C211" s="267"/>
      <c r="D211" s="211"/>
      <c r="E211" s="211"/>
      <c r="G211" s="146"/>
      <c r="I211" s="146"/>
      <c r="K211" s="146"/>
      <c r="M211" s="146"/>
      <c r="O211" s="146"/>
      <c r="P211" s="146"/>
      <c r="Q211" s="81"/>
      <c r="S211" s="81"/>
      <c r="U211" s="81"/>
      <c r="V211" s="211"/>
    </row>
    <row r="212" spans="1:22" ht="11.25" customHeight="1">
      <c r="A212" s="111" t="s">
        <v>4</v>
      </c>
      <c r="C212" s="211">
        <f>C119/C27</f>
        <v>0.172</v>
      </c>
      <c r="D212" s="211"/>
      <c r="E212" s="211">
        <f>E119/E27</f>
        <v>0.2</v>
      </c>
      <c r="G212" s="146" t="e">
        <f>G119/G27</f>
        <v>#DIV/0!</v>
      </c>
      <c r="I212" s="146" t="e">
        <f>I119/I27</f>
        <v>#DIV/0!</v>
      </c>
      <c r="K212" s="146" t="e">
        <f>K119/K27</f>
        <v>#DIV/0!</v>
      </c>
      <c r="M212" s="146" t="e">
        <f>M119/M27</f>
        <v>#DIV/0!</v>
      </c>
      <c r="O212" s="146" t="e">
        <f>O119/O27</f>
        <v>#DIV/0!</v>
      </c>
      <c r="P212" s="146"/>
      <c r="Q212" s="146" t="e">
        <f>Q119/Q27</f>
        <v>#DIV/0!</v>
      </c>
      <c r="S212" s="146" t="e">
        <f>S119/S27</f>
        <v>#DIV/0!</v>
      </c>
      <c r="U212" s="146" t="e">
        <f>U119/U27</f>
        <v>#DIV/0!</v>
      </c>
      <c r="V212" s="211">
        <f>V119/V27</f>
        <v>0.209</v>
      </c>
    </row>
    <row r="213" spans="3:22" ht="11.25" customHeight="1">
      <c r="C213" s="211"/>
      <c r="D213" s="211"/>
      <c r="E213" s="211"/>
      <c r="G213" s="146"/>
      <c r="I213" s="146"/>
      <c r="K213" s="146"/>
      <c r="M213" s="146"/>
      <c r="O213" s="146"/>
      <c r="P213" s="146"/>
      <c r="Q213" s="146"/>
      <c r="S213" s="146"/>
      <c r="U213" s="146"/>
      <c r="V213" s="211"/>
    </row>
    <row r="214" spans="1:22" ht="11.25" customHeight="1">
      <c r="A214" s="122" t="s">
        <v>82</v>
      </c>
      <c r="C214" s="211">
        <f>C121/C29</f>
        <v>0.113</v>
      </c>
      <c r="D214" s="211"/>
      <c r="E214" s="211">
        <f>E121/E29</f>
        <v>0.063</v>
      </c>
      <c r="G214" s="146" t="e">
        <f>G121/G29</f>
        <v>#DIV/0!</v>
      </c>
      <c r="I214" s="146" t="e">
        <f>I121/I29</f>
        <v>#DIV/0!</v>
      </c>
      <c r="K214" s="146" t="e">
        <f>K121/K29</f>
        <v>#DIV/0!</v>
      </c>
      <c r="M214" s="146" t="e">
        <f>M121/M29</f>
        <v>#DIV/0!</v>
      </c>
      <c r="O214" s="146" t="e">
        <f>O121/O29</f>
        <v>#DIV/0!</v>
      </c>
      <c r="P214" s="146"/>
      <c r="Q214" s="146" t="e">
        <f>Q121/Q29</f>
        <v>#DIV/0!</v>
      </c>
      <c r="S214" s="146" t="e">
        <f>S121/S29</f>
        <v>#DIV/0!</v>
      </c>
      <c r="U214" s="146" t="e">
        <f>U121/U29</f>
        <v>#DIV/0!</v>
      </c>
      <c r="V214" s="211">
        <f>V121/V29</f>
        <v>0.068</v>
      </c>
    </row>
    <row r="215" spans="3:22" ht="11.25" customHeight="1">
      <c r="C215" s="211"/>
      <c r="D215" s="211"/>
      <c r="E215" s="211"/>
      <c r="G215" s="146"/>
      <c r="I215" s="146"/>
      <c r="K215" s="146"/>
      <c r="M215" s="146"/>
      <c r="O215" s="146"/>
      <c r="P215" s="146"/>
      <c r="Q215" s="146"/>
      <c r="S215" s="146"/>
      <c r="U215" s="146"/>
      <c r="V215" s="211"/>
    </row>
    <row r="216" spans="1:22" ht="11.25" customHeight="1">
      <c r="A216" s="111" t="s">
        <v>83</v>
      </c>
      <c r="C216" s="211">
        <f>C123/C31</f>
        <v>-0.059</v>
      </c>
      <c r="D216" s="211"/>
      <c r="E216" s="211">
        <f>E123/E31</f>
        <v>-0.068</v>
      </c>
      <c r="G216" s="146" t="e">
        <f>G123/G31</f>
        <v>#DIV/0!</v>
      </c>
      <c r="I216" s="146" t="e">
        <f>I123/I31</f>
        <v>#DIV/0!</v>
      </c>
      <c r="K216" s="146" t="e">
        <f>K123/K31</f>
        <v>#DIV/0!</v>
      </c>
      <c r="M216" s="146" t="e">
        <f>M123/M31</f>
        <v>#DIV/0!</v>
      </c>
      <c r="O216" s="146" t="e">
        <f>O123/O31</f>
        <v>#DIV/0!</v>
      </c>
      <c r="P216" s="146"/>
      <c r="Q216" s="146" t="e">
        <f>Q123/Q31</f>
        <v>#DIV/0!</v>
      </c>
      <c r="S216" s="146" t="e">
        <f>S123/S31</f>
        <v>#DIV/0!</v>
      </c>
      <c r="U216" s="146" t="e">
        <f>U123/U31</f>
        <v>#DIV/0!</v>
      </c>
      <c r="V216" s="237" t="s">
        <v>47</v>
      </c>
    </row>
    <row r="217" spans="3:22" ht="11.25" customHeight="1">
      <c r="C217" s="211"/>
      <c r="D217" s="211"/>
      <c r="E217" s="211"/>
      <c r="G217" s="146"/>
      <c r="I217" s="146"/>
      <c r="K217" s="146"/>
      <c r="M217" s="146"/>
      <c r="O217" s="146"/>
      <c r="P217" s="146"/>
      <c r="Q217" s="146"/>
      <c r="S217" s="146"/>
      <c r="U217" s="146"/>
      <c r="V217" s="211"/>
    </row>
    <row r="218" spans="1:22" ht="11.25" customHeight="1">
      <c r="A218" s="111" t="s">
        <v>5</v>
      </c>
      <c r="C218" s="211">
        <f>C125/C33</f>
        <v>-0.014</v>
      </c>
      <c r="D218" s="211"/>
      <c r="E218" s="211">
        <f>E125/E33</f>
        <v>0.02</v>
      </c>
      <c r="G218" s="146" t="e">
        <f>G125/G33</f>
        <v>#DIV/0!</v>
      </c>
      <c r="I218" s="146" t="e">
        <f>I125/I33</f>
        <v>#DIV/0!</v>
      </c>
      <c r="K218" s="146" t="e">
        <f>K125/K33</f>
        <v>#DIV/0!</v>
      </c>
      <c r="M218" s="146" t="e">
        <f>M125/M33</f>
        <v>#DIV/0!</v>
      </c>
      <c r="O218" s="146" t="e">
        <f>O125/O33</f>
        <v>#DIV/0!</v>
      </c>
      <c r="P218" s="146"/>
      <c r="Q218" s="146" t="e">
        <f>Q125/Q33</f>
        <v>#DIV/0!</v>
      </c>
      <c r="S218" s="146" t="e">
        <f>S125/S33</f>
        <v>#DIV/0!</v>
      </c>
      <c r="U218" s="146" t="e">
        <f>U125/U33</f>
        <v>#DIV/0!</v>
      </c>
      <c r="V218" s="211">
        <f>V125/V33</f>
        <v>0.098</v>
      </c>
    </row>
    <row r="219" spans="3:22" ht="11.25" customHeight="1">
      <c r="C219" s="211"/>
      <c r="D219" s="211"/>
      <c r="E219" s="211"/>
      <c r="G219" s="146"/>
      <c r="I219" s="146"/>
      <c r="K219" s="146"/>
      <c r="M219" s="146"/>
      <c r="O219" s="146"/>
      <c r="P219" s="146"/>
      <c r="Q219" s="146"/>
      <c r="S219" s="146"/>
      <c r="U219" s="146"/>
      <c r="V219" s="211"/>
    </row>
    <row r="220" spans="1:48" ht="11.25" customHeight="1">
      <c r="A220" s="111" t="s">
        <v>6</v>
      </c>
      <c r="C220" s="212">
        <f>C127/C35</f>
        <v>0.128</v>
      </c>
      <c r="D220" s="212"/>
      <c r="E220" s="212">
        <f>E127/E35</f>
        <v>0.163</v>
      </c>
      <c r="F220" s="24"/>
      <c r="G220" s="146" t="e">
        <f>G127/G35</f>
        <v>#DIV/0!</v>
      </c>
      <c r="H220" s="24"/>
      <c r="I220" s="146" t="e">
        <f>I127/I35</f>
        <v>#DIV/0!</v>
      </c>
      <c r="J220" s="24"/>
      <c r="K220" s="146" t="e">
        <f>K127/K35</f>
        <v>#DIV/0!</v>
      </c>
      <c r="L220" s="24"/>
      <c r="M220" s="146" t="e">
        <f>M127/M35</f>
        <v>#DIV/0!</v>
      </c>
      <c r="N220" s="24"/>
      <c r="O220" s="146" t="e">
        <f>O127/O35</f>
        <v>#DIV/0!</v>
      </c>
      <c r="P220" s="146"/>
      <c r="Q220" s="146" t="e">
        <f>Q127/Q35</f>
        <v>#DIV/0!</v>
      </c>
      <c r="R220" s="24"/>
      <c r="S220" s="146" t="e">
        <f>S127/S35</f>
        <v>#DIV/0!</v>
      </c>
      <c r="T220" s="24"/>
      <c r="U220" s="146" t="e">
        <f>U127/U35</f>
        <v>#DIV/0!</v>
      </c>
      <c r="V220" s="212">
        <f>V127/V35</f>
        <v>0.153</v>
      </c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</row>
    <row r="221" spans="3:48" ht="11.25" customHeight="1">
      <c r="C221" s="211"/>
      <c r="D221" s="215"/>
      <c r="E221" s="211"/>
      <c r="F221" s="24"/>
      <c r="G221" s="146"/>
      <c r="H221" s="24"/>
      <c r="I221" s="146"/>
      <c r="J221" s="24"/>
      <c r="K221" s="146"/>
      <c r="L221" s="24"/>
      <c r="M221" s="146"/>
      <c r="N221" s="24"/>
      <c r="O221" s="146"/>
      <c r="P221" s="146"/>
      <c r="Q221" s="146"/>
      <c r="R221" s="24"/>
      <c r="S221" s="146"/>
      <c r="T221" s="24"/>
      <c r="U221" s="146"/>
      <c r="V221" s="211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</row>
    <row r="222" spans="1:48" ht="11.25" customHeight="1">
      <c r="A222" s="111" t="s">
        <v>15</v>
      </c>
      <c r="C222" s="211">
        <f>C129/C37</f>
        <v>0.149</v>
      </c>
      <c r="D222" s="212"/>
      <c r="E222" s="211">
        <f>E129/E37</f>
        <v>0.15</v>
      </c>
      <c r="F222" s="24"/>
      <c r="G222" s="146" t="e">
        <f>G129/G37</f>
        <v>#DIV/0!</v>
      </c>
      <c r="H222" s="24"/>
      <c r="I222" s="146" t="e">
        <f>I129/I37</f>
        <v>#DIV/0!</v>
      </c>
      <c r="J222" s="24"/>
      <c r="K222" s="146" t="e">
        <f>K129/K37</f>
        <v>#DIV/0!</v>
      </c>
      <c r="L222" s="24"/>
      <c r="M222" s="146" t="e">
        <f>M129/M37</f>
        <v>#DIV/0!</v>
      </c>
      <c r="N222" s="24"/>
      <c r="O222" s="146" t="e">
        <f>O129/O37</f>
        <v>#DIV/0!</v>
      </c>
      <c r="P222" s="146"/>
      <c r="Q222" s="146" t="e">
        <f>Q129/Q37</f>
        <v>#DIV/0!</v>
      </c>
      <c r="R222" s="24"/>
      <c r="S222" s="146" t="e">
        <f>S129/S37</f>
        <v>#DIV/0!</v>
      </c>
      <c r="T222" s="24"/>
      <c r="U222" s="146" t="e">
        <f>U129/U37</f>
        <v>#DIV/0!</v>
      </c>
      <c r="V222" s="211">
        <f>V129/V37</f>
        <v>0.114</v>
      </c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</row>
    <row r="223" spans="3:48" ht="11.25" customHeight="1">
      <c r="C223" s="147"/>
      <c r="D223" s="133"/>
      <c r="E223" s="147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</row>
    <row r="224" spans="1:5" ht="12">
      <c r="A224" s="113" t="s">
        <v>71</v>
      </c>
      <c r="C224" s="119"/>
      <c r="E224" s="119"/>
    </row>
    <row r="225" spans="1:5" ht="12" customHeight="1">
      <c r="A225" s="111" t="s">
        <v>84</v>
      </c>
      <c r="C225" s="119"/>
      <c r="E225" s="119"/>
    </row>
    <row r="226" spans="1:5" ht="12" customHeight="1">
      <c r="A226" s="46" t="s">
        <v>85</v>
      </c>
      <c r="C226" s="119"/>
      <c r="E226" s="119"/>
    </row>
    <row r="227" ht="12" customHeight="1">
      <c r="A227" s="46" t="s">
        <v>86</v>
      </c>
    </row>
    <row r="228" ht="12" customHeight="1">
      <c r="A228" s="46" t="s">
        <v>96</v>
      </c>
    </row>
    <row r="229" ht="12" customHeight="1">
      <c r="A229" s="122" t="s">
        <v>97</v>
      </c>
    </row>
    <row r="230" ht="12" customHeight="1"/>
    <row r="231" ht="12" customHeight="1">
      <c r="A231" s="116"/>
    </row>
    <row r="232" ht="12" customHeight="1">
      <c r="A232" s="49"/>
    </row>
    <row r="233" ht="12" customHeight="1">
      <c r="A233" s="50"/>
    </row>
    <row r="234" ht="11.25" customHeight="1">
      <c r="A234" s="50"/>
    </row>
    <row r="235" ht="11.25" customHeight="1">
      <c r="A235" s="50"/>
    </row>
    <row r="236" ht="11.25" customHeight="1">
      <c r="A236" s="111" t="s">
        <v>0</v>
      </c>
    </row>
    <row r="237" ht="11.25" customHeight="1">
      <c r="A237" s="111" t="s">
        <v>24</v>
      </c>
    </row>
    <row r="238" spans="1:21" ht="11.25" customHeight="1">
      <c r="A238" s="114" t="str">
        <f>A3</f>
        <v>2010 - 2012</v>
      </c>
      <c r="B238" s="222"/>
      <c r="C238" s="222"/>
      <c r="D238" s="222"/>
      <c r="E238" s="222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</row>
    <row r="239" spans="1:2" ht="11.25" customHeight="1">
      <c r="A239" s="119"/>
      <c r="B239" s="119"/>
    </row>
    <row r="241" spans="3:22" ht="11.25" customHeight="1">
      <c r="C241" s="117">
        <v>2010</v>
      </c>
      <c r="D241" s="118"/>
      <c r="E241" s="117">
        <v>2011</v>
      </c>
      <c r="G241" s="117">
        <v>2012</v>
      </c>
      <c r="I241" s="117">
        <v>2013</v>
      </c>
      <c r="K241" s="117">
        <v>2014</v>
      </c>
      <c r="M241" s="117">
        <v>2015</v>
      </c>
      <c r="O241" s="40">
        <v>2016</v>
      </c>
      <c r="P241" s="223"/>
      <c r="Q241" s="40">
        <v>2017</v>
      </c>
      <c r="S241" s="40">
        <v>2018</v>
      </c>
      <c r="U241" s="40">
        <v>2019</v>
      </c>
      <c r="V241" s="117">
        <v>2012</v>
      </c>
    </row>
    <row r="242" spans="7:22" ht="11.25" customHeight="1">
      <c r="G242" s="113"/>
      <c r="I242" s="113"/>
      <c r="K242" s="113"/>
      <c r="V242" s="113"/>
    </row>
    <row r="243" spans="1:22" ht="11.25" customHeight="1">
      <c r="A243" s="77" t="s">
        <v>90</v>
      </c>
      <c r="C243" s="175">
        <f>(C194-(-10.2%))*100</f>
        <v>-3.2</v>
      </c>
      <c r="D243" s="175"/>
      <c r="E243" s="175">
        <f>(E194-C194)*100</f>
        <v>-2.3</v>
      </c>
      <c r="F243" s="175"/>
      <c r="G243" s="175" t="e">
        <f>(G194-E194)*100</f>
        <v>#DIV/0!</v>
      </c>
      <c r="I243" s="175" t="e">
        <f>(I194-G194)*100</f>
        <v>#DIV/0!</v>
      </c>
      <c r="K243" s="175" t="e">
        <f>(K194-I194)*100</f>
        <v>#DIV/0!</v>
      </c>
      <c r="M243" s="175" t="e">
        <f>(M194-K194)*100</f>
        <v>#DIV/0!</v>
      </c>
      <c r="O243" s="175" t="e">
        <f>(O194-M194)*100</f>
        <v>#DIV/0!</v>
      </c>
      <c r="P243" s="175"/>
      <c r="Q243" s="175" t="e">
        <f>(Q194-O194)*100</f>
        <v>#DIV/0!</v>
      </c>
      <c r="S243" s="175" t="e">
        <f>(S194-Q194)*100</f>
        <v>#DIV/0!</v>
      </c>
      <c r="U243" s="175" t="e">
        <f>(U194-S194)*100</f>
        <v>#DIV/0!</v>
      </c>
      <c r="V243" s="175">
        <f>(V194-E194)*100</f>
        <v>-2.8</v>
      </c>
    </row>
    <row r="244" spans="3:22" ht="11.25" customHeight="1">
      <c r="C244" s="175"/>
      <c r="D244" s="175"/>
      <c r="E244" s="175"/>
      <c r="F244" s="28"/>
      <c r="G244" s="175"/>
      <c r="I244" s="175"/>
      <c r="K244" s="175"/>
      <c r="M244" s="175"/>
      <c r="O244" s="175"/>
      <c r="P244" s="175"/>
      <c r="Q244" s="175"/>
      <c r="S244" s="175"/>
      <c r="U244" s="175"/>
      <c r="V244" s="175"/>
    </row>
    <row r="245" spans="1:22" ht="11.25" customHeight="1">
      <c r="A245" s="111" t="s">
        <v>55</v>
      </c>
      <c r="C245" s="175">
        <f>(C196-22.2%)*100</f>
        <v>-5</v>
      </c>
      <c r="D245" s="175"/>
      <c r="E245" s="175">
        <f>(E196-C196)*100</f>
        <v>-4</v>
      </c>
      <c r="F245" s="28"/>
      <c r="G245" s="175" t="e">
        <f>(G196-E196)*100</f>
        <v>#DIV/0!</v>
      </c>
      <c r="I245" s="175" t="e">
        <f>(I196-G196)*100</f>
        <v>#DIV/0!</v>
      </c>
      <c r="K245" s="175" t="e">
        <f>(K196-I196)*100</f>
        <v>#DIV/0!</v>
      </c>
      <c r="M245" s="175" t="e">
        <f>(M196-K196)*100</f>
        <v>#DIV/0!</v>
      </c>
      <c r="O245" s="175" t="e">
        <f>(O196-M196)*100</f>
        <v>#DIV/0!</v>
      </c>
      <c r="P245" s="175"/>
      <c r="Q245" s="175" t="e">
        <f>(Q196-O196)*100</f>
        <v>#DIV/0!</v>
      </c>
      <c r="S245" s="175" t="e">
        <f>(S196-Q196)*100</f>
        <v>#DIV/0!</v>
      </c>
      <c r="U245" s="175" t="e">
        <f>(U196-S196)*100</f>
        <v>#DIV/0!</v>
      </c>
      <c r="V245" s="175">
        <f>(V196-E196)*100</f>
        <v>7.1</v>
      </c>
    </row>
    <row r="246" spans="1:22" ht="11.25" customHeight="1">
      <c r="A246" s="111"/>
      <c r="C246" s="175"/>
      <c r="D246" s="175"/>
      <c r="E246" s="175"/>
      <c r="F246" s="28"/>
      <c r="G246" s="175"/>
      <c r="I246" s="219"/>
      <c r="K246" s="175"/>
      <c r="M246" s="175"/>
      <c r="O246" s="175"/>
      <c r="P246" s="175"/>
      <c r="Q246" s="175"/>
      <c r="S246" s="175"/>
      <c r="U246" s="175"/>
      <c r="V246" s="175"/>
    </row>
    <row r="247" spans="1:22" ht="11.25" customHeight="1">
      <c r="A247" s="111" t="s">
        <v>48</v>
      </c>
      <c r="C247" s="248">
        <f>(C198-26.3%)*100</f>
        <v>-2.6</v>
      </c>
      <c r="D247" s="175"/>
      <c r="E247" s="175">
        <f>(E198-C198)*100</f>
        <v>-1.4</v>
      </c>
      <c r="F247" s="28"/>
      <c r="G247" s="175" t="e">
        <f>(G198-#REF!)*100</f>
        <v>#DIV/0!</v>
      </c>
      <c r="I247" s="219" t="s">
        <v>47</v>
      </c>
      <c r="K247" s="219" t="s">
        <v>47</v>
      </c>
      <c r="M247" s="175" t="e">
        <f>(M198-K198)*100</f>
        <v>#DIV/0!</v>
      </c>
      <c r="O247" s="175" t="e">
        <f>(O198-M198)*100</f>
        <v>#DIV/0!</v>
      </c>
      <c r="P247" s="175"/>
      <c r="Q247" s="175" t="e">
        <f>(Q198-O198)*100</f>
        <v>#DIV/0!</v>
      </c>
      <c r="S247" s="175" t="e">
        <f>(S198-Q198)*100</f>
        <v>#DIV/0!</v>
      </c>
      <c r="U247" s="175" t="e">
        <f>(U198-S198)*100</f>
        <v>#DIV/0!</v>
      </c>
      <c r="V247" s="175">
        <f>(V198-E198)*100</f>
        <v>-4.9</v>
      </c>
    </row>
    <row r="248" spans="3:22" ht="11.25" customHeight="1">
      <c r="C248" s="175"/>
      <c r="D248" s="175"/>
      <c r="E248" s="175"/>
      <c r="F248" s="28"/>
      <c r="G248" s="175"/>
      <c r="I248" s="175"/>
      <c r="K248" s="175"/>
      <c r="M248" s="175"/>
      <c r="O248" s="175"/>
      <c r="P248" s="175"/>
      <c r="Q248" s="175"/>
      <c r="S248" s="175"/>
      <c r="U248" s="175"/>
      <c r="V248" s="175"/>
    </row>
    <row r="249" spans="1:22" ht="11.25" customHeight="1">
      <c r="A249" s="111" t="s">
        <v>2</v>
      </c>
      <c r="C249" s="175">
        <f>(C200-25.5%)*100</f>
        <v>-6.8</v>
      </c>
      <c r="D249" s="175"/>
      <c r="E249" s="175">
        <f>(E200-C200)*100</f>
        <v>4.3</v>
      </c>
      <c r="F249" s="28"/>
      <c r="G249" s="175" t="e">
        <f>(G200-E200)*100</f>
        <v>#DIV/0!</v>
      </c>
      <c r="I249" s="175" t="e">
        <f>(I200-G200)*100</f>
        <v>#DIV/0!</v>
      </c>
      <c r="K249" s="175" t="e">
        <f>(K200-I200)*100</f>
        <v>#DIV/0!</v>
      </c>
      <c r="M249" s="175" t="e">
        <f>(M200-K200)*100</f>
        <v>#DIV/0!</v>
      </c>
      <c r="O249" s="175" t="e">
        <f>(O200-M200)*100</f>
        <v>#DIV/0!</v>
      </c>
      <c r="P249" s="175"/>
      <c r="Q249" s="175" t="e">
        <f>(Q200-O200)*100</f>
        <v>#DIV/0!</v>
      </c>
      <c r="S249" s="175" t="e">
        <f>(S200-Q200)*100</f>
        <v>#DIV/0!</v>
      </c>
      <c r="U249" s="175" t="e">
        <f>(U200-S200)*100</f>
        <v>#DIV/0!</v>
      </c>
      <c r="V249" s="175">
        <f>(V200-E200)*100</f>
        <v>1</v>
      </c>
    </row>
    <row r="250" spans="1:22" ht="11.25" customHeight="1">
      <c r="A250" s="111"/>
      <c r="C250" s="175"/>
      <c r="D250" s="175"/>
      <c r="E250" s="175"/>
      <c r="F250" s="28"/>
      <c r="G250" s="175"/>
      <c r="I250" s="175"/>
      <c r="K250" s="175"/>
      <c r="M250" s="175"/>
      <c r="O250" s="175"/>
      <c r="P250" s="175"/>
      <c r="Q250" s="175"/>
      <c r="S250" s="175"/>
      <c r="U250" s="175"/>
      <c r="V250" s="175"/>
    </row>
    <row r="251" spans="1:22" ht="11.25" customHeight="1">
      <c r="A251" s="35" t="s">
        <v>77</v>
      </c>
      <c r="C251" s="269" t="s">
        <v>47</v>
      </c>
      <c r="D251" s="175"/>
      <c r="E251" s="269" t="s">
        <v>47</v>
      </c>
      <c r="F251" s="28"/>
      <c r="G251" s="175"/>
      <c r="I251" s="175"/>
      <c r="K251" s="175"/>
      <c r="M251" s="175"/>
      <c r="O251" s="175"/>
      <c r="P251" s="175"/>
      <c r="Q251" s="175"/>
      <c r="S251" s="175"/>
      <c r="U251" s="175"/>
      <c r="V251" s="175">
        <f>(V202-E202)*100</f>
        <v>-5.9</v>
      </c>
    </row>
    <row r="252" spans="3:22" ht="11.25" customHeight="1">
      <c r="C252" s="175"/>
      <c r="D252" s="175"/>
      <c r="E252" s="175"/>
      <c r="F252" s="28"/>
      <c r="G252" s="175"/>
      <c r="I252" s="175"/>
      <c r="K252" s="175"/>
      <c r="M252" s="175"/>
      <c r="O252" s="175"/>
      <c r="P252" s="175"/>
      <c r="Q252" s="175"/>
      <c r="S252" s="175"/>
      <c r="U252" s="175"/>
      <c r="V252" s="175"/>
    </row>
    <row r="253" spans="1:22" ht="11.25" customHeight="1" hidden="1">
      <c r="A253" s="111" t="s">
        <v>44</v>
      </c>
      <c r="C253" s="219" t="s">
        <v>47</v>
      </c>
      <c r="D253" s="175"/>
      <c r="E253" s="175" t="e">
        <f>(E204-C204)*100</f>
        <v>#DIV/0!</v>
      </c>
      <c r="F253" s="28"/>
      <c r="G253" s="175" t="e">
        <f>(G204-E204)*100</f>
        <v>#DIV/0!</v>
      </c>
      <c r="H253" s="173"/>
      <c r="I253" s="219" t="s">
        <v>47</v>
      </c>
      <c r="J253" s="173"/>
      <c r="K253" s="219" t="s">
        <v>47</v>
      </c>
      <c r="L253" s="173"/>
      <c r="M253" s="219" t="s">
        <v>47</v>
      </c>
      <c r="O253" s="219" t="s">
        <v>47</v>
      </c>
      <c r="P253" s="219"/>
      <c r="Q253" s="219" t="s">
        <v>47</v>
      </c>
      <c r="S253" s="219" t="s">
        <v>47</v>
      </c>
      <c r="U253" s="219" t="s">
        <v>47</v>
      </c>
      <c r="V253" s="175" t="e">
        <f>(V204-T204)*100</f>
        <v>#DIV/0!</v>
      </c>
    </row>
    <row r="254" spans="1:22" ht="11.25" customHeight="1">
      <c r="A254" s="111" t="s">
        <v>3</v>
      </c>
      <c r="C254" s="175">
        <f>(C205-30.1%)*100</f>
        <v>-2</v>
      </c>
      <c r="D254" s="175"/>
      <c r="E254" s="175">
        <f>(E205-C205)*100</f>
        <v>-4</v>
      </c>
      <c r="F254" s="28"/>
      <c r="G254" s="175" t="e">
        <f>(G205-E205)*100</f>
        <v>#DIV/0!</v>
      </c>
      <c r="I254" s="175" t="e">
        <f>(I205-G205)*100</f>
        <v>#DIV/0!</v>
      </c>
      <c r="K254" s="175" t="e">
        <f>(K205-I205)*100</f>
        <v>#DIV/0!</v>
      </c>
      <c r="M254" s="175" t="e">
        <f>(M205-K205)*100</f>
        <v>#DIV/0!</v>
      </c>
      <c r="O254" s="175" t="e">
        <f>(O205-M205)*100</f>
        <v>#DIV/0!</v>
      </c>
      <c r="P254" s="175"/>
      <c r="Q254" s="175" t="e">
        <f>(Q205-O205)*100</f>
        <v>#DIV/0!</v>
      </c>
      <c r="S254" s="175" t="e">
        <f>(S205-Q205)*100</f>
        <v>#DIV/0!</v>
      </c>
      <c r="U254" s="175" t="e">
        <f>(U205-S205)*100</f>
        <v>#DIV/0!</v>
      </c>
      <c r="V254" s="175">
        <f>(V205-E205)*100</f>
        <v>4.7</v>
      </c>
    </row>
    <row r="255" spans="3:22" ht="11.25" customHeight="1">
      <c r="C255" s="175"/>
      <c r="D255" s="175"/>
      <c r="E255" s="175"/>
      <c r="F255" s="28"/>
      <c r="G255" s="175"/>
      <c r="I255" s="175"/>
      <c r="K255" s="175"/>
      <c r="M255" s="175"/>
      <c r="O255" s="175"/>
      <c r="P255" s="175"/>
      <c r="Q255" s="175"/>
      <c r="S255" s="175"/>
      <c r="U255" s="175"/>
      <c r="V255" s="175"/>
    </row>
    <row r="256" spans="1:22" ht="11.25" customHeight="1">
      <c r="A256" s="111" t="s">
        <v>64</v>
      </c>
      <c r="C256" s="175">
        <f>(C207-(-8.2%))*100</f>
        <v>-5.7</v>
      </c>
      <c r="D256" s="175"/>
      <c r="E256" s="175">
        <f>(E207-C207)*100</f>
        <v>4.8</v>
      </c>
      <c r="F256" s="28"/>
      <c r="G256" s="175" t="e">
        <f>(G207-E207)*100</f>
        <v>#DIV/0!</v>
      </c>
      <c r="I256" s="175" t="e">
        <f>(I207-G207)*100</f>
        <v>#DIV/0!</v>
      </c>
      <c r="K256" s="175" t="e">
        <f>(K207-I207)*100</f>
        <v>#DIV/0!</v>
      </c>
      <c r="M256" s="175" t="e">
        <f>(M207-K207)*100</f>
        <v>#DIV/0!</v>
      </c>
      <c r="O256" s="175" t="e">
        <f>(O207-M207)*100</f>
        <v>#DIV/0!</v>
      </c>
      <c r="P256" s="175"/>
      <c r="Q256" s="175" t="e">
        <f>(Q207-O207)*100</f>
        <v>#DIV/0!</v>
      </c>
      <c r="S256" s="175" t="e">
        <f>(S207-Q207)*100</f>
        <v>#DIV/0!</v>
      </c>
      <c r="U256" s="175" t="e">
        <f>(U207-S207)*100</f>
        <v>#DIV/0!</v>
      </c>
      <c r="V256" s="175">
        <f>(V207-E207)*100</f>
        <v>2.9</v>
      </c>
    </row>
    <row r="257" spans="3:22" ht="11.25" customHeight="1">
      <c r="C257" s="175"/>
      <c r="D257" s="175"/>
      <c r="E257" s="175"/>
      <c r="F257" s="28"/>
      <c r="G257" s="175"/>
      <c r="I257" s="175"/>
      <c r="K257" s="175"/>
      <c r="M257" s="175"/>
      <c r="O257" s="175"/>
      <c r="P257" s="175"/>
      <c r="Q257" s="175"/>
      <c r="S257" s="175"/>
      <c r="U257" s="175"/>
      <c r="V257" s="175" t="s">
        <v>8</v>
      </c>
    </row>
    <row r="258" spans="1:22" ht="11.25" customHeight="1" hidden="1">
      <c r="A258" s="111" t="s">
        <v>51</v>
      </c>
      <c r="C258" s="219" t="s">
        <v>47</v>
      </c>
      <c r="D258" s="175"/>
      <c r="E258" s="175" t="e">
        <f>(E209-C209)*100</f>
        <v>#DIV/0!</v>
      </c>
      <c r="F258" s="28"/>
      <c r="G258" s="175" t="e">
        <f>(G209-E209)*100</f>
        <v>#DIV/0!</v>
      </c>
      <c r="I258" s="175" t="e">
        <f>(I209-G209)*100</f>
        <v>#DIV/0!</v>
      </c>
      <c r="K258" s="175" t="e">
        <f>(K209-I209)*100</f>
        <v>#DIV/0!</v>
      </c>
      <c r="M258" s="175" t="e">
        <f>(M209-K209)*100</f>
        <v>#DIV/0!</v>
      </c>
      <c r="O258" s="175" t="e">
        <f>(O209-M209)*100</f>
        <v>#DIV/0!</v>
      </c>
      <c r="P258" s="175"/>
      <c r="Q258" s="219" t="s">
        <v>47</v>
      </c>
      <c r="S258" s="219" t="s">
        <v>47</v>
      </c>
      <c r="U258" s="219" t="s">
        <v>47</v>
      </c>
      <c r="V258" s="175" t="e">
        <f>(V209-T209)*100</f>
        <v>#DIV/0!</v>
      </c>
    </row>
    <row r="259" spans="1:22" ht="11.25" customHeight="1">
      <c r="A259" s="35" t="s">
        <v>88</v>
      </c>
      <c r="C259" s="269" t="s">
        <v>47</v>
      </c>
      <c r="D259" s="175"/>
      <c r="E259" s="269" t="s">
        <v>47</v>
      </c>
      <c r="F259" s="28"/>
      <c r="G259" s="175"/>
      <c r="I259" s="175"/>
      <c r="K259" s="175"/>
      <c r="M259" s="175"/>
      <c r="O259" s="175"/>
      <c r="P259" s="175"/>
      <c r="Q259" s="219"/>
      <c r="S259" s="219"/>
      <c r="U259" s="219"/>
      <c r="V259" s="269" t="s">
        <v>47</v>
      </c>
    </row>
    <row r="260" spans="1:22" ht="11.25" customHeight="1">
      <c r="A260" s="111"/>
      <c r="C260" s="219"/>
      <c r="D260" s="175"/>
      <c r="E260" s="175"/>
      <c r="F260" s="28"/>
      <c r="G260" s="175"/>
      <c r="I260" s="175"/>
      <c r="K260" s="175"/>
      <c r="M260" s="175"/>
      <c r="O260" s="175"/>
      <c r="P260" s="175"/>
      <c r="Q260" s="219"/>
      <c r="S260" s="219"/>
      <c r="U260" s="219"/>
      <c r="V260" s="175"/>
    </row>
    <row r="261" spans="1:22" ht="11.25" customHeight="1">
      <c r="A261" s="111" t="s">
        <v>4</v>
      </c>
      <c r="C261" s="175">
        <f>(C212-22.3%)*100</f>
        <v>-5.1</v>
      </c>
      <c r="D261" s="175"/>
      <c r="E261" s="175">
        <f>(E212-C212)*100</f>
        <v>2.8</v>
      </c>
      <c r="F261" s="28"/>
      <c r="G261" s="175" t="e">
        <f>(G212-E212)*100</f>
        <v>#DIV/0!</v>
      </c>
      <c r="I261" s="175" t="e">
        <f>(I212-G212)*100</f>
        <v>#DIV/0!</v>
      </c>
      <c r="K261" s="175" t="e">
        <f>(K212-I212)*100</f>
        <v>#DIV/0!</v>
      </c>
      <c r="M261" s="175" t="e">
        <f>(M212-K212)*100</f>
        <v>#DIV/0!</v>
      </c>
      <c r="O261" s="175" t="e">
        <f>(O212-M212)*100</f>
        <v>#DIV/0!</v>
      </c>
      <c r="P261" s="175"/>
      <c r="Q261" s="175" t="e">
        <f>(Q212-O212)*100</f>
        <v>#DIV/0!</v>
      </c>
      <c r="S261" s="175" t="e">
        <f>(S212-Q212)*100</f>
        <v>#DIV/0!</v>
      </c>
      <c r="U261" s="175" t="e">
        <f>(U212-S212)*100</f>
        <v>#DIV/0!</v>
      </c>
      <c r="V261" s="175">
        <f>(V212-E212)*100</f>
        <v>0.9</v>
      </c>
    </row>
    <row r="262" spans="3:22" ht="11.25" customHeight="1">
      <c r="C262" s="175"/>
      <c r="D262" s="175"/>
      <c r="E262" s="175"/>
      <c r="F262" s="28"/>
      <c r="G262" s="175"/>
      <c r="I262" s="175"/>
      <c r="K262" s="175"/>
      <c r="M262" s="175"/>
      <c r="O262" s="175"/>
      <c r="P262" s="175"/>
      <c r="Q262" s="175"/>
      <c r="S262" s="175"/>
      <c r="U262" s="175"/>
      <c r="V262" s="175"/>
    </row>
    <row r="263" spans="1:22" ht="11.25" customHeight="1">
      <c r="A263" s="122" t="s">
        <v>65</v>
      </c>
      <c r="C263" s="175">
        <f>(C214-10.2%)*100</f>
        <v>1.1</v>
      </c>
      <c r="D263" s="175"/>
      <c r="E263" s="175">
        <f>(E214-C214)*100</f>
        <v>-5</v>
      </c>
      <c r="F263" s="28"/>
      <c r="G263" s="175" t="e">
        <f>(G214-E214)*100</f>
        <v>#DIV/0!</v>
      </c>
      <c r="I263" s="175" t="e">
        <f>(I214-G214)*100</f>
        <v>#DIV/0!</v>
      </c>
      <c r="K263" s="175" t="e">
        <f>(K214-I214)*100</f>
        <v>#DIV/0!</v>
      </c>
      <c r="M263" s="175" t="e">
        <f>(M214-K214)*100</f>
        <v>#DIV/0!</v>
      </c>
      <c r="O263" s="175" t="e">
        <f>(O214-M214)*100</f>
        <v>#DIV/0!</v>
      </c>
      <c r="P263" s="175"/>
      <c r="Q263" s="175" t="e">
        <f>(Q214-O214)*100</f>
        <v>#DIV/0!</v>
      </c>
      <c r="S263" s="175" t="e">
        <f>(S214-Q214)*100</f>
        <v>#DIV/0!</v>
      </c>
      <c r="U263" s="175" t="e">
        <f>(U214-S214)*100</f>
        <v>#DIV/0!</v>
      </c>
      <c r="V263" s="175">
        <f>(V214-E214)*100</f>
        <v>0.5</v>
      </c>
    </row>
    <row r="264" spans="3:22" ht="11.25" customHeight="1">
      <c r="C264" s="175"/>
      <c r="D264" s="175"/>
      <c r="E264" s="175"/>
      <c r="F264" s="28"/>
      <c r="G264" s="175"/>
      <c r="I264" s="175"/>
      <c r="K264" s="175"/>
      <c r="M264" s="175"/>
      <c r="O264" s="175"/>
      <c r="P264" s="175"/>
      <c r="Q264" s="175"/>
      <c r="S264" s="175"/>
      <c r="U264" s="175"/>
      <c r="V264" s="175"/>
    </row>
    <row r="265" spans="1:22" ht="11.25" customHeight="1">
      <c r="A265" s="111" t="s">
        <v>78</v>
      </c>
      <c r="C265" s="175">
        <f>(C216-3.2%)*100</f>
        <v>-9.1</v>
      </c>
      <c r="D265" s="175"/>
      <c r="E265" s="175">
        <f>(E216-C216)*100</f>
        <v>-0.9</v>
      </c>
      <c r="F265" s="28"/>
      <c r="G265" s="175" t="e">
        <f>(G216-E216)*100</f>
        <v>#DIV/0!</v>
      </c>
      <c r="I265" s="175" t="e">
        <f>(I216-G216)*100</f>
        <v>#DIV/0!</v>
      </c>
      <c r="K265" s="175" t="e">
        <f>(K216-I216)*100</f>
        <v>#DIV/0!</v>
      </c>
      <c r="M265" s="175" t="e">
        <f>(M216-K216)*100</f>
        <v>#DIV/0!</v>
      </c>
      <c r="O265" s="175" t="e">
        <f>(O216-M216)*100</f>
        <v>#DIV/0!</v>
      </c>
      <c r="P265" s="175"/>
      <c r="Q265" s="175" t="e">
        <f>(Q216-O216)*100</f>
        <v>#DIV/0!</v>
      </c>
      <c r="S265" s="175" t="e">
        <f>(S216-Q216)*100</f>
        <v>#DIV/0!</v>
      </c>
      <c r="U265" s="175" t="e">
        <f>(U216-S216)*100</f>
        <v>#DIV/0!</v>
      </c>
      <c r="V265" s="269" t="s">
        <v>47</v>
      </c>
    </row>
    <row r="266" spans="3:22" ht="11.25" customHeight="1">
      <c r="C266" s="175"/>
      <c r="D266" s="175"/>
      <c r="E266" s="175"/>
      <c r="F266" s="28"/>
      <c r="G266" s="219" t="s">
        <v>8</v>
      </c>
      <c r="I266" s="175"/>
      <c r="K266" s="175"/>
      <c r="M266" s="175"/>
      <c r="O266" s="175"/>
      <c r="P266" s="175"/>
      <c r="Q266" s="175"/>
      <c r="S266" s="175"/>
      <c r="U266" s="175"/>
      <c r="V266" s="175"/>
    </row>
    <row r="267" spans="1:22" ht="11.25" customHeight="1">
      <c r="A267" s="111" t="s">
        <v>5</v>
      </c>
      <c r="C267" s="175">
        <f>(C218-4.7%)*100</f>
        <v>-6.1</v>
      </c>
      <c r="D267" s="175"/>
      <c r="E267" s="175">
        <f>(E218-C218)*100</f>
        <v>3.4</v>
      </c>
      <c r="F267" s="28"/>
      <c r="G267" s="175" t="e">
        <f>(G218-E218)*100</f>
        <v>#DIV/0!</v>
      </c>
      <c r="I267" s="175" t="e">
        <f>(I218-G218)*100</f>
        <v>#DIV/0!</v>
      </c>
      <c r="K267" s="175" t="e">
        <f>(K218-I218)*100</f>
        <v>#DIV/0!</v>
      </c>
      <c r="M267" s="175" t="e">
        <f>(M218-K218)*100</f>
        <v>#DIV/0!</v>
      </c>
      <c r="O267" s="175" t="e">
        <f>(O218-M218)*100</f>
        <v>#DIV/0!</v>
      </c>
      <c r="P267" s="175"/>
      <c r="Q267" s="175" t="e">
        <f>(Q218-O218)*100</f>
        <v>#DIV/0!</v>
      </c>
      <c r="S267" s="175" t="e">
        <f>(S218-Q218)*100</f>
        <v>#DIV/0!</v>
      </c>
      <c r="U267" s="175" t="e">
        <f>(U218-S218)*100</f>
        <v>#DIV/0!</v>
      </c>
      <c r="V267" s="175">
        <f>(V218-E218)*100</f>
        <v>7.8</v>
      </c>
    </row>
    <row r="268" spans="3:22" ht="11.25" customHeight="1">
      <c r="C268" s="175"/>
      <c r="D268" s="175"/>
      <c r="E268" s="175"/>
      <c r="F268" s="28"/>
      <c r="G268" s="175"/>
      <c r="I268" s="175"/>
      <c r="K268" s="175"/>
      <c r="M268" s="175"/>
      <c r="O268" s="175"/>
      <c r="P268" s="175"/>
      <c r="Q268" s="175"/>
      <c r="S268" s="175"/>
      <c r="U268" s="175"/>
      <c r="V268" s="175"/>
    </row>
    <row r="269" spans="1:28" ht="11.25" customHeight="1">
      <c r="A269" s="111" t="s">
        <v>6</v>
      </c>
      <c r="C269" s="217">
        <f>(C220-19.3%)*100</f>
        <v>-6.5</v>
      </c>
      <c r="D269" s="217"/>
      <c r="E269" s="217">
        <f>(E220-C220)*100</f>
        <v>3.5</v>
      </c>
      <c r="F269" s="29"/>
      <c r="G269" s="175" t="e">
        <f>(G220-E220)*100</f>
        <v>#DIV/0!</v>
      </c>
      <c r="H269" s="24"/>
      <c r="I269" s="175" t="e">
        <f>(I220-G220)*100</f>
        <v>#DIV/0!</v>
      </c>
      <c r="J269" s="24"/>
      <c r="K269" s="175" t="e">
        <f>(K220-I220)*100</f>
        <v>#DIV/0!</v>
      </c>
      <c r="L269" s="24"/>
      <c r="M269" s="175" t="e">
        <f>(M220-K220)*100</f>
        <v>#DIV/0!</v>
      </c>
      <c r="N269" s="24"/>
      <c r="O269" s="175" t="e">
        <f>(O220-M220)*100</f>
        <v>#DIV/0!</v>
      </c>
      <c r="P269" s="175"/>
      <c r="Q269" s="175" t="e">
        <f>(Q220-O220)*100</f>
        <v>#DIV/0!</v>
      </c>
      <c r="R269" s="24"/>
      <c r="S269" s="175" t="e">
        <f>(S220-Q220)*100</f>
        <v>#DIV/0!</v>
      </c>
      <c r="T269" s="24"/>
      <c r="U269" s="175" t="e">
        <f>(U220-S220)*100</f>
        <v>#DIV/0!</v>
      </c>
      <c r="V269" s="175">
        <f>(V220-E220)*100</f>
        <v>-1</v>
      </c>
      <c r="W269" s="24"/>
      <c r="X269" s="24"/>
      <c r="Y269" s="24"/>
      <c r="Z269" s="24"/>
      <c r="AA269" s="24"/>
      <c r="AB269" s="24"/>
    </row>
    <row r="270" spans="3:28" ht="11.25" customHeight="1">
      <c r="C270" s="175"/>
      <c r="D270" s="217"/>
      <c r="E270" s="175"/>
      <c r="F270" s="29"/>
      <c r="G270" s="175"/>
      <c r="H270" s="24"/>
      <c r="I270" s="175"/>
      <c r="J270" s="24"/>
      <c r="K270" s="175"/>
      <c r="L270" s="24"/>
      <c r="M270" s="175"/>
      <c r="N270" s="24"/>
      <c r="O270" s="175"/>
      <c r="P270" s="175"/>
      <c r="Q270" s="175"/>
      <c r="R270" s="24"/>
      <c r="S270" s="175"/>
      <c r="T270" s="24"/>
      <c r="U270" s="175"/>
      <c r="V270" s="175"/>
      <c r="W270" s="24"/>
      <c r="X270" s="24"/>
      <c r="Y270" s="24"/>
      <c r="Z270" s="24"/>
      <c r="AA270" s="24"/>
      <c r="AB270" s="24"/>
    </row>
    <row r="271" spans="1:28" ht="11.25" customHeight="1">
      <c r="A271" s="111" t="s">
        <v>15</v>
      </c>
      <c r="C271" s="175">
        <f>(C222-18.8%)*100</f>
        <v>-3.9</v>
      </c>
      <c r="D271" s="217"/>
      <c r="E271" s="175">
        <f>(E222-C222)*100</f>
        <v>0.1</v>
      </c>
      <c r="F271" s="29"/>
      <c r="G271" s="175" t="e">
        <f>(G222-E222)*100</f>
        <v>#DIV/0!</v>
      </c>
      <c r="H271" s="24"/>
      <c r="I271" s="175" t="e">
        <f>(I222-G222)*100</f>
        <v>#DIV/0!</v>
      </c>
      <c r="J271" s="24"/>
      <c r="K271" s="175" t="e">
        <f>(K222-I222)*100</f>
        <v>#DIV/0!</v>
      </c>
      <c r="L271" s="24"/>
      <c r="M271" s="175" t="e">
        <f>(M222-K222)*100</f>
        <v>#DIV/0!</v>
      </c>
      <c r="N271" s="24"/>
      <c r="O271" s="175" t="e">
        <f>(O222-M222)*100</f>
        <v>#DIV/0!</v>
      </c>
      <c r="P271" s="175"/>
      <c r="Q271" s="175" t="e">
        <f>(Q222-O222)*100</f>
        <v>#DIV/0!</v>
      </c>
      <c r="R271" s="24"/>
      <c r="S271" s="175" t="e">
        <f>(S222-Q222)*100</f>
        <v>#DIV/0!</v>
      </c>
      <c r="T271" s="24"/>
      <c r="U271" s="175" t="e">
        <f>(U222-S222)*100</f>
        <v>#DIV/0!</v>
      </c>
      <c r="V271" s="175">
        <f>(V222-E222)*100</f>
        <v>-3.6</v>
      </c>
      <c r="W271" s="24"/>
      <c r="X271" s="24"/>
      <c r="Y271" s="24"/>
      <c r="Z271" s="24"/>
      <c r="AA271" s="24"/>
      <c r="AB271" s="24"/>
    </row>
    <row r="272" spans="3:28" ht="11.25" customHeight="1">
      <c r="C272" s="147"/>
      <c r="D272" s="148"/>
      <c r="E272" s="147"/>
      <c r="F272" s="29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1.25" customHeight="1">
      <c r="A273" s="111" t="s">
        <v>79</v>
      </c>
      <c r="C273" s="133"/>
      <c r="D273" s="133"/>
      <c r="E273" s="13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ht="11.25" customHeight="1">
      <c r="A274" s="46" t="s">
        <v>66</v>
      </c>
    </row>
    <row r="275" ht="11.25" customHeight="1">
      <c r="A275" s="46" t="s">
        <v>67</v>
      </c>
    </row>
    <row r="276" ht="11.25" customHeight="1">
      <c r="A276" s="46" t="s">
        <v>91</v>
      </c>
    </row>
    <row r="277" ht="11.25" customHeight="1">
      <c r="A277" s="122" t="s">
        <v>92</v>
      </c>
    </row>
    <row r="278" ht="11.25" customHeight="1">
      <c r="A278" s="111"/>
    </row>
    <row r="280" ht="11.25" customHeight="1">
      <c r="A280" s="49"/>
    </row>
    <row r="281" ht="11.25" customHeight="1">
      <c r="A281" s="50"/>
    </row>
    <row r="282" ht="11.25" customHeight="1">
      <c r="A282" s="50"/>
    </row>
    <row r="283" ht="11.25" customHeight="1">
      <c r="A283" s="50"/>
    </row>
    <row r="284" ht="11.25" customHeight="1">
      <c r="A284" s="111" t="s">
        <v>0</v>
      </c>
    </row>
    <row r="285" ht="11.25" customHeight="1">
      <c r="A285" s="122" t="s">
        <v>72</v>
      </c>
    </row>
    <row r="286" spans="1:3" ht="11.25" customHeight="1">
      <c r="A286" s="114" t="str">
        <f>A3</f>
        <v>2010 - 2012</v>
      </c>
      <c r="B286" s="222"/>
      <c r="C286" s="222"/>
    </row>
    <row r="287" spans="1:2" ht="11.25" customHeight="1">
      <c r="A287" s="111" t="s">
        <v>1</v>
      </c>
      <c r="B287" s="119"/>
    </row>
    <row r="289" spans="3:22" ht="11.25" customHeight="1">
      <c r="C289" s="117">
        <v>2010</v>
      </c>
      <c r="D289" s="118"/>
      <c r="E289" s="117">
        <v>2011</v>
      </c>
      <c r="G289" s="117">
        <v>2012</v>
      </c>
      <c r="I289" s="117">
        <v>2013</v>
      </c>
      <c r="K289" s="117">
        <v>2014</v>
      </c>
      <c r="M289" s="117">
        <v>2015</v>
      </c>
      <c r="O289" s="40">
        <v>2016</v>
      </c>
      <c r="P289" s="223"/>
      <c r="Q289" s="40">
        <v>2017</v>
      </c>
      <c r="S289" s="40">
        <v>2018</v>
      </c>
      <c r="U289" s="40">
        <v>2019</v>
      </c>
      <c r="V289" s="117">
        <v>2012</v>
      </c>
    </row>
    <row r="290" spans="7:22" ht="11.25" customHeight="1">
      <c r="G290" s="113"/>
      <c r="I290" s="113"/>
      <c r="K290" s="113"/>
      <c r="V290" s="113"/>
    </row>
    <row r="291" spans="1:22" ht="11.25" customHeight="1">
      <c r="A291" s="77" t="s">
        <v>90</v>
      </c>
      <c r="C291" s="177">
        <v>163428</v>
      </c>
      <c r="D291" s="177"/>
      <c r="E291" s="177">
        <v>146546</v>
      </c>
      <c r="F291" s="178"/>
      <c r="G291" s="177"/>
      <c r="H291" s="178"/>
      <c r="I291" s="177"/>
      <c r="K291" s="177"/>
      <c r="M291" s="177"/>
      <c r="O291" s="177"/>
      <c r="P291" s="177"/>
      <c r="Q291" s="177"/>
      <c r="S291" s="177"/>
      <c r="U291" s="177"/>
      <c r="V291" s="177">
        <v>122979</v>
      </c>
    </row>
    <row r="292" spans="3:22" ht="11.25" customHeight="1">
      <c r="C292" s="138"/>
      <c r="D292" s="138"/>
      <c r="E292" s="138"/>
      <c r="G292" s="138"/>
      <c r="I292" s="138"/>
      <c r="K292" s="138"/>
      <c r="M292" s="138"/>
      <c r="O292" s="138"/>
      <c r="P292" s="138"/>
      <c r="Q292" s="138"/>
      <c r="S292" s="138"/>
      <c r="U292" s="138"/>
      <c r="V292" s="138"/>
    </row>
    <row r="293" spans="1:22" ht="11.25" customHeight="1">
      <c r="A293" s="111" t="s">
        <v>55</v>
      </c>
      <c r="C293" s="138">
        <v>343084</v>
      </c>
      <c r="D293" s="138"/>
      <c r="E293" s="138">
        <v>319914</v>
      </c>
      <c r="G293" s="138"/>
      <c r="I293" s="138"/>
      <c r="K293" s="138"/>
      <c r="M293" s="138"/>
      <c r="O293" s="138"/>
      <c r="P293" s="138"/>
      <c r="Q293" s="138"/>
      <c r="S293" s="138"/>
      <c r="U293" s="138"/>
      <c r="V293" s="138">
        <v>240994</v>
      </c>
    </row>
    <row r="294" spans="3:22" ht="11.25" customHeight="1">
      <c r="C294" s="138"/>
      <c r="D294" s="138"/>
      <c r="E294" s="138"/>
      <c r="G294" s="138"/>
      <c r="I294" s="138"/>
      <c r="K294" s="138"/>
      <c r="M294" s="138"/>
      <c r="O294" s="138"/>
      <c r="P294" s="138"/>
      <c r="Q294" s="138"/>
      <c r="S294" s="138"/>
      <c r="U294" s="138"/>
      <c r="V294" s="138"/>
    </row>
    <row r="295" spans="1:22" ht="11.25" customHeight="1">
      <c r="A295" s="111" t="s">
        <v>48</v>
      </c>
      <c r="C295" s="121">
        <v>563763</v>
      </c>
      <c r="D295" s="138"/>
      <c r="E295" s="121">
        <v>567716</v>
      </c>
      <c r="G295" s="220"/>
      <c r="I295" s="138"/>
      <c r="K295" s="138"/>
      <c r="M295" s="138"/>
      <c r="O295" s="138"/>
      <c r="P295" s="138"/>
      <c r="Q295" s="138"/>
      <c r="S295" s="138"/>
      <c r="U295" s="138"/>
      <c r="V295" s="121">
        <v>566639</v>
      </c>
    </row>
    <row r="296" spans="3:22" ht="11.25" customHeight="1">
      <c r="C296" s="138"/>
      <c r="D296" s="138"/>
      <c r="E296" s="138"/>
      <c r="G296" s="138"/>
      <c r="I296" s="138"/>
      <c r="K296" s="138"/>
      <c r="M296" s="138"/>
      <c r="O296" s="138"/>
      <c r="P296" s="138"/>
      <c r="Q296" s="138"/>
      <c r="S296" s="138"/>
      <c r="U296" s="138"/>
      <c r="V296" s="138"/>
    </row>
    <row r="297" spans="1:22" ht="11.25" customHeight="1">
      <c r="A297" s="111" t="s">
        <v>2</v>
      </c>
      <c r="C297" s="138">
        <v>311624</v>
      </c>
      <c r="D297" s="138"/>
      <c r="E297" s="138">
        <v>293034</v>
      </c>
      <c r="G297" s="138"/>
      <c r="I297" s="138"/>
      <c r="K297" s="138"/>
      <c r="M297" s="138"/>
      <c r="O297" s="138"/>
      <c r="P297" s="138"/>
      <c r="Q297" s="138"/>
      <c r="S297" s="138"/>
      <c r="U297" s="138"/>
      <c r="V297" s="138">
        <v>262233</v>
      </c>
    </row>
    <row r="298" spans="1:22" ht="11.25" customHeight="1">
      <c r="A298" s="111"/>
      <c r="C298" s="138"/>
      <c r="D298" s="138"/>
      <c r="E298" s="138"/>
      <c r="G298" s="138"/>
      <c r="I298" s="138"/>
      <c r="K298" s="138"/>
      <c r="M298" s="138"/>
      <c r="O298" s="138"/>
      <c r="P298" s="138"/>
      <c r="Q298" s="138"/>
      <c r="S298" s="138"/>
      <c r="U298" s="138"/>
      <c r="V298" s="138"/>
    </row>
    <row r="299" spans="1:22" ht="11.25" customHeight="1">
      <c r="A299" s="35" t="s">
        <v>80</v>
      </c>
      <c r="C299" s="237" t="s">
        <v>47</v>
      </c>
      <c r="D299" s="138"/>
      <c r="E299" s="138">
        <v>75273</v>
      </c>
      <c r="G299" s="138"/>
      <c r="I299" s="138"/>
      <c r="K299" s="138"/>
      <c r="M299" s="138"/>
      <c r="O299" s="138"/>
      <c r="P299" s="138"/>
      <c r="Q299" s="138"/>
      <c r="S299" s="138"/>
      <c r="U299" s="138"/>
      <c r="V299" s="138">
        <v>138593</v>
      </c>
    </row>
    <row r="300" spans="3:22" ht="11.25" customHeight="1">
      <c r="C300" s="138"/>
      <c r="D300" s="138"/>
      <c r="E300" s="138"/>
      <c r="G300" s="138"/>
      <c r="I300" s="138"/>
      <c r="K300" s="138"/>
      <c r="M300" s="138"/>
      <c r="O300" s="138"/>
      <c r="P300" s="138"/>
      <c r="Q300" s="138"/>
      <c r="S300" s="138"/>
      <c r="U300" s="138"/>
      <c r="V300" s="138"/>
    </row>
    <row r="301" spans="1:22" ht="11.25" customHeight="1" hidden="1">
      <c r="A301" s="111" t="s">
        <v>44</v>
      </c>
      <c r="C301" s="138"/>
      <c r="D301" s="138"/>
      <c r="E301" s="138"/>
      <c r="G301" s="138"/>
      <c r="I301" s="220"/>
      <c r="K301" s="220"/>
      <c r="M301" s="220"/>
      <c r="O301" s="220"/>
      <c r="P301" s="220"/>
      <c r="Q301" s="220"/>
      <c r="S301" s="220"/>
      <c r="U301" s="220"/>
      <c r="V301" s="138"/>
    </row>
    <row r="302" spans="1:22" ht="11.25" customHeight="1">
      <c r="A302" s="111" t="s">
        <v>3</v>
      </c>
      <c r="C302" s="138">
        <v>344461</v>
      </c>
      <c r="D302" s="138"/>
      <c r="E302" s="138">
        <v>354751</v>
      </c>
      <c r="G302" s="138"/>
      <c r="I302" s="138"/>
      <c r="K302" s="138"/>
      <c r="M302" s="138"/>
      <c r="O302" s="138"/>
      <c r="P302" s="138"/>
      <c r="Q302" s="138"/>
      <c r="S302" s="138"/>
      <c r="U302" s="138"/>
      <c r="V302" s="138">
        <v>313779</v>
      </c>
    </row>
    <row r="303" spans="3:22" ht="11.25" customHeight="1">
      <c r="C303" s="138"/>
      <c r="D303" s="138"/>
      <c r="E303" s="138"/>
      <c r="G303" s="138"/>
      <c r="I303" s="138"/>
      <c r="K303" s="138"/>
      <c r="M303" s="138"/>
      <c r="O303" s="138"/>
      <c r="P303" s="138"/>
      <c r="Q303" s="138"/>
      <c r="S303" s="138"/>
      <c r="U303" s="138"/>
      <c r="V303" s="138"/>
    </row>
    <row r="304" spans="1:22" ht="11.25" customHeight="1">
      <c r="A304" s="111" t="s">
        <v>81</v>
      </c>
      <c r="C304" s="138">
        <f>144440+8194</f>
        <v>152634</v>
      </c>
      <c r="D304" s="138"/>
      <c r="E304" s="138">
        <v>147009</v>
      </c>
      <c r="G304" s="138"/>
      <c r="I304" s="138"/>
      <c r="K304" s="138"/>
      <c r="M304" s="138"/>
      <c r="O304" s="138"/>
      <c r="P304" s="138"/>
      <c r="Q304" s="138"/>
      <c r="S304" s="138"/>
      <c r="U304" s="138"/>
      <c r="V304" s="138">
        <v>135105</v>
      </c>
    </row>
    <row r="305" spans="3:22" ht="11.25" customHeight="1">
      <c r="C305" s="138"/>
      <c r="D305" s="138"/>
      <c r="E305" s="138"/>
      <c r="G305" s="138"/>
      <c r="I305" s="138"/>
      <c r="K305" s="138"/>
      <c r="M305" s="138"/>
      <c r="O305" s="138"/>
      <c r="P305" s="138"/>
      <c r="Q305" s="138"/>
      <c r="S305" s="138"/>
      <c r="U305" s="138"/>
      <c r="V305" s="138"/>
    </row>
    <row r="306" spans="1:22" ht="11.25" customHeight="1" hidden="1">
      <c r="A306" s="111" t="s">
        <v>52</v>
      </c>
      <c r="C306" s="138"/>
      <c r="D306" s="138"/>
      <c r="E306" s="138"/>
      <c r="G306" s="138"/>
      <c r="I306" s="138"/>
      <c r="K306" s="138"/>
      <c r="M306" s="138"/>
      <c r="O306" s="138"/>
      <c r="P306" s="138"/>
      <c r="Q306" s="220"/>
      <c r="S306" s="220"/>
      <c r="U306" s="220"/>
      <c r="V306" s="138"/>
    </row>
    <row r="307" spans="1:22" ht="11.25" customHeight="1">
      <c r="A307" s="35" t="s">
        <v>89</v>
      </c>
      <c r="C307" s="237" t="s">
        <v>47</v>
      </c>
      <c r="D307" s="138"/>
      <c r="E307" s="237" t="s">
        <v>47</v>
      </c>
      <c r="G307" s="138"/>
      <c r="I307" s="138"/>
      <c r="K307" s="138"/>
      <c r="M307" s="138"/>
      <c r="O307" s="138"/>
      <c r="P307" s="138"/>
      <c r="Q307" s="220"/>
      <c r="S307" s="220"/>
      <c r="U307" s="220"/>
      <c r="V307" s="138">
        <v>263841</v>
      </c>
    </row>
    <row r="308" spans="1:22" ht="11.25" customHeight="1">
      <c r="A308" s="111"/>
      <c r="C308" s="138"/>
      <c r="D308" s="138"/>
      <c r="E308" s="138"/>
      <c r="G308" s="138"/>
      <c r="I308" s="138"/>
      <c r="K308" s="138"/>
      <c r="M308" s="138"/>
      <c r="O308" s="138"/>
      <c r="P308" s="138"/>
      <c r="Q308" s="220"/>
      <c r="S308" s="220"/>
      <c r="U308" s="220"/>
      <c r="V308" s="138"/>
    </row>
    <row r="309" spans="1:22" ht="11.25" customHeight="1">
      <c r="A309" s="111" t="s">
        <v>4</v>
      </c>
      <c r="C309" s="138">
        <v>217066</v>
      </c>
      <c r="D309" s="138"/>
      <c r="E309" s="138">
        <v>193844</v>
      </c>
      <c r="G309" s="138"/>
      <c r="I309" s="138"/>
      <c r="K309" s="138"/>
      <c r="M309" s="138"/>
      <c r="O309" s="138"/>
      <c r="P309" s="138"/>
      <c r="Q309" s="138"/>
      <c r="S309" s="138"/>
      <c r="U309" s="138"/>
      <c r="V309" s="138">
        <v>178445</v>
      </c>
    </row>
    <row r="310" spans="3:22" ht="11.25" customHeight="1">
      <c r="C310" s="138"/>
      <c r="D310" s="138"/>
      <c r="E310" s="138"/>
      <c r="G310" s="138"/>
      <c r="I310" s="138"/>
      <c r="K310" s="138"/>
      <c r="M310" s="138"/>
      <c r="O310" s="138"/>
      <c r="P310" s="138"/>
      <c r="Q310" s="138"/>
      <c r="S310" s="138"/>
      <c r="U310" s="138"/>
      <c r="V310" s="138"/>
    </row>
    <row r="311" spans="1:22" ht="11.25" customHeight="1">
      <c r="A311" s="122" t="s">
        <v>82</v>
      </c>
      <c r="C311" s="138">
        <f>226034+49659</f>
        <v>275693</v>
      </c>
      <c r="D311" s="138"/>
      <c r="E311" s="138">
        <v>261415</v>
      </c>
      <c r="G311" s="138"/>
      <c r="I311" s="138"/>
      <c r="K311" s="138"/>
      <c r="M311" s="138"/>
      <c r="O311" s="138"/>
      <c r="P311" s="138"/>
      <c r="Q311" s="138"/>
      <c r="S311" s="138"/>
      <c r="U311" s="138"/>
      <c r="V311" s="138">
        <v>246040</v>
      </c>
    </row>
    <row r="312" spans="3:22" ht="11.25" customHeight="1">
      <c r="C312" s="138"/>
      <c r="D312" s="138"/>
      <c r="E312" s="138"/>
      <c r="G312" s="138"/>
      <c r="I312" s="138"/>
      <c r="K312" s="138"/>
      <c r="M312" s="138"/>
      <c r="O312" s="138"/>
      <c r="P312" s="138"/>
      <c r="Q312" s="138"/>
      <c r="S312" s="138"/>
      <c r="U312" s="138"/>
      <c r="V312" s="138"/>
    </row>
    <row r="313" spans="1:22" ht="11.25" customHeight="1">
      <c r="A313" s="111" t="s">
        <v>83</v>
      </c>
      <c r="C313" s="138">
        <v>148461</v>
      </c>
      <c r="D313" s="138"/>
      <c r="E313" s="138">
        <v>48150</v>
      </c>
      <c r="G313" s="138"/>
      <c r="I313" s="138"/>
      <c r="K313" s="138"/>
      <c r="M313" s="138"/>
      <c r="O313" s="138"/>
      <c r="P313" s="138"/>
      <c r="Q313" s="138"/>
      <c r="S313" s="138"/>
      <c r="U313" s="138"/>
      <c r="V313" s="237" t="s">
        <v>47</v>
      </c>
    </row>
    <row r="314" spans="3:22" ht="11.25" customHeight="1">
      <c r="C314" s="138"/>
      <c r="D314" s="138"/>
      <c r="E314" s="138"/>
      <c r="G314" s="138"/>
      <c r="I314" s="138"/>
      <c r="K314" s="138"/>
      <c r="M314" s="138"/>
      <c r="O314" s="138"/>
      <c r="P314" s="138"/>
      <c r="Q314" s="138"/>
      <c r="S314" s="138"/>
      <c r="U314" s="138"/>
      <c r="V314" s="138"/>
    </row>
    <row r="315" spans="1:22" ht="11.25" customHeight="1">
      <c r="A315" s="111" t="s">
        <v>5</v>
      </c>
      <c r="C315" s="138">
        <v>175361</v>
      </c>
      <c r="D315" s="138"/>
      <c r="E315" s="138">
        <v>132028</v>
      </c>
      <c r="G315" s="138"/>
      <c r="I315" s="138"/>
      <c r="K315" s="138"/>
      <c r="M315" s="138"/>
      <c r="O315" s="138"/>
      <c r="P315" s="138"/>
      <c r="Q315" s="138"/>
      <c r="S315" s="138"/>
      <c r="U315" s="138"/>
      <c r="V315" s="138">
        <v>91264</v>
      </c>
    </row>
    <row r="316" spans="3:22" ht="11.25" customHeight="1">
      <c r="C316" s="138"/>
      <c r="D316" s="138"/>
      <c r="E316" s="138"/>
      <c r="G316" s="138"/>
      <c r="I316" s="138"/>
      <c r="K316" s="138"/>
      <c r="M316" s="138"/>
      <c r="O316" s="138"/>
      <c r="P316" s="138"/>
      <c r="Q316" s="138"/>
      <c r="S316" s="138"/>
      <c r="U316" s="138"/>
      <c r="V316" s="138"/>
    </row>
    <row r="317" spans="1:22" ht="11.25" customHeight="1">
      <c r="A317" s="111" t="s">
        <v>6</v>
      </c>
      <c r="C317" s="141">
        <v>346781</v>
      </c>
      <c r="D317" s="140"/>
      <c r="E317" s="141">
        <v>283339</v>
      </c>
      <c r="F317" s="24"/>
      <c r="G317" s="141"/>
      <c r="I317" s="141"/>
      <c r="K317" s="141"/>
      <c r="M317" s="141"/>
      <c r="O317" s="141"/>
      <c r="P317" s="140"/>
      <c r="Q317" s="141"/>
      <c r="S317" s="141"/>
      <c r="U317" s="141"/>
      <c r="V317" s="141">
        <v>243746</v>
      </c>
    </row>
    <row r="318" spans="3:22" ht="11.25" customHeight="1">
      <c r="C318" s="149"/>
      <c r="D318" s="140"/>
      <c r="E318" s="149"/>
      <c r="F318" s="24"/>
      <c r="G318" s="149"/>
      <c r="I318" s="149"/>
      <c r="K318" s="149"/>
      <c r="V318" s="149"/>
    </row>
    <row r="319" spans="1:22" ht="13.5" customHeight="1" thickBot="1">
      <c r="A319" s="111" t="s">
        <v>15</v>
      </c>
      <c r="C319" s="143">
        <f>SUM(C291:C317)</f>
        <v>3042356</v>
      </c>
      <c r="D319" s="144"/>
      <c r="E319" s="143">
        <f>SUM(E291:E317)</f>
        <v>2823019</v>
      </c>
      <c r="F319" s="26"/>
      <c r="G319" s="143">
        <f>SUM(G291:G317)</f>
        <v>0</v>
      </c>
      <c r="I319" s="143">
        <f>SUM(I291:I317)</f>
        <v>0</v>
      </c>
      <c r="K319" s="143">
        <f>SUM(K291:K317)</f>
        <v>0</v>
      </c>
      <c r="M319" s="143">
        <f>SUM(M291:M317)</f>
        <v>0</v>
      </c>
      <c r="O319" s="143">
        <f>SUM(O291:O317)</f>
        <v>0</v>
      </c>
      <c r="P319" s="144"/>
      <c r="Q319" s="143">
        <f>SUM(Q291:Q317)</f>
        <v>0</v>
      </c>
      <c r="S319" s="143">
        <f>SUM(S291:S317)</f>
        <v>0</v>
      </c>
      <c r="U319" s="143">
        <f>SUM(U291:U317)</f>
        <v>0</v>
      </c>
      <c r="V319" s="143">
        <f>SUM(V291:V317)</f>
        <v>2803658</v>
      </c>
    </row>
    <row r="320" spans="3:6" ht="11.25" customHeight="1" thickTop="1">
      <c r="C320" s="119"/>
      <c r="E320" s="119"/>
      <c r="F320" s="24"/>
    </row>
    <row r="321" ht="11.25" customHeight="1">
      <c r="A321" s="113" t="s">
        <v>74</v>
      </c>
    </row>
    <row r="322" ht="11.25" customHeight="1">
      <c r="A322" s="113" t="s">
        <v>73</v>
      </c>
    </row>
    <row r="323" ht="11.25" customHeight="1">
      <c r="A323" s="111" t="s">
        <v>84</v>
      </c>
    </row>
    <row r="324" spans="1:6" ht="11.25" customHeight="1">
      <c r="A324" s="46" t="s">
        <v>85</v>
      </c>
      <c r="F324" s="23"/>
    </row>
    <row r="325" ht="11.25" customHeight="1">
      <c r="A325" s="46" t="s">
        <v>86</v>
      </c>
    </row>
    <row r="326" ht="11.25" customHeight="1">
      <c r="A326" s="46" t="s">
        <v>96</v>
      </c>
    </row>
    <row r="327" ht="11.25" customHeight="1">
      <c r="A327" s="122" t="s">
        <v>97</v>
      </c>
    </row>
    <row r="328" ht="11.25" customHeight="1">
      <c r="A328" s="116"/>
    </row>
    <row r="329" ht="11.25" customHeight="1">
      <c r="A329" s="131"/>
    </row>
    <row r="330" ht="11.25" customHeight="1">
      <c r="A330" s="49"/>
    </row>
    <row r="331" ht="11.25" customHeight="1">
      <c r="A331" s="50"/>
    </row>
    <row r="332" ht="11.25" customHeight="1">
      <c r="A332" s="50"/>
    </row>
    <row r="333" ht="11.25" customHeight="1">
      <c r="A333" s="50"/>
    </row>
    <row r="334" ht="11.25" customHeight="1">
      <c r="A334" s="111" t="s">
        <v>0</v>
      </c>
    </row>
    <row r="335" spans="1:23" ht="11.25" customHeight="1">
      <c r="A335" s="122" t="s">
        <v>25</v>
      </c>
      <c r="W335" s="211"/>
    </row>
    <row r="336" spans="1:3" ht="11.25" customHeight="1">
      <c r="A336" s="114" t="str">
        <f>A3</f>
        <v>2010 - 2012</v>
      </c>
      <c r="B336" s="222"/>
      <c r="C336" s="222"/>
    </row>
    <row r="337" spans="1:2" ht="11.25" customHeight="1">
      <c r="A337" s="111"/>
      <c r="B337" s="119"/>
    </row>
    <row r="339" spans="3:22" ht="11.25" customHeight="1">
      <c r="C339" s="117">
        <v>2010</v>
      </c>
      <c r="D339" s="118"/>
      <c r="E339" s="117">
        <v>2011</v>
      </c>
      <c r="G339" s="117">
        <v>2012</v>
      </c>
      <c r="I339" s="117">
        <v>2013</v>
      </c>
      <c r="K339" s="117">
        <v>2014</v>
      </c>
      <c r="M339" s="117">
        <v>2015</v>
      </c>
      <c r="O339" s="40">
        <v>2016</v>
      </c>
      <c r="P339" s="223"/>
      <c r="Q339" s="40">
        <v>2017</v>
      </c>
      <c r="S339" s="40">
        <v>2018</v>
      </c>
      <c r="U339" s="40">
        <v>2019</v>
      </c>
      <c r="V339" s="117">
        <v>2012</v>
      </c>
    </row>
    <row r="340" spans="7:22" ht="11.25" customHeight="1">
      <c r="G340" s="113"/>
      <c r="I340" s="113"/>
      <c r="K340" s="113"/>
      <c r="V340" s="113"/>
    </row>
    <row r="341" spans="1:22" ht="11.25" customHeight="1">
      <c r="A341" s="77" t="s">
        <v>90</v>
      </c>
      <c r="C341" s="211">
        <f>(C291-182163)/182163</f>
        <v>-0.103</v>
      </c>
      <c r="D341" s="211"/>
      <c r="E341" s="211">
        <f>(E291-C291)/C291</f>
        <v>-0.103</v>
      </c>
      <c r="F341" s="205"/>
      <c r="G341" s="203" t="s">
        <v>47</v>
      </c>
      <c r="H341" s="205"/>
      <c r="I341" s="211" t="e">
        <f>(I291-G291)/G291</f>
        <v>#DIV/0!</v>
      </c>
      <c r="K341" s="211" t="e">
        <f>(K291-I291)/I291</f>
        <v>#DIV/0!</v>
      </c>
      <c r="M341" s="211" t="e">
        <f>(M291-K291)/K291</f>
        <v>#DIV/0!</v>
      </c>
      <c r="O341" s="211" t="e">
        <f>(O291-M291)/M291</f>
        <v>#DIV/0!</v>
      </c>
      <c r="P341" s="211"/>
      <c r="Q341" s="211" t="e">
        <f>(Q291-O291)/O291</f>
        <v>#DIV/0!</v>
      </c>
      <c r="S341" s="211" t="e">
        <f>(S291-Q291)/Q291</f>
        <v>#DIV/0!</v>
      </c>
      <c r="U341" s="211" t="e">
        <f>(U291-S291)/S291</f>
        <v>#DIV/0!</v>
      </c>
      <c r="V341" s="211">
        <f>(V291-E291)/E291</f>
        <v>-0.161</v>
      </c>
    </row>
    <row r="342" spans="3:22" ht="11.25" customHeight="1">
      <c r="C342" s="211"/>
      <c r="D342" s="211"/>
      <c r="E342" s="211"/>
      <c r="F342" s="205"/>
      <c r="G342" s="211"/>
      <c r="H342" s="205"/>
      <c r="I342" s="211"/>
      <c r="K342" s="211"/>
      <c r="M342" s="211"/>
      <c r="O342" s="211"/>
      <c r="P342" s="211"/>
      <c r="Q342" s="211"/>
      <c r="S342" s="211"/>
      <c r="U342" s="211"/>
      <c r="V342" s="211"/>
    </row>
    <row r="343" spans="1:22" ht="11.25" customHeight="1">
      <c r="A343" s="111" t="s">
        <v>55</v>
      </c>
      <c r="C343" s="211">
        <f>(C293-358198)/358198</f>
        <v>-0.042</v>
      </c>
      <c r="D343" s="211"/>
      <c r="E343" s="211">
        <f>(E293-C293)/C293</f>
        <v>-0.068</v>
      </c>
      <c r="F343" s="205"/>
      <c r="G343" s="203" t="s">
        <v>47</v>
      </c>
      <c r="H343" s="205"/>
      <c r="I343" s="211" t="e">
        <f>(I293-G293)/G293</f>
        <v>#DIV/0!</v>
      </c>
      <c r="K343" s="211" t="e">
        <f>(K293-I293)/I293</f>
        <v>#DIV/0!</v>
      </c>
      <c r="M343" s="211" t="e">
        <f>(M293-K293)/K293</f>
        <v>#DIV/0!</v>
      </c>
      <c r="O343" s="211" t="e">
        <f>(O293-M293)/M293</f>
        <v>#DIV/0!</v>
      </c>
      <c r="P343" s="211"/>
      <c r="Q343" s="211" t="e">
        <f>(Q293-O293)/O293</f>
        <v>#DIV/0!</v>
      </c>
      <c r="S343" s="211" t="e">
        <f>(S293-Q293)/Q293</f>
        <v>#DIV/0!</v>
      </c>
      <c r="U343" s="211" t="e">
        <f>(U293-S293)/S293</f>
        <v>#DIV/0!</v>
      </c>
      <c r="V343" s="211">
        <f>(V293-E293)/E293</f>
        <v>-0.247</v>
      </c>
    </row>
    <row r="344" spans="3:22" ht="11.25" customHeight="1">
      <c r="C344" s="211"/>
      <c r="D344" s="211"/>
      <c r="E344" s="211"/>
      <c r="F344" s="205"/>
      <c r="G344" s="211"/>
      <c r="H344" s="205"/>
      <c r="I344" s="211"/>
      <c r="K344" s="211"/>
      <c r="M344" s="211"/>
      <c r="O344" s="211"/>
      <c r="P344" s="211"/>
      <c r="Q344" s="211"/>
      <c r="S344" s="211"/>
      <c r="U344" s="211"/>
      <c r="V344" s="211"/>
    </row>
    <row r="345" spans="1:22" ht="11.25" customHeight="1">
      <c r="A345" s="111" t="s">
        <v>48</v>
      </c>
      <c r="C345" s="211">
        <f>(C295-573023)/573023</f>
        <v>-0.016</v>
      </c>
      <c r="D345" s="211"/>
      <c r="E345" s="211">
        <f>(E295-C295)/C295</f>
        <v>0.007</v>
      </c>
      <c r="F345" s="205"/>
      <c r="G345" s="203" t="s">
        <v>47</v>
      </c>
      <c r="H345" s="205"/>
      <c r="I345" s="203" t="s">
        <v>45</v>
      </c>
      <c r="K345" s="203" t="s">
        <v>45</v>
      </c>
      <c r="M345" s="211" t="e">
        <f>(M295-K295)/K295</f>
        <v>#DIV/0!</v>
      </c>
      <c r="O345" s="211" t="e">
        <f>(O295-M295)/M295</f>
        <v>#DIV/0!</v>
      </c>
      <c r="P345" s="211"/>
      <c r="Q345" s="211" t="e">
        <f>(Q295-O295)/O295</f>
        <v>#DIV/0!</v>
      </c>
      <c r="S345" s="211" t="e">
        <f>(S295-Q295)/Q295</f>
        <v>#DIV/0!</v>
      </c>
      <c r="U345" s="211" t="e">
        <f>(U295-S295)/S295</f>
        <v>#DIV/0!</v>
      </c>
      <c r="V345" s="211">
        <f>(V295-E295)/E295</f>
        <v>-0.002</v>
      </c>
    </row>
    <row r="346" spans="3:22" ht="11.25" customHeight="1">
      <c r="C346" s="211"/>
      <c r="D346" s="211"/>
      <c r="E346" s="211"/>
      <c r="F346" s="205"/>
      <c r="G346" s="211"/>
      <c r="H346" s="205"/>
      <c r="I346" s="211"/>
      <c r="K346" s="211"/>
      <c r="M346" s="211"/>
      <c r="O346" s="211"/>
      <c r="P346" s="211"/>
      <c r="Q346" s="211"/>
      <c r="S346" s="211"/>
      <c r="U346" s="211"/>
      <c r="V346" s="211"/>
    </row>
    <row r="347" spans="1:22" ht="11.25" customHeight="1">
      <c r="A347" s="111" t="s">
        <v>2</v>
      </c>
      <c r="C347" s="211">
        <f>(C297-319872)/319872</f>
        <v>-0.026</v>
      </c>
      <c r="D347" s="211"/>
      <c r="E347" s="211">
        <f>(E297-C297)/C297</f>
        <v>-0.06</v>
      </c>
      <c r="F347" s="205"/>
      <c r="G347" s="203" t="s">
        <v>47</v>
      </c>
      <c r="H347" s="205"/>
      <c r="I347" s="211" t="e">
        <f>(I297-G297)/G297</f>
        <v>#DIV/0!</v>
      </c>
      <c r="K347" s="211" t="e">
        <f>(K297-I297)/I297</f>
        <v>#DIV/0!</v>
      </c>
      <c r="M347" s="211" t="e">
        <f>(M297-K297)/K297</f>
        <v>#DIV/0!</v>
      </c>
      <c r="O347" s="211" t="e">
        <f>(O297-M297)/M297</f>
        <v>#DIV/0!</v>
      </c>
      <c r="P347" s="211"/>
      <c r="Q347" s="211" t="e">
        <f>(Q297-O297)/O297</f>
        <v>#DIV/0!</v>
      </c>
      <c r="S347" s="211" t="e">
        <f>(S297-Q297)/Q297</f>
        <v>#DIV/0!</v>
      </c>
      <c r="U347" s="211" t="e">
        <f>(U297-S297)/S297</f>
        <v>#DIV/0!</v>
      </c>
      <c r="V347" s="211">
        <f>(V297-E297)/E297</f>
        <v>-0.105</v>
      </c>
    </row>
    <row r="348" spans="1:22" ht="11.25" customHeight="1">
      <c r="A348" s="111"/>
      <c r="C348" s="211"/>
      <c r="D348" s="211"/>
      <c r="E348" s="211"/>
      <c r="F348" s="205"/>
      <c r="G348" s="203"/>
      <c r="H348" s="205"/>
      <c r="I348" s="211"/>
      <c r="K348" s="211"/>
      <c r="M348" s="211"/>
      <c r="O348" s="211"/>
      <c r="P348" s="211"/>
      <c r="Q348" s="211"/>
      <c r="S348" s="211"/>
      <c r="U348" s="211"/>
      <c r="V348" s="211"/>
    </row>
    <row r="349" spans="1:22" ht="11.25" customHeight="1">
      <c r="A349" s="35" t="s">
        <v>77</v>
      </c>
      <c r="C349" s="237" t="s">
        <v>47</v>
      </c>
      <c r="D349" s="211"/>
      <c r="E349" s="237" t="s">
        <v>47</v>
      </c>
      <c r="F349" s="205"/>
      <c r="G349" s="203"/>
      <c r="H349" s="205"/>
      <c r="I349" s="211"/>
      <c r="K349" s="211"/>
      <c r="M349" s="211"/>
      <c r="O349" s="211"/>
      <c r="P349" s="211"/>
      <c r="Q349" s="211"/>
      <c r="S349" s="211"/>
      <c r="U349" s="211"/>
      <c r="V349" s="211">
        <f>(V299-E299)/E299</f>
        <v>0.841</v>
      </c>
    </row>
    <row r="350" spans="3:22" ht="11.25" customHeight="1">
      <c r="C350" s="211"/>
      <c r="D350" s="211"/>
      <c r="E350" s="211"/>
      <c r="F350" s="205"/>
      <c r="G350" s="211"/>
      <c r="H350" s="205"/>
      <c r="I350" s="211"/>
      <c r="K350" s="211"/>
      <c r="M350" s="211"/>
      <c r="O350" s="211"/>
      <c r="P350" s="211"/>
      <c r="Q350" s="211"/>
      <c r="S350" s="211"/>
      <c r="U350" s="211"/>
      <c r="V350" s="211"/>
    </row>
    <row r="351" spans="1:22" ht="11.25" customHeight="1" hidden="1">
      <c r="A351" s="111" t="s">
        <v>44</v>
      </c>
      <c r="C351" s="211"/>
      <c r="D351" s="211"/>
      <c r="E351" s="211" t="e">
        <f>(E301-C301)/C301</f>
        <v>#DIV/0!</v>
      </c>
      <c r="F351" s="205"/>
      <c r="G351" s="203" t="s">
        <v>47</v>
      </c>
      <c r="H351" s="205"/>
      <c r="I351" s="203" t="s">
        <v>47</v>
      </c>
      <c r="K351" s="203" t="s">
        <v>47</v>
      </c>
      <c r="M351" s="203" t="s">
        <v>47</v>
      </c>
      <c r="O351" s="203" t="s">
        <v>47</v>
      </c>
      <c r="P351" s="203"/>
      <c r="Q351" s="203" t="s">
        <v>47</v>
      </c>
      <c r="S351" s="203" t="s">
        <v>47</v>
      </c>
      <c r="U351" s="203" t="s">
        <v>47</v>
      </c>
      <c r="V351" s="211" t="e">
        <f>(V301-T301)/T301</f>
        <v>#DIV/0!</v>
      </c>
    </row>
    <row r="352" spans="1:22" ht="11.25" customHeight="1">
      <c r="A352" s="111" t="s">
        <v>3</v>
      </c>
      <c r="C352" s="211">
        <f>(C302-345455)/345455</f>
        <v>-0.003</v>
      </c>
      <c r="D352" s="211"/>
      <c r="E352" s="211">
        <f>(E302-C302)/C302</f>
        <v>0.03</v>
      </c>
      <c r="F352" s="205"/>
      <c r="G352" s="203" t="s">
        <v>47</v>
      </c>
      <c r="H352" s="205"/>
      <c r="I352" s="211" t="e">
        <f>(I302-G302)/G302</f>
        <v>#DIV/0!</v>
      </c>
      <c r="K352" s="211" t="e">
        <f>(K302-I302)/I302</f>
        <v>#DIV/0!</v>
      </c>
      <c r="M352" s="211" t="e">
        <f>(M302-K302)/K302</f>
        <v>#DIV/0!</v>
      </c>
      <c r="O352" s="211" t="e">
        <f>(O302-M302)/M302</f>
        <v>#DIV/0!</v>
      </c>
      <c r="P352" s="211"/>
      <c r="Q352" s="211" t="e">
        <f>(Q302-O302)/O302</f>
        <v>#DIV/0!</v>
      </c>
      <c r="S352" s="211" t="e">
        <f>(S302-Q302)/Q302</f>
        <v>#DIV/0!</v>
      </c>
      <c r="U352" s="211" t="e">
        <f>(U302-S302)/S302</f>
        <v>#DIV/0!</v>
      </c>
      <c r="V352" s="211">
        <f>(V302-E302)/E302</f>
        <v>-0.115</v>
      </c>
    </row>
    <row r="353" spans="3:22" ht="11.25" customHeight="1">
      <c r="C353" s="211"/>
      <c r="D353" s="211"/>
      <c r="E353" s="211"/>
      <c r="F353" s="205"/>
      <c r="G353" s="211"/>
      <c r="H353" s="205"/>
      <c r="I353" s="211"/>
      <c r="K353" s="211"/>
      <c r="M353" s="211"/>
      <c r="O353" s="211"/>
      <c r="P353" s="211"/>
      <c r="Q353" s="211"/>
      <c r="S353" s="211"/>
      <c r="U353" s="211"/>
      <c r="V353" s="211"/>
    </row>
    <row r="354" spans="1:22" ht="11.25" customHeight="1">
      <c r="A354" s="111" t="s">
        <v>64</v>
      </c>
      <c r="C354" s="211">
        <f>(C304-174418)/174418</f>
        <v>-0.125</v>
      </c>
      <c r="D354" s="211"/>
      <c r="E354" s="211">
        <f>(E304-C304)/C304</f>
        <v>-0.037</v>
      </c>
      <c r="F354" s="205"/>
      <c r="G354" s="203" t="s">
        <v>47</v>
      </c>
      <c r="H354" s="205"/>
      <c r="I354" s="211" t="e">
        <f>(I304-G304)/G304</f>
        <v>#DIV/0!</v>
      </c>
      <c r="K354" s="211" t="e">
        <f>(K304-I304)/I304</f>
        <v>#DIV/0!</v>
      </c>
      <c r="M354" s="211" t="e">
        <f>(M304-K304)/K304</f>
        <v>#DIV/0!</v>
      </c>
      <c r="O354" s="211" t="e">
        <f>(O304-M304)/M304</f>
        <v>#DIV/0!</v>
      </c>
      <c r="P354" s="211"/>
      <c r="Q354" s="211" t="e">
        <f>(Q304-O304)/O304</f>
        <v>#DIV/0!</v>
      </c>
      <c r="S354" s="211" t="e">
        <f>(S304-Q304)/Q304</f>
        <v>#DIV/0!</v>
      </c>
      <c r="U354" s="211" t="e">
        <f>(U304-S304)/S304</f>
        <v>#DIV/0!</v>
      </c>
      <c r="V354" s="211">
        <f>(V304-E304)/E304</f>
        <v>-0.081</v>
      </c>
    </row>
    <row r="355" spans="3:22" ht="11.25" customHeight="1">
      <c r="C355" s="211"/>
      <c r="D355" s="211"/>
      <c r="E355" s="211"/>
      <c r="F355" s="205"/>
      <c r="G355" s="211"/>
      <c r="H355" s="205"/>
      <c r="I355" s="211"/>
      <c r="K355" s="211"/>
      <c r="M355" s="211"/>
      <c r="O355" s="211"/>
      <c r="P355" s="211"/>
      <c r="Q355" s="211"/>
      <c r="S355" s="211"/>
      <c r="U355" s="211"/>
      <c r="V355" s="211"/>
    </row>
    <row r="356" spans="1:22" ht="11.25" customHeight="1" hidden="1">
      <c r="A356" s="111" t="s">
        <v>51</v>
      </c>
      <c r="C356" s="211"/>
      <c r="D356" s="211"/>
      <c r="E356" s="211" t="e">
        <f>(E306-C306)/C306</f>
        <v>#DIV/0!</v>
      </c>
      <c r="F356" s="205"/>
      <c r="G356" s="203" t="s">
        <v>47</v>
      </c>
      <c r="H356" s="205"/>
      <c r="I356" s="211" t="e">
        <f>(I306-G306)/G306</f>
        <v>#DIV/0!</v>
      </c>
      <c r="K356" s="211" t="e">
        <f>(K306-I306)/I306</f>
        <v>#DIV/0!</v>
      </c>
      <c r="M356" s="211" t="e">
        <f>(M306-K306)/K306</f>
        <v>#DIV/0!</v>
      </c>
      <c r="O356" s="211" t="e">
        <f>(O306-M306)/M306</f>
        <v>#DIV/0!</v>
      </c>
      <c r="P356" s="211"/>
      <c r="Q356" s="197" t="s">
        <v>47</v>
      </c>
      <c r="S356" s="197" t="s">
        <v>47</v>
      </c>
      <c r="U356" s="197" t="s">
        <v>47</v>
      </c>
      <c r="V356" s="211" t="e">
        <f>(V306-T306)/T306</f>
        <v>#DIV/0!</v>
      </c>
    </row>
    <row r="357" spans="1:22" ht="11.25" customHeight="1">
      <c r="A357" s="35" t="s">
        <v>88</v>
      </c>
      <c r="C357" s="237" t="s">
        <v>47</v>
      </c>
      <c r="D357" s="211"/>
      <c r="E357" s="237" t="s">
        <v>47</v>
      </c>
      <c r="F357" s="205"/>
      <c r="G357" s="203"/>
      <c r="H357" s="205"/>
      <c r="I357" s="211"/>
      <c r="K357" s="211"/>
      <c r="M357" s="211"/>
      <c r="O357" s="211"/>
      <c r="P357" s="211"/>
      <c r="Q357" s="197"/>
      <c r="S357" s="197"/>
      <c r="U357" s="197"/>
      <c r="V357" s="237" t="s">
        <v>47</v>
      </c>
    </row>
    <row r="358" spans="1:22" ht="11.25" customHeight="1">
      <c r="A358" s="111"/>
      <c r="C358" s="211"/>
      <c r="D358" s="211"/>
      <c r="E358" s="211"/>
      <c r="F358" s="205"/>
      <c r="G358" s="203"/>
      <c r="H358" s="205"/>
      <c r="I358" s="211"/>
      <c r="K358" s="211"/>
      <c r="M358" s="211"/>
      <c r="O358" s="211"/>
      <c r="P358" s="211"/>
      <c r="Q358" s="197"/>
      <c r="S358" s="197"/>
      <c r="U358" s="197"/>
      <c r="V358" s="211"/>
    </row>
    <row r="359" spans="1:22" ht="11.25" customHeight="1">
      <c r="A359" s="111" t="s">
        <v>4</v>
      </c>
      <c r="C359" s="211">
        <f>(C309-220554)/220554</f>
        <v>-0.016</v>
      </c>
      <c r="D359" s="211"/>
      <c r="E359" s="211">
        <f>(E309-C309)/C309</f>
        <v>-0.107</v>
      </c>
      <c r="F359" s="205"/>
      <c r="G359" s="203" t="s">
        <v>47</v>
      </c>
      <c r="H359" s="205"/>
      <c r="I359" s="211" t="e">
        <f>(I309-G309)/G309</f>
        <v>#DIV/0!</v>
      </c>
      <c r="K359" s="211" t="e">
        <f>(K309-I309)/I309</f>
        <v>#DIV/0!</v>
      </c>
      <c r="M359" s="211" t="e">
        <f>(M309-K309)/K309</f>
        <v>#DIV/0!</v>
      </c>
      <c r="O359" s="211" t="e">
        <f>(O309-M309)/M309</f>
        <v>#DIV/0!</v>
      </c>
      <c r="P359" s="211"/>
      <c r="Q359" s="211" t="e">
        <f>(Q309-O309)/O309</f>
        <v>#DIV/0!</v>
      </c>
      <c r="S359" s="211" t="e">
        <f>(S309-Q309)/Q309</f>
        <v>#DIV/0!</v>
      </c>
      <c r="U359" s="211" t="e">
        <f>(U309-S309)/S309</f>
        <v>#DIV/0!</v>
      </c>
      <c r="V359" s="211">
        <f>(V309-E309)/E309</f>
        <v>-0.079</v>
      </c>
    </row>
    <row r="360" spans="3:22" ht="11.25" customHeight="1">
      <c r="C360" s="211"/>
      <c r="D360" s="211"/>
      <c r="E360" s="211"/>
      <c r="F360" s="205"/>
      <c r="G360" s="211"/>
      <c r="H360" s="205"/>
      <c r="I360" s="211"/>
      <c r="K360" s="211"/>
      <c r="M360" s="211"/>
      <c r="O360" s="211"/>
      <c r="P360" s="211"/>
      <c r="Q360" s="211"/>
      <c r="S360" s="211"/>
      <c r="U360" s="211"/>
      <c r="V360" s="211"/>
    </row>
    <row r="361" spans="1:22" ht="11.25" customHeight="1">
      <c r="A361" s="122" t="s">
        <v>65</v>
      </c>
      <c r="C361" s="211">
        <f>(C311-288906)/288906</f>
        <v>-0.046</v>
      </c>
      <c r="D361" s="211"/>
      <c r="E361" s="211">
        <f>(E311-C311)/C311</f>
        <v>-0.052</v>
      </c>
      <c r="F361" s="205"/>
      <c r="G361" s="203" t="s">
        <v>47</v>
      </c>
      <c r="H361" s="205"/>
      <c r="I361" s="211" t="e">
        <f>(I311-G311)/G311</f>
        <v>#DIV/0!</v>
      </c>
      <c r="K361" s="211" t="e">
        <f>(K311-I311)/I311</f>
        <v>#DIV/0!</v>
      </c>
      <c r="M361" s="211" t="e">
        <f>(M311-K311)/K311</f>
        <v>#DIV/0!</v>
      </c>
      <c r="O361" s="211" t="e">
        <f>(O311-M311)/M311</f>
        <v>#DIV/0!</v>
      </c>
      <c r="P361" s="211"/>
      <c r="Q361" s="211" t="e">
        <f>(Q311-O311)/O311</f>
        <v>#DIV/0!</v>
      </c>
      <c r="S361" s="211" t="e">
        <f>(S311-Q311)/Q311</f>
        <v>#DIV/0!</v>
      </c>
      <c r="U361" s="211" t="e">
        <f>(U311-S311)/S311</f>
        <v>#DIV/0!</v>
      </c>
      <c r="V361" s="211">
        <f>(V311-E311)/E311</f>
        <v>-0.059</v>
      </c>
    </row>
    <row r="362" spans="3:22" ht="11.25" customHeight="1">
      <c r="C362" s="211"/>
      <c r="D362" s="211"/>
      <c r="E362" s="211"/>
      <c r="F362" s="205"/>
      <c r="G362" s="211"/>
      <c r="H362" s="205"/>
      <c r="I362" s="211"/>
      <c r="K362" s="211"/>
      <c r="M362" s="211"/>
      <c r="O362" s="211"/>
      <c r="P362" s="211"/>
      <c r="Q362" s="211"/>
      <c r="S362" s="211"/>
      <c r="U362" s="211"/>
      <c r="V362" s="211"/>
    </row>
    <row r="363" spans="1:22" ht="11.25" customHeight="1">
      <c r="A363" s="111" t="s">
        <v>78</v>
      </c>
      <c r="C363" s="211">
        <f>(C313-150815)/150815</f>
        <v>-0.016</v>
      </c>
      <c r="D363" s="211"/>
      <c r="E363" s="237" t="s">
        <v>47</v>
      </c>
      <c r="F363" s="205"/>
      <c r="G363" s="203" t="s">
        <v>47</v>
      </c>
      <c r="H363" s="205"/>
      <c r="I363" s="211" t="e">
        <f>(I313-G313)/G313</f>
        <v>#DIV/0!</v>
      </c>
      <c r="K363" s="211" t="e">
        <f>(K313-I313)/I313</f>
        <v>#DIV/0!</v>
      </c>
      <c r="M363" s="211" t="e">
        <f>(M313-K313)/K313</f>
        <v>#DIV/0!</v>
      </c>
      <c r="O363" s="211" t="e">
        <f>(O313-M313)/M313</f>
        <v>#DIV/0!</v>
      </c>
      <c r="P363" s="211"/>
      <c r="Q363" s="211" t="e">
        <f>(Q313-O313)/O313</f>
        <v>#DIV/0!</v>
      </c>
      <c r="S363" s="211" t="e">
        <f>(S313-Q313)/Q313</f>
        <v>#DIV/0!</v>
      </c>
      <c r="U363" s="211" t="e">
        <f>(U313-S313)/S313</f>
        <v>#DIV/0!</v>
      </c>
      <c r="V363" s="237" t="s">
        <v>47</v>
      </c>
    </row>
    <row r="364" spans="3:22" ht="11.25" customHeight="1">
      <c r="C364" s="211"/>
      <c r="D364" s="211"/>
      <c r="E364" s="211"/>
      <c r="F364" s="205"/>
      <c r="G364" s="211"/>
      <c r="H364" s="205"/>
      <c r="I364" s="211"/>
      <c r="K364" s="211"/>
      <c r="M364" s="211"/>
      <c r="O364" s="211"/>
      <c r="P364" s="211"/>
      <c r="Q364" s="211"/>
      <c r="S364" s="211"/>
      <c r="U364" s="211"/>
      <c r="V364" s="211"/>
    </row>
    <row r="365" spans="1:22" ht="11.25" customHeight="1">
      <c r="A365" s="111" t="s">
        <v>5</v>
      </c>
      <c r="C365" s="211">
        <f>(C315-187516)/187516</f>
        <v>-0.065</v>
      </c>
      <c r="D365" s="211"/>
      <c r="E365" s="211">
        <f>(E315-C315)/C315</f>
        <v>-0.247</v>
      </c>
      <c r="F365" s="205"/>
      <c r="G365" s="203" t="s">
        <v>47</v>
      </c>
      <c r="H365" s="205"/>
      <c r="I365" s="211" t="e">
        <f>(I315-G315)/G315</f>
        <v>#DIV/0!</v>
      </c>
      <c r="K365" s="211" t="e">
        <f>(K315-I315)/I315</f>
        <v>#DIV/0!</v>
      </c>
      <c r="M365" s="211" t="e">
        <f>(M315-K315)/K315</f>
        <v>#DIV/0!</v>
      </c>
      <c r="O365" s="211" t="e">
        <f>(O315-M315)/M315</f>
        <v>#DIV/0!</v>
      </c>
      <c r="P365" s="211"/>
      <c r="Q365" s="211" t="e">
        <f>(Q315-O315)/O315</f>
        <v>#DIV/0!</v>
      </c>
      <c r="S365" s="211" t="e">
        <f>(S315-Q315)/Q315</f>
        <v>#DIV/0!</v>
      </c>
      <c r="U365" s="211" t="e">
        <f>(U315-S315)/S315</f>
        <v>#DIV/0!</v>
      </c>
      <c r="V365" s="211">
        <f>(V315-E315)/E315</f>
        <v>-0.309</v>
      </c>
    </row>
    <row r="366" spans="3:22" ht="11.25" customHeight="1">
      <c r="C366" s="211"/>
      <c r="D366" s="211"/>
      <c r="E366" s="211"/>
      <c r="F366" s="205"/>
      <c r="G366" s="211"/>
      <c r="H366" s="205"/>
      <c r="I366" s="211"/>
      <c r="K366" s="211"/>
      <c r="M366" s="211"/>
      <c r="O366" s="211"/>
      <c r="P366" s="211"/>
      <c r="Q366" s="211"/>
      <c r="S366" s="211"/>
      <c r="U366" s="211"/>
      <c r="V366" s="211"/>
    </row>
    <row r="367" spans="1:22" ht="11.25" customHeight="1">
      <c r="A367" s="111" t="s">
        <v>6</v>
      </c>
      <c r="C367" s="212">
        <f>(C317-354586)/354586</f>
        <v>-0.022</v>
      </c>
      <c r="D367" s="212"/>
      <c r="E367" s="212">
        <f>(E317-C317)/C317</f>
        <v>-0.183</v>
      </c>
      <c r="F367" s="213"/>
      <c r="G367" s="203" t="s">
        <v>47</v>
      </c>
      <c r="H367" s="205"/>
      <c r="I367" s="211" t="e">
        <f>(I317-G317)/G317</f>
        <v>#DIV/0!</v>
      </c>
      <c r="K367" s="211" t="e">
        <f>(K317-I317)/I317</f>
        <v>#DIV/0!</v>
      </c>
      <c r="M367" s="211" t="e">
        <f>(M317-K317)/K317</f>
        <v>#DIV/0!</v>
      </c>
      <c r="O367" s="211" t="e">
        <f>(O317-M317)/M317</f>
        <v>#DIV/0!</v>
      </c>
      <c r="P367" s="211"/>
      <c r="Q367" s="211" t="e">
        <f>(Q317-O317)/O317</f>
        <v>#DIV/0!</v>
      </c>
      <c r="S367" s="211" t="e">
        <f>(S317-Q317)/Q317</f>
        <v>#DIV/0!</v>
      </c>
      <c r="U367" s="211" t="e">
        <f>(U317-S317)/S317</f>
        <v>#DIV/0!</v>
      </c>
      <c r="V367" s="211">
        <f>(V317-E317)/E317</f>
        <v>-0.14</v>
      </c>
    </row>
    <row r="368" spans="3:22" ht="11.25" customHeight="1">
      <c r="C368" s="211"/>
      <c r="D368" s="212"/>
      <c r="E368" s="211"/>
      <c r="F368" s="213"/>
      <c r="G368" s="211"/>
      <c r="H368" s="205"/>
      <c r="I368" s="211"/>
      <c r="K368" s="211"/>
      <c r="M368" s="211"/>
      <c r="O368" s="211"/>
      <c r="P368" s="211"/>
      <c r="Q368" s="211"/>
      <c r="S368" s="211"/>
      <c r="U368" s="211"/>
      <c r="V368" s="211"/>
    </row>
    <row r="369" spans="1:22" ht="11.25" customHeight="1">
      <c r="A369" s="111" t="s">
        <v>15</v>
      </c>
      <c r="C369" s="211">
        <f>(C319-3155506)/3155506</f>
        <v>-0.036</v>
      </c>
      <c r="D369" s="212"/>
      <c r="E369" s="211">
        <f>(E319-C319)/C319</f>
        <v>-0.072</v>
      </c>
      <c r="F369" s="216"/>
      <c r="G369" s="203" t="s">
        <v>47</v>
      </c>
      <c r="H369" s="205"/>
      <c r="I369" s="211" t="e">
        <f>(I319-G319)/G319</f>
        <v>#DIV/0!</v>
      </c>
      <c r="K369" s="211" t="e">
        <f>(K319-I319)/I319</f>
        <v>#DIV/0!</v>
      </c>
      <c r="M369" s="211" t="e">
        <f>(M319-K319)/K319</f>
        <v>#DIV/0!</v>
      </c>
      <c r="O369" s="211" t="e">
        <f>(O319-M319)/M319</f>
        <v>#DIV/0!</v>
      </c>
      <c r="P369" s="211"/>
      <c r="Q369" s="211" t="e">
        <f>(Q319-O319)/O319</f>
        <v>#DIV/0!</v>
      </c>
      <c r="S369" s="211" t="e">
        <f>(S319-Q319)/Q319</f>
        <v>#DIV/0!</v>
      </c>
      <c r="U369" s="211" t="e">
        <f>(U319-S319)/S319</f>
        <v>#DIV/0!</v>
      </c>
      <c r="V369" s="211">
        <f>(V319-E319)/E319</f>
        <v>-0.007</v>
      </c>
    </row>
    <row r="370" spans="3:6" ht="11.25" customHeight="1">
      <c r="C370" s="149"/>
      <c r="D370" s="133"/>
      <c r="E370" s="149"/>
      <c r="F370" s="24"/>
    </row>
    <row r="371" ht="12">
      <c r="A371" s="111" t="s">
        <v>79</v>
      </c>
    </row>
    <row r="372" ht="11.25" customHeight="1">
      <c r="A372" s="46" t="s">
        <v>66</v>
      </c>
    </row>
    <row r="373" ht="11.25" customHeight="1">
      <c r="A373" s="46" t="s">
        <v>67</v>
      </c>
    </row>
    <row r="374" ht="11.25" customHeight="1">
      <c r="A374" s="46" t="s">
        <v>91</v>
      </c>
    </row>
    <row r="375" ht="11.25" customHeight="1">
      <c r="A375" s="122" t="s">
        <v>92</v>
      </c>
    </row>
    <row r="376" ht="11.25" customHeight="1">
      <c r="A376" s="111"/>
    </row>
    <row r="378" ht="11.25" customHeight="1">
      <c r="A378" s="49"/>
    </row>
    <row r="379" ht="11.25" customHeight="1">
      <c r="A379" s="50"/>
    </row>
    <row r="380" ht="11.25" customHeight="1">
      <c r="A380" s="50"/>
    </row>
    <row r="381" ht="11.25" customHeight="1">
      <c r="A381" s="50"/>
    </row>
    <row r="382" spans="1:6" ht="11.25" customHeight="1">
      <c r="A382" s="150" t="s">
        <v>0</v>
      </c>
      <c r="B382" s="151"/>
      <c r="C382" s="151"/>
      <c r="D382" s="151"/>
      <c r="E382" s="151"/>
      <c r="F382" s="30"/>
    </row>
    <row r="383" spans="1:6" ht="11.25" customHeight="1">
      <c r="A383" s="152" t="s">
        <v>26</v>
      </c>
      <c r="B383" s="151"/>
      <c r="C383" s="151"/>
      <c r="D383" s="151"/>
      <c r="E383" s="151"/>
      <c r="F383" s="30"/>
    </row>
    <row r="384" spans="1:6" ht="11.25" customHeight="1">
      <c r="A384" s="153" t="str">
        <f>A3</f>
        <v>2010 - 2012</v>
      </c>
      <c r="B384" s="244"/>
      <c r="C384" s="244"/>
      <c r="D384" s="151"/>
      <c r="E384" s="151"/>
      <c r="F384" s="30"/>
    </row>
    <row r="385" spans="1:6" ht="11.25" customHeight="1">
      <c r="A385" s="150" t="s">
        <v>1</v>
      </c>
      <c r="B385" s="151"/>
      <c r="C385" s="151"/>
      <c r="D385" s="151"/>
      <c r="E385" s="151"/>
      <c r="F385" s="30"/>
    </row>
    <row r="386" spans="1:6" ht="11.25" customHeight="1">
      <c r="A386" s="35"/>
      <c r="B386" s="151"/>
      <c r="C386" s="151"/>
      <c r="D386" s="151"/>
      <c r="E386" s="151"/>
      <c r="F386" s="30"/>
    </row>
    <row r="387" spans="1:6" ht="11.25" customHeight="1">
      <c r="A387" s="151"/>
      <c r="B387" s="151"/>
      <c r="C387" s="151"/>
      <c r="D387" s="151"/>
      <c r="E387" s="151"/>
      <c r="F387" s="30"/>
    </row>
    <row r="388" spans="3:22" ht="11.25" customHeight="1">
      <c r="C388" s="117">
        <v>2010</v>
      </c>
      <c r="D388" s="118"/>
      <c r="E388" s="117">
        <v>2011</v>
      </c>
      <c r="G388" s="117">
        <v>2012</v>
      </c>
      <c r="I388" s="117">
        <v>2013</v>
      </c>
      <c r="K388" s="117">
        <v>2014</v>
      </c>
      <c r="M388" s="117">
        <v>2015</v>
      </c>
      <c r="O388" s="40">
        <v>2016</v>
      </c>
      <c r="P388" s="223"/>
      <c r="Q388" s="40">
        <v>2017</v>
      </c>
      <c r="S388" s="40">
        <v>2018</v>
      </c>
      <c r="U388" s="40">
        <v>2009</v>
      </c>
      <c r="V388" s="117">
        <v>2012</v>
      </c>
    </row>
    <row r="389" spans="1:22" ht="11.25" customHeight="1">
      <c r="A389" s="151"/>
      <c r="B389" s="151"/>
      <c r="C389" s="151"/>
      <c r="D389" s="151"/>
      <c r="E389" s="151"/>
      <c r="F389" s="30"/>
      <c r="G389" s="151"/>
      <c r="I389" s="151"/>
      <c r="K389" s="151"/>
      <c r="V389" s="151"/>
    </row>
    <row r="390" spans="1:22" ht="11.25" customHeight="1">
      <c r="A390" s="77" t="s">
        <v>90</v>
      </c>
      <c r="B390" s="151"/>
      <c r="C390" s="73">
        <v>161593</v>
      </c>
      <c r="D390" s="179"/>
      <c r="E390" s="180">
        <v>143489</v>
      </c>
      <c r="F390" s="181"/>
      <c r="G390" s="180"/>
      <c r="H390" s="178"/>
      <c r="I390" s="180"/>
      <c r="K390" s="180"/>
      <c r="M390" s="180"/>
      <c r="O390" s="180"/>
      <c r="P390" s="180"/>
      <c r="Q390" s="180"/>
      <c r="S390" s="180"/>
      <c r="U390" s="180">
        <v>189093</v>
      </c>
      <c r="V390" s="180">
        <v>125920</v>
      </c>
    </row>
    <row r="391" spans="2:22" ht="11.25" customHeight="1">
      <c r="B391" s="151"/>
      <c r="C391" s="120"/>
      <c r="D391" s="151"/>
      <c r="E391" s="151"/>
      <c r="F391" s="30"/>
      <c r="G391" s="151"/>
      <c r="I391" s="151"/>
      <c r="K391" s="151"/>
      <c r="V391" s="151"/>
    </row>
    <row r="392" spans="1:22" ht="11.25" customHeight="1">
      <c r="A392" s="111" t="s">
        <v>55</v>
      </c>
      <c r="B392" s="151"/>
      <c r="C392" s="120">
        <v>425345</v>
      </c>
      <c r="D392" s="151"/>
      <c r="E392" s="154">
        <v>377311</v>
      </c>
      <c r="F392" s="30"/>
      <c r="G392" s="154"/>
      <c r="I392" s="154"/>
      <c r="K392" s="154"/>
      <c r="M392" s="154"/>
      <c r="O392" s="154"/>
      <c r="P392" s="154"/>
      <c r="Q392" s="154"/>
      <c r="S392" s="154"/>
      <c r="U392" s="154">
        <v>474382</v>
      </c>
      <c r="V392" s="154">
        <v>297259</v>
      </c>
    </row>
    <row r="393" spans="2:22" ht="11.25" customHeight="1">
      <c r="B393" s="151"/>
      <c r="C393" s="120"/>
      <c r="D393" s="151"/>
      <c r="E393" s="151"/>
      <c r="F393" s="30"/>
      <c r="G393" s="151"/>
      <c r="I393" s="151"/>
      <c r="K393" s="151"/>
      <c r="V393" s="151"/>
    </row>
    <row r="394" spans="1:22" ht="11.25" customHeight="1">
      <c r="A394" s="111" t="s">
        <v>48</v>
      </c>
      <c r="B394" s="151"/>
      <c r="C394" s="218">
        <v>643904</v>
      </c>
      <c r="D394" s="151"/>
      <c r="E394" s="218">
        <v>648442</v>
      </c>
      <c r="F394" s="30"/>
      <c r="G394" s="218"/>
      <c r="I394" s="151"/>
      <c r="K394" s="151"/>
      <c r="M394" s="154"/>
      <c r="O394" s="154"/>
      <c r="P394" s="154"/>
      <c r="Q394" s="154"/>
      <c r="S394" s="154"/>
      <c r="U394" s="154">
        <v>691428</v>
      </c>
      <c r="V394" s="218">
        <v>609128</v>
      </c>
    </row>
    <row r="395" spans="2:22" ht="11.25" customHeight="1">
      <c r="B395" s="151"/>
      <c r="C395" s="120"/>
      <c r="D395" s="151"/>
      <c r="E395" s="151"/>
      <c r="F395" s="30"/>
      <c r="G395" s="151"/>
      <c r="I395" s="151"/>
      <c r="K395" s="151"/>
      <c r="M395" s="154"/>
      <c r="O395" s="154"/>
      <c r="P395" s="154"/>
      <c r="Q395" s="154"/>
      <c r="S395" s="154"/>
      <c r="U395" s="154"/>
      <c r="V395" s="151"/>
    </row>
    <row r="396" spans="1:22" ht="11.25" customHeight="1">
      <c r="A396" s="111" t="s">
        <v>2</v>
      </c>
      <c r="B396" s="151"/>
      <c r="C396" s="137">
        <v>408614</v>
      </c>
      <c r="D396" s="151"/>
      <c r="E396" s="154">
        <v>403283</v>
      </c>
      <c r="F396" s="30"/>
      <c r="G396" s="154"/>
      <c r="I396" s="154"/>
      <c r="K396" s="154"/>
      <c r="M396" s="154"/>
      <c r="O396" s="154"/>
      <c r="P396" s="154"/>
      <c r="Q396" s="154"/>
      <c r="S396" s="154"/>
      <c r="U396" s="154">
        <v>459893</v>
      </c>
      <c r="V396" s="154">
        <v>356650</v>
      </c>
    </row>
    <row r="397" spans="1:22" ht="11.25" customHeight="1">
      <c r="A397" s="111"/>
      <c r="B397" s="151"/>
      <c r="C397" s="137"/>
      <c r="D397" s="151"/>
      <c r="E397" s="154"/>
      <c r="F397" s="30"/>
      <c r="G397" s="154"/>
      <c r="I397" s="154"/>
      <c r="K397" s="154"/>
      <c r="M397" s="154"/>
      <c r="O397" s="154"/>
      <c r="P397" s="154"/>
      <c r="Q397" s="154"/>
      <c r="S397" s="154"/>
      <c r="U397" s="154"/>
      <c r="V397" s="154"/>
    </row>
    <row r="398" spans="1:22" ht="11.25" customHeight="1">
      <c r="A398" s="35" t="s">
        <v>77</v>
      </c>
      <c r="B398" s="151"/>
      <c r="C398" s="237" t="s">
        <v>47</v>
      </c>
      <c r="D398" s="151"/>
      <c r="E398" s="154">
        <v>76585</v>
      </c>
      <c r="F398" s="30"/>
      <c r="G398" s="154"/>
      <c r="I398" s="154"/>
      <c r="K398" s="154"/>
      <c r="M398" s="154"/>
      <c r="O398" s="154"/>
      <c r="P398" s="154"/>
      <c r="Q398" s="154"/>
      <c r="S398" s="154"/>
      <c r="U398" s="154"/>
      <c r="V398" s="154">
        <v>129009</v>
      </c>
    </row>
    <row r="399" spans="2:22" ht="11.25" customHeight="1">
      <c r="B399" s="151"/>
      <c r="C399" s="137"/>
      <c r="D399" s="151"/>
      <c r="E399" s="151"/>
      <c r="F399" s="30"/>
      <c r="G399" s="151"/>
      <c r="I399" s="151"/>
      <c r="K399" s="151"/>
      <c r="M399" s="154"/>
      <c r="O399" s="154"/>
      <c r="P399" s="154"/>
      <c r="Q399" s="154"/>
      <c r="S399" s="154"/>
      <c r="U399" s="154"/>
      <c r="V399" s="151"/>
    </row>
    <row r="400" spans="1:22" ht="11.25" customHeight="1" hidden="1">
      <c r="A400" s="111" t="s">
        <v>44</v>
      </c>
      <c r="B400" s="151"/>
      <c r="C400" s="120"/>
      <c r="D400" s="151"/>
      <c r="E400" s="154"/>
      <c r="F400" s="30"/>
      <c r="G400" s="154"/>
      <c r="I400" s="218"/>
      <c r="K400" s="218"/>
      <c r="M400" s="218"/>
      <c r="O400" s="218"/>
      <c r="P400" s="218"/>
      <c r="Q400" s="218"/>
      <c r="S400" s="218"/>
      <c r="U400" s="218" t="s">
        <v>47</v>
      </c>
      <c r="V400" s="154"/>
    </row>
    <row r="401" spans="1:22" ht="11.25" customHeight="1">
      <c r="A401" s="111" t="s">
        <v>3</v>
      </c>
      <c r="B401" s="151"/>
      <c r="C401" s="120">
        <v>450782</v>
      </c>
      <c r="D401" s="151"/>
      <c r="E401" s="154">
        <v>436500</v>
      </c>
      <c r="F401" s="30"/>
      <c r="G401" s="154"/>
      <c r="I401" s="154"/>
      <c r="K401" s="154"/>
      <c r="M401" s="154"/>
      <c r="O401" s="154"/>
      <c r="P401" s="154"/>
      <c r="Q401" s="154"/>
      <c r="S401" s="154"/>
      <c r="U401" s="154">
        <v>485797</v>
      </c>
      <c r="V401" s="154">
        <v>397571</v>
      </c>
    </row>
    <row r="402" spans="2:22" ht="11.25" customHeight="1">
      <c r="B402" s="151"/>
      <c r="C402" s="120"/>
      <c r="D402" s="151"/>
      <c r="E402" s="151"/>
      <c r="F402" s="30"/>
      <c r="G402" s="151"/>
      <c r="I402" s="151"/>
      <c r="K402" s="151"/>
      <c r="M402" s="154"/>
      <c r="O402" s="154"/>
      <c r="P402" s="154"/>
      <c r="Q402" s="154"/>
      <c r="S402" s="154"/>
      <c r="U402" s="154"/>
      <c r="V402" s="151"/>
    </row>
    <row r="403" spans="1:22" ht="11.25" customHeight="1">
      <c r="A403" s="111" t="s">
        <v>64</v>
      </c>
      <c r="B403" s="151"/>
      <c r="C403" s="120">
        <f>145721+7229</f>
        <v>152950</v>
      </c>
      <c r="D403" s="151"/>
      <c r="E403" s="154">
        <v>152982</v>
      </c>
      <c r="F403" s="30"/>
      <c r="G403" s="154"/>
      <c r="I403" s="154"/>
      <c r="K403" s="154"/>
      <c r="M403" s="154"/>
      <c r="O403" s="154"/>
      <c r="P403" s="154"/>
      <c r="Q403" s="154"/>
      <c r="S403" s="154"/>
      <c r="U403" s="154">
        <v>189445</v>
      </c>
      <c r="V403" s="154">
        <v>130406</v>
      </c>
    </row>
    <row r="404" spans="2:22" ht="11.25" customHeight="1">
      <c r="B404" s="151"/>
      <c r="C404" s="120"/>
      <c r="D404" s="151"/>
      <c r="E404" s="151"/>
      <c r="F404" s="30"/>
      <c r="G404" s="151"/>
      <c r="I404" s="151"/>
      <c r="K404" s="151"/>
      <c r="M404" s="154"/>
      <c r="O404" s="154"/>
      <c r="P404" s="154"/>
      <c r="Q404" s="154"/>
      <c r="S404" s="154"/>
      <c r="U404" s="154"/>
      <c r="V404" s="151"/>
    </row>
    <row r="405" spans="1:22" ht="11.25" customHeight="1" hidden="1">
      <c r="A405" s="111" t="s">
        <v>50</v>
      </c>
      <c r="B405" s="151"/>
      <c r="C405" s="120"/>
      <c r="D405" s="151"/>
      <c r="E405" s="154"/>
      <c r="F405" s="30"/>
      <c r="G405" s="154"/>
      <c r="I405" s="154"/>
      <c r="K405" s="154"/>
      <c r="M405" s="154"/>
      <c r="O405" s="154"/>
      <c r="P405" s="154"/>
      <c r="Q405" s="218"/>
      <c r="S405" s="218"/>
      <c r="U405" s="218" t="s">
        <v>47</v>
      </c>
      <c r="V405" s="154"/>
    </row>
    <row r="406" spans="1:22" ht="11.25" customHeight="1">
      <c r="A406" s="35" t="s">
        <v>88</v>
      </c>
      <c r="B406" s="151"/>
      <c r="C406" s="237" t="s">
        <v>47</v>
      </c>
      <c r="D406" s="151"/>
      <c r="E406" s="237" t="s">
        <v>47</v>
      </c>
      <c r="F406" s="30"/>
      <c r="G406" s="154"/>
      <c r="I406" s="154"/>
      <c r="K406" s="154"/>
      <c r="M406" s="154"/>
      <c r="O406" s="154"/>
      <c r="P406" s="154"/>
      <c r="Q406" s="218"/>
      <c r="S406" s="218"/>
      <c r="U406" s="218"/>
      <c r="V406" s="154">
        <v>120061</v>
      </c>
    </row>
    <row r="407" spans="1:22" ht="11.25" customHeight="1">
      <c r="A407" s="111"/>
      <c r="B407" s="151"/>
      <c r="C407" s="120"/>
      <c r="D407" s="151"/>
      <c r="E407" s="154"/>
      <c r="F407" s="30"/>
      <c r="G407" s="154"/>
      <c r="I407" s="154"/>
      <c r="K407" s="154"/>
      <c r="M407" s="154"/>
      <c r="O407" s="154"/>
      <c r="P407" s="154"/>
      <c r="Q407" s="218"/>
      <c r="S407" s="218"/>
      <c r="U407" s="218"/>
      <c r="V407" s="154"/>
    </row>
    <row r="408" spans="1:22" ht="11.25" customHeight="1">
      <c r="A408" s="111" t="s">
        <v>4</v>
      </c>
      <c r="B408" s="151"/>
      <c r="C408" s="120">
        <v>283272</v>
      </c>
      <c r="D408" s="151"/>
      <c r="E408" s="154">
        <v>256790</v>
      </c>
      <c r="F408" s="30"/>
      <c r="G408" s="154"/>
      <c r="I408" s="154"/>
      <c r="K408" s="154"/>
      <c r="M408" s="154"/>
      <c r="O408" s="154"/>
      <c r="P408" s="154"/>
      <c r="Q408" s="154"/>
      <c r="S408" s="154"/>
      <c r="U408" s="154">
        <v>314476</v>
      </c>
      <c r="V408" s="154">
        <v>224509</v>
      </c>
    </row>
    <row r="409" spans="2:22" ht="11.25" customHeight="1">
      <c r="B409" s="151"/>
      <c r="C409" s="120"/>
      <c r="D409" s="151"/>
      <c r="E409" s="151"/>
      <c r="F409" s="30"/>
      <c r="G409" s="151"/>
      <c r="I409" s="151"/>
      <c r="K409" s="151"/>
      <c r="M409" s="154"/>
      <c r="O409" s="154"/>
      <c r="P409" s="154"/>
      <c r="Q409" s="154"/>
      <c r="S409" s="154"/>
      <c r="U409" s="154"/>
      <c r="V409" s="151"/>
    </row>
    <row r="410" spans="1:22" ht="11.25" customHeight="1">
      <c r="A410" s="122" t="s">
        <v>65</v>
      </c>
      <c r="B410" s="151"/>
      <c r="C410" s="120">
        <f>243401+49905</f>
        <v>293306</v>
      </c>
      <c r="D410" s="151"/>
      <c r="E410" s="154">
        <v>272513</v>
      </c>
      <c r="F410" s="30"/>
      <c r="G410" s="154"/>
      <c r="I410" s="154"/>
      <c r="K410" s="154"/>
      <c r="M410" s="154"/>
      <c r="O410" s="154"/>
      <c r="P410" s="154"/>
      <c r="Q410" s="154"/>
      <c r="S410" s="154"/>
      <c r="U410" s="154">
        <v>305458</v>
      </c>
      <c r="V410" s="154">
        <v>246495</v>
      </c>
    </row>
    <row r="411" spans="1:22" ht="11.25" customHeight="1">
      <c r="A411" s="151"/>
      <c r="B411" s="151"/>
      <c r="C411" s="120"/>
      <c r="D411" s="151"/>
      <c r="E411" s="151"/>
      <c r="F411" s="30"/>
      <c r="G411" s="151"/>
      <c r="I411" s="151"/>
      <c r="K411" s="151"/>
      <c r="M411" s="154"/>
      <c r="O411" s="154"/>
      <c r="P411" s="154"/>
      <c r="Q411" s="154"/>
      <c r="S411" s="154"/>
      <c r="U411" s="154"/>
      <c r="V411" s="151"/>
    </row>
    <row r="412" spans="1:22" ht="11.25" customHeight="1">
      <c r="A412" s="150" t="s">
        <v>78</v>
      </c>
      <c r="B412" s="151"/>
      <c r="C412" s="120">
        <v>145976</v>
      </c>
      <c r="D412" s="151"/>
      <c r="E412" s="154">
        <f>48242</f>
        <v>48242</v>
      </c>
      <c r="F412" s="30"/>
      <c r="G412" s="154"/>
      <c r="I412" s="154"/>
      <c r="K412" s="154"/>
      <c r="M412" s="154"/>
      <c r="O412" s="154"/>
      <c r="P412" s="154"/>
      <c r="Q412" s="154"/>
      <c r="S412" s="154"/>
      <c r="U412" s="154">
        <v>160535</v>
      </c>
      <c r="V412" s="237" t="s">
        <v>47</v>
      </c>
    </row>
    <row r="413" spans="1:22" ht="11.25" customHeight="1">
      <c r="A413" s="151"/>
      <c r="B413" s="151"/>
      <c r="C413" s="120"/>
      <c r="D413" s="151"/>
      <c r="E413" s="151"/>
      <c r="F413" s="30"/>
      <c r="G413" s="151"/>
      <c r="I413" s="151"/>
      <c r="K413" s="151"/>
      <c r="M413" s="154"/>
      <c r="O413" s="154"/>
      <c r="P413" s="154"/>
      <c r="Q413" s="154"/>
      <c r="S413" s="154"/>
      <c r="U413" s="154"/>
      <c r="V413" s="151"/>
    </row>
    <row r="414" spans="1:22" ht="11.25" customHeight="1">
      <c r="A414" s="150" t="s">
        <v>5</v>
      </c>
      <c r="B414" s="151"/>
      <c r="C414" s="120">
        <v>173160</v>
      </c>
      <c r="D414" s="151"/>
      <c r="E414" s="154">
        <v>136318</v>
      </c>
      <c r="F414" s="30"/>
      <c r="G414" s="154"/>
      <c r="I414" s="154"/>
      <c r="K414" s="154"/>
      <c r="M414" s="154"/>
      <c r="O414" s="154"/>
      <c r="P414" s="154"/>
      <c r="Q414" s="154"/>
      <c r="S414" s="154"/>
      <c r="U414" s="154">
        <v>199751</v>
      </c>
      <c r="V414" s="154">
        <v>101704</v>
      </c>
    </row>
    <row r="415" spans="1:22" ht="11.25" customHeight="1">
      <c r="A415" s="151"/>
      <c r="B415" s="151"/>
      <c r="C415" s="120"/>
      <c r="D415" s="151"/>
      <c r="E415" s="151"/>
      <c r="F415" s="30"/>
      <c r="G415" s="151"/>
      <c r="I415" s="151"/>
      <c r="K415" s="151"/>
      <c r="V415" s="151"/>
    </row>
    <row r="416" spans="1:22" ht="11.25" customHeight="1">
      <c r="A416" s="150" t="s">
        <v>6</v>
      </c>
      <c r="B416" s="151"/>
      <c r="C416" s="124">
        <v>398842</v>
      </c>
      <c r="D416" s="155"/>
      <c r="E416" s="154">
        <v>347584</v>
      </c>
      <c r="F416" s="31"/>
      <c r="G416" s="154"/>
      <c r="I416" s="154"/>
      <c r="K416" s="154"/>
      <c r="M416" s="154"/>
      <c r="O416" s="221"/>
      <c r="P416" s="226"/>
      <c r="Q416" s="221"/>
      <c r="S416" s="221"/>
      <c r="U416" s="221">
        <v>441111</v>
      </c>
      <c r="V416" s="154">
        <v>293099</v>
      </c>
    </row>
    <row r="417" spans="1:22" ht="11.25" customHeight="1">
      <c r="A417" s="151"/>
      <c r="B417" s="151"/>
      <c r="C417" s="156"/>
      <c r="D417" s="155"/>
      <c r="E417" s="156"/>
      <c r="F417" s="31"/>
      <c r="G417" s="156"/>
      <c r="I417" s="156"/>
      <c r="K417" s="156"/>
      <c r="M417" s="156"/>
      <c r="O417" s="154"/>
      <c r="P417" s="154"/>
      <c r="Q417" s="154"/>
      <c r="V417" s="156"/>
    </row>
    <row r="418" spans="1:22" ht="12" customHeight="1" thickBot="1">
      <c r="A418" s="111" t="s">
        <v>15</v>
      </c>
      <c r="B418" s="151"/>
      <c r="C418" s="157">
        <f>SUM(C390:C416)</f>
        <v>3537744</v>
      </c>
      <c r="D418" s="158"/>
      <c r="E418" s="157">
        <f>SUM(E390:E416)</f>
        <v>3300039</v>
      </c>
      <c r="F418" s="32"/>
      <c r="G418" s="157">
        <f>SUM(G390:G416)</f>
        <v>0</v>
      </c>
      <c r="I418" s="157">
        <f>SUM(I390:I416)</f>
        <v>0</v>
      </c>
      <c r="K418" s="157">
        <f>SUM(K390:K416)</f>
        <v>0</v>
      </c>
      <c r="M418" s="157">
        <f>SUM(M390:M416)</f>
        <v>0</v>
      </c>
      <c r="O418" s="157">
        <f>SUM(O390:O416)</f>
        <v>0</v>
      </c>
      <c r="P418" s="227"/>
      <c r="Q418" s="157">
        <f>SUM(Q390:Q416)</f>
        <v>0</v>
      </c>
      <c r="S418" s="157">
        <f>SUM(S390:S416)</f>
        <v>0</v>
      </c>
      <c r="U418" s="157">
        <f>SUM(U390:U416)</f>
        <v>3911369</v>
      </c>
      <c r="V418" s="157">
        <f>SUM(V390:V416)</f>
        <v>3031811</v>
      </c>
    </row>
    <row r="419" spans="1:6" ht="11.25" customHeight="1" thickTop="1">
      <c r="A419" s="151"/>
      <c r="B419" s="151"/>
      <c r="C419" s="159"/>
      <c r="D419" s="155"/>
      <c r="E419" s="159"/>
      <c r="F419" s="31"/>
    </row>
    <row r="420" spans="1:6" ht="11.25" customHeight="1">
      <c r="A420" s="111" t="s">
        <v>79</v>
      </c>
      <c r="B420" s="49"/>
      <c r="C420" s="49"/>
      <c r="D420" s="49"/>
      <c r="E420" s="49"/>
      <c r="F420" s="1"/>
    </row>
    <row r="421" spans="1:6" ht="11.25" customHeight="1">
      <c r="A421" s="46" t="s">
        <v>66</v>
      </c>
      <c r="B421" s="49"/>
      <c r="C421" s="49"/>
      <c r="D421" s="49"/>
      <c r="E421" s="49"/>
      <c r="F421" s="1"/>
    </row>
    <row r="422" spans="1:6" ht="11.25" customHeight="1">
      <c r="A422" s="46" t="s">
        <v>67</v>
      </c>
      <c r="B422" s="49"/>
      <c r="C422" s="49"/>
      <c r="D422" s="49"/>
      <c r="E422" s="49"/>
      <c r="F422" s="1"/>
    </row>
    <row r="423" spans="1:6" ht="11.25" customHeight="1">
      <c r="A423" s="46" t="s">
        <v>91</v>
      </c>
      <c r="B423" s="49"/>
      <c r="C423" s="49"/>
      <c r="D423" s="49"/>
      <c r="E423" s="49"/>
      <c r="F423" s="1"/>
    </row>
    <row r="424" spans="1:6" ht="11.25" customHeight="1">
      <c r="A424" s="122" t="s">
        <v>92</v>
      </c>
      <c r="B424" s="49"/>
      <c r="C424" s="49"/>
      <c r="D424" s="49"/>
      <c r="E424" s="49"/>
      <c r="F424" s="1"/>
    </row>
    <row r="425" spans="1:6" ht="11.25" customHeight="1">
      <c r="A425" s="50"/>
      <c r="B425" s="49"/>
      <c r="C425" s="49"/>
      <c r="D425" s="49"/>
      <c r="E425" s="49"/>
      <c r="F425" s="1"/>
    </row>
    <row r="426" spans="1:6" ht="11.25" customHeight="1">
      <c r="A426" s="50"/>
      <c r="B426" s="49"/>
      <c r="C426" s="49"/>
      <c r="D426" s="49"/>
      <c r="E426" s="49"/>
      <c r="F426" s="1"/>
    </row>
    <row r="427" spans="1:6" ht="11.25" customHeight="1">
      <c r="A427" s="50"/>
      <c r="B427" s="49"/>
      <c r="C427" s="49"/>
      <c r="D427" s="49"/>
      <c r="E427" s="49"/>
      <c r="F427" s="1"/>
    </row>
    <row r="428" spans="1:6" ht="11.25" customHeight="1">
      <c r="A428" s="145"/>
      <c r="C428" s="49"/>
      <c r="D428" s="49"/>
      <c r="E428" s="49"/>
      <c r="F428" s="1"/>
    </row>
    <row r="429" spans="1:6" ht="11.25" customHeight="1">
      <c r="A429" s="145"/>
      <c r="C429" s="49"/>
      <c r="D429" s="49"/>
      <c r="E429" s="49"/>
      <c r="F429" s="1"/>
    </row>
    <row r="430" spans="1:6" ht="11.25" customHeight="1">
      <c r="A430" s="145"/>
      <c r="C430" s="49"/>
      <c r="D430" s="49"/>
      <c r="E430" s="49"/>
      <c r="F430" s="1"/>
    </row>
    <row r="431" spans="1:6" ht="11.25" customHeight="1">
      <c r="A431" s="50"/>
      <c r="B431" s="49"/>
      <c r="C431" s="49"/>
      <c r="D431" s="49"/>
      <c r="E431" s="49"/>
      <c r="F431" s="1"/>
    </row>
    <row r="432" spans="1:6" ht="11.25" customHeight="1">
      <c r="A432" s="50" t="s">
        <v>0</v>
      </c>
      <c r="B432" s="49"/>
      <c r="C432" s="49"/>
      <c r="D432" s="49"/>
      <c r="E432" s="49"/>
      <c r="F432" s="1"/>
    </row>
    <row r="433" spans="1:6" ht="11.25" customHeight="1">
      <c r="A433" s="51" t="s">
        <v>27</v>
      </c>
      <c r="B433" s="49"/>
      <c r="C433" s="49"/>
      <c r="D433" s="49"/>
      <c r="E433" s="49"/>
      <c r="F433" s="1"/>
    </row>
    <row r="434" spans="1:6" ht="11.25" customHeight="1">
      <c r="A434" s="66" t="str">
        <f>A3</f>
        <v>2010 - 2012</v>
      </c>
      <c r="B434" s="53"/>
      <c r="C434" s="53"/>
      <c r="D434" s="49"/>
      <c r="E434" s="49"/>
      <c r="F434" s="1"/>
    </row>
    <row r="435" spans="1:6" ht="11.25" customHeight="1">
      <c r="A435" s="110"/>
      <c r="B435" s="69"/>
      <c r="C435" s="49"/>
      <c r="D435" s="49"/>
      <c r="E435" s="49"/>
      <c r="F435" s="1"/>
    </row>
    <row r="436" spans="1:6" ht="11.25" customHeight="1">
      <c r="A436" s="54"/>
      <c r="B436" s="54"/>
      <c r="C436" s="49"/>
      <c r="D436" s="49"/>
      <c r="E436" s="49"/>
      <c r="F436" s="1"/>
    </row>
    <row r="437" spans="3:22" ht="11.25" customHeight="1">
      <c r="C437" s="117">
        <v>2010</v>
      </c>
      <c r="D437" s="118"/>
      <c r="E437" s="117">
        <v>2011</v>
      </c>
      <c r="G437" s="117">
        <v>2012</v>
      </c>
      <c r="I437" s="117">
        <v>2013</v>
      </c>
      <c r="K437" s="117">
        <v>2014</v>
      </c>
      <c r="M437" s="117">
        <v>2015</v>
      </c>
      <c r="O437" s="40">
        <v>2016</v>
      </c>
      <c r="P437" s="223"/>
      <c r="Q437" s="40">
        <v>2017</v>
      </c>
      <c r="S437" s="40">
        <v>2018</v>
      </c>
      <c r="U437" s="40">
        <v>2009</v>
      </c>
      <c r="V437" s="117">
        <v>2012</v>
      </c>
    </row>
    <row r="438" spans="1:22" ht="11.25" customHeight="1">
      <c r="A438" s="49"/>
      <c r="B438" s="49"/>
      <c r="C438" s="49"/>
      <c r="D438" s="49"/>
      <c r="E438" s="49"/>
      <c r="F438" s="1"/>
      <c r="G438" s="49"/>
      <c r="I438" s="49"/>
      <c r="K438" s="49"/>
      <c r="V438" s="49"/>
    </row>
    <row r="439" spans="1:22" ht="11.25" customHeight="1">
      <c r="A439" s="77" t="s">
        <v>90</v>
      </c>
      <c r="B439" s="49"/>
      <c r="C439" s="197">
        <f>(C390-U390)/U390</f>
        <v>-0.145</v>
      </c>
      <c r="D439" s="193"/>
      <c r="E439" s="197">
        <f>(E390-C390)/C390</f>
        <v>-0.112</v>
      </c>
      <c r="F439" s="188"/>
      <c r="G439" s="197">
        <f>(G390-E390)/E390</f>
        <v>-1</v>
      </c>
      <c r="H439" s="205"/>
      <c r="I439" s="197" t="e">
        <f>(I390-G390)/G390</f>
        <v>#DIV/0!</v>
      </c>
      <c r="K439" s="197" t="e">
        <f>(K390-I390)/I390</f>
        <v>#DIV/0!</v>
      </c>
      <c r="M439" s="197" t="e">
        <f>(M390-K390)/K390</f>
        <v>#DIV/0!</v>
      </c>
      <c r="O439" s="197" t="e">
        <f>(O390-M390)/M390</f>
        <v>#DIV/0!</v>
      </c>
      <c r="P439" s="197"/>
      <c r="Q439" s="197" t="e">
        <f>(Q390-O390)/O390</f>
        <v>#DIV/0!</v>
      </c>
      <c r="S439" s="197" t="e">
        <f>(S390-Q390)/Q390</f>
        <v>#DIV/0!</v>
      </c>
      <c r="U439" s="197" t="e">
        <f>(U390-S390)/S390</f>
        <v>#DIV/0!</v>
      </c>
      <c r="V439" s="197">
        <f>(V390-E390)/E390</f>
        <v>-0.122</v>
      </c>
    </row>
    <row r="440" spans="2:22" ht="11.25" customHeight="1">
      <c r="B440" s="49"/>
      <c r="C440" s="197"/>
      <c r="D440" s="193"/>
      <c r="E440" s="197"/>
      <c r="F440" s="188"/>
      <c r="G440" s="197"/>
      <c r="H440" s="205"/>
      <c r="I440" s="197"/>
      <c r="K440" s="197"/>
      <c r="M440" s="197"/>
      <c r="O440" s="197"/>
      <c r="P440" s="197"/>
      <c r="Q440" s="197"/>
      <c r="S440" s="197"/>
      <c r="U440" s="197"/>
      <c r="V440" s="197"/>
    </row>
    <row r="441" spans="1:22" ht="11.25" customHeight="1">
      <c r="A441" s="111" t="s">
        <v>55</v>
      </c>
      <c r="B441" s="49"/>
      <c r="C441" s="197">
        <f>(C392-U392)/U392</f>
        <v>-0.103</v>
      </c>
      <c r="D441" s="193"/>
      <c r="E441" s="197">
        <f>(E392-C392)/C392</f>
        <v>-0.113</v>
      </c>
      <c r="F441" s="188"/>
      <c r="G441" s="197">
        <f>(G392-E392)/E392</f>
        <v>-1</v>
      </c>
      <c r="H441" s="205"/>
      <c r="I441" s="197" t="e">
        <f>(I392-G392)/G392</f>
        <v>#DIV/0!</v>
      </c>
      <c r="K441" s="197" t="e">
        <f>(K392-I392)/I392</f>
        <v>#DIV/0!</v>
      </c>
      <c r="M441" s="197" t="e">
        <f>(M392-K392)/K392</f>
        <v>#DIV/0!</v>
      </c>
      <c r="O441" s="197" t="e">
        <f>(O392-M392)/M392</f>
        <v>#DIV/0!</v>
      </c>
      <c r="P441" s="197"/>
      <c r="Q441" s="197" t="e">
        <f>(Q392-O392)/O392</f>
        <v>#DIV/0!</v>
      </c>
      <c r="S441" s="197" t="e">
        <f>(S392-Q392)/Q392</f>
        <v>#DIV/0!</v>
      </c>
      <c r="U441" s="197" t="e">
        <f>(U392-S392)/S392</f>
        <v>#DIV/0!</v>
      </c>
      <c r="V441" s="197">
        <f>(V392-E392)/E392</f>
        <v>-0.212</v>
      </c>
    </row>
    <row r="442" spans="2:22" ht="11.25" customHeight="1">
      <c r="B442" s="49"/>
      <c r="C442" s="197"/>
      <c r="D442" s="193"/>
      <c r="E442" s="197"/>
      <c r="F442" s="188"/>
      <c r="G442" s="197"/>
      <c r="H442" s="205"/>
      <c r="I442" s="197"/>
      <c r="K442" s="197"/>
      <c r="M442" s="197"/>
      <c r="O442" s="197"/>
      <c r="P442" s="197"/>
      <c r="Q442" s="197"/>
      <c r="S442" s="197"/>
      <c r="U442" s="197"/>
      <c r="V442" s="197"/>
    </row>
    <row r="443" spans="1:22" ht="11.25" customHeight="1">
      <c r="A443" s="111" t="s">
        <v>48</v>
      </c>
      <c r="B443" s="49"/>
      <c r="C443" s="197">
        <f>(C394-U394)/U394</f>
        <v>-0.069</v>
      </c>
      <c r="D443" s="193"/>
      <c r="E443" s="197">
        <f>(E394-C394)/C394</f>
        <v>0.007</v>
      </c>
      <c r="F443" s="188"/>
      <c r="G443" s="197" t="s">
        <v>47</v>
      </c>
      <c r="H443" s="205"/>
      <c r="I443" s="197" t="s">
        <v>47</v>
      </c>
      <c r="K443" s="197" t="s">
        <v>47</v>
      </c>
      <c r="M443" s="197" t="e">
        <f>(M394-K394)/K394</f>
        <v>#DIV/0!</v>
      </c>
      <c r="O443" s="197" t="e">
        <f>(O394-M394)/M394</f>
        <v>#DIV/0!</v>
      </c>
      <c r="P443" s="197"/>
      <c r="Q443" s="197" t="e">
        <f>(Q394-O394)/O394</f>
        <v>#DIV/0!</v>
      </c>
      <c r="S443" s="197" t="e">
        <f>(S394-Q394)/Q394</f>
        <v>#DIV/0!</v>
      </c>
      <c r="U443" s="197" t="e">
        <f>(U394-S394)/S394</f>
        <v>#DIV/0!</v>
      </c>
      <c r="V443" s="197">
        <f>(V394-E394)/E394</f>
        <v>-0.061</v>
      </c>
    </row>
    <row r="444" spans="2:22" ht="11.25" customHeight="1">
      <c r="B444" s="49"/>
      <c r="C444" s="197"/>
      <c r="D444" s="193"/>
      <c r="E444" s="197"/>
      <c r="F444" s="188"/>
      <c r="G444" s="197"/>
      <c r="H444" s="205"/>
      <c r="I444" s="197"/>
      <c r="K444" s="197"/>
      <c r="M444" s="197"/>
      <c r="O444" s="197"/>
      <c r="P444" s="197"/>
      <c r="Q444" s="197"/>
      <c r="S444" s="197"/>
      <c r="U444" s="197"/>
      <c r="V444" s="197"/>
    </row>
    <row r="445" spans="1:22" ht="11.25" customHeight="1">
      <c r="A445" s="111" t="s">
        <v>2</v>
      </c>
      <c r="B445" s="49"/>
      <c r="C445" s="197">
        <f>(C396-U396)/U396</f>
        <v>-0.112</v>
      </c>
      <c r="D445" s="193"/>
      <c r="E445" s="197">
        <f>(E396-C396)/C396</f>
        <v>-0.013</v>
      </c>
      <c r="F445" s="188"/>
      <c r="G445" s="197">
        <f>(G396-E396)/E396</f>
        <v>-1</v>
      </c>
      <c r="H445" s="205"/>
      <c r="I445" s="197" t="e">
        <f>(I396-G396)/G396</f>
        <v>#DIV/0!</v>
      </c>
      <c r="K445" s="197" t="e">
        <f>(K396-I396)/I396</f>
        <v>#DIV/0!</v>
      </c>
      <c r="M445" s="197" t="e">
        <f>(M396-K396)/K396</f>
        <v>#DIV/0!</v>
      </c>
      <c r="O445" s="197" t="e">
        <f>(O396-M396)/M396</f>
        <v>#DIV/0!</v>
      </c>
      <c r="P445" s="197"/>
      <c r="Q445" s="197" t="e">
        <f>(Q396-O396)/O396</f>
        <v>#DIV/0!</v>
      </c>
      <c r="S445" s="197" t="e">
        <f>(S396-Q396)/Q396</f>
        <v>#DIV/0!</v>
      </c>
      <c r="U445" s="197" t="e">
        <f>(U396-S396)/S396</f>
        <v>#DIV/0!</v>
      </c>
      <c r="V445" s="197">
        <f>(V396-E396)/E396</f>
        <v>-0.116</v>
      </c>
    </row>
    <row r="446" spans="1:22" ht="11.25" customHeight="1">
      <c r="A446" s="111"/>
      <c r="B446" s="49"/>
      <c r="C446" s="197"/>
      <c r="D446" s="193"/>
      <c r="E446" s="197"/>
      <c r="F446" s="188"/>
      <c r="G446" s="197"/>
      <c r="H446" s="205"/>
      <c r="I446" s="197"/>
      <c r="K446" s="197"/>
      <c r="M446" s="197"/>
      <c r="O446" s="197"/>
      <c r="P446" s="197"/>
      <c r="Q446" s="197"/>
      <c r="S446" s="197"/>
      <c r="U446" s="197"/>
      <c r="V446" s="197"/>
    </row>
    <row r="447" spans="1:22" ht="11.25" customHeight="1">
      <c r="A447" s="35" t="s">
        <v>77</v>
      </c>
      <c r="B447" s="49"/>
      <c r="C447" s="237" t="s">
        <v>47</v>
      </c>
      <c r="D447" s="193"/>
      <c r="E447" s="237" t="s">
        <v>47</v>
      </c>
      <c r="F447" s="188"/>
      <c r="G447" s="197"/>
      <c r="H447" s="205"/>
      <c r="I447" s="197"/>
      <c r="K447" s="197"/>
      <c r="M447" s="197"/>
      <c r="O447" s="197"/>
      <c r="P447" s="197"/>
      <c r="Q447" s="197"/>
      <c r="S447" s="197"/>
      <c r="U447" s="197"/>
      <c r="V447" s="197">
        <f>(V398-E398)/E398</f>
        <v>0.685</v>
      </c>
    </row>
    <row r="448" spans="2:22" ht="11.25" customHeight="1">
      <c r="B448" s="49"/>
      <c r="C448" s="197"/>
      <c r="D448" s="193"/>
      <c r="E448" s="197"/>
      <c r="F448" s="188"/>
      <c r="G448" s="197"/>
      <c r="H448" s="205"/>
      <c r="I448" s="197"/>
      <c r="K448" s="197"/>
      <c r="M448" s="197"/>
      <c r="O448" s="197"/>
      <c r="P448" s="197"/>
      <c r="Q448" s="197"/>
      <c r="S448" s="197"/>
      <c r="U448" s="197"/>
      <c r="V448" s="197"/>
    </row>
    <row r="449" spans="1:22" ht="11.25" customHeight="1" hidden="1">
      <c r="A449" s="111" t="s">
        <v>44</v>
      </c>
      <c r="B449" s="49"/>
      <c r="C449" s="197"/>
      <c r="D449" s="193"/>
      <c r="E449" s="197" t="e">
        <f>(E400-C400)/C400</f>
        <v>#DIV/0!</v>
      </c>
      <c r="F449" s="188"/>
      <c r="G449" s="197" t="e">
        <f>(G400-E400)/E400</f>
        <v>#DIV/0!</v>
      </c>
      <c r="H449" s="205"/>
      <c r="I449" s="197" t="s">
        <v>47</v>
      </c>
      <c r="K449" s="197" t="s">
        <v>47</v>
      </c>
      <c r="M449" s="197" t="s">
        <v>47</v>
      </c>
      <c r="O449" s="197" t="s">
        <v>47</v>
      </c>
      <c r="P449" s="197"/>
      <c r="Q449" s="197" t="s">
        <v>47</v>
      </c>
      <c r="S449" s="197" t="s">
        <v>47</v>
      </c>
      <c r="U449" s="197" t="s">
        <v>47</v>
      </c>
      <c r="V449" s="197" t="e">
        <f>(V400-T400)/T400</f>
        <v>#DIV/0!</v>
      </c>
    </row>
    <row r="450" spans="1:22" ht="11.25" customHeight="1">
      <c r="A450" s="111" t="s">
        <v>3</v>
      </c>
      <c r="B450" s="49"/>
      <c r="C450" s="197">
        <f>(C401-U401)/U401</f>
        <v>-0.072</v>
      </c>
      <c r="D450" s="193"/>
      <c r="E450" s="197">
        <f>(E401-C401)/C401</f>
        <v>-0.032</v>
      </c>
      <c r="F450" s="188"/>
      <c r="G450" s="197">
        <f>(G401-E401)/E401</f>
        <v>-1</v>
      </c>
      <c r="H450" s="205"/>
      <c r="I450" s="197" t="e">
        <f>(I401-G401)/G401</f>
        <v>#DIV/0!</v>
      </c>
      <c r="K450" s="197" t="e">
        <f>(K401-I401)/I401</f>
        <v>#DIV/0!</v>
      </c>
      <c r="M450" s="197" t="e">
        <f>(M401-K401)/K401</f>
        <v>#DIV/0!</v>
      </c>
      <c r="O450" s="197" t="e">
        <f>(O401-M401)/M401</f>
        <v>#DIV/0!</v>
      </c>
      <c r="P450" s="197"/>
      <c r="Q450" s="197" t="e">
        <f>(Q401-O401)/O401</f>
        <v>#DIV/0!</v>
      </c>
      <c r="S450" s="197" t="e">
        <f>(S401-Q401)/Q401</f>
        <v>#DIV/0!</v>
      </c>
      <c r="U450" s="197" t="e">
        <f>(U401-S401)/S401</f>
        <v>#DIV/0!</v>
      </c>
      <c r="V450" s="197">
        <f>(V401-E401)/E401</f>
        <v>-0.089</v>
      </c>
    </row>
    <row r="451" spans="2:22" ht="11.25" customHeight="1">
      <c r="B451" s="49"/>
      <c r="C451" s="197"/>
      <c r="D451" s="193"/>
      <c r="E451" s="197"/>
      <c r="F451" s="188"/>
      <c r="G451" s="197"/>
      <c r="H451" s="205"/>
      <c r="I451" s="197"/>
      <c r="K451" s="197"/>
      <c r="M451" s="197"/>
      <c r="O451" s="197"/>
      <c r="P451" s="197"/>
      <c r="Q451" s="197"/>
      <c r="S451" s="197"/>
      <c r="U451" s="197"/>
      <c r="V451" s="197"/>
    </row>
    <row r="452" spans="1:22" ht="11.25" customHeight="1">
      <c r="A452" s="111" t="s">
        <v>64</v>
      </c>
      <c r="B452" s="49"/>
      <c r="C452" s="197">
        <f>(C403-U403)/U403</f>
        <v>-0.193</v>
      </c>
      <c r="D452" s="193"/>
      <c r="E452" s="197">
        <f>(E403-C403)/C403</f>
        <v>0</v>
      </c>
      <c r="F452" s="188"/>
      <c r="G452" s="197">
        <f>(G403-E403)/E403</f>
        <v>-1</v>
      </c>
      <c r="H452" s="205"/>
      <c r="I452" s="197" t="e">
        <f>(I403-G403)/G403</f>
        <v>#DIV/0!</v>
      </c>
      <c r="K452" s="197" t="e">
        <f>(K403-I403)/I403</f>
        <v>#DIV/0!</v>
      </c>
      <c r="M452" s="197" t="e">
        <f>(M403-K403)/K403</f>
        <v>#DIV/0!</v>
      </c>
      <c r="O452" s="197" t="e">
        <f>(O403-M403)/M403</f>
        <v>#DIV/0!</v>
      </c>
      <c r="P452" s="197"/>
      <c r="Q452" s="197" t="e">
        <f>(Q403-O403)/O403</f>
        <v>#DIV/0!</v>
      </c>
      <c r="S452" s="197" t="e">
        <f>(S403-Q403)/Q403</f>
        <v>#DIV/0!</v>
      </c>
      <c r="U452" s="197" t="e">
        <f>(U403-S403)/S403</f>
        <v>#DIV/0!</v>
      </c>
      <c r="V452" s="197">
        <f>(V403-E403)/E403</f>
        <v>-0.148</v>
      </c>
    </row>
    <row r="453" spans="2:22" ht="11.25" customHeight="1">
      <c r="B453" s="49"/>
      <c r="C453" s="197"/>
      <c r="D453" s="193"/>
      <c r="E453" s="197"/>
      <c r="F453" s="188"/>
      <c r="G453" s="197"/>
      <c r="H453" s="205"/>
      <c r="I453" s="197"/>
      <c r="K453" s="197"/>
      <c r="M453" s="197"/>
      <c r="O453" s="197"/>
      <c r="P453" s="197"/>
      <c r="Q453" s="197"/>
      <c r="S453" s="197"/>
      <c r="U453" s="197"/>
      <c r="V453" s="197"/>
    </row>
    <row r="454" spans="1:22" ht="11.25" customHeight="1" hidden="1">
      <c r="A454" s="111" t="s">
        <v>50</v>
      </c>
      <c r="B454" s="49"/>
      <c r="C454" s="197"/>
      <c r="D454" s="193"/>
      <c r="E454" s="197" t="e">
        <f>(E405-C405)/C405</f>
        <v>#DIV/0!</v>
      </c>
      <c r="F454" s="188"/>
      <c r="G454" s="197" t="e">
        <f>(G405-E405)/E405</f>
        <v>#DIV/0!</v>
      </c>
      <c r="H454" s="205"/>
      <c r="I454" s="197" t="e">
        <f>(I405-G405)/G405</f>
        <v>#DIV/0!</v>
      </c>
      <c r="K454" s="197" t="e">
        <f>(K405-I405)/I405</f>
        <v>#DIV/0!</v>
      </c>
      <c r="M454" s="197" t="e">
        <f>(M405-K405)/K405</f>
        <v>#DIV/0!</v>
      </c>
      <c r="O454" s="197" t="e">
        <f>(O405-M405)/M405</f>
        <v>#DIV/0!</v>
      </c>
      <c r="P454" s="197"/>
      <c r="Q454" s="197" t="s">
        <v>47</v>
      </c>
      <c r="S454" s="197" t="s">
        <v>47</v>
      </c>
      <c r="U454" s="197" t="s">
        <v>47</v>
      </c>
      <c r="V454" s="197" t="e">
        <f>(V405-T405)/T405</f>
        <v>#DIV/0!</v>
      </c>
    </row>
    <row r="455" spans="1:22" ht="11.25" customHeight="1">
      <c r="A455" s="35" t="s">
        <v>88</v>
      </c>
      <c r="B455" s="49"/>
      <c r="C455" s="237" t="s">
        <v>47</v>
      </c>
      <c r="D455" s="193"/>
      <c r="E455" s="237" t="s">
        <v>47</v>
      </c>
      <c r="F455" s="188"/>
      <c r="G455" s="197"/>
      <c r="H455" s="205"/>
      <c r="I455" s="197"/>
      <c r="K455" s="197"/>
      <c r="M455" s="197"/>
      <c r="O455" s="197"/>
      <c r="P455" s="197"/>
      <c r="Q455" s="197"/>
      <c r="S455" s="197"/>
      <c r="U455" s="197"/>
      <c r="V455" s="237" t="s">
        <v>47</v>
      </c>
    </row>
    <row r="456" spans="1:22" ht="11.25" customHeight="1">
      <c r="A456" s="111"/>
      <c r="B456" s="49"/>
      <c r="C456" s="197"/>
      <c r="D456" s="193"/>
      <c r="E456" s="197"/>
      <c r="F456" s="188"/>
      <c r="G456" s="197"/>
      <c r="H456" s="205"/>
      <c r="I456" s="197"/>
      <c r="K456" s="197"/>
      <c r="M456" s="197"/>
      <c r="O456" s="197"/>
      <c r="P456" s="197"/>
      <c r="Q456" s="197"/>
      <c r="S456" s="197"/>
      <c r="U456" s="197"/>
      <c r="V456" s="197"/>
    </row>
    <row r="457" spans="1:22" ht="11.25" customHeight="1">
      <c r="A457" s="111" t="s">
        <v>4</v>
      </c>
      <c r="B457" s="49"/>
      <c r="C457" s="197">
        <f>(C408-U408)/U408</f>
        <v>-0.099</v>
      </c>
      <c r="D457" s="193"/>
      <c r="E457" s="197">
        <f>(E408-C408)/C408</f>
        <v>-0.093</v>
      </c>
      <c r="F457" s="188"/>
      <c r="G457" s="197">
        <f>(G408-E408)/E408</f>
        <v>-1</v>
      </c>
      <c r="H457" s="205"/>
      <c r="I457" s="197" t="e">
        <f>(I408-G408)/G408</f>
        <v>#DIV/0!</v>
      </c>
      <c r="K457" s="197" t="e">
        <f>(K408-I408)/I408</f>
        <v>#DIV/0!</v>
      </c>
      <c r="M457" s="197" t="e">
        <f>(M408-K408)/K408</f>
        <v>#DIV/0!</v>
      </c>
      <c r="O457" s="197" t="e">
        <f>(O408-M408)/M408</f>
        <v>#DIV/0!</v>
      </c>
      <c r="P457" s="197"/>
      <c r="Q457" s="197" t="e">
        <f>(Q408-O408)/O408</f>
        <v>#DIV/0!</v>
      </c>
      <c r="S457" s="197" t="e">
        <f>(S408-Q408)/Q408</f>
        <v>#DIV/0!</v>
      </c>
      <c r="U457" s="197" t="e">
        <f>(U408-S408)/S408</f>
        <v>#DIV/0!</v>
      </c>
      <c r="V457" s="197">
        <f>(V408-E408)/E408</f>
        <v>-0.126</v>
      </c>
    </row>
    <row r="458" spans="2:22" ht="11.25" customHeight="1">
      <c r="B458" s="49"/>
      <c r="C458" s="197"/>
      <c r="D458" s="193"/>
      <c r="E458" s="197"/>
      <c r="F458" s="188"/>
      <c r="G458" s="197"/>
      <c r="H458" s="205"/>
      <c r="I458" s="197"/>
      <c r="K458" s="197"/>
      <c r="M458" s="197"/>
      <c r="O458" s="197"/>
      <c r="P458" s="197"/>
      <c r="Q458" s="197"/>
      <c r="S458" s="197"/>
      <c r="U458" s="197"/>
      <c r="V458" s="197"/>
    </row>
    <row r="459" spans="1:22" ht="11.25" customHeight="1">
      <c r="A459" s="122" t="s">
        <v>65</v>
      </c>
      <c r="B459" s="49"/>
      <c r="C459" s="197">
        <f>(C410-U410)/U410</f>
        <v>-0.04</v>
      </c>
      <c r="D459" s="193"/>
      <c r="E459" s="197">
        <f>(E410-C410)/C410</f>
        <v>-0.071</v>
      </c>
      <c r="F459" s="188"/>
      <c r="G459" s="197">
        <f>(G410-E410)/E410</f>
        <v>-1</v>
      </c>
      <c r="H459" s="205"/>
      <c r="I459" s="197" t="e">
        <f>(I410-G410)/G410</f>
        <v>#DIV/0!</v>
      </c>
      <c r="K459" s="197" t="e">
        <f>(K410-I410)/I410</f>
        <v>#DIV/0!</v>
      </c>
      <c r="M459" s="197" t="e">
        <f>(M410-K410)/K410</f>
        <v>#DIV/0!</v>
      </c>
      <c r="O459" s="197" t="e">
        <f>(O410-M410)/M410</f>
        <v>#DIV/0!</v>
      </c>
      <c r="P459" s="197"/>
      <c r="Q459" s="197" t="e">
        <f>(Q410-O410)/O410</f>
        <v>#DIV/0!</v>
      </c>
      <c r="S459" s="197" t="e">
        <f>(S410-Q410)/Q410</f>
        <v>#DIV/0!</v>
      </c>
      <c r="U459" s="197" t="e">
        <f>(U410-S410)/S410</f>
        <v>#DIV/0!</v>
      </c>
      <c r="V459" s="197">
        <f>(V410-E410)/E410</f>
        <v>-0.095</v>
      </c>
    </row>
    <row r="460" spans="1:22" ht="11.25" customHeight="1">
      <c r="A460" s="49"/>
      <c r="B460" s="49"/>
      <c r="C460" s="197"/>
      <c r="D460" s="193"/>
      <c r="E460" s="197"/>
      <c r="F460" s="188"/>
      <c r="G460" s="197"/>
      <c r="H460" s="205"/>
      <c r="I460" s="197"/>
      <c r="K460" s="197"/>
      <c r="M460" s="197"/>
      <c r="O460" s="197"/>
      <c r="P460" s="197"/>
      <c r="Q460" s="197"/>
      <c r="S460" s="197"/>
      <c r="U460" s="197"/>
      <c r="V460" s="197"/>
    </row>
    <row r="461" spans="1:22" ht="11.25" customHeight="1">
      <c r="A461" s="50" t="s">
        <v>78</v>
      </c>
      <c r="B461" s="49"/>
      <c r="C461" s="197">
        <f>(C412-U412)/U412</f>
        <v>-0.091</v>
      </c>
      <c r="D461" s="193"/>
      <c r="E461" s="237" t="s">
        <v>47</v>
      </c>
      <c r="F461" s="188"/>
      <c r="G461" s="197">
        <f>(G412-E412)/E412</f>
        <v>-1</v>
      </c>
      <c r="H461" s="205"/>
      <c r="I461" s="197" t="e">
        <f>(I412-G412)/G412</f>
        <v>#DIV/0!</v>
      </c>
      <c r="K461" s="197" t="e">
        <f>(K412-I412)/I412</f>
        <v>#DIV/0!</v>
      </c>
      <c r="M461" s="197" t="e">
        <f>(M412-K412)/K412</f>
        <v>#DIV/0!</v>
      </c>
      <c r="O461" s="197" t="e">
        <f>(O412-M412)/M412</f>
        <v>#DIV/0!</v>
      </c>
      <c r="P461" s="197"/>
      <c r="Q461" s="197" t="e">
        <f>(Q412-O412)/O412</f>
        <v>#DIV/0!</v>
      </c>
      <c r="S461" s="197" t="e">
        <f>(S412-Q412)/Q412</f>
        <v>#DIV/0!</v>
      </c>
      <c r="U461" s="197" t="e">
        <f>(U412-S412)/S412</f>
        <v>#DIV/0!</v>
      </c>
      <c r="V461" s="237" t="s">
        <v>47</v>
      </c>
    </row>
    <row r="462" spans="1:22" ht="11.25" customHeight="1">
      <c r="A462" s="49"/>
      <c r="B462" s="49"/>
      <c r="C462" s="197"/>
      <c r="D462" s="193"/>
      <c r="E462" s="197"/>
      <c r="F462" s="188"/>
      <c r="G462" s="197"/>
      <c r="H462" s="205"/>
      <c r="I462" s="197"/>
      <c r="K462" s="197"/>
      <c r="M462" s="197"/>
      <c r="O462" s="197"/>
      <c r="P462" s="197"/>
      <c r="Q462" s="197"/>
      <c r="S462" s="197"/>
      <c r="U462" s="197"/>
      <c r="V462" s="197"/>
    </row>
    <row r="463" spans="1:22" ht="11.25" customHeight="1">
      <c r="A463" s="50" t="s">
        <v>5</v>
      </c>
      <c r="B463" s="49"/>
      <c r="C463" s="197">
        <f>(C414-U414)/U414</f>
        <v>-0.133</v>
      </c>
      <c r="D463" s="193"/>
      <c r="E463" s="197">
        <f>(E414-C414)/C414</f>
        <v>-0.213</v>
      </c>
      <c r="F463" s="188"/>
      <c r="G463" s="197">
        <f>(G414-E414)/E414</f>
        <v>-1</v>
      </c>
      <c r="H463" s="205"/>
      <c r="I463" s="197" t="e">
        <f>(I414-G414)/G414</f>
        <v>#DIV/0!</v>
      </c>
      <c r="K463" s="197" t="e">
        <f>(K414-I414)/I414</f>
        <v>#DIV/0!</v>
      </c>
      <c r="M463" s="197" t="e">
        <f>(M414-K414)/K414</f>
        <v>#DIV/0!</v>
      </c>
      <c r="O463" s="197" t="e">
        <f>(O414-M414)/M414</f>
        <v>#DIV/0!</v>
      </c>
      <c r="P463" s="197"/>
      <c r="Q463" s="197" t="e">
        <f>(Q414-O414)/O414</f>
        <v>#DIV/0!</v>
      </c>
      <c r="S463" s="197" t="e">
        <f>(S414-Q414)/Q414</f>
        <v>#DIV/0!</v>
      </c>
      <c r="U463" s="197" t="e">
        <f>(U414-S414)/S414</f>
        <v>#DIV/0!</v>
      </c>
      <c r="V463" s="197">
        <f>(V414-E414)/E414</f>
        <v>-0.254</v>
      </c>
    </row>
    <row r="464" spans="1:22" ht="11.25" customHeight="1">
      <c r="A464" s="49"/>
      <c r="B464" s="49"/>
      <c r="C464" s="197"/>
      <c r="D464" s="193"/>
      <c r="E464" s="197"/>
      <c r="F464" s="191"/>
      <c r="G464" s="197"/>
      <c r="H464" s="205"/>
      <c r="I464" s="197"/>
      <c r="K464" s="197"/>
      <c r="M464" s="197"/>
      <c r="O464" s="197"/>
      <c r="P464" s="197"/>
      <c r="Q464" s="197"/>
      <c r="S464" s="197"/>
      <c r="U464" s="197"/>
      <c r="V464" s="197"/>
    </row>
    <row r="465" spans="1:22" ht="11.25" customHeight="1">
      <c r="A465" s="50" t="s">
        <v>6</v>
      </c>
      <c r="B465" s="49"/>
      <c r="C465" s="197">
        <f>(C416-U416)/U416</f>
        <v>-0.096</v>
      </c>
      <c r="D465" s="195"/>
      <c r="E465" s="197">
        <f>(E416-C416)/C416</f>
        <v>-0.129</v>
      </c>
      <c r="F465" s="191"/>
      <c r="G465" s="197">
        <f>(G416-E416)/E416</f>
        <v>-1</v>
      </c>
      <c r="H465" s="205"/>
      <c r="I465" s="197" t="e">
        <f>(I416-G416)/G416</f>
        <v>#DIV/0!</v>
      </c>
      <c r="K465" s="197" t="e">
        <f>(K416-I416)/I416</f>
        <v>#DIV/0!</v>
      </c>
      <c r="M465" s="197" t="e">
        <f>(M416-K416)/K416</f>
        <v>#DIV/0!</v>
      </c>
      <c r="O465" s="197" t="e">
        <f>(O416-M416)/M416</f>
        <v>#DIV/0!</v>
      </c>
      <c r="P465" s="197"/>
      <c r="Q465" s="197" t="e">
        <f>(Q416-O416)/O416</f>
        <v>#DIV/0!</v>
      </c>
      <c r="S465" s="197" t="e">
        <f>(S416-Q416)/Q416</f>
        <v>#DIV/0!</v>
      </c>
      <c r="U465" s="197" t="e">
        <f>(U416-S416)/S416</f>
        <v>#DIV/0!</v>
      </c>
      <c r="V465" s="197">
        <f>(V416-E416)/E416</f>
        <v>-0.157</v>
      </c>
    </row>
    <row r="466" spans="1:22" ht="11.25" customHeight="1">
      <c r="A466" s="49"/>
      <c r="B466" s="49"/>
      <c r="C466" s="197"/>
      <c r="D466" s="196"/>
      <c r="E466" s="197"/>
      <c r="F466" s="191"/>
      <c r="G466" s="197"/>
      <c r="H466" s="205"/>
      <c r="I466" s="197"/>
      <c r="K466" s="197"/>
      <c r="M466" s="197"/>
      <c r="O466" s="197"/>
      <c r="P466" s="197"/>
      <c r="Q466" s="197"/>
      <c r="S466" s="197"/>
      <c r="U466" s="197"/>
      <c r="V466" s="197"/>
    </row>
    <row r="467" spans="1:22" ht="11.25" customHeight="1">
      <c r="A467" s="111" t="s">
        <v>15</v>
      </c>
      <c r="B467" s="49"/>
      <c r="C467" s="197">
        <f>(C418-U418)/U418</f>
        <v>-0.096</v>
      </c>
      <c r="D467" s="195"/>
      <c r="E467" s="197">
        <f>(E418-C418)/C418</f>
        <v>-0.067</v>
      </c>
      <c r="F467" s="191"/>
      <c r="G467" s="197">
        <f>(G418-E418)/E418</f>
        <v>-1</v>
      </c>
      <c r="H467" s="205"/>
      <c r="I467" s="197" t="e">
        <f>(I418-G418)/G418</f>
        <v>#DIV/0!</v>
      </c>
      <c r="K467" s="197" t="e">
        <f>(K418-I418)/I418</f>
        <v>#DIV/0!</v>
      </c>
      <c r="M467" s="197" t="e">
        <f>(M418-K418)/K418</f>
        <v>#DIV/0!</v>
      </c>
      <c r="O467" s="197" t="e">
        <f>(O418-M418)/M418</f>
        <v>#DIV/0!</v>
      </c>
      <c r="P467" s="197"/>
      <c r="Q467" s="197" t="e">
        <f>(Q418-O418)/O418</f>
        <v>#DIV/0!</v>
      </c>
      <c r="S467" s="197" t="e">
        <f>(S418-Q418)/Q418</f>
        <v>#DIV/0!</v>
      </c>
      <c r="U467" s="197" t="e">
        <f>(U418-S418)/S418</f>
        <v>#DIV/0!</v>
      </c>
      <c r="V467" s="197">
        <f>(V418-E418)/E418</f>
        <v>-0.081</v>
      </c>
    </row>
    <row r="468" spans="1:6" ht="12" customHeight="1">
      <c r="A468" s="131"/>
      <c r="B468" s="49"/>
      <c r="C468" s="70"/>
      <c r="D468" s="69"/>
      <c r="E468" s="70"/>
      <c r="F468" s="14"/>
    </row>
    <row r="469" spans="1:6" ht="11.25" customHeight="1">
      <c r="A469" s="111" t="s">
        <v>79</v>
      </c>
      <c r="C469" s="49"/>
      <c r="D469" s="49"/>
      <c r="E469" s="49"/>
      <c r="F469" s="1"/>
    </row>
    <row r="470" spans="1:6" ht="11.25" customHeight="1">
      <c r="A470" s="46" t="s">
        <v>66</v>
      </c>
      <c r="B470" s="49"/>
      <c r="C470" s="49"/>
      <c r="D470" s="49"/>
      <c r="E470" s="49"/>
      <c r="F470" s="1"/>
    </row>
    <row r="471" spans="1:6" ht="11.25" customHeight="1">
      <c r="A471" s="46" t="s">
        <v>67</v>
      </c>
      <c r="B471" s="49"/>
      <c r="C471" s="49"/>
      <c r="D471" s="49"/>
      <c r="E471" s="49"/>
      <c r="F471" s="1"/>
    </row>
    <row r="472" spans="1:6" ht="11.25" customHeight="1">
      <c r="A472" s="46" t="s">
        <v>91</v>
      </c>
      <c r="B472" s="49"/>
      <c r="C472" s="49"/>
      <c r="D472" s="49"/>
      <c r="E472" s="49"/>
      <c r="F472" s="1"/>
    </row>
    <row r="473" spans="1:6" ht="12" customHeight="1">
      <c r="A473" s="122" t="s">
        <v>92</v>
      </c>
      <c r="B473" s="49"/>
      <c r="C473" s="49"/>
      <c r="D473" s="49"/>
      <c r="E473" s="49"/>
      <c r="F473" s="1"/>
    </row>
    <row r="474" spans="1:6" ht="12" customHeight="1">
      <c r="A474" s="50"/>
      <c r="B474" s="49"/>
      <c r="C474" s="49"/>
      <c r="D474" s="49"/>
      <c r="E474" s="49"/>
      <c r="F474" s="1"/>
    </row>
    <row r="475" spans="1:16" ht="11.25" customHeight="1">
      <c r="A475" s="77" t="s">
        <v>0</v>
      </c>
      <c r="B475" s="78"/>
      <c r="C475" s="78"/>
      <c r="D475" s="78"/>
      <c r="E475" s="78"/>
      <c r="F475" s="78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1.25" customHeight="1">
      <c r="A476" t="s">
        <v>75</v>
      </c>
      <c r="B476" s="91"/>
      <c r="C476" s="91"/>
      <c r="D476" s="78"/>
      <c r="E476" s="78"/>
      <c r="F476" s="78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22" ht="11.25" customHeight="1">
      <c r="A477" s="79" t="str">
        <f>A3</f>
        <v>2010 - 2012</v>
      </c>
      <c r="B477" s="240"/>
      <c r="C477" s="240"/>
      <c r="D477" s="240"/>
      <c r="E477" s="240"/>
      <c r="F477" s="240"/>
      <c r="G477" s="241"/>
      <c r="H477" s="241"/>
      <c r="I477" s="241"/>
      <c r="J477" s="241"/>
      <c r="K477" s="241"/>
      <c r="L477" s="241"/>
      <c r="M477" s="241"/>
      <c r="N477" s="241"/>
      <c r="O477" s="241"/>
      <c r="P477" s="241"/>
      <c r="Q477" s="243"/>
      <c r="R477" s="243"/>
      <c r="S477" s="243"/>
      <c r="T477" s="243"/>
      <c r="U477" s="243"/>
      <c r="V477" s="243"/>
    </row>
    <row r="478" spans="1:16" ht="11.25" customHeight="1">
      <c r="A478" s="35"/>
      <c r="B478" s="78"/>
      <c r="C478" s="78"/>
      <c r="D478" s="78"/>
      <c r="E478" s="78"/>
      <c r="F478" s="78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1.25" customHeight="1">
      <c r="A479" s="35"/>
      <c r="B479" s="78"/>
      <c r="C479" s="78"/>
      <c r="D479" s="78"/>
      <c r="E479" s="78"/>
      <c r="F479" s="78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22" ht="11.25" customHeight="1">
      <c r="A480" s="78"/>
      <c r="B480" s="78"/>
      <c r="C480" s="80">
        <v>2010</v>
      </c>
      <c r="D480" s="78"/>
      <c r="E480" s="80">
        <v>2011</v>
      </c>
      <c r="F480" s="78"/>
      <c r="G480" s="80">
        <v>2012</v>
      </c>
      <c r="H480" s="10"/>
      <c r="I480" s="80">
        <v>2013</v>
      </c>
      <c r="J480" s="10"/>
      <c r="K480" s="80">
        <v>2014</v>
      </c>
      <c r="L480"/>
      <c r="M480" s="80">
        <v>2015</v>
      </c>
      <c r="N480" s="10"/>
      <c r="O480" s="40">
        <v>2016</v>
      </c>
      <c r="P480" s="223"/>
      <c r="Q480" s="40">
        <v>2017</v>
      </c>
      <c r="S480" s="40">
        <v>2018</v>
      </c>
      <c r="U480" s="40">
        <v>2019</v>
      </c>
      <c r="V480" s="80">
        <v>2012</v>
      </c>
    </row>
    <row r="481" spans="1:16" ht="11.25" customHeight="1">
      <c r="A481" s="78"/>
      <c r="B481" s="78"/>
      <c r="C481" s="78"/>
      <c r="D481" s="78"/>
      <c r="E481" s="78"/>
      <c r="F481" s="78"/>
      <c r="G481" s="78"/>
      <c r="H481" s="10"/>
      <c r="I481" s="78"/>
      <c r="J481" s="10"/>
      <c r="K481" s="78"/>
      <c r="L481" s="10"/>
      <c r="M481" s="10"/>
      <c r="N481" s="10"/>
      <c r="O481" s="10"/>
      <c r="P481" s="10"/>
    </row>
    <row r="482" spans="1:22" ht="11.25" customHeight="1">
      <c r="A482" s="77" t="s">
        <v>90</v>
      </c>
      <c r="B482" s="78"/>
      <c r="C482" s="81">
        <v>0.102</v>
      </c>
      <c r="D482" s="82"/>
      <c r="E482" s="81">
        <v>0.104</v>
      </c>
      <c r="F482" s="82"/>
      <c r="G482" s="81"/>
      <c r="H482" s="10"/>
      <c r="I482" s="81"/>
      <c r="J482" s="10"/>
      <c r="K482" s="81"/>
      <c r="L482" s="10"/>
      <c r="M482" s="81"/>
      <c r="N482" s="10"/>
      <c r="O482" s="81"/>
      <c r="P482" s="81"/>
      <c r="Q482" s="231"/>
      <c r="S482" s="231"/>
      <c r="U482" s="231"/>
      <c r="V482" s="81">
        <v>0.12</v>
      </c>
    </row>
    <row r="483" spans="1:22" ht="11.25" customHeight="1">
      <c r="A483" s="78"/>
      <c r="B483" s="78"/>
      <c r="C483" s="81"/>
      <c r="D483" s="82"/>
      <c r="E483" s="81"/>
      <c r="F483" s="82"/>
      <c r="G483" s="81"/>
      <c r="H483" s="10"/>
      <c r="I483" s="81"/>
      <c r="J483" s="10"/>
      <c r="K483" s="81"/>
      <c r="L483" s="10"/>
      <c r="M483" s="81"/>
      <c r="N483" s="10"/>
      <c r="O483" s="81"/>
      <c r="P483" s="81"/>
      <c r="Q483" s="231"/>
      <c r="S483" s="231"/>
      <c r="U483" s="231"/>
      <c r="V483" s="81" t="s">
        <v>8</v>
      </c>
    </row>
    <row r="484" spans="1:22" ht="11.25" customHeight="1">
      <c r="A484" s="77" t="s">
        <v>55</v>
      </c>
      <c r="B484" s="78"/>
      <c r="C484" s="81">
        <v>0.136</v>
      </c>
      <c r="D484" s="82"/>
      <c r="E484" s="81">
        <v>0.159</v>
      </c>
      <c r="F484" s="82"/>
      <c r="G484" s="81"/>
      <c r="H484" s="10"/>
      <c r="I484" s="81"/>
      <c r="J484" s="10"/>
      <c r="K484" s="81"/>
      <c r="L484" s="10"/>
      <c r="M484" s="81"/>
      <c r="N484" s="10"/>
      <c r="O484" s="81"/>
      <c r="P484" s="81"/>
      <c r="Q484" s="231"/>
      <c r="S484" s="231"/>
      <c r="U484" s="231"/>
      <c r="V484" s="81">
        <v>0.176</v>
      </c>
    </row>
    <row r="485" spans="1:22" ht="11.25" customHeight="1">
      <c r="A485" s="77"/>
      <c r="B485" s="78"/>
      <c r="C485" s="81"/>
      <c r="D485" s="82"/>
      <c r="E485" s="81"/>
      <c r="F485" s="82"/>
      <c r="G485" s="81"/>
      <c r="H485" s="10"/>
      <c r="I485" s="81"/>
      <c r="J485" s="10"/>
      <c r="K485" s="81"/>
      <c r="L485" s="10"/>
      <c r="M485" s="81"/>
      <c r="N485" s="10"/>
      <c r="O485" s="81"/>
      <c r="P485" s="81"/>
      <c r="Q485" s="231"/>
      <c r="S485" s="231"/>
      <c r="U485" s="231"/>
      <c r="V485" s="81"/>
    </row>
    <row r="486" spans="1:22" ht="11.25" customHeight="1">
      <c r="A486" s="77" t="s">
        <v>48</v>
      </c>
      <c r="B486" s="78"/>
      <c r="C486" s="81">
        <v>0.228</v>
      </c>
      <c r="D486" s="82"/>
      <c r="E486" s="81">
        <v>0.229</v>
      </c>
      <c r="F486" s="82"/>
      <c r="G486" s="81"/>
      <c r="H486" s="10"/>
      <c r="I486" s="81"/>
      <c r="J486" s="10"/>
      <c r="K486" s="81"/>
      <c r="L486" s="10"/>
      <c r="M486" s="81"/>
      <c r="N486" s="10"/>
      <c r="O486" s="81"/>
      <c r="P486" s="81"/>
      <c r="Q486" s="231"/>
      <c r="S486" s="231"/>
      <c r="U486" s="231"/>
      <c r="V486" s="81">
        <v>0.231</v>
      </c>
    </row>
    <row r="487" spans="1:22" ht="11.25" customHeight="1">
      <c r="A487" s="78"/>
      <c r="B487" s="78"/>
      <c r="C487" s="81"/>
      <c r="D487" s="82"/>
      <c r="E487" s="81"/>
      <c r="F487" s="82"/>
      <c r="G487" s="81"/>
      <c r="H487" s="10"/>
      <c r="I487" s="81"/>
      <c r="J487" s="10"/>
      <c r="K487" s="81"/>
      <c r="L487" s="10"/>
      <c r="M487" s="81"/>
      <c r="N487" s="10"/>
      <c r="O487" s="81"/>
      <c r="P487" s="81"/>
      <c r="Q487" s="231"/>
      <c r="S487" s="231"/>
      <c r="U487" s="231"/>
      <c r="V487" s="81" t="s">
        <v>8</v>
      </c>
    </row>
    <row r="488" spans="1:22" ht="11.25" customHeight="1">
      <c r="A488" s="77" t="s">
        <v>2</v>
      </c>
      <c r="B488" s="78"/>
      <c r="C488" s="81">
        <v>0.112</v>
      </c>
      <c r="D488" s="82"/>
      <c r="E488" s="81">
        <v>0.122</v>
      </c>
      <c r="F488" s="82"/>
      <c r="G488" s="81"/>
      <c r="H488" s="10"/>
      <c r="I488" s="81"/>
      <c r="J488" s="10"/>
      <c r="K488" s="81"/>
      <c r="L488" s="10"/>
      <c r="M488" s="81"/>
      <c r="N488" s="10"/>
      <c r="O488" s="81"/>
      <c r="P488" s="81"/>
      <c r="Q488" s="231"/>
      <c r="S488" s="231"/>
      <c r="U488" s="231"/>
      <c r="V488" s="81">
        <v>0.139</v>
      </c>
    </row>
    <row r="489" spans="1:22" ht="11.25" customHeight="1">
      <c r="A489" s="77"/>
      <c r="B489" s="78"/>
      <c r="C489" s="81"/>
      <c r="D489" s="82"/>
      <c r="E489" s="81"/>
      <c r="F489" s="82"/>
      <c r="G489" s="81"/>
      <c r="H489" s="10"/>
      <c r="I489" s="81"/>
      <c r="J489" s="10"/>
      <c r="K489" s="81"/>
      <c r="L489" s="10"/>
      <c r="M489" s="81"/>
      <c r="N489" s="10"/>
      <c r="O489" s="81"/>
      <c r="P489" s="81"/>
      <c r="Q489" s="231"/>
      <c r="S489" s="231"/>
      <c r="U489" s="231"/>
      <c r="V489" s="81"/>
    </row>
    <row r="490" spans="1:22" ht="11.25" customHeight="1">
      <c r="A490" s="35" t="s">
        <v>80</v>
      </c>
      <c r="B490" s="78"/>
      <c r="C490" s="237" t="s">
        <v>47</v>
      </c>
      <c r="D490" s="82"/>
      <c r="E490" s="81">
        <v>0.195</v>
      </c>
      <c r="F490" s="82"/>
      <c r="G490" s="81"/>
      <c r="H490" s="10"/>
      <c r="I490" s="81"/>
      <c r="J490" s="10"/>
      <c r="K490" s="81"/>
      <c r="L490" s="10"/>
      <c r="M490" s="81"/>
      <c r="N490" s="10"/>
      <c r="O490" s="81"/>
      <c r="P490" s="81"/>
      <c r="Q490" s="231"/>
      <c r="S490" s="231"/>
      <c r="U490" s="231"/>
      <c r="V490" s="81">
        <v>0.2</v>
      </c>
    </row>
    <row r="491" spans="1:22" ht="11.25" customHeight="1">
      <c r="A491" s="78"/>
      <c r="B491" s="78"/>
      <c r="C491" s="81"/>
      <c r="D491" s="82"/>
      <c r="E491" s="81"/>
      <c r="F491" s="82"/>
      <c r="G491" s="81"/>
      <c r="H491" s="10"/>
      <c r="I491" s="81"/>
      <c r="J491" s="10"/>
      <c r="K491" s="81"/>
      <c r="L491" s="10"/>
      <c r="M491" s="81"/>
      <c r="N491" s="10"/>
      <c r="O491" s="81"/>
      <c r="P491" s="81"/>
      <c r="Q491" s="231"/>
      <c r="S491" s="231"/>
      <c r="U491" s="231"/>
      <c r="V491" s="81"/>
    </row>
    <row r="492" spans="1:22" ht="11.25" customHeight="1" hidden="1">
      <c r="A492" s="77" t="s">
        <v>53</v>
      </c>
      <c r="B492" s="78"/>
      <c r="C492" s="81"/>
      <c r="D492" s="82"/>
      <c r="E492" s="81"/>
      <c r="F492" s="163"/>
      <c r="G492" s="81"/>
      <c r="H492" s="10"/>
      <c r="I492" s="197"/>
      <c r="J492" s="197"/>
      <c r="K492" s="197"/>
      <c r="L492" s="197"/>
      <c r="M492" s="197"/>
      <c r="N492" s="197"/>
      <c r="O492" s="197"/>
      <c r="P492" s="197"/>
      <c r="Q492" s="232"/>
      <c r="S492" s="232"/>
      <c r="U492" s="232"/>
      <c r="V492" s="81"/>
    </row>
    <row r="493" spans="1:22" ht="11.25" customHeight="1">
      <c r="A493" s="77" t="s">
        <v>3</v>
      </c>
      <c r="B493" s="78"/>
      <c r="C493" s="81">
        <v>0.186</v>
      </c>
      <c r="D493" s="82"/>
      <c r="E493" s="81">
        <v>0.202</v>
      </c>
      <c r="F493" s="82"/>
      <c r="G493" s="81"/>
      <c r="H493" s="10"/>
      <c r="I493" s="81"/>
      <c r="J493" s="10"/>
      <c r="K493" s="81"/>
      <c r="L493" s="10"/>
      <c r="M493" s="81"/>
      <c r="N493" s="10"/>
      <c r="O493" s="81"/>
      <c r="P493" s="81"/>
      <c r="Q493" s="231"/>
      <c r="S493" s="231"/>
      <c r="U493" s="231"/>
      <c r="V493" s="81">
        <v>0.217</v>
      </c>
    </row>
    <row r="494" spans="1:22" ht="11.25" customHeight="1">
      <c r="A494" s="78"/>
      <c r="B494" s="78"/>
      <c r="C494" s="81"/>
      <c r="D494" s="82"/>
      <c r="E494" s="81"/>
      <c r="F494" s="82"/>
      <c r="G494" s="81"/>
      <c r="H494" s="10"/>
      <c r="I494" s="81"/>
      <c r="J494" s="10"/>
      <c r="K494" s="81"/>
      <c r="L494" s="10"/>
      <c r="M494" s="81"/>
      <c r="N494" s="10"/>
      <c r="O494" s="81"/>
      <c r="P494" s="81"/>
      <c r="Q494" s="231"/>
      <c r="S494" s="231"/>
      <c r="U494" s="231"/>
      <c r="V494" s="81" t="s">
        <v>8</v>
      </c>
    </row>
    <row r="495" spans="1:22" ht="11.25" customHeight="1">
      <c r="A495" s="111" t="s">
        <v>81</v>
      </c>
      <c r="B495" s="78"/>
      <c r="C495" s="81">
        <v>0.097</v>
      </c>
      <c r="D495" s="82"/>
      <c r="E495" s="81">
        <v>0.155</v>
      </c>
      <c r="F495" s="82"/>
      <c r="G495" s="81"/>
      <c r="H495" s="10"/>
      <c r="I495" s="81"/>
      <c r="J495" s="10"/>
      <c r="K495" s="81"/>
      <c r="L495" s="10"/>
      <c r="M495" s="81"/>
      <c r="N495" s="10"/>
      <c r="O495" s="81"/>
      <c r="P495" s="81"/>
      <c r="Q495" s="231"/>
      <c r="S495" s="231"/>
      <c r="U495" s="231"/>
      <c r="V495" s="81">
        <v>0.168</v>
      </c>
    </row>
    <row r="496" spans="1:22" ht="11.25" customHeight="1">
      <c r="A496" s="78"/>
      <c r="B496" s="78"/>
      <c r="C496" s="81"/>
      <c r="D496" s="82"/>
      <c r="E496" s="81"/>
      <c r="F496" s="82"/>
      <c r="G496" s="81"/>
      <c r="H496" s="10"/>
      <c r="I496" s="81"/>
      <c r="J496" s="10"/>
      <c r="K496" s="81"/>
      <c r="L496" s="10"/>
      <c r="M496" s="81"/>
      <c r="N496" s="10"/>
      <c r="O496" s="81"/>
      <c r="P496" s="81"/>
      <c r="Q496" s="231"/>
      <c r="S496" s="231"/>
      <c r="U496" s="231"/>
      <c r="V496" s="81"/>
    </row>
    <row r="497" spans="1:22" ht="11.25" customHeight="1" hidden="1">
      <c r="A497" s="34" t="s">
        <v>51</v>
      </c>
      <c r="B497" s="78"/>
      <c r="C497" s="81"/>
      <c r="D497" s="82"/>
      <c r="E497" s="81"/>
      <c r="F497" s="82"/>
      <c r="G497" s="81"/>
      <c r="H497" s="10"/>
      <c r="I497" s="81"/>
      <c r="J497" s="10"/>
      <c r="K497" s="81"/>
      <c r="L497" s="10"/>
      <c r="M497" s="81"/>
      <c r="N497" s="10"/>
      <c r="O497" s="81"/>
      <c r="P497" s="81"/>
      <c r="Q497" s="232"/>
      <c r="S497" s="232"/>
      <c r="U497" s="232"/>
      <c r="V497" s="81"/>
    </row>
    <row r="498" spans="1:22" ht="11.25" customHeight="1">
      <c r="A498" s="35" t="s">
        <v>89</v>
      </c>
      <c r="B498" s="78"/>
      <c r="C498" s="81" t="s">
        <v>47</v>
      </c>
      <c r="D498" s="82"/>
      <c r="E498" s="81" t="s">
        <v>47</v>
      </c>
      <c r="F498" s="82"/>
      <c r="G498" s="81"/>
      <c r="H498" s="10"/>
      <c r="I498" s="81"/>
      <c r="J498" s="10"/>
      <c r="K498" s="81"/>
      <c r="L498" s="10"/>
      <c r="M498" s="81"/>
      <c r="N498" s="10"/>
      <c r="O498" s="81"/>
      <c r="P498" s="81"/>
      <c r="Q498" s="232"/>
      <c r="S498" s="232"/>
      <c r="U498" s="232"/>
      <c r="V498" s="81">
        <v>0.367</v>
      </c>
    </row>
    <row r="499" spans="1:22" ht="11.25" customHeight="1">
      <c r="A499" s="34"/>
      <c r="B499" s="78"/>
      <c r="C499" s="81"/>
      <c r="D499" s="82"/>
      <c r="E499" s="81"/>
      <c r="F499" s="82"/>
      <c r="G499" s="81"/>
      <c r="H499" s="10"/>
      <c r="I499" s="81"/>
      <c r="J499" s="10"/>
      <c r="K499" s="81"/>
      <c r="L499" s="10"/>
      <c r="M499" s="81"/>
      <c r="N499" s="10"/>
      <c r="O499" s="81"/>
      <c r="P499" s="81"/>
      <c r="Q499" s="232"/>
      <c r="S499" s="232"/>
      <c r="U499" s="232"/>
      <c r="V499" s="81"/>
    </row>
    <row r="500" spans="1:22" ht="11.25" customHeight="1">
      <c r="A500" s="77" t="s">
        <v>4</v>
      </c>
      <c r="B500" s="78"/>
      <c r="C500" s="81">
        <v>0.149</v>
      </c>
      <c r="D500" s="82"/>
      <c r="E500" s="81">
        <v>0.169</v>
      </c>
      <c r="F500" s="82"/>
      <c r="G500" s="81"/>
      <c r="H500" s="10"/>
      <c r="I500" s="81"/>
      <c r="J500" s="10"/>
      <c r="K500" s="81"/>
      <c r="L500" s="10"/>
      <c r="M500" s="81"/>
      <c r="N500" s="10"/>
      <c r="O500" s="81"/>
      <c r="P500" s="81"/>
      <c r="Q500" s="231"/>
      <c r="S500" s="231"/>
      <c r="U500" s="231"/>
      <c r="V500" s="81">
        <v>0.184</v>
      </c>
    </row>
    <row r="501" spans="1:22" ht="11.25" customHeight="1">
      <c r="A501" s="78"/>
      <c r="B501" s="78"/>
      <c r="C501" s="81"/>
      <c r="D501" s="82"/>
      <c r="E501" s="81"/>
      <c r="F501" s="82"/>
      <c r="G501" s="81"/>
      <c r="H501" s="10"/>
      <c r="I501" s="81"/>
      <c r="J501" s="10"/>
      <c r="K501" s="81"/>
      <c r="L501" s="10"/>
      <c r="M501" s="81"/>
      <c r="N501" s="10"/>
      <c r="O501" s="81"/>
      <c r="P501" s="81"/>
      <c r="Q501" s="231"/>
      <c r="S501" s="231"/>
      <c r="U501" s="231"/>
      <c r="V501" s="81"/>
    </row>
    <row r="502" spans="1:22" ht="11.25" customHeight="1">
      <c r="A502" s="83" t="s">
        <v>82</v>
      </c>
      <c r="B502" s="78"/>
      <c r="C502" s="81">
        <v>0.211</v>
      </c>
      <c r="D502" s="82"/>
      <c r="E502" s="81">
        <v>0.215</v>
      </c>
      <c r="F502" s="82"/>
      <c r="G502" s="81"/>
      <c r="H502" s="10"/>
      <c r="I502" s="81"/>
      <c r="J502" s="10"/>
      <c r="K502" s="81"/>
      <c r="L502" s="10"/>
      <c r="M502" s="81"/>
      <c r="N502" s="10"/>
      <c r="O502" s="81"/>
      <c r="P502" s="81"/>
      <c r="Q502" s="231"/>
      <c r="S502" s="231"/>
      <c r="U502" s="231"/>
      <c r="V502" s="81">
        <v>0.233</v>
      </c>
    </row>
    <row r="503" spans="1:22" ht="11.25" customHeight="1">
      <c r="A503" s="78"/>
      <c r="B503" s="78"/>
      <c r="C503" s="81"/>
      <c r="D503" s="82"/>
      <c r="E503" s="81"/>
      <c r="F503" s="82"/>
      <c r="G503" s="81"/>
      <c r="H503" s="10"/>
      <c r="I503" s="81"/>
      <c r="J503" s="10"/>
      <c r="K503" s="81"/>
      <c r="L503" s="10"/>
      <c r="M503" s="81"/>
      <c r="N503" s="10"/>
      <c r="O503" s="81"/>
      <c r="P503" s="81"/>
      <c r="Q503" s="231"/>
      <c r="S503" s="231"/>
      <c r="U503" s="231"/>
      <c r="V503" s="81" t="s">
        <v>8</v>
      </c>
    </row>
    <row r="504" spans="1:22" ht="11.25" customHeight="1">
      <c r="A504" s="77" t="s">
        <v>83</v>
      </c>
      <c r="B504" s="78"/>
      <c r="C504" s="81">
        <v>0.139</v>
      </c>
      <c r="D504" s="82"/>
      <c r="E504" s="81">
        <v>0.121</v>
      </c>
      <c r="F504" s="82"/>
      <c r="G504" s="81"/>
      <c r="H504" s="10"/>
      <c r="I504" s="81"/>
      <c r="J504" s="10"/>
      <c r="K504" s="81"/>
      <c r="L504" s="10"/>
      <c r="M504" s="81"/>
      <c r="N504" s="10"/>
      <c r="O504" s="81"/>
      <c r="P504" s="81"/>
      <c r="Q504" s="231"/>
      <c r="S504" s="231"/>
      <c r="U504" s="231"/>
      <c r="V504" s="81" t="s">
        <v>47</v>
      </c>
    </row>
    <row r="505" spans="1:22" ht="11.25" customHeight="1">
      <c r="A505" s="78"/>
      <c r="B505" s="78"/>
      <c r="C505" s="81"/>
      <c r="D505" s="82"/>
      <c r="E505" s="81"/>
      <c r="F505" s="82"/>
      <c r="G505" s="81"/>
      <c r="H505" s="10"/>
      <c r="I505" s="81"/>
      <c r="J505" s="10"/>
      <c r="K505" s="81"/>
      <c r="L505" s="10"/>
      <c r="M505" s="81"/>
      <c r="N505" s="10"/>
      <c r="O505" s="81"/>
      <c r="P505" s="81"/>
      <c r="Q505" s="231"/>
      <c r="S505" s="231"/>
      <c r="U505" s="231"/>
      <c r="V505" s="81"/>
    </row>
    <row r="506" spans="1:22" ht="11.25" customHeight="1">
      <c r="A506" s="77" t="s">
        <v>5</v>
      </c>
      <c r="B506" s="78"/>
      <c r="C506" s="81">
        <v>0.147</v>
      </c>
      <c r="D506" s="82"/>
      <c r="E506" s="81">
        <v>0.186</v>
      </c>
      <c r="F506" s="82"/>
      <c r="G506" s="81"/>
      <c r="H506" s="10"/>
      <c r="I506" s="81"/>
      <c r="J506" s="10"/>
      <c r="K506" s="81"/>
      <c r="L506" s="10"/>
      <c r="M506" s="81"/>
      <c r="N506" s="10"/>
      <c r="O506" s="81"/>
      <c r="P506" s="81"/>
      <c r="Q506" s="231"/>
      <c r="S506" s="231"/>
      <c r="U506" s="231"/>
      <c r="V506" s="81">
        <v>0.209</v>
      </c>
    </row>
    <row r="507" spans="1:22" ht="11.25" customHeight="1">
      <c r="A507" s="78"/>
      <c r="B507" s="78"/>
      <c r="C507" s="81"/>
      <c r="D507" s="82"/>
      <c r="E507" s="81"/>
      <c r="F507" s="82"/>
      <c r="G507" s="81"/>
      <c r="H507" s="10"/>
      <c r="I507" s="81"/>
      <c r="J507" s="10"/>
      <c r="K507" s="81"/>
      <c r="L507" s="10"/>
      <c r="M507" s="81"/>
      <c r="N507" s="10"/>
      <c r="O507" s="81"/>
      <c r="P507" s="81"/>
      <c r="Q507" s="231"/>
      <c r="S507" s="231"/>
      <c r="U507" s="231"/>
      <c r="V507" s="81"/>
    </row>
    <row r="508" spans="1:22" ht="11.25" customHeight="1">
      <c r="A508" s="77" t="s">
        <v>6</v>
      </c>
      <c r="B508" s="78"/>
      <c r="C508" s="81">
        <v>0.167</v>
      </c>
      <c r="D508" s="84"/>
      <c r="E508" s="81">
        <v>0.167</v>
      </c>
      <c r="F508" s="84"/>
      <c r="G508" s="81"/>
      <c r="H508" s="16"/>
      <c r="I508" s="81"/>
      <c r="J508" s="16"/>
      <c r="K508" s="81"/>
      <c r="L508" s="16"/>
      <c r="M508" s="81"/>
      <c r="N508" s="16"/>
      <c r="O508" s="81"/>
      <c r="P508" s="81"/>
      <c r="Q508" s="231"/>
      <c r="S508" s="231"/>
      <c r="U508" s="231"/>
      <c r="V508" s="81">
        <v>0.179</v>
      </c>
    </row>
    <row r="509" spans="1:22" ht="11.25" customHeight="1">
      <c r="A509" s="78"/>
      <c r="B509" s="78"/>
      <c r="C509" s="81"/>
      <c r="D509" s="84"/>
      <c r="E509" s="81"/>
      <c r="F509" s="84"/>
      <c r="G509" s="81"/>
      <c r="H509" s="16"/>
      <c r="I509" s="81"/>
      <c r="J509" s="16"/>
      <c r="K509" s="81"/>
      <c r="L509" s="16"/>
      <c r="M509" s="81"/>
      <c r="N509" s="16"/>
      <c r="O509" s="81"/>
      <c r="P509" s="81"/>
      <c r="Q509" s="231"/>
      <c r="S509" s="231"/>
      <c r="U509" s="231"/>
      <c r="V509" s="81"/>
    </row>
    <row r="510" spans="1:22" ht="11.25" customHeight="1">
      <c r="A510" s="77" t="s">
        <v>15</v>
      </c>
      <c r="B510" s="78"/>
      <c r="C510" s="81">
        <v>0.168</v>
      </c>
      <c r="D510" s="84"/>
      <c r="E510" s="81">
        <v>0.182</v>
      </c>
      <c r="F510" s="84"/>
      <c r="G510" s="81"/>
      <c r="H510" s="16"/>
      <c r="I510" s="81"/>
      <c r="J510" s="16"/>
      <c r="K510" s="81"/>
      <c r="L510" s="16"/>
      <c r="M510" s="81"/>
      <c r="N510" s="16"/>
      <c r="O510" s="81"/>
      <c r="P510" s="81"/>
      <c r="Q510" s="231"/>
      <c r="S510" s="231"/>
      <c r="U510" s="231"/>
      <c r="V510" s="81">
        <v>0.204</v>
      </c>
    </row>
    <row r="511" spans="1:16" ht="11.25" customHeight="1">
      <c r="A511" s="78"/>
      <c r="B511" s="78"/>
      <c r="C511" s="85"/>
      <c r="D511" s="84"/>
      <c r="E511" s="85"/>
      <c r="F511" s="84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1:16" ht="11.25" customHeight="1">
      <c r="A512" s="113" t="s">
        <v>76</v>
      </c>
      <c r="B512" s="78"/>
      <c r="C512" s="85"/>
      <c r="D512" s="84"/>
      <c r="E512" s="85"/>
      <c r="F512" s="84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1:16" ht="11.25" customHeight="1">
      <c r="A513" s="111" t="s">
        <v>84</v>
      </c>
      <c r="B513" s="78"/>
      <c r="C513" s="86"/>
      <c r="D513" s="78"/>
      <c r="E513" s="86"/>
      <c r="F513" s="78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1.25" customHeight="1">
      <c r="A514" s="46" t="s">
        <v>85</v>
      </c>
      <c r="B514" s="78"/>
      <c r="C514" s="86"/>
      <c r="D514" s="78"/>
      <c r="E514" s="86"/>
      <c r="F514" s="78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1.25" customHeight="1">
      <c r="A515" s="46" t="s">
        <v>86</v>
      </c>
      <c r="B515" s="78"/>
      <c r="C515" s="86"/>
      <c r="D515" s="78"/>
      <c r="E515" s="86"/>
      <c r="F515" s="78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1.25" customHeight="1">
      <c r="A516" s="46" t="s">
        <v>96</v>
      </c>
      <c r="B516" s="78"/>
      <c r="C516" s="86"/>
      <c r="D516" s="78"/>
      <c r="E516" s="86"/>
      <c r="F516" s="78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1.25" customHeight="1">
      <c r="A517" s="122" t="s">
        <v>97</v>
      </c>
      <c r="B517" s="78"/>
      <c r="C517" s="86"/>
      <c r="D517" s="78"/>
      <c r="E517" s="86"/>
      <c r="F517" s="78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1.25" customHeight="1">
      <c r="A518" s="50"/>
      <c r="B518" s="78"/>
      <c r="C518" s="78"/>
      <c r="D518" s="78"/>
      <c r="E518" s="78"/>
      <c r="F518" s="78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1.25" customHeight="1">
      <c r="A519" s="224"/>
      <c r="B519" s="78"/>
      <c r="C519" s="78"/>
      <c r="D519" s="78"/>
      <c r="E519" s="78"/>
      <c r="F519" s="78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1.25" customHeight="1">
      <c r="A520" s="224"/>
      <c r="B520" s="78"/>
      <c r="C520" s="78"/>
      <c r="D520" s="78"/>
      <c r="E520" s="78"/>
      <c r="F520" s="78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1.25" customHeight="1">
      <c r="A521" s="224"/>
      <c r="B521" s="78"/>
      <c r="C521" s="78"/>
      <c r="D521" s="78"/>
      <c r="E521" s="78"/>
      <c r="F521" s="78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1.25" customHeight="1">
      <c r="A522" s="225"/>
      <c r="B522" s="78"/>
      <c r="C522" s="78"/>
      <c r="D522" s="78"/>
      <c r="E522" s="78"/>
      <c r="F522" s="78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1.2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ht="11.25" customHeight="1">
      <c r="A524" s="50"/>
    </row>
    <row r="525" ht="11.25" customHeight="1">
      <c r="A525" s="111" t="s">
        <v>0</v>
      </c>
    </row>
    <row r="526" ht="11.25" customHeight="1">
      <c r="A526" s="111" t="s">
        <v>28</v>
      </c>
    </row>
    <row r="527" spans="1:3" ht="11.25" customHeight="1">
      <c r="A527" s="114" t="str">
        <f>A3</f>
        <v>2010 - 2012</v>
      </c>
      <c r="B527" s="222"/>
      <c r="C527" s="222"/>
    </row>
    <row r="528" spans="1:2" ht="11.25" customHeight="1">
      <c r="A528" s="111" t="s">
        <v>1</v>
      </c>
      <c r="B528" s="119"/>
    </row>
    <row r="529" ht="11.25" customHeight="1">
      <c r="A529" s="35"/>
    </row>
    <row r="531" spans="3:22" ht="11.25" customHeight="1">
      <c r="C531" s="117">
        <v>2010</v>
      </c>
      <c r="D531" s="118"/>
      <c r="E531" s="117">
        <v>2011</v>
      </c>
      <c r="G531" s="117">
        <v>2012</v>
      </c>
      <c r="I531" s="117">
        <v>2013</v>
      </c>
      <c r="K531" s="117">
        <v>2014</v>
      </c>
      <c r="M531" s="117">
        <v>2015</v>
      </c>
      <c r="O531" s="40">
        <v>2016</v>
      </c>
      <c r="P531" s="223"/>
      <c r="Q531" s="40">
        <v>2017</v>
      </c>
      <c r="S531" s="40">
        <v>2018</v>
      </c>
      <c r="U531" s="40">
        <v>2009</v>
      </c>
      <c r="V531" s="117">
        <v>2012</v>
      </c>
    </row>
    <row r="532" spans="7:22" ht="11.25" customHeight="1">
      <c r="G532" s="113"/>
      <c r="I532" s="113"/>
      <c r="K532" s="113"/>
      <c r="V532" s="113"/>
    </row>
    <row r="533" spans="1:22" ht="11.25" customHeight="1">
      <c r="A533" s="77" t="s">
        <v>90</v>
      </c>
      <c r="C533" s="73">
        <v>202613</v>
      </c>
      <c r="D533" s="182"/>
      <c r="E533" s="182">
        <v>176498</v>
      </c>
      <c r="F533" s="178"/>
      <c r="G533" s="182"/>
      <c r="H533" s="178"/>
      <c r="I533" s="182"/>
      <c r="K533" s="182"/>
      <c r="M533" s="182"/>
      <c r="O533" s="182"/>
      <c r="P533" s="182"/>
      <c r="Q533" s="182"/>
      <c r="S533" s="182"/>
      <c r="U533" s="182">
        <v>237100</v>
      </c>
      <c r="V533" s="182">
        <v>157333</v>
      </c>
    </row>
    <row r="534" spans="3:22" ht="11.25" customHeight="1">
      <c r="C534" s="120"/>
      <c r="G534" s="113"/>
      <c r="I534" s="113"/>
      <c r="K534" s="113"/>
      <c r="V534" s="113"/>
    </row>
    <row r="535" spans="1:22" ht="11.25" customHeight="1">
      <c r="A535" s="111" t="s">
        <v>55</v>
      </c>
      <c r="C535" s="120">
        <v>558539</v>
      </c>
      <c r="E535" s="113">
        <v>509645</v>
      </c>
      <c r="G535" s="113"/>
      <c r="I535" s="113"/>
      <c r="K535" s="113"/>
      <c r="M535" s="113"/>
      <c r="O535" s="113"/>
      <c r="P535" s="113"/>
      <c r="Q535" s="113"/>
      <c r="S535" s="113"/>
      <c r="U535" s="113">
        <v>606167</v>
      </c>
      <c r="V535" s="113">
        <v>413608</v>
      </c>
    </row>
    <row r="536" spans="3:22" ht="11.25" customHeight="1">
      <c r="C536" s="120"/>
      <c r="G536" s="113"/>
      <c r="I536" s="113"/>
      <c r="K536" s="113"/>
      <c r="V536" s="113"/>
    </row>
    <row r="537" spans="1:22" ht="11.25" customHeight="1">
      <c r="A537" s="111" t="s">
        <v>48</v>
      </c>
      <c r="C537" s="233">
        <v>949785</v>
      </c>
      <c r="E537" s="113">
        <v>954520</v>
      </c>
      <c r="G537" s="134"/>
      <c r="I537" s="113"/>
      <c r="K537" s="113"/>
      <c r="M537" s="113"/>
      <c r="O537" s="113"/>
      <c r="P537" s="113"/>
      <c r="Q537" s="113"/>
      <c r="S537" s="113"/>
      <c r="U537" s="113">
        <v>990601</v>
      </c>
      <c r="V537" s="113">
        <v>903539</v>
      </c>
    </row>
    <row r="538" spans="3:22" ht="11.25" customHeight="1">
      <c r="C538" s="120"/>
      <c r="G538" s="113"/>
      <c r="I538" s="113"/>
      <c r="K538" s="113"/>
      <c r="M538" s="113"/>
      <c r="O538" s="113"/>
      <c r="P538" s="113"/>
      <c r="Q538" s="113"/>
      <c r="S538" s="113"/>
      <c r="U538" s="113"/>
      <c r="V538" s="113"/>
    </row>
    <row r="539" spans="1:22" ht="11.25" customHeight="1">
      <c r="A539" s="111" t="s">
        <v>2</v>
      </c>
      <c r="C539" s="120">
        <v>512372</v>
      </c>
      <c r="E539" s="113">
        <v>506011</v>
      </c>
      <c r="G539" s="113"/>
      <c r="I539" s="113"/>
      <c r="K539" s="113"/>
      <c r="M539" s="113"/>
      <c r="O539" s="113"/>
      <c r="P539" s="113"/>
      <c r="Q539" s="113"/>
      <c r="S539" s="113"/>
      <c r="U539" s="113">
        <v>562337</v>
      </c>
      <c r="V539" s="113">
        <v>470642</v>
      </c>
    </row>
    <row r="540" spans="1:22" ht="11.25" customHeight="1">
      <c r="A540" s="111"/>
      <c r="C540" s="120"/>
      <c r="G540" s="113"/>
      <c r="I540" s="113"/>
      <c r="K540" s="113"/>
      <c r="M540" s="113"/>
      <c r="O540" s="113"/>
      <c r="P540" s="113"/>
      <c r="Q540" s="113"/>
      <c r="S540" s="113"/>
      <c r="U540" s="113"/>
      <c r="V540" s="113"/>
    </row>
    <row r="541" spans="1:22" ht="11.25" customHeight="1">
      <c r="A541" s="35" t="s">
        <v>77</v>
      </c>
      <c r="C541" s="237" t="s">
        <v>47</v>
      </c>
      <c r="E541" s="113">
        <v>101503</v>
      </c>
      <c r="G541" s="113"/>
      <c r="I541" s="113"/>
      <c r="K541" s="113"/>
      <c r="M541" s="113"/>
      <c r="O541" s="113"/>
      <c r="P541" s="113"/>
      <c r="Q541" s="113"/>
      <c r="S541" s="113"/>
      <c r="U541" s="113"/>
      <c r="V541" s="113">
        <v>175064</v>
      </c>
    </row>
    <row r="542" spans="3:22" ht="11.25" customHeight="1">
      <c r="C542" s="120"/>
      <c r="G542" s="113"/>
      <c r="I542" s="113"/>
      <c r="K542" s="113"/>
      <c r="M542" s="113"/>
      <c r="O542" s="113"/>
      <c r="P542" s="113"/>
      <c r="Q542" s="113"/>
      <c r="S542" s="113"/>
      <c r="U542" s="113"/>
      <c r="V542" s="113"/>
    </row>
    <row r="543" spans="1:22" ht="11.25" customHeight="1" hidden="1">
      <c r="A543" s="111" t="s">
        <v>44</v>
      </c>
      <c r="C543" s="120"/>
      <c r="G543" s="113"/>
      <c r="I543" s="134"/>
      <c r="K543" s="134"/>
      <c r="M543" s="134"/>
      <c r="O543" s="134"/>
      <c r="P543" s="134"/>
      <c r="Q543" s="134"/>
      <c r="S543" s="134"/>
      <c r="U543" s="134" t="s">
        <v>47</v>
      </c>
      <c r="V543" s="113"/>
    </row>
    <row r="544" spans="1:22" ht="11.25" customHeight="1">
      <c r="A544" s="111" t="s">
        <v>3</v>
      </c>
      <c r="C544" s="120">
        <v>638115</v>
      </c>
      <c r="E544" s="113">
        <v>629462</v>
      </c>
      <c r="G544" s="113"/>
      <c r="I544" s="113"/>
      <c r="K544" s="113"/>
      <c r="M544" s="113"/>
      <c r="O544" s="113"/>
      <c r="P544" s="113"/>
      <c r="Q544" s="113"/>
      <c r="S544" s="113"/>
      <c r="U544" s="113">
        <v>661333</v>
      </c>
      <c r="V544" s="113">
        <v>584754</v>
      </c>
    </row>
    <row r="545" spans="3:22" ht="11.25" customHeight="1">
      <c r="C545" s="120"/>
      <c r="G545" s="113"/>
      <c r="I545" s="113"/>
      <c r="K545" s="113"/>
      <c r="M545" s="113"/>
      <c r="O545" s="113"/>
      <c r="P545" s="113"/>
      <c r="Q545" s="113"/>
      <c r="S545" s="113"/>
      <c r="U545" s="113"/>
      <c r="V545" s="113"/>
    </row>
    <row r="546" spans="1:22" ht="11.25" customHeight="1">
      <c r="A546" s="111" t="s">
        <v>64</v>
      </c>
      <c r="C546" s="120">
        <f>181239+9036</f>
        <v>190275</v>
      </c>
      <c r="E546" s="113">
        <v>204998</v>
      </c>
      <c r="G546" s="113"/>
      <c r="I546" s="113"/>
      <c r="K546" s="113"/>
      <c r="M546" s="113"/>
      <c r="O546" s="113"/>
      <c r="P546" s="113"/>
      <c r="Q546" s="113"/>
      <c r="S546" s="113"/>
      <c r="U546" s="113">
        <v>230353</v>
      </c>
      <c r="V546" s="113">
        <v>183424</v>
      </c>
    </row>
    <row r="547" spans="3:22" ht="11.25" customHeight="1">
      <c r="C547" s="120"/>
      <c r="G547" s="113"/>
      <c r="I547" s="113"/>
      <c r="K547" s="113"/>
      <c r="M547" s="113"/>
      <c r="O547" s="113"/>
      <c r="P547" s="113"/>
      <c r="Q547" s="113"/>
      <c r="S547" s="113"/>
      <c r="U547" s="113"/>
      <c r="V547" s="113"/>
    </row>
    <row r="548" spans="1:22" ht="11.25" customHeight="1" hidden="1">
      <c r="A548" s="111" t="s">
        <v>50</v>
      </c>
      <c r="C548" s="120"/>
      <c r="G548" s="113"/>
      <c r="I548" s="113"/>
      <c r="K548" s="113"/>
      <c r="M548" s="113"/>
      <c r="O548" s="113"/>
      <c r="P548" s="113"/>
      <c r="Q548" s="134"/>
      <c r="S548" s="134"/>
      <c r="U548" s="134" t="s">
        <v>47</v>
      </c>
      <c r="V548" s="113"/>
    </row>
    <row r="549" spans="1:22" ht="11.25" customHeight="1">
      <c r="A549" s="35" t="s">
        <v>88</v>
      </c>
      <c r="C549" s="237" t="s">
        <v>47</v>
      </c>
      <c r="E549" s="237" t="s">
        <v>47</v>
      </c>
      <c r="G549" s="113"/>
      <c r="I549" s="113"/>
      <c r="K549" s="113"/>
      <c r="M549" s="113"/>
      <c r="O549" s="113"/>
      <c r="P549" s="113"/>
      <c r="Q549" s="134"/>
      <c r="S549" s="134"/>
      <c r="U549" s="134"/>
      <c r="V549" s="113">
        <v>196499</v>
      </c>
    </row>
    <row r="550" spans="1:22" ht="11.25" customHeight="1">
      <c r="A550" s="111"/>
      <c r="C550" s="120"/>
      <c r="G550" s="113"/>
      <c r="I550" s="113"/>
      <c r="K550" s="113"/>
      <c r="M550" s="113"/>
      <c r="O550" s="113"/>
      <c r="P550" s="113"/>
      <c r="Q550" s="134"/>
      <c r="S550" s="134"/>
      <c r="U550" s="134"/>
      <c r="V550" s="113"/>
    </row>
    <row r="551" spans="1:22" ht="11.25" customHeight="1">
      <c r="A551" s="111" t="s">
        <v>4</v>
      </c>
      <c r="C551" s="120">
        <v>376855</v>
      </c>
      <c r="E551" s="113">
        <v>351012</v>
      </c>
      <c r="G551" s="113"/>
      <c r="I551" s="113"/>
      <c r="K551" s="113"/>
      <c r="M551" s="113"/>
      <c r="O551" s="113"/>
      <c r="P551" s="113"/>
      <c r="Q551" s="113"/>
      <c r="S551" s="113"/>
      <c r="U551" s="113">
        <v>408952</v>
      </c>
      <c r="V551" s="113">
        <v>318088</v>
      </c>
    </row>
    <row r="552" spans="3:22" ht="11.25" customHeight="1">
      <c r="C552" s="120"/>
      <c r="G552" s="113"/>
      <c r="I552" s="113"/>
      <c r="K552" s="113"/>
      <c r="M552" s="113"/>
      <c r="O552" s="113"/>
      <c r="P552" s="113"/>
      <c r="Q552" s="113"/>
      <c r="S552" s="113"/>
      <c r="U552" s="113"/>
      <c r="V552" s="113"/>
    </row>
    <row r="553" spans="1:22" ht="11.25" customHeight="1">
      <c r="A553" s="111" t="s">
        <v>65</v>
      </c>
      <c r="C553" s="120">
        <f>349213+70480</f>
        <v>419693</v>
      </c>
      <c r="E553" s="113">
        <v>390644</v>
      </c>
      <c r="G553" s="113"/>
      <c r="I553" s="113"/>
      <c r="K553" s="113"/>
      <c r="M553" s="113"/>
      <c r="O553" s="113"/>
      <c r="P553" s="113"/>
      <c r="Q553" s="113"/>
      <c r="S553" s="113"/>
      <c r="U553" s="113">
        <v>435482</v>
      </c>
      <c r="V553" s="113">
        <v>348022</v>
      </c>
    </row>
    <row r="554" spans="3:22" ht="11.25" customHeight="1">
      <c r="C554" s="120"/>
      <c r="G554" s="113"/>
      <c r="I554" s="113"/>
      <c r="K554" s="113"/>
      <c r="M554" s="113"/>
      <c r="O554" s="113"/>
      <c r="P554" s="113"/>
      <c r="Q554" s="113"/>
      <c r="S554" s="113"/>
      <c r="U554" s="113"/>
      <c r="V554" s="113"/>
    </row>
    <row r="555" spans="1:22" ht="11.25" customHeight="1">
      <c r="A555" s="111" t="s">
        <v>78</v>
      </c>
      <c r="C555" s="120">
        <v>189209</v>
      </c>
      <c r="E555" s="113">
        <f>60557</f>
        <v>60557</v>
      </c>
      <c r="G555" s="113"/>
      <c r="I555" s="113"/>
      <c r="K555" s="113"/>
      <c r="M555" s="113"/>
      <c r="O555" s="113"/>
      <c r="P555" s="113"/>
      <c r="Q555" s="113"/>
      <c r="S555" s="113"/>
      <c r="U555" s="113">
        <v>205356</v>
      </c>
      <c r="V555" s="127" t="s">
        <v>47</v>
      </c>
    </row>
    <row r="556" spans="3:22" ht="11.25" customHeight="1">
      <c r="C556" s="120"/>
      <c r="G556" s="113"/>
      <c r="I556" s="113"/>
      <c r="K556" s="113"/>
      <c r="M556" s="113"/>
      <c r="O556" s="113"/>
      <c r="P556" s="113"/>
      <c r="Q556" s="113"/>
      <c r="S556" s="113"/>
      <c r="U556" s="113"/>
      <c r="V556" s="113"/>
    </row>
    <row r="557" spans="1:22" ht="11.25" customHeight="1">
      <c r="A557" s="111" t="s">
        <v>5</v>
      </c>
      <c r="C557" s="120">
        <v>227735</v>
      </c>
      <c r="E557" s="113">
        <v>183286</v>
      </c>
      <c r="G557" s="113"/>
      <c r="I557" s="113"/>
      <c r="K557" s="113"/>
      <c r="M557" s="113"/>
      <c r="O557" s="113"/>
      <c r="P557" s="113"/>
      <c r="Q557" s="113"/>
      <c r="S557" s="113"/>
      <c r="U557" s="113">
        <v>255898</v>
      </c>
      <c r="V557" s="113">
        <v>141250</v>
      </c>
    </row>
    <row r="558" spans="3:22" ht="11.25" customHeight="1">
      <c r="C558" s="120"/>
      <c r="G558" s="113"/>
      <c r="I558" s="113"/>
      <c r="K558" s="113"/>
      <c r="M558" s="113"/>
      <c r="O558" s="113"/>
      <c r="P558" s="113"/>
      <c r="Q558" s="113"/>
      <c r="S558" s="113"/>
      <c r="U558" s="113"/>
      <c r="V558" s="113"/>
    </row>
    <row r="559" spans="1:22" ht="11.25" customHeight="1">
      <c r="A559" s="111" t="s">
        <v>6</v>
      </c>
      <c r="C559" s="124">
        <v>535074</v>
      </c>
      <c r="D559" s="133"/>
      <c r="E559" s="113">
        <v>460202</v>
      </c>
      <c r="F559" s="24"/>
      <c r="G559" s="113"/>
      <c r="I559" s="113"/>
      <c r="K559" s="113"/>
      <c r="M559" s="113"/>
      <c r="O559" s="222"/>
      <c r="P559" s="133"/>
      <c r="Q559" s="222"/>
      <c r="S559" s="222"/>
      <c r="U559" s="222">
        <v>575699</v>
      </c>
      <c r="V559" s="113">
        <v>402623</v>
      </c>
    </row>
    <row r="560" spans="3:22" ht="11.25" customHeight="1">
      <c r="C560" s="160"/>
      <c r="D560" s="133"/>
      <c r="E560" s="160"/>
      <c r="F560" s="24"/>
      <c r="G560" s="160"/>
      <c r="I560" s="160"/>
      <c r="K560" s="160"/>
      <c r="M560" s="160"/>
      <c r="V560" s="160"/>
    </row>
    <row r="561" spans="1:22" ht="11.25" customHeight="1" thickBot="1">
      <c r="A561" s="111" t="s">
        <v>15</v>
      </c>
      <c r="C561" s="161">
        <f>SUM(C533:C559)</f>
        <v>4800265</v>
      </c>
      <c r="D561" s="162"/>
      <c r="E561" s="161">
        <f>SUM(E533:E559)</f>
        <v>4528338</v>
      </c>
      <c r="F561" s="27"/>
      <c r="G561" s="161">
        <f>SUM(G533:G559)</f>
        <v>0</v>
      </c>
      <c r="I561" s="161">
        <f>SUM(I533:I559)</f>
        <v>0</v>
      </c>
      <c r="K561" s="161">
        <f>SUM(K533:K559)</f>
        <v>0</v>
      </c>
      <c r="M561" s="161">
        <f>SUM(M533:M559)</f>
        <v>0</v>
      </c>
      <c r="O561" s="161">
        <f>SUM(O533:O559)</f>
        <v>0</v>
      </c>
      <c r="P561" s="162"/>
      <c r="Q561" s="161">
        <f>SUM(Q533:Q559)</f>
        <v>0</v>
      </c>
      <c r="S561" s="161">
        <f>SUM(S533:S559)</f>
        <v>0</v>
      </c>
      <c r="U561" s="161">
        <f>SUM(U533:U559)</f>
        <v>5169278</v>
      </c>
      <c r="V561" s="161">
        <f>SUM(V533:V559)</f>
        <v>4294846</v>
      </c>
    </row>
    <row r="562" ht="11.25" customHeight="1" thickTop="1">
      <c r="D562" s="133"/>
    </row>
    <row r="563" ht="11.25" customHeight="1">
      <c r="A563" s="111" t="s">
        <v>79</v>
      </c>
    </row>
    <row r="564" ht="11.25" customHeight="1">
      <c r="A564" s="46" t="s">
        <v>66</v>
      </c>
    </row>
    <row r="565" ht="11.25" customHeight="1">
      <c r="A565" s="46" t="s">
        <v>67</v>
      </c>
    </row>
    <row r="566" ht="11.25" customHeight="1">
      <c r="A566" s="46" t="s">
        <v>91</v>
      </c>
    </row>
    <row r="567" ht="11.25" customHeight="1">
      <c r="A567" s="122" t="s">
        <v>92</v>
      </c>
    </row>
    <row r="568" ht="11.25" customHeight="1">
      <c r="A568" s="50"/>
    </row>
    <row r="569" ht="11.25" customHeight="1">
      <c r="A569" s="50"/>
    </row>
    <row r="570" ht="11.25" customHeight="1">
      <c r="A570" s="111" t="s">
        <v>0</v>
      </c>
    </row>
    <row r="571" ht="11.25" customHeight="1">
      <c r="A571" s="122" t="s">
        <v>29</v>
      </c>
    </row>
    <row r="572" spans="1:3" ht="11.25" customHeight="1">
      <c r="A572" s="114" t="str">
        <f>A3</f>
        <v>2010 - 2012</v>
      </c>
      <c r="B572" s="222"/>
      <c r="C572" s="222"/>
    </row>
    <row r="573" spans="1:2" ht="11.25" customHeight="1">
      <c r="A573" s="132"/>
      <c r="B573" s="133"/>
    </row>
    <row r="574" spans="1:2" ht="11.25" customHeight="1">
      <c r="A574" s="119"/>
      <c r="B574" s="119"/>
    </row>
    <row r="575" spans="3:22" ht="11.25" customHeight="1">
      <c r="C575" s="117">
        <v>2010</v>
      </c>
      <c r="D575" s="118"/>
      <c r="E575" s="117">
        <v>2011</v>
      </c>
      <c r="G575" s="117">
        <v>2012</v>
      </c>
      <c r="I575" s="117">
        <v>2013</v>
      </c>
      <c r="K575" s="117">
        <v>2014</v>
      </c>
      <c r="M575" s="117">
        <v>2015</v>
      </c>
      <c r="O575" s="40">
        <v>2016</v>
      </c>
      <c r="P575" s="223"/>
      <c r="Q575" s="40">
        <v>2017</v>
      </c>
      <c r="S575" s="40">
        <v>2018</v>
      </c>
      <c r="U575" s="40">
        <v>2019</v>
      </c>
      <c r="V575" s="117">
        <v>2012</v>
      </c>
    </row>
    <row r="576" spans="7:22" ht="11.25" customHeight="1">
      <c r="G576" s="113"/>
      <c r="I576" s="113"/>
      <c r="K576" s="113"/>
      <c r="V576" s="113"/>
    </row>
    <row r="577" spans="1:22" ht="11.25" customHeight="1">
      <c r="A577" s="77" t="s">
        <v>90</v>
      </c>
      <c r="C577" s="203">
        <f>(C533-U533)/U533</f>
        <v>-0.145</v>
      </c>
      <c r="D577" s="203"/>
      <c r="E577" s="203">
        <f>(E533-C533)/C533</f>
        <v>-0.129</v>
      </c>
      <c r="F577" s="204"/>
      <c r="G577" s="203">
        <f>(G533-E533)/E533</f>
        <v>-1</v>
      </c>
      <c r="H577" s="205"/>
      <c r="I577" s="203" t="e">
        <f>(I533-G533)/G533</f>
        <v>#DIV/0!</v>
      </c>
      <c r="K577" s="203" t="e">
        <f>(K533-I533)/I533</f>
        <v>#DIV/0!</v>
      </c>
      <c r="M577" s="203" t="e">
        <f>(M533-K533)/K533</f>
        <v>#DIV/0!</v>
      </c>
      <c r="O577" s="203" t="e">
        <f>(O533-M533)/M533</f>
        <v>#DIV/0!</v>
      </c>
      <c r="P577" s="203"/>
      <c r="Q577" s="203" t="e">
        <f>(Q533-O533)/O533</f>
        <v>#DIV/0!</v>
      </c>
      <c r="S577" s="203" t="e">
        <f>(S533-Q533)/Q533</f>
        <v>#DIV/0!</v>
      </c>
      <c r="U577" s="203" t="e">
        <f>(U533-S533)/S533</f>
        <v>#DIV/0!</v>
      </c>
      <c r="V577" s="203">
        <f>(V533-E533)/E533</f>
        <v>-0.109</v>
      </c>
    </row>
    <row r="578" spans="3:22" ht="11.25" customHeight="1">
      <c r="C578" s="203"/>
      <c r="D578" s="203"/>
      <c r="E578" s="203"/>
      <c r="F578" s="204"/>
      <c r="G578" s="203"/>
      <c r="H578" s="205"/>
      <c r="I578" s="203"/>
      <c r="K578" s="203"/>
      <c r="M578" s="203"/>
      <c r="O578" s="203"/>
      <c r="P578" s="203"/>
      <c r="Q578" s="203"/>
      <c r="S578" s="203"/>
      <c r="U578" s="203"/>
      <c r="V578" s="203"/>
    </row>
    <row r="579" spans="1:22" ht="11.25" customHeight="1">
      <c r="A579" s="111" t="s">
        <v>55</v>
      </c>
      <c r="C579" s="203">
        <f>(C535-U535)/U535</f>
        <v>-0.079</v>
      </c>
      <c r="D579" s="203"/>
      <c r="E579" s="203">
        <f>(E535-C535)/C535</f>
        <v>-0.088</v>
      </c>
      <c r="F579" s="204"/>
      <c r="G579" s="203">
        <f>(G535-E535)/E535</f>
        <v>-1</v>
      </c>
      <c r="H579" s="205"/>
      <c r="I579" s="203" t="e">
        <f>(I535-G535)/G535</f>
        <v>#DIV/0!</v>
      </c>
      <c r="K579" s="203" t="e">
        <f>(K535-I535)/I535</f>
        <v>#DIV/0!</v>
      </c>
      <c r="M579" s="203" t="e">
        <f>(M535-K535)/K535</f>
        <v>#DIV/0!</v>
      </c>
      <c r="O579" s="203" t="e">
        <f>(O535-M535)/M535</f>
        <v>#DIV/0!</v>
      </c>
      <c r="P579" s="203"/>
      <c r="Q579" s="203" t="e">
        <f>(Q535-O535)/O535</f>
        <v>#DIV/0!</v>
      </c>
      <c r="S579" s="203" t="e">
        <f>(S535-Q535)/Q535</f>
        <v>#DIV/0!</v>
      </c>
      <c r="U579" s="203" t="e">
        <f>(U535-S535)/S535</f>
        <v>#DIV/0!</v>
      </c>
      <c r="V579" s="203">
        <f>(V535-E535)/E535</f>
        <v>-0.188</v>
      </c>
    </row>
    <row r="580" spans="3:22" ht="11.25" customHeight="1">
      <c r="C580" s="203"/>
      <c r="D580" s="203"/>
      <c r="E580" s="203"/>
      <c r="F580" s="204"/>
      <c r="G580" s="203"/>
      <c r="H580" s="205"/>
      <c r="I580" s="203"/>
      <c r="K580" s="203"/>
      <c r="M580" s="203"/>
      <c r="O580" s="203"/>
      <c r="P580" s="203"/>
      <c r="Q580" s="203"/>
      <c r="S580" s="203"/>
      <c r="U580" s="203"/>
      <c r="V580" s="203"/>
    </row>
    <row r="581" spans="1:22" ht="11.25" customHeight="1">
      <c r="A581" s="111" t="s">
        <v>49</v>
      </c>
      <c r="C581" s="203">
        <f>(C537-U537)/U537</f>
        <v>-0.041</v>
      </c>
      <c r="D581" s="203"/>
      <c r="E581" s="203">
        <f>(E537-C537)/C537</f>
        <v>0.005</v>
      </c>
      <c r="F581" s="204"/>
      <c r="G581" s="134" t="s">
        <v>47</v>
      </c>
      <c r="H581" s="205"/>
      <c r="I581" s="134" t="s">
        <v>47</v>
      </c>
      <c r="K581" s="134" t="s">
        <v>47</v>
      </c>
      <c r="M581" s="203" t="e">
        <f>(M537-K537)/K537</f>
        <v>#DIV/0!</v>
      </c>
      <c r="O581" s="203" t="e">
        <f>(O537-M537)/M537</f>
        <v>#DIV/0!</v>
      </c>
      <c r="P581" s="203"/>
      <c r="Q581" s="203" t="e">
        <f>(Q537-O537)/O537</f>
        <v>#DIV/0!</v>
      </c>
      <c r="S581" s="203" t="e">
        <f>(S537-Q537)/Q537</f>
        <v>#DIV/0!</v>
      </c>
      <c r="U581" s="203" t="e">
        <f>(U537-S537)/S537</f>
        <v>#DIV/0!</v>
      </c>
      <c r="V581" s="203">
        <f>(V537-E537)/E537</f>
        <v>-0.053</v>
      </c>
    </row>
    <row r="582" spans="3:22" ht="11.25" customHeight="1">
      <c r="C582" s="203"/>
      <c r="D582" s="203"/>
      <c r="E582" s="203"/>
      <c r="F582" s="204"/>
      <c r="G582" s="203"/>
      <c r="H582" s="205"/>
      <c r="I582" s="203"/>
      <c r="K582" s="203"/>
      <c r="M582" s="203"/>
      <c r="O582" s="203"/>
      <c r="P582" s="203"/>
      <c r="Q582" s="203"/>
      <c r="S582" s="203"/>
      <c r="U582" s="203"/>
      <c r="V582" s="203"/>
    </row>
    <row r="583" spans="1:22" ht="11.25" customHeight="1">
      <c r="A583" s="111" t="s">
        <v>2</v>
      </c>
      <c r="C583" s="203">
        <f>(C539-U539)/U539</f>
        <v>-0.089</v>
      </c>
      <c r="D583" s="203"/>
      <c r="E583" s="203">
        <f>(E539-C539)/C539</f>
        <v>-0.012</v>
      </c>
      <c r="F583" s="204"/>
      <c r="G583" s="203">
        <f>(G539-E539)/E539</f>
        <v>-1</v>
      </c>
      <c r="H583" s="205"/>
      <c r="I583" s="203" t="e">
        <f>(I539-G539)/G539</f>
        <v>#DIV/0!</v>
      </c>
      <c r="K583" s="203" t="e">
        <f>(K539-I539)/I539</f>
        <v>#DIV/0!</v>
      </c>
      <c r="M583" s="203" t="e">
        <f>(M539-K539)/K539</f>
        <v>#DIV/0!</v>
      </c>
      <c r="O583" s="203" t="e">
        <f>(O539-M539)/M539</f>
        <v>#DIV/0!</v>
      </c>
      <c r="P583" s="203"/>
      <c r="Q583" s="203" t="e">
        <f>(Q539-O539)/O539</f>
        <v>#DIV/0!</v>
      </c>
      <c r="S583" s="203" t="e">
        <f>(S539-Q539)/Q539</f>
        <v>#DIV/0!</v>
      </c>
      <c r="U583" s="203" t="e">
        <f>(U539-S539)/S539</f>
        <v>#DIV/0!</v>
      </c>
      <c r="V583" s="203">
        <f>(V539-E539)/E539</f>
        <v>-0.07</v>
      </c>
    </row>
    <row r="584" spans="1:22" ht="11.25" customHeight="1">
      <c r="A584" s="111"/>
      <c r="C584" s="203"/>
      <c r="D584" s="203"/>
      <c r="E584" s="203"/>
      <c r="F584" s="204"/>
      <c r="G584" s="203"/>
      <c r="H584" s="205"/>
      <c r="I584" s="203"/>
      <c r="K584" s="203"/>
      <c r="M584" s="203"/>
      <c r="O584" s="203"/>
      <c r="P584" s="203"/>
      <c r="Q584" s="203"/>
      <c r="S584" s="203"/>
      <c r="U584" s="203"/>
      <c r="V584" s="203"/>
    </row>
    <row r="585" spans="1:22" ht="11.25" customHeight="1">
      <c r="A585" s="35" t="s">
        <v>77</v>
      </c>
      <c r="C585" s="237" t="s">
        <v>47</v>
      </c>
      <c r="D585" s="203"/>
      <c r="E585" s="237" t="s">
        <v>47</v>
      </c>
      <c r="F585" s="204"/>
      <c r="G585" s="203"/>
      <c r="H585" s="205"/>
      <c r="I585" s="203"/>
      <c r="K585" s="203"/>
      <c r="M585" s="203"/>
      <c r="O585" s="203"/>
      <c r="P585" s="203"/>
      <c r="Q585" s="203"/>
      <c r="S585" s="203"/>
      <c r="U585" s="203"/>
      <c r="V585" s="203">
        <f>(V541-E541)/E541</f>
        <v>0.725</v>
      </c>
    </row>
    <row r="586" spans="3:22" ht="11.25" customHeight="1">
      <c r="C586" s="203"/>
      <c r="D586" s="203"/>
      <c r="E586" s="203"/>
      <c r="F586" s="204"/>
      <c r="G586" s="203"/>
      <c r="H586" s="205"/>
      <c r="I586" s="203"/>
      <c r="K586" s="203"/>
      <c r="M586" s="203"/>
      <c r="O586" s="203"/>
      <c r="P586" s="203"/>
      <c r="Q586" s="203"/>
      <c r="S586" s="203"/>
      <c r="U586" s="203"/>
      <c r="V586" s="203"/>
    </row>
    <row r="587" spans="1:22" ht="11.25" customHeight="1" hidden="1">
      <c r="A587" s="111" t="s">
        <v>44</v>
      </c>
      <c r="C587" s="203"/>
      <c r="D587" s="203"/>
      <c r="E587" s="203" t="e">
        <f>(E543-C543)/C543</f>
        <v>#DIV/0!</v>
      </c>
      <c r="F587" s="206"/>
      <c r="G587" s="203" t="e">
        <f>(G543-E543)/E543</f>
        <v>#DIV/0!</v>
      </c>
      <c r="H587" s="205"/>
      <c r="I587" s="134" t="s">
        <v>47</v>
      </c>
      <c r="K587" s="134" t="s">
        <v>47</v>
      </c>
      <c r="M587" s="134" t="s">
        <v>47</v>
      </c>
      <c r="O587" s="134" t="s">
        <v>47</v>
      </c>
      <c r="P587" s="134"/>
      <c r="Q587" s="134" t="s">
        <v>47</v>
      </c>
      <c r="S587" s="134" t="s">
        <v>47</v>
      </c>
      <c r="U587" s="134" t="s">
        <v>47</v>
      </c>
      <c r="V587" s="203" t="e">
        <f>(V543-T543)/T543</f>
        <v>#DIV/0!</v>
      </c>
    </row>
    <row r="588" spans="1:22" ht="11.25" customHeight="1">
      <c r="A588" s="111" t="s">
        <v>3</v>
      </c>
      <c r="C588" s="203">
        <f>(C544-U544)/U544</f>
        <v>-0.035</v>
      </c>
      <c r="D588" s="203"/>
      <c r="E588" s="203">
        <f>(E544-C544)/C544</f>
        <v>-0.014</v>
      </c>
      <c r="F588" s="204"/>
      <c r="G588" s="203">
        <f>(G544-E544)/E544</f>
        <v>-1</v>
      </c>
      <c r="H588" s="205"/>
      <c r="I588" s="203" t="e">
        <f>(I544-G544)/G544</f>
        <v>#DIV/0!</v>
      </c>
      <c r="K588" s="203" t="e">
        <f>(K544-I544)/I544</f>
        <v>#DIV/0!</v>
      </c>
      <c r="M588" s="203" t="e">
        <f>(M544-K544)/K544</f>
        <v>#DIV/0!</v>
      </c>
      <c r="O588" s="203" t="e">
        <f>(O544-M544)/M544</f>
        <v>#DIV/0!</v>
      </c>
      <c r="P588" s="203"/>
      <c r="Q588" s="203" t="e">
        <f>(Q544-O544)/O544</f>
        <v>#DIV/0!</v>
      </c>
      <c r="S588" s="203" t="e">
        <f>(S544-Q544)/Q544</f>
        <v>#DIV/0!</v>
      </c>
      <c r="U588" s="203" t="e">
        <f>(U544-S544)/S544</f>
        <v>#DIV/0!</v>
      </c>
      <c r="V588" s="203">
        <f>(V544-E544)/E544</f>
        <v>-0.071</v>
      </c>
    </row>
    <row r="589" spans="3:22" ht="11.25" customHeight="1">
      <c r="C589" s="203"/>
      <c r="D589" s="203"/>
      <c r="E589" s="203"/>
      <c r="F589" s="204"/>
      <c r="G589" s="203"/>
      <c r="H589" s="205"/>
      <c r="I589" s="203"/>
      <c r="K589" s="203"/>
      <c r="M589" s="203"/>
      <c r="O589" s="203"/>
      <c r="P589" s="203"/>
      <c r="Q589" s="203"/>
      <c r="S589" s="203"/>
      <c r="U589" s="203"/>
      <c r="V589" s="203"/>
    </row>
    <row r="590" spans="1:22" ht="11.25" customHeight="1">
      <c r="A590" s="111" t="s">
        <v>64</v>
      </c>
      <c r="C590" s="203">
        <f>(C546-U546)/U546</f>
        <v>-0.174</v>
      </c>
      <c r="D590" s="203"/>
      <c r="E590" s="203">
        <f>(E546-C546)/C546</f>
        <v>0.077</v>
      </c>
      <c r="F590" s="204"/>
      <c r="G590" s="203">
        <f>(G546-E546)/E546</f>
        <v>-1</v>
      </c>
      <c r="H590" s="205"/>
      <c r="I590" s="203" t="e">
        <f>(I546-G546)/G546</f>
        <v>#DIV/0!</v>
      </c>
      <c r="K590" s="203" t="e">
        <f>(K546-I546)/I546</f>
        <v>#DIV/0!</v>
      </c>
      <c r="M590" s="203" t="e">
        <f>(M546-K546)/K546</f>
        <v>#DIV/0!</v>
      </c>
      <c r="O590" s="203" t="e">
        <f>(O546-M546)/M546</f>
        <v>#DIV/0!</v>
      </c>
      <c r="P590" s="203"/>
      <c r="Q590" s="203" t="e">
        <f>(Q546-O546)/O546</f>
        <v>#DIV/0!</v>
      </c>
      <c r="S590" s="203" t="e">
        <f>(S546-Q546)/Q546</f>
        <v>#DIV/0!</v>
      </c>
      <c r="U590" s="203" t="e">
        <f>(U546-S546)/S546</f>
        <v>#DIV/0!</v>
      </c>
      <c r="V590" s="203">
        <f>(V546-E546)/E546</f>
        <v>-0.105</v>
      </c>
    </row>
    <row r="591" spans="3:22" ht="11.25" customHeight="1">
      <c r="C591" s="203"/>
      <c r="D591" s="203"/>
      <c r="E591" s="203"/>
      <c r="F591" s="204"/>
      <c r="G591" s="203"/>
      <c r="H591" s="205"/>
      <c r="I591" s="203"/>
      <c r="K591" s="203"/>
      <c r="M591" s="203"/>
      <c r="O591" s="203"/>
      <c r="P591" s="203"/>
      <c r="Q591" s="203"/>
      <c r="S591" s="203"/>
      <c r="U591" s="203"/>
      <c r="V591" s="203"/>
    </row>
    <row r="592" spans="1:22" ht="11.25" customHeight="1" hidden="1">
      <c r="A592" s="111" t="s">
        <v>50</v>
      </c>
      <c r="C592" s="203"/>
      <c r="D592" s="203"/>
      <c r="E592" s="203" t="e">
        <f>(E548-C548)/C548</f>
        <v>#DIV/0!</v>
      </c>
      <c r="F592" s="204"/>
      <c r="G592" s="203" t="e">
        <f>(G548-E548)/E548</f>
        <v>#DIV/0!</v>
      </c>
      <c r="H592" s="205"/>
      <c r="I592" s="203" t="e">
        <f>(I548-G548)/G548</f>
        <v>#DIV/0!</v>
      </c>
      <c r="K592" s="203" t="e">
        <f>(K548-I548)/I548</f>
        <v>#DIV/0!</v>
      </c>
      <c r="M592" s="203" t="e">
        <f>(M548-K548)/K548</f>
        <v>#DIV/0!</v>
      </c>
      <c r="O592" s="203" t="e">
        <f>(O548-M548)/M548</f>
        <v>#DIV/0!</v>
      </c>
      <c r="P592" s="203"/>
      <c r="Q592" s="134" t="s">
        <v>47</v>
      </c>
      <c r="S592" s="134" t="s">
        <v>47</v>
      </c>
      <c r="U592" s="134" t="s">
        <v>47</v>
      </c>
      <c r="V592" s="203" t="e">
        <f>(V548-T548)/T548</f>
        <v>#DIV/0!</v>
      </c>
    </row>
    <row r="593" spans="1:22" ht="11.25" customHeight="1">
      <c r="A593" s="35" t="s">
        <v>88</v>
      </c>
      <c r="C593" s="237" t="s">
        <v>47</v>
      </c>
      <c r="D593" s="203"/>
      <c r="E593" s="237" t="s">
        <v>47</v>
      </c>
      <c r="F593" s="204"/>
      <c r="G593" s="203"/>
      <c r="H593" s="205"/>
      <c r="I593" s="203"/>
      <c r="K593" s="203"/>
      <c r="M593" s="203"/>
      <c r="O593" s="203"/>
      <c r="P593" s="203"/>
      <c r="Q593" s="134"/>
      <c r="S593" s="134"/>
      <c r="U593" s="134"/>
      <c r="V593" s="237" t="s">
        <v>47</v>
      </c>
    </row>
    <row r="594" spans="1:22" ht="11.25" customHeight="1">
      <c r="A594" s="111"/>
      <c r="C594" s="203"/>
      <c r="D594" s="203"/>
      <c r="E594" s="203"/>
      <c r="F594" s="204"/>
      <c r="G594" s="203"/>
      <c r="H594" s="205"/>
      <c r="I594" s="203"/>
      <c r="K594" s="203"/>
      <c r="M594" s="203"/>
      <c r="O594" s="203"/>
      <c r="P594" s="203"/>
      <c r="Q594" s="134"/>
      <c r="S594" s="134"/>
      <c r="U594" s="134"/>
      <c r="V594" s="203"/>
    </row>
    <row r="595" spans="1:22" ht="11.25" customHeight="1">
      <c r="A595" s="111" t="s">
        <v>4</v>
      </c>
      <c r="C595" s="203">
        <f>(C551-U551)/U551</f>
        <v>-0.078</v>
      </c>
      <c r="D595" s="203"/>
      <c r="E595" s="203">
        <f>(E551-C551)/C551</f>
        <v>-0.069</v>
      </c>
      <c r="F595" s="204"/>
      <c r="G595" s="203">
        <f>(G551-E551)/E551</f>
        <v>-1</v>
      </c>
      <c r="H595" s="205"/>
      <c r="I595" s="203" t="e">
        <f>(I551-G551)/G551</f>
        <v>#DIV/0!</v>
      </c>
      <c r="K595" s="203" t="e">
        <f>(K551-I551)/I551</f>
        <v>#DIV/0!</v>
      </c>
      <c r="M595" s="203" t="e">
        <f>(M551-K551)/K551</f>
        <v>#DIV/0!</v>
      </c>
      <c r="O595" s="203" t="e">
        <f>(O551-M551)/M551</f>
        <v>#DIV/0!</v>
      </c>
      <c r="P595" s="203"/>
      <c r="Q595" s="203" t="e">
        <f>(Q551-O551)/O551</f>
        <v>#DIV/0!</v>
      </c>
      <c r="S595" s="203" t="e">
        <f>(S551-Q551)/Q551</f>
        <v>#DIV/0!</v>
      </c>
      <c r="U595" s="203" t="e">
        <f>(U551-S551)/S551</f>
        <v>#DIV/0!</v>
      </c>
      <c r="V595" s="203">
        <f>(V551-E551)/E551</f>
        <v>-0.094</v>
      </c>
    </row>
    <row r="596" spans="3:22" ht="11.25" customHeight="1">
      <c r="C596" s="203"/>
      <c r="D596" s="203"/>
      <c r="E596" s="203"/>
      <c r="F596" s="204"/>
      <c r="G596" s="203"/>
      <c r="H596" s="205"/>
      <c r="I596" s="203"/>
      <c r="K596" s="203"/>
      <c r="M596" s="203"/>
      <c r="O596" s="203"/>
      <c r="P596" s="203"/>
      <c r="Q596" s="203"/>
      <c r="S596" s="203"/>
      <c r="U596" s="203"/>
      <c r="V596" s="203"/>
    </row>
    <row r="597" spans="1:22" ht="11.25" customHeight="1">
      <c r="A597" s="122" t="s">
        <v>65</v>
      </c>
      <c r="C597" s="203">
        <f>(C553-U553)/U553</f>
        <v>-0.036</v>
      </c>
      <c r="D597" s="203"/>
      <c r="E597" s="203">
        <f>(E553-C553)/C553</f>
        <v>-0.069</v>
      </c>
      <c r="F597" s="204"/>
      <c r="G597" s="203">
        <f>(G553-E553)/E553</f>
        <v>-1</v>
      </c>
      <c r="H597" s="205"/>
      <c r="I597" s="203" t="e">
        <f>(I553-G553)/G553</f>
        <v>#DIV/0!</v>
      </c>
      <c r="K597" s="203" t="e">
        <f>(K553-I553)/I553</f>
        <v>#DIV/0!</v>
      </c>
      <c r="M597" s="203" t="e">
        <f>(M553-K553)/K553</f>
        <v>#DIV/0!</v>
      </c>
      <c r="O597" s="203" t="e">
        <f>(O553-M553)/M553</f>
        <v>#DIV/0!</v>
      </c>
      <c r="P597" s="203"/>
      <c r="Q597" s="203" t="e">
        <f>(Q553-O553)/O553</f>
        <v>#DIV/0!</v>
      </c>
      <c r="S597" s="203" t="e">
        <f>(S553-Q553)/Q553</f>
        <v>#DIV/0!</v>
      </c>
      <c r="U597" s="203" t="e">
        <f>(U553-S553)/S553</f>
        <v>#DIV/0!</v>
      </c>
      <c r="V597" s="203">
        <f>(V553-E553)/E553</f>
        <v>-0.109</v>
      </c>
    </row>
    <row r="598" spans="3:22" ht="11.25" customHeight="1">
      <c r="C598" s="203"/>
      <c r="D598" s="203"/>
      <c r="E598" s="203"/>
      <c r="F598" s="204"/>
      <c r="G598" s="203"/>
      <c r="H598" s="205"/>
      <c r="I598" s="203"/>
      <c r="K598" s="203"/>
      <c r="M598" s="203"/>
      <c r="O598" s="203"/>
      <c r="P598" s="203"/>
      <c r="Q598" s="203"/>
      <c r="S598" s="203"/>
      <c r="U598" s="203"/>
      <c r="V598" s="203"/>
    </row>
    <row r="599" spans="1:22" ht="11.25" customHeight="1">
      <c r="A599" s="111" t="s">
        <v>78</v>
      </c>
      <c r="C599" s="203">
        <f>(C555-U555)/U555</f>
        <v>-0.079</v>
      </c>
      <c r="D599" s="203"/>
      <c r="E599" s="237" t="s">
        <v>47</v>
      </c>
      <c r="F599" s="204"/>
      <c r="G599" s="203">
        <f>(G555-E555)/E555</f>
        <v>-1</v>
      </c>
      <c r="H599" s="205"/>
      <c r="I599" s="203" t="e">
        <f>(I555-G555)/G555</f>
        <v>#DIV/0!</v>
      </c>
      <c r="K599" s="203" t="e">
        <f>(K555-I555)/I555</f>
        <v>#DIV/0!</v>
      </c>
      <c r="M599" s="203" t="e">
        <f>(M555-K555)/K555</f>
        <v>#DIV/0!</v>
      </c>
      <c r="O599" s="203" t="e">
        <f>(O555-M555)/M555</f>
        <v>#DIV/0!</v>
      </c>
      <c r="P599" s="203"/>
      <c r="Q599" s="203" t="e">
        <f>(Q555-O555)/O555</f>
        <v>#DIV/0!</v>
      </c>
      <c r="S599" s="203" t="e">
        <f>(S555-Q555)/Q555</f>
        <v>#DIV/0!</v>
      </c>
      <c r="U599" s="203" t="e">
        <f>(U555-S555)/S555</f>
        <v>#DIV/0!</v>
      </c>
      <c r="V599" s="237" t="s">
        <v>47</v>
      </c>
    </row>
    <row r="600" spans="3:22" ht="11.25" customHeight="1">
      <c r="C600" s="203"/>
      <c r="D600" s="203"/>
      <c r="E600" s="203"/>
      <c r="F600" s="204"/>
      <c r="G600" s="203"/>
      <c r="H600" s="205"/>
      <c r="I600" s="203"/>
      <c r="K600" s="203"/>
      <c r="M600" s="203"/>
      <c r="O600" s="203"/>
      <c r="P600" s="203"/>
      <c r="Q600" s="203"/>
      <c r="S600" s="203"/>
      <c r="U600" s="203"/>
      <c r="V600" s="203"/>
    </row>
    <row r="601" spans="1:22" ht="11.25" customHeight="1">
      <c r="A601" s="111" t="s">
        <v>5</v>
      </c>
      <c r="C601" s="203">
        <f>(C557-U557)/U557</f>
        <v>-0.11</v>
      </c>
      <c r="D601" s="203"/>
      <c r="E601" s="203">
        <f>(E557-C557)/C557</f>
        <v>-0.195</v>
      </c>
      <c r="F601" s="204"/>
      <c r="G601" s="203">
        <f>(G557-E557)/E557</f>
        <v>-1</v>
      </c>
      <c r="H601" s="205"/>
      <c r="I601" s="203" t="e">
        <f>(I557-G557)/G557</f>
        <v>#DIV/0!</v>
      </c>
      <c r="K601" s="203" t="e">
        <f>(K557-I557)/I557</f>
        <v>#DIV/0!</v>
      </c>
      <c r="M601" s="203" t="e">
        <f>(M557-K557)/K557</f>
        <v>#DIV/0!</v>
      </c>
      <c r="O601" s="203" t="e">
        <f>(O557-M557)/M557</f>
        <v>#DIV/0!</v>
      </c>
      <c r="P601" s="203"/>
      <c r="Q601" s="203" t="e">
        <f>(Q557-O557)/O557</f>
        <v>#DIV/0!</v>
      </c>
      <c r="S601" s="203" t="e">
        <f>(S557-Q557)/Q557</f>
        <v>#DIV/0!</v>
      </c>
      <c r="U601" s="203" t="e">
        <f>(U557-S557)/S557</f>
        <v>#DIV/0!</v>
      </c>
      <c r="V601" s="203">
        <f>(V557-E557)/E557</f>
        <v>-0.229</v>
      </c>
    </row>
    <row r="602" spans="3:22" ht="11.25" customHeight="1">
      <c r="C602" s="203"/>
      <c r="D602" s="207"/>
      <c r="E602" s="203"/>
      <c r="F602" s="208"/>
      <c r="G602" s="203"/>
      <c r="H602" s="205"/>
      <c r="I602" s="203"/>
      <c r="K602" s="203"/>
      <c r="M602" s="203"/>
      <c r="O602" s="203"/>
      <c r="P602" s="203"/>
      <c r="Q602" s="203"/>
      <c r="S602" s="203"/>
      <c r="U602" s="203"/>
      <c r="V602" s="203"/>
    </row>
    <row r="603" spans="1:22" ht="11.25" customHeight="1">
      <c r="A603" s="111" t="s">
        <v>6</v>
      </c>
      <c r="C603" s="203">
        <f>(C559-U559)/U559</f>
        <v>-0.071</v>
      </c>
      <c r="D603" s="207"/>
      <c r="E603" s="203">
        <f>(E559-C559)/C559</f>
        <v>-0.14</v>
      </c>
      <c r="F603" s="208"/>
      <c r="G603" s="203">
        <f>(G559-E559)/E559</f>
        <v>-1</v>
      </c>
      <c r="H603" s="205"/>
      <c r="I603" s="203" t="e">
        <f>(I559-G559)/G559</f>
        <v>#DIV/0!</v>
      </c>
      <c r="K603" s="203" t="e">
        <f>(K559-I559)/I559</f>
        <v>#DIV/0!</v>
      </c>
      <c r="M603" s="203" t="e">
        <f>(M559-K559)/K559</f>
        <v>#DIV/0!</v>
      </c>
      <c r="O603" s="203" t="e">
        <f>(O559-M559)/M559</f>
        <v>#DIV/0!</v>
      </c>
      <c r="P603" s="203"/>
      <c r="Q603" s="203" t="e">
        <f>(Q559-O559)/O559</f>
        <v>#DIV/0!</v>
      </c>
      <c r="S603" s="203" t="e">
        <f>(S559-Q559)/Q559</f>
        <v>#DIV/0!</v>
      </c>
      <c r="U603" s="203" t="e">
        <f>(U559-S559)/S559</f>
        <v>#DIV/0!</v>
      </c>
      <c r="V603" s="203">
        <f>(V559-E559)/E559</f>
        <v>-0.125</v>
      </c>
    </row>
    <row r="604" spans="3:22" ht="11.25" customHeight="1">
      <c r="C604" s="203"/>
      <c r="D604" s="209"/>
      <c r="E604" s="203"/>
      <c r="F604" s="208"/>
      <c r="G604" s="203"/>
      <c r="H604" s="205"/>
      <c r="I604" s="203"/>
      <c r="K604" s="203"/>
      <c r="M604" s="203"/>
      <c r="O604" s="203"/>
      <c r="P604" s="203"/>
      <c r="Q604" s="203"/>
      <c r="S604" s="203"/>
      <c r="U604" s="203"/>
      <c r="V604" s="203"/>
    </row>
    <row r="605" spans="1:22" ht="11.25" customHeight="1">
      <c r="A605" s="111" t="s">
        <v>15</v>
      </c>
      <c r="C605" s="203">
        <f>(C561-U561)/U561</f>
        <v>-0.071</v>
      </c>
      <c r="D605" s="207"/>
      <c r="E605" s="203">
        <f>(E561-C561)/C561</f>
        <v>-0.057</v>
      </c>
      <c r="F605" s="210"/>
      <c r="G605" s="203">
        <f>(G561-E561)/E561</f>
        <v>-1</v>
      </c>
      <c r="H605" s="205"/>
      <c r="I605" s="203" t="e">
        <f>(I561-G561)/G561</f>
        <v>#DIV/0!</v>
      </c>
      <c r="K605" s="203" t="e">
        <f>(K561-I561)/I561</f>
        <v>#DIV/0!</v>
      </c>
      <c r="M605" s="203" t="e">
        <f>(M561-K561)/K561</f>
        <v>#DIV/0!</v>
      </c>
      <c r="O605" s="203" t="e">
        <f>(O561-M561)/M561</f>
        <v>#DIV/0!</v>
      </c>
      <c r="P605" s="203"/>
      <c r="Q605" s="203" t="e">
        <f>(Q561-O561)/O561</f>
        <v>#DIV/0!</v>
      </c>
      <c r="S605" s="203" t="e">
        <f>(S561-Q561)/Q561</f>
        <v>#DIV/0!</v>
      </c>
      <c r="U605" s="203" t="e">
        <f>(U561-S561)/S561</f>
        <v>#DIV/0!</v>
      </c>
      <c r="V605" s="203">
        <f>(V561-E561)/E561</f>
        <v>-0.052</v>
      </c>
    </row>
    <row r="606" spans="3:6" ht="11.25" customHeight="1">
      <c r="C606" s="136"/>
      <c r="D606" s="133"/>
      <c r="E606" s="136"/>
      <c r="F606" s="24"/>
    </row>
    <row r="607" spans="1:5" ht="11.25" customHeight="1">
      <c r="A607" s="111" t="s">
        <v>79</v>
      </c>
      <c r="C607" s="119"/>
      <c r="D607" s="133"/>
      <c r="E607" s="119"/>
    </row>
    <row r="608" ht="11.25" customHeight="1">
      <c r="A608" s="46" t="s">
        <v>66</v>
      </c>
    </row>
    <row r="609" ht="11.25" customHeight="1">
      <c r="A609" s="46" t="s">
        <v>67</v>
      </c>
    </row>
    <row r="610" ht="11.25" customHeight="1">
      <c r="A610" s="46" t="s">
        <v>91</v>
      </c>
    </row>
    <row r="611" ht="11.25" customHeight="1">
      <c r="A611" s="122" t="s">
        <v>92</v>
      </c>
    </row>
    <row r="612" ht="11.25" customHeight="1">
      <c r="A612" s="50"/>
    </row>
    <row r="613" ht="11.25" customHeight="1">
      <c r="A613" s="50"/>
    </row>
    <row r="614" ht="11.25" customHeight="1">
      <c r="A614" s="122" t="s">
        <v>0</v>
      </c>
    </row>
    <row r="615" ht="11.25" customHeight="1">
      <c r="A615" s="111" t="s">
        <v>46</v>
      </c>
    </row>
    <row r="616" spans="1:21" ht="11.25" customHeight="1">
      <c r="A616" s="114" t="str">
        <f>A3</f>
        <v>2010 - 2012</v>
      </c>
      <c r="B616" s="222"/>
      <c r="C616" s="222"/>
      <c r="D616" s="222"/>
      <c r="E616" s="222"/>
      <c r="F616" s="243"/>
      <c r="G616" s="243"/>
      <c r="H616" s="243"/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</row>
    <row r="617" spans="1:2" ht="11.25" customHeight="1">
      <c r="A617" s="111"/>
      <c r="B617" s="119"/>
    </row>
    <row r="618" ht="11.25" customHeight="1">
      <c r="A618" s="35"/>
    </row>
    <row r="619" ht="11.25" customHeight="1">
      <c r="A619" s="116"/>
    </row>
    <row r="620" spans="3:22" ht="11.25" customHeight="1">
      <c r="C620" s="117">
        <v>2010</v>
      </c>
      <c r="D620" s="118"/>
      <c r="E620" s="117">
        <v>2011</v>
      </c>
      <c r="G620" s="117">
        <v>2012</v>
      </c>
      <c r="I620" s="117">
        <v>2013</v>
      </c>
      <c r="K620" s="117">
        <v>2014</v>
      </c>
      <c r="M620" s="117">
        <v>2015</v>
      </c>
      <c r="O620" s="40">
        <v>2016</v>
      </c>
      <c r="P620" s="223"/>
      <c r="Q620" s="40">
        <v>2017</v>
      </c>
      <c r="S620" s="40">
        <v>2018</v>
      </c>
      <c r="U620" s="40">
        <v>2009</v>
      </c>
      <c r="V620" s="117">
        <v>2012</v>
      </c>
    </row>
    <row r="621" spans="7:22" ht="11.25" customHeight="1">
      <c r="G621" s="113"/>
      <c r="I621" s="113"/>
      <c r="K621" s="113"/>
      <c r="V621" s="113"/>
    </row>
    <row r="622" spans="1:22" ht="11.25" customHeight="1">
      <c r="A622" s="77" t="s">
        <v>90</v>
      </c>
      <c r="C622" s="146">
        <f>C390/C533</f>
        <v>0.798</v>
      </c>
      <c r="D622" s="138"/>
      <c r="E622" s="146">
        <f>E390/E533</f>
        <v>0.813</v>
      </c>
      <c r="F622" s="146"/>
      <c r="G622" s="146" t="e">
        <f>G390/G533</f>
        <v>#DIV/0!</v>
      </c>
      <c r="H622" s="146"/>
      <c r="I622" s="146" t="e">
        <f>I390/I533</f>
        <v>#DIV/0!</v>
      </c>
      <c r="J622" s="146"/>
      <c r="K622" s="146" t="e">
        <f>K390/K533</f>
        <v>#DIV/0!</v>
      </c>
      <c r="M622" s="146" t="e">
        <f>M390/M533</f>
        <v>#DIV/0!</v>
      </c>
      <c r="O622" s="146" t="e">
        <f>O390/O533</f>
        <v>#DIV/0!</v>
      </c>
      <c r="P622" s="146"/>
      <c r="Q622" s="146" t="e">
        <f>Q390/Q533</f>
        <v>#DIV/0!</v>
      </c>
      <c r="S622" s="146" t="e">
        <f>S390/S533</f>
        <v>#DIV/0!</v>
      </c>
      <c r="U622" s="146">
        <f>U390/U533</f>
        <v>0.798</v>
      </c>
      <c r="V622" s="146">
        <f>V390/V533</f>
        <v>0.8</v>
      </c>
    </row>
    <row r="623" spans="3:22" ht="11.25" customHeight="1">
      <c r="C623" s="146"/>
      <c r="D623" s="138"/>
      <c r="E623" s="146"/>
      <c r="F623" s="146"/>
      <c r="G623" s="146"/>
      <c r="H623" s="146"/>
      <c r="I623" s="146"/>
      <c r="J623" s="146"/>
      <c r="K623" s="146"/>
      <c r="M623" s="146"/>
      <c r="O623" s="146"/>
      <c r="P623" s="146"/>
      <c r="Q623" s="146"/>
      <c r="S623" s="146"/>
      <c r="U623" s="146"/>
      <c r="V623" s="146"/>
    </row>
    <row r="624" spans="1:22" ht="11.25" customHeight="1">
      <c r="A624" s="111" t="s">
        <v>55</v>
      </c>
      <c r="C624" s="146">
        <f>C392/C535</f>
        <v>0.762</v>
      </c>
      <c r="D624" s="138"/>
      <c r="E624" s="146">
        <f>E392/E535</f>
        <v>0.74</v>
      </c>
      <c r="F624" s="146"/>
      <c r="G624" s="146" t="e">
        <f>G392/G535</f>
        <v>#DIV/0!</v>
      </c>
      <c r="H624" s="146"/>
      <c r="I624" s="146" t="e">
        <f>I392/I535</f>
        <v>#DIV/0!</v>
      </c>
      <c r="J624" s="146"/>
      <c r="K624" s="146" t="e">
        <f>K392/K535</f>
        <v>#DIV/0!</v>
      </c>
      <c r="M624" s="146" t="e">
        <f>M392/M535</f>
        <v>#DIV/0!</v>
      </c>
      <c r="O624" s="146" t="e">
        <f>O392/O535</f>
        <v>#DIV/0!</v>
      </c>
      <c r="P624" s="146"/>
      <c r="Q624" s="146" t="e">
        <f>Q392/Q535</f>
        <v>#DIV/0!</v>
      </c>
      <c r="S624" s="146" t="e">
        <f>S392/S535</f>
        <v>#DIV/0!</v>
      </c>
      <c r="U624" s="146">
        <f>U392/U535</f>
        <v>0.783</v>
      </c>
      <c r="V624" s="146">
        <f>V392/V535</f>
        <v>0.719</v>
      </c>
    </row>
    <row r="625" spans="3:22" ht="11.25" customHeight="1">
      <c r="C625" s="146"/>
      <c r="D625" s="138"/>
      <c r="E625" s="146"/>
      <c r="F625" s="146"/>
      <c r="G625" s="146"/>
      <c r="H625" s="146"/>
      <c r="I625" s="146"/>
      <c r="J625" s="146"/>
      <c r="K625" s="146"/>
      <c r="M625" s="146"/>
      <c r="O625" s="146"/>
      <c r="P625" s="146"/>
      <c r="Q625" s="146"/>
      <c r="S625" s="146"/>
      <c r="U625" s="146"/>
      <c r="V625" s="146"/>
    </row>
    <row r="626" spans="1:22" ht="11.25" customHeight="1">
      <c r="A626" s="111" t="s">
        <v>49</v>
      </c>
      <c r="C626" s="146">
        <f>C394/C537</f>
        <v>0.678</v>
      </c>
      <c r="D626" s="138"/>
      <c r="E626" s="146">
        <f>E394/E537</f>
        <v>0.679</v>
      </c>
      <c r="F626" s="146"/>
      <c r="G626" s="134" t="s">
        <v>47</v>
      </c>
      <c r="H626" s="146"/>
      <c r="I626" s="146" t="e">
        <f>I394/I537</f>
        <v>#DIV/0!</v>
      </c>
      <c r="J626" s="146"/>
      <c r="K626" s="146" t="e">
        <f>K394/K537</f>
        <v>#DIV/0!</v>
      </c>
      <c r="M626" s="146" t="e">
        <f>M394/M537</f>
        <v>#DIV/0!</v>
      </c>
      <c r="O626" s="146" t="e">
        <f>O394/O537</f>
        <v>#DIV/0!</v>
      </c>
      <c r="P626" s="146"/>
      <c r="Q626" s="146" t="e">
        <f>Q394/Q537</f>
        <v>#DIV/0!</v>
      </c>
      <c r="S626" s="146" t="e">
        <f>S394/S537</f>
        <v>#DIV/0!</v>
      </c>
      <c r="U626" s="146">
        <f>U394/U537</f>
        <v>0.698</v>
      </c>
      <c r="V626" s="146">
        <f>V394/V537</f>
        <v>0.674</v>
      </c>
    </row>
    <row r="627" spans="3:22" ht="11.25" customHeight="1">
      <c r="C627" s="146"/>
      <c r="D627" s="138"/>
      <c r="E627" s="146"/>
      <c r="F627" s="146"/>
      <c r="G627" s="146"/>
      <c r="H627" s="146"/>
      <c r="I627" s="146"/>
      <c r="J627" s="146"/>
      <c r="K627" s="146"/>
      <c r="M627" s="146"/>
      <c r="O627" s="146"/>
      <c r="P627" s="146"/>
      <c r="Q627" s="146"/>
      <c r="S627" s="146"/>
      <c r="U627" s="146"/>
      <c r="V627" s="146"/>
    </row>
    <row r="628" spans="1:22" ht="11.25" customHeight="1">
      <c r="A628" s="111" t="s">
        <v>2</v>
      </c>
      <c r="C628" s="146">
        <f>C396/C539</f>
        <v>0.797</v>
      </c>
      <c r="D628" s="138"/>
      <c r="E628" s="146">
        <f>E396/E539</f>
        <v>0.797</v>
      </c>
      <c r="F628" s="146"/>
      <c r="G628" s="146" t="e">
        <f>G396/G539</f>
        <v>#DIV/0!</v>
      </c>
      <c r="H628" s="146"/>
      <c r="I628" s="146" t="e">
        <f>I396/I539</f>
        <v>#DIV/0!</v>
      </c>
      <c r="J628" s="146"/>
      <c r="K628" s="146" t="e">
        <f>K396/K539</f>
        <v>#DIV/0!</v>
      </c>
      <c r="M628" s="146" t="e">
        <f>M396/M539</f>
        <v>#DIV/0!</v>
      </c>
      <c r="O628" s="146" t="e">
        <f>O396/O539</f>
        <v>#DIV/0!</v>
      </c>
      <c r="P628" s="146"/>
      <c r="Q628" s="146" t="e">
        <f>Q396/Q539</f>
        <v>#DIV/0!</v>
      </c>
      <c r="S628" s="146" t="e">
        <f>S396/S539</f>
        <v>#DIV/0!</v>
      </c>
      <c r="U628" s="146">
        <f>U396/U539</f>
        <v>0.818</v>
      </c>
      <c r="V628" s="146">
        <f>V396/V539</f>
        <v>0.758</v>
      </c>
    </row>
    <row r="629" spans="1:22" ht="11.25" customHeight="1">
      <c r="A629" s="111"/>
      <c r="C629" s="146"/>
      <c r="D629" s="138"/>
      <c r="E629" s="146"/>
      <c r="F629" s="146"/>
      <c r="G629" s="146"/>
      <c r="H629" s="146"/>
      <c r="I629" s="146"/>
      <c r="J629" s="146"/>
      <c r="K629" s="146"/>
      <c r="M629" s="146"/>
      <c r="O629" s="146"/>
      <c r="P629" s="146"/>
      <c r="Q629" s="146"/>
      <c r="S629" s="146"/>
      <c r="U629" s="146"/>
      <c r="V629" s="146"/>
    </row>
    <row r="630" spans="1:22" ht="11.25" customHeight="1">
      <c r="A630" s="35" t="s">
        <v>77</v>
      </c>
      <c r="C630" s="237" t="s">
        <v>47</v>
      </c>
      <c r="D630" s="138"/>
      <c r="E630" s="146">
        <f>E398/E541</f>
        <v>0.755</v>
      </c>
      <c r="F630" s="146"/>
      <c r="G630" s="146"/>
      <c r="H630" s="146"/>
      <c r="I630" s="146"/>
      <c r="J630" s="146"/>
      <c r="K630" s="146"/>
      <c r="M630" s="146"/>
      <c r="O630" s="146"/>
      <c r="P630" s="146"/>
      <c r="Q630" s="146"/>
      <c r="S630" s="146"/>
      <c r="U630" s="146"/>
      <c r="V630" s="146">
        <f>V398/V541</f>
        <v>0.737</v>
      </c>
    </row>
    <row r="631" spans="3:22" ht="11.25" customHeight="1">
      <c r="C631" s="146"/>
      <c r="D631" s="138"/>
      <c r="E631" s="146"/>
      <c r="F631" s="146"/>
      <c r="G631" s="146"/>
      <c r="H631" s="146"/>
      <c r="I631" s="146"/>
      <c r="J631" s="146"/>
      <c r="K631" s="146"/>
      <c r="M631" s="146"/>
      <c r="O631" s="146"/>
      <c r="P631" s="146"/>
      <c r="Q631" s="146"/>
      <c r="S631" s="146"/>
      <c r="U631" s="146"/>
      <c r="V631" s="146"/>
    </row>
    <row r="632" spans="1:22" ht="11.25" customHeight="1" hidden="1">
      <c r="A632" s="111" t="s">
        <v>44</v>
      </c>
      <c r="C632" s="146" t="e">
        <f>C400/C543</f>
        <v>#DIV/0!</v>
      </c>
      <c r="D632" s="138"/>
      <c r="E632" s="146" t="e">
        <f>E400/E543</f>
        <v>#DIV/0!</v>
      </c>
      <c r="F632" s="146"/>
      <c r="G632" s="146" t="e">
        <f>G400/G543</f>
        <v>#DIV/0!</v>
      </c>
      <c r="H632" s="146"/>
      <c r="I632" s="134" t="s">
        <v>47</v>
      </c>
      <c r="J632" s="146"/>
      <c r="K632" s="134" t="s">
        <v>47</v>
      </c>
      <c r="M632" s="134" t="s">
        <v>47</v>
      </c>
      <c r="O632" s="134" t="s">
        <v>47</v>
      </c>
      <c r="P632" s="134"/>
      <c r="Q632" s="134" t="s">
        <v>47</v>
      </c>
      <c r="S632" s="134" t="s">
        <v>47</v>
      </c>
      <c r="U632" s="134" t="s">
        <v>47</v>
      </c>
      <c r="V632" s="146" t="e">
        <f>V400/V543</f>
        <v>#DIV/0!</v>
      </c>
    </row>
    <row r="633" spans="1:22" ht="11.25" customHeight="1">
      <c r="A633" s="111" t="s">
        <v>3</v>
      </c>
      <c r="C633" s="146">
        <f>C401/C544</f>
        <v>0.706</v>
      </c>
      <c r="D633" s="138"/>
      <c r="E633" s="146">
        <f>E401/E544</f>
        <v>0.693</v>
      </c>
      <c r="F633" s="146"/>
      <c r="G633" s="146" t="e">
        <f>G401/G544</f>
        <v>#DIV/0!</v>
      </c>
      <c r="H633" s="146"/>
      <c r="I633" s="146" t="e">
        <f>I401/I544</f>
        <v>#DIV/0!</v>
      </c>
      <c r="J633" s="146"/>
      <c r="K633" s="146" t="e">
        <f>K401/K544</f>
        <v>#DIV/0!</v>
      </c>
      <c r="M633" s="146" t="e">
        <f>M401/M544</f>
        <v>#DIV/0!</v>
      </c>
      <c r="O633" s="146" t="e">
        <f>O401/O544</f>
        <v>#DIV/0!</v>
      </c>
      <c r="P633" s="146"/>
      <c r="Q633" s="146" t="e">
        <f>Q401/Q544</f>
        <v>#DIV/0!</v>
      </c>
      <c r="S633" s="146" t="e">
        <f>S401/S544</f>
        <v>#DIV/0!</v>
      </c>
      <c r="U633" s="146">
        <f>U401/U544</f>
        <v>0.735</v>
      </c>
      <c r="V633" s="146">
        <f>V401/V544</f>
        <v>0.68</v>
      </c>
    </row>
    <row r="634" spans="3:22" ht="11.25" customHeight="1">
      <c r="C634" s="146"/>
      <c r="D634" s="138"/>
      <c r="E634" s="146"/>
      <c r="F634" s="146"/>
      <c r="G634" s="146"/>
      <c r="H634" s="146"/>
      <c r="I634" s="146"/>
      <c r="J634" s="146"/>
      <c r="K634" s="146"/>
      <c r="M634" s="146"/>
      <c r="O634" s="146"/>
      <c r="P634" s="146"/>
      <c r="Q634" s="146"/>
      <c r="S634" s="146"/>
      <c r="U634" s="146"/>
      <c r="V634" s="146"/>
    </row>
    <row r="635" spans="1:22" ht="11.25" customHeight="1">
      <c r="A635" s="111" t="s">
        <v>64</v>
      </c>
      <c r="C635" s="146">
        <f>C403/C546</f>
        <v>0.804</v>
      </c>
      <c r="D635" s="138"/>
      <c r="E635" s="146">
        <f>E403/E546</f>
        <v>0.746</v>
      </c>
      <c r="F635" s="146"/>
      <c r="G635" s="146" t="e">
        <f>G403/G546</f>
        <v>#DIV/0!</v>
      </c>
      <c r="H635" s="146"/>
      <c r="I635" s="146" t="e">
        <f>I403/I546</f>
        <v>#DIV/0!</v>
      </c>
      <c r="J635" s="146"/>
      <c r="K635" s="146" t="e">
        <f>K403/K546</f>
        <v>#DIV/0!</v>
      </c>
      <c r="M635" s="146" t="e">
        <f>M403/M546</f>
        <v>#DIV/0!</v>
      </c>
      <c r="O635" s="146" t="e">
        <f>O403/O546</f>
        <v>#DIV/0!</v>
      </c>
      <c r="P635" s="146"/>
      <c r="Q635" s="146" t="e">
        <f>Q403/Q546</f>
        <v>#DIV/0!</v>
      </c>
      <c r="S635" s="146" t="e">
        <f>S403/S546</f>
        <v>#DIV/0!</v>
      </c>
      <c r="U635" s="146">
        <f>U403/U546</f>
        <v>0.822</v>
      </c>
      <c r="V635" s="146">
        <f>V403/V546</f>
        <v>0.711</v>
      </c>
    </row>
    <row r="636" spans="3:22" ht="11.25" customHeight="1">
      <c r="C636" s="146"/>
      <c r="D636" s="138"/>
      <c r="E636" s="146"/>
      <c r="F636" s="146"/>
      <c r="G636" s="146"/>
      <c r="H636" s="146"/>
      <c r="I636" s="146"/>
      <c r="J636" s="146"/>
      <c r="K636" s="146"/>
      <c r="M636" s="146"/>
      <c r="O636" s="146"/>
      <c r="P636" s="146"/>
      <c r="Q636" s="146"/>
      <c r="S636" s="146"/>
      <c r="U636" s="146"/>
      <c r="V636" s="146"/>
    </row>
    <row r="637" spans="1:22" ht="11.25" customHeight="1" hidden="1">
      <c r="A637" s="111" t="s">
        <v>50</v>
      </c>
      <c r="C637" s="146" t="e">
        <f>C405/C548</f>
        <v>#DIV/0!</v>
      </c>
      <c r="D637" s="138"/>
      <c r="E637" s="146" t="e">
        <f>E405/E548</f>
        <v>#DIV/0!</v>
      </c>
      <c r="F637" s="146"/>
      <c r="G637" s="146" t="e">
        <f>G405/G548</f>
        <v>#DIV/0!</v>
      </c>
      <c r="H637" s="146"/>
      <c r="I637" s="146" t="e">
        <f>I405/I548</f>
        <v>#DIV/0!</v>
      </c>
      <c r="J637" s="146"/>
      <c r="K637" s="146" t="e">
        <f>K405/K548</f>
        <v>#DIV/0!</v>
      </c>
      <c r="M637" s="146" t="e">
        <f>M405/M548</f>
        <v>#DIV/0!</v>
      </c>
      <c r="O637" s="146" t="e">
        <f>O405/O548</f>
        <v>#DIV/0!</v>
      </c>
      <c r="P637" s="146"/>
      <c r="Q637" s="134" t="s">
        <v>47</v>
      </c>
      <c r="S637" s="134" t="s">
        <v>47</v>
      </c>
      <c r="U637" s="134" t="s">
        <v>47</v>
      </c>
      <c r="V637" s="146" t="e">
        <f>V405/V548</f>
        <v>#DIV/0!</v>
      </c>
    </row>
    <row r="638" spans="1:22" ht="11.25" customHeight="1">
      <c r="A638" s="35" t="s">
        <v>88</v>
      </c>
      <c r="C638" s="237" t="s">
        <v>47</v>
      </c>
      <c r="D638" s="138"/>
      <c r="E638" s="237" t="s">
        <v>47</v>
      </c>
      <c r="F638" s="146"/>
      <c r="G638" s="146"/>
      <c r="H638" s="146"/>
      <c r="I638" s="146"/>
      <c r="J638" s="146"/>
      <c r="K638" s="146"/>
      <c r="M638" s="146"/>
      <c r="O638" s="146"/>
      <c r="P638" s="146"/>
      <c r="Q638" s="134"/>
      <c r="S638" s="134"/>
      <c r="U638" s="134"/>
      <c r="V638" s="146">
        <f>V406/V549</f>
        <v>0.611</v>
      </c>
    </row>
    <row r="639" spans="1:22" ht="11.25" customHeight="1">
      <c r="A639" s="111"/>
      <c r="C639" s="146"/>
      <c r="D639" s="138"/>
      <c r="E639" s="146"/>
      <c r="F639" s="146"/>
      <c r="G639" s="146"/>
      <c r="H639" s="146"/>
      <c r="I639" s="146"/>
      <c r="J639" s="146"/>
      <c r="K639" s="146"/>
      <c r="M639" s="146"/>
      <c r="O639" s="146"/>
      <c r="P639" s="146"/>
      <c r="Q639" s="134"/>
      <c r="S639" s="134"/>
      <c r="U639" s="134"/>
      <c r="V639" s="146"/>
    </row>
    <row r="640" spans="1:22" ht="11.25" customHeight="1">
      <c r="A640" s="111" t="s">
        <v>4</v>
      </c>
      <c r="C640" s="146">
        <f>C408/C551</f>
        <v>0.752</v>
      </c>
      <c r="D640" s="138"/>
      <c r="E640" s="146">
        <f>E408/E551</f>
        <v>0.732</v>
      </c>
      <c r="F640" s="146"/>
      <c r="G640" s="146" t="e">
        <f>G408/G551</f>
        <v>#DIV/0!</v>
      </c>
      <c r="H640" s="146"/>
      <c r="I640" s="146" t="e">
        <f>I408/I551</f>
        <v>#DIV/0!</v>
      </c>
      <c r="J640" s="146"/>
      <c r="K640" s="146" t="e">
        <f>K408/K551</f>
        <v>#DIV/0!</v>
      </c>
      <c r="M640" s="146" t="e">
        <f>M408/M551</f>
        <v>#DIV/0!</v>
      </c>
      <c r="O640" s="146" t="e">
        <f>O408/O551</f>
        <v>#DIV/0!</v>
      </c>
      <c r="P640" s="146"/>
      <c r="Q640" s="146" t="e">
        <f>Q408/Q551</f>
        <v>#DIV/0!</v>
      </c>
      <c r="S640" s="146" t="e">
        <f>S408/S551</f>
        <v>#DIV/0!</v>
      </c>
      <c r="U640" s="146">
        <f>U408/U551</f>
        <v>0.769</v>
      </c>
      <c r="V640" s="146">
        <f>V408/V551</f>
        <v>0.706</v>
      </c>
    </row>
    <row r="641" spans="3:22" ht="11.25" customHeight="1">
      <c r="C641" s="146"/>
      <c r="D641" s="138"/>
      <c r="E641" s="146"/>
      <c r="F641" s="146"/>
      <c r="G641" s="146"/>
      <c r="H641" s="146"/>
      <c r="I641" s="146"/>
      <c r="J641" s="146"/>
      <c r="K641" s="146"/>
      <c r="M641" s="146"/>
      <c r="O641" s="146"/>
      <c r="P641" s="146"/>
      <c r="Q641" s="146"/>
      <c r="S641" s="146"/>
      <c r="U641" s="146"/>
      <c r="V641" s="146"/>
    </row>
    <row r="642" spans="1:22" ht="11.25" customHeight="1">
      <c r="A642" s="111" t="s">
        <v>65</v>
      </c>
      <c r="C642" s="146">
        <f>C410/C553</f>
        <v>0.699</v>
      </c>
      <c r="D642" s="138"/>
      <c r="E642" s="146">
        <f>E410/E553</f>
        <v>0.698</v>
      </c>
      <c r="F642" s="146"/>
      <c r="G642" s="146" t="e">
        <f>G410/G553</f>
        <v>#DIV/0!</v>
      </c>
      <c r="H642" s="146"/>
      <c r="I642" s="146" t="e">
        <f>I410/I553</f>
        <v>#DIV/0!</v>
      </c>
      <c r="J642" s="146"/>
      <c r="K642" s="146" t="e">
        <f>K410/K553</f>
        <v>#DIV/0!</v>
      </c>
      <c r="M642" s="146" t="e">
        <f>M410/M553</f>
        <v>#DIV/0!</v>
      </c>
      <c r="O642" s="146" t="e">
        <f>O410/O553</f>
        <v>#DIV/0!</v>
      </c>
      <c r="P642" s="146"/>
      <c r="Q642" s="146" t="e">
        <f>Q410/Q553</f>
        <v>#DIV/0!</v>
      </c>
      <c r="S642" s="146" t="e">
        <f>S410/S553</f>
        <v>#DIV/0!</v>
      </c>
      <c r="U642" s="146">
        <f>U410/U553</f>
        <v>0.701</v>
      </c>
      <c r="V642" s="146">
        <f>V410/V553</f>
        <v>0.708</v>
      </c>
    </row>
    <row r="643" spans="3:22" ht="11.25" customHeight="1">
      <c r="C643" s="146"/>
      <c r="D643" s="138"/>
      <c r="E643" s="146"/>
      <c r="F643" s="146"/>
      <c r="G643" s="146"/>
      <c r="H643" s="146"/>
      <c r="I643" s="146"/>
      <c r="J643" s="146"/>
      <c r="K643" s="146"/>
      <c r="M643" s="146"/>
      <c r="O643" s="146"/>
      <c r="P643" s="146"/>
      <c r="Q643" s="146"/>
      <c r="S643" s="146"/>
      <c r="U643" s="146"/>
      <c r="V643" s="146"/>
    </row>
    <row r="644" spans="1:22" ht="11.25" customHeight="1">
      <c r="A644" s="111" t="s">
        <v>78</v>
      </c>
      <c r="C644" s="146">
        <f>C412/C555</f>
        <v>0.772</v>
      </c>
      <c r="D644" s="138"/>
      <c r="E644" s="146">
        <f>E412/E555</f>
        <v>0.797</v>
      </c>
      <c r="F644" s="146"/>
      <c r="G644" s="146" t="e">
        <f>G412/G555</f>
        <v>#DIV/0!</v>
      </c>
      <c r="H644" s="146"/>
      <c r="I644" s="146" t="e">
        <f>I412/I555</f>
        <v>#DIV/0!</v>
      </c>
      <c r="J644" s="146"/>
      <c r="K644" s="146" t="e">
        <f>K412/K555</f>
        <v>#DIV/0!</v>
      </c>
      <c r="M644" s="146" t="e">
        <f>M412/M555</f>
        <v>#DIV/0!</v>
      </c>
      <c r="O644" s="146" t="e">
        <f>O412/O555</f>
        <v>#DIV/0!</v>
      </c>
      <c r="P644" s="146"/>
      <c r="Q644" s="146" t="e">
        <f>Q412/Q555</f>
        <v>#DIV/0!</v>
      </c>
      <c r="S644" s="146" t="e">
        <f>S412/S555</f>
        <v>#DIV/0!</v>
      </c>
      <c r="U644" s="146">
        <f>U412/U555</f>
        <v>0.782</v>
      </c>
      <c r="V644" s="237" t="s">
        <v>47</v>
      </c>
    </row>
    <row r="645" spans="3:22" ht="11.25" customHeight="1">
      <c r="C645" s="146"/>
      <c r="D645" s="138"/>
      <c r="E645" s="146"/>
      <c r="F645" s="146"/>
      <c r="G645" s="146"/>
      <c r="H645" s="146"/>
      <c r="I645" s="146"/>
      <c r="J645" s="146"/>
      <c r="K645" s="146"/>
      <c r="M645" s="146"/>
      <c r="O645" s="146"/>
      <c r="P645" s="146"/>
      <c r="Q645" s="146"/>
      <c r="S645" s="146"/>
      <c r="U645" s="146"/>
      <c r="V645" s="146"/>
    </row>
    <row r="646" spans="1:22" ht="11.25" customHeight="1">
      <c r="A646" s="111" t="s">
        <v>5</v>
      </c>
      <c r="C646" s="146">
        <f>C414/C557</f>
        <v>0.76</v>
      </c>
      <c r="D646" s="138"/>
      <c r="E646" s="146">
        <f>E414/E557</f>
        <v>0.744</v>
      </c>
      <c r="F646" s="146"/>
      <c r="G646" s="146" t="e">
        <f>G414/G557</f>
        <v>#DIV/0!</v>
      </c>
      <c r="H646" s="146"/>
      <c r="I646" s="146" t="e">
        <f>I414/I557</f>
        <v>#DIV/0!</v>
      </c>
      <c r="J646" s="146"/>
      <c r="K646" s="146" t="e">
        <f>K414/K557</f>
        <v>#DIV/0!</v>
      </c>
      <c r="M646" s="146" t="e">
        <f>M414/M557</f>
        <v>#DIV/0!</v>
      </c>
      <c r="O646" s="146" t="e">
        <f>O414/O557</f>
        <v>#DIV/0!</v>
      </c>
      <c r="P646" s="146"/>
      <c r="Q646" s="146" t="e">
        <f>Q414/Q557</f>
        <v>#DIV/0!</v>
      </c>
      <c r="S646" s="146" t="e">
        <f>S414/S557</f>
        <v>#DIV/0!</v>
      </c>
      <c r="U646" s="146">
        <f>U414/U557</f>
        <v>0.781</v>
      </c>
      <c r="V646" s="146">
        <f>V414/V557</f>
        <v>0.72</v>
      </c>
    </row>
    <row r="647" spans="3:22" ht="11.25" customHeight="1">
      <c r="C647" s="146"/>
      <c r="D647" s="138"/>
      <c r="E647" s="146"/>
      <c r="F647" s="146"/>
      <c r="G647" s="146"/>
      <c r="H647" s="146"/>
      <c r="I647" s="146"/>
      <c r="J647" s="146"/>
      <c r="K647" s="146"/>
      <c r="M647" s="146"/>
      <c r="O647" s="146"/>
      <c r="P647" s="146"/>
      <c r="Q647" s="146"/>
      <c r="S647" s="146"/>
      <c r="U647" s="146"/>
      <c r="V647" s="146"/>
    </row>
    <row r="648" spans="1:22" ht="11.25" customHeight="1">
      <c r="A648" s="123" t="s">
        <v>6</v>
      </c>
      <c r="B648" s="133"/>
      <c r="C648" s="146">
        <f>C416/C559</f>
        <v>0.745</v>
      </c>
      <c r="D648" s="140"/>
      <c r="E648" s="146">
        <f>E416/E559</f>
        <v>0.755</v>
      </c>
      <c r="F648" s="146"/>
      <c r="G648" s="146" t="e">
        <f>G416/G559</f>
        <v>#DIV/0!</v>
      </c>
      <c r="H648" s="146"/>
      <c r="I648" s="146" t="e">
        <f>I416/I559</f>
        <v>#DIV/0!</v>
      </c>
      <c r="J648" s="146"/>
      <c r="K648" s="146" t="e">
        <f>K416/K559</f>
        <v>#DIV/0!</v>
      </c>
      <c r="M648" s="146" t="e">
        <f>M416/M559</f>
        <v>#DIV/0!</v>
      </c>
      <c r="O648" s="146" t="e">
        <f>O416/O559</f>
        <v>#DIV/0!</v>
      </c>
      <c r="P648" s="146"/>
      <c r="Q648" s="146" t="e">
        <f>Q416/Q559</f>
        <v>#DIV/0!</v>
      </c>
      <c r="S648" s="146" t="e">
        <f>S416/S559</f>
        <v>#DIV/0!</v>
      </c>
      <c r="U648" s="146">
        <f>U416/U559</f>
        <v>0.766</v>
      </c>
      <c r="V648" s="146">
        <f>V416/V559</f>
        <v>0.728</v>
      </c>
    </row>
    <row r="649" spans="1:22" ht="11.25" customHeight="1">
      <c r="A649" s="133"/>
      <c r="B649" s="133"/>
      <c r="C649" s="146"/>
      <c r="D649" s="140"/>
      <c r="E649" s="146"/>
      <c r="F649" s="146"/>
      <c r="G649" s="146"/>
      <c r="H649" s="146"/>
      <c r="I649" s="146"/>
      <c r="J649" s="146"/>
      <c r="K649" s="146"/>
      <c r="M649" s="146"/>
      <c r="O649" s="146"/>
      <c r="P649" s="146"/>
      <c r="Q649" s="146"/>
      <c r="S649" s="146"/>
      <c r="U649" s="146"/>
      <c r="V649" s="146"/>
    </row>
    <row r="650" spans="1:22" ht="11.25" customHeight="1">
      <c r="A650" s="111" t="s">
        <v>15</v>
      </c>
      <c r="B650" s="133"/>
      <c r="C650" s="146">
        <f>C418/C561</f>
        <v>0.737</v>
      </c>
      <c r="D650" s="140"/>
      <c r="E650" s="146">
        <f>E418/E561</f>
        <v>0.729</v>
      </c>
      <c r="F650" s="146"/>
      <c r="G650" s="146" t="e">
        <f>G418/G561</f>
        <v>#DIV/0!</v>
      </c>
      <c r="H650" s="146"/>
      <c r="I650" s="146" t="e">
        <f>I418/I561</f>
        <v>#DIV/0!</v>
      </c>
      <c r="J650" s="146"/>
      <c r="K650" s="146" t="e">
        <f>K418/K561</f>
        <v>#DIV/0!</v>
      </c>
      <c r="M650" s="146" t="e">
        <f>M418/M561</f>
        <v>#DIV/0!</v>
      </c>
      <c r="O650" s="146" t="e">
        <f>O418/O561</f>
        <v>#DIV/0!</v>
      </c>
      <c r="P650" s="146"/>
      <c r="Q650" s="146" t="e">
        <f>Q418/Q561</f>
        <v>#DIV/0!</v>
      </c>
      <c r="S650" s="146" t="e">
        <f>S418/S561</f>
        <v>#DIV/0!</v>
      </c>
      <c r="U650" s="146">
        <f>U418/U561</f>
        <v>0.757</v>
      </c>
      <c r="V650" s="146">
        <f>V418/V561</f>
        <v>0.706</v>
      </c>
    </row>
    <row r="651" spans="2:6" ht="11.25" customHeight="1">
      <c r="B651" s="133"/>
      <c r="C651" s="136"/>
      <c r="D651" s="133"/>
      <c r="E651" s="136"/>
      <c r="F651" s="24"/>
    </row>
    <row r="652" ht="11.25" customHeight="1">
      <c r="A652" s="111" t="s">
        <v>79</v>
      </c>
    </row>
    <row r="653" ht="11.25" customHeight="1">
      <c r="A653" s="46" t="s">
        <v>66</v>
      </c>
    </row>
    <row r="654" ht="11.25" customHeight="1">
      <c r="A654" s="46" t="s">
        <v>67</v>
      </c>
    </row>
    <row r="655" ht="11.25" customHeight="1">
      <c r="A655" s="46" t="s">
        <v>91</v>
      </c>
    </row>
    <row r="656" ht="11.25" customHeight="1">
      <c r="A656" s="122" t="s">
        <v>92</v>
      </c>
    </row>
    <row r="657" ht="11.25" customHeight="1">
      <c r="A657" s="122" t="s">
        <v>8</v>
      </c>
    </row>
    <row r="658" ht="11.25" customHeight="1">
      <c r="A658" s="50"/>
    </row>
  </sheetData>
  <sheetProtection/>
  <printOptions/>
  <pageMargins left="0.81" right="0.25" top="0.87" bottom="0" header="0.5" footer="0.5"/>
  <pageSetup fitToHeight="18" horizontalDpi="600" verticalDpi="600" orientation="landscape" r:id="rId1"/>
  <headerFooter alignWithMargins="0">
    <oddFooter>&amp;L&amp;D</oddFooter>
  </headerFooter>
  <rowBreaks count="13" manualBreakCount="13">
    <brk id="44" max="255" man="1"/>
    <brk id="92" max="255" man="1"/>
    <brk id="141" max="255" man="1"/>
    <brk id="185" max="255" man="1"/>
    <brk id="235" max="255" man="1"/>
    <brk id="283" max="255" man="1"/>
    <brk id="333" max="255" man="1"/>
    <brk id="381" max="255" man="1"/>
    <brk id="431" max="255" man="1"/>
    <brk id="474" max="255" man="1"/>
    <brk id="524" max="255" man="1"/>
    <brk id="569" max="255" man="1"/>
    <brk id="6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505"/>
  <sheetViews>
    <sheetView showGridLines="0" zoomScalePageLayoutView="0" workbookViewId="0" topLeftCell="A364">
      <selection activeCell="C409" sqref="C409"/>
    </sheetView>
  </sheetViews>
  <sheetFormatPr defaultColWidth="12.57421875" defaultRowHeight="11.25" customHeight="1"/>
  <cols>
    <col min="1" max="1" width="16.421875" style="18" customWidth="1"/>
    <col min="2" max="2" width="5.28125" style="18" customWidth="1"/>
    <col min="3" max="3" width="11.7109375" style="18" customWidth="1"/>
    <col min="4" max="4" width="2.421875" style="18" customWidth="1"/>
    <col min="5" max="5" width="11.7109375" style="18" customWidth="1"/>
    <col min="6" max="6" width="2.421875" style="18" customWidth="1"/>
    <col min="7" max="7" width="11.7109375" style="18" customWidth="1"/>
    <col min="8" max="8" width="2.421875" style="18" customWidth="1"/>
    <col min="9" max="9" width="11.7109375" style="18" customWidth="1"/>
    <col min="10" max="10" width="2.421875" style="18" customWidth="1"/>
    <col min="11" max="11" width="11.7109375" style="18" customWidth="1"/>
    <col min="12" max="12" width="2.421875" style="18" customWidth="1"/>
    <col min="13" max="13" width="11.7109375" style="18" customWidth="1"/>
    <col min="14" max="14" width="2.421875" style="18" customWidth="1"/>
    <col min="15" max="15" width="11.7109375" style="18" customWidth="1"/>
    <col min="16" max="16" width="2.421875" style="18" hidden="1" customWidth="1"/>
    <col min="17" max="18" width="11.7109375" style="18" hidden="1" customWidth="1"/>
    <col min="19" max="19" width="5.57421875" style="18" hidden="1" customWidth="1"/>
    <col min="20" max="20" width="11.7109375" style="18" hidden="1" customWidth="1"/>
    <col min="21" max="21" width="2.421875" style="18" hidden="1" customWidth="1"/>
    <col min="22" max="22" width="11.7109375" style="18" hidden="1" customWidth="1"/>
    <col min="23" max="23" width="2.421875" style="18" hidden="1" customWidth="1"/>
    <col min="24" max="24" width="11.7109375" style="18" hidden="1" customWidth="1"/>
    <col min="25" max="25" width="2.421875" style="18" hidden="1" customWidth="1"/>
    <col min="26" max="26" width="11.7109375" style="18" hidden="1" customWidth="1"/>
    <col min="27" max="27" width="2.421875" style="18" hidden="1" customWidth="1"/>
    <col min="28" max="28" width="11.7109375" style="18" hidden="1" customWidth="1"/>
    <col min="29" max="29" width="2.421875" style="18" hidden="1" customWidth="1"/>
    <col min="30" max="30" width="11.7109375" style="18" hidden="1" customWidth="1"/>
    <col min="31" max="31" width="2.421875" style="18" hidden="1" customWidth="1"/>
    <col min="32" max="32" width="11.7109375" style="18" hidden="1" customWidth="1"/>
    <col min="33" max="33" width="2.421875" style="18" hidden="1" customWidth="1"/>
    <col min="34" max="34" width="0" style="18" hidden="1" customWidth="1"/>
    <col min="35" max="35" width="2.421875" style="18" customWidth="1"/>
    <col min="36" max="36" width="12.57421875" style="18" customWidth="1"/>
    <col min="37" max="37" width="2.7109375" style="18" customWidth="1"/>
    <col min="38" max="16384" width="12.57421875" style="18" customWidth="1"/>
  </cols>
  <sheetData>
    <row r="1" spans="1:5" ht="11.25" customHeight="1">
      <c r="A1" s="111" t="s">
        <v>0</v>
      </c>
      <c r="B1" s="113"/>
      <c r="C1" s="113"/>
      <c r="D1" s="113"/>
      <c r="E1" s="113"/>
    </row>
    <row r="2" spans="1:5" ht="11.25" customHeight="1">
      <c r="A2" s="111" t="s">
        <v>30</v>
      </c>
      <c r="B2" s="113"/>
      <c r="C2" s="113"/>
      <c r="D2" s="113"/>
      <c r="E2" s="113"/>
    </row>
    <row r="3" spans="1:5" ht="11.25" customHeight="1">
      <c r="A3" s="37" t="s">
        <v>87</v>
      </c>
      <c r="B3" s="222"/>
      <c r="C3" s="222"/>
      <c r="D3" s="113"/>
      <c r="E3" s="113"/>
    </row>
    <row r="4" spans="1:5" ht="11.25" customHeight="1">
      <c r="A4" s="111" t="s">
        <v>1</v>
      </c>
      <c r="B4" s="119"/>
      <c r="C4" s="113"/>
      <c r="D4" s="113"/>
      <c r="E4" s="113"/>
    </row>
    <row r="5" spans="1:5" ht="11.25" customHeight="1">
      <c r="A5" s="35"/>
      <c r="B5" s="113"/>
      <c r="C5" s="113"/>
      <c r="D5" s="113"/>
      <c r="E5" s="113"/>
    </row>
    <row r="6" spans="1:5" ht="11.25" customHeight="1">
      <c r="A6" s="116"/>
      <c r="B6" s="113"/>
      <c r="C6" s="113"/>
      <c r="D6" s="113"/>
      <c r="E6" s="113"/>
    </row>
    <row r="7" spans="1:17" ht="11.25" customHeight="1">
      <c r="A7" s="113"/>
      <c r="B7" s="113"/>
      <c r="C7" s="117">
        <v>2010</v>
      </c>
      <c r="D7" s="164"/>
      <c r="E7" s="40">
        <v>2011</v>
      </c>
      <c r="F7" s="113"/>
      <c r="G7" s="40">
        <v>2012</v>
      </c>
      <c r="H7" s="113"/>
      <c r="I7" s="113"/>
      <c r="J7" s="113"/>
      <c r="K7" s="113"/>
      <c r="L7" s="113"/>
      <c r="M7" s="113"/>
      <c r="N7" s="113"/>
      <c r="O7" s="113"/>
      <c r="P7" s="113"/>
      <c r="Q7" s="223"/>
    </row>
    <row r="8" spans="1:16" ht="11.25" customHeight="1">
      <c r="A8" s="113"/>
      <c r="B8" s="113"/>
      <c r="C8" s="119"/>
      <c r="D8" s="13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7" ht="11.25" customHeight="1">
      <c r="A9" s="77" t="s">
        <v>90</v>
      </c>
      <c r="B9" s="113"/>
      <c r="C9" s="176">
        <v>58444</v>
      </c>
      <c r="D9" s="177"/>
      <c r="E9" s="228">
        <v>49822</v>
      </c>
      <c r="F9" s="178"/>
      <c r="G9" s="177">
        <v>53544</v>
      </c>
      <c r="H9" s="177"/>
      <c r="I9" s="177"/>
      <c r="J9" s="138"/>
      <c r="K9" s="177"/>
      <c r="M9" s="177"/>
      <c r="O9" s="228"/>
      <c r="P9" s="177"/>
      <c r="Q9" s="177"/>
    </row>
    <row r="10" spans="1:15" ht="11.25" customHeight="1">
      <c r="A10" s="113"/>
      <c r="B10" s="113"/>
      <c r="C10" s="137"/>
      <c r="D10" s="138"/>
      <c r="E10" s="230"/>
      <c r="G10" s="138"/>
      <c r="H10" s="138"/>
      <c r="I10" s="138"/>
      <c r="J10" s="138"/>
      <c r="K10" s="138"/>
      <c r="O10" s="229"/>
    </row>
    <row r="11" spans="1:17" ht="11.25" customHeight="1">
      <c r="A11" s="111" t="s">
        <v>55</v>
      </c>
      <c r="B11" s="113"/>
      <c r="C11" s="137">
        <v>144237</v>
      </c>
      <c r="D11" s="138"/>
      <c r="E11" s="230">
        <v>140984</v>
      </c>
      <c r="G11" s="138">
        <v>111339</v>
      </c>
      <c r="H11" s="138"/>
      <c r="I11" s="138"/>
      <c r="J11" s="138"/>
      <c r="K11" s="138"/>
      <c r="M11" s="138"/>
      <c r="O11" s="230"/>
      <c r="P11" s="138"/>
      <c r="Q11" s="138"/>
    </row>
    <row r="12" spans="1:17" ht="11.25" customHeight="1">
      <c r="A12" s="111"/>
      <c r="B12" s="113"/>
      <c r="C12" s="137"/>
      <c r="D12" s="138"/>
      <c r="E12" s="230"/>
      <c r="G12" s="138"/>
      <c r="H12" s="138"/>
      <c r="I12" s="138"/>
      <c r="J12" s="138"/>
      <c r="K12" s="138"/>
      <c r="M12" s="138"/>
      <c r="O12" s="230"/>
      <c r="P12" s="138"/>
      <c r="Q12" s="138"/>
    </row>
    <row r="13" spans="1:17" ht="11.25" customHeight="1">
      <c r="A13" s="111" t="s">
        <v>48</v>
      </c>
      <c r="B13" s="113"/>
      <c r="C13" s="137">
        <v>211354</v>
      </c>
      <c r="D13" s="138"/>
      <c r="E13" s="230">
        <v>224246</v>
      </c>
      <c r="G13" s="138">
        <v>217317</v>
      </c>
      <c r="H13" s="138"/>
      <c r="I13" s="138"/>
      <c r="J13" s="138"/>
      <c r="K13" s="138"/>
      <c r="M13" s="138"/>
      <c r="O13" s="230"/>
      <c r="P13" s="138"/>
      <c r="Q13" s="138"/>
    </row>
    <row r="14" spans="1:17" ht="11.25" customHeight="1">
      <c r="A14" s="113"/>
      <c r="B14" s="113"/>
      <c r="C14" s="137"/>
      <c r="D14" s="138"/>
      <c r="E14" s="230"/>
      <c r="G14" s="138"/>
      <c r="H14" s="138"/>
      <c r="I14" s="138"/>
      <c r="J14" s="138"/>
      <c r="K14" s="138"/>
      <c r="M14" s="138"/>
      <c r="O14" s="230"/>
      <c r="P14" s="138"/>
      <c r="Q14" s="138"/>
    </row>
    <row r="15" spans="1:17" ht="11.25" customHeight="1">
      <c r="A15" s="111" t="s">
        <v>2</v>
      </c>
      <c r="B15" s="113"/>
      <c r="C15" s="137">
        <v>128891</v>
      </c>
      <c r="D15" s="138"/>
      <c r="E15" s="230">
        <v>125647</v>
      </c>
      <c r="G15" s="138">
        <v>125551</v>
      </c>
      <c r="H15" s="138"/>
      <c r="I15" s="138"/>
      <c r="J15" s="138"/>
      <c r="K15" s="138"/>
      <c r="M15" s="138"/>
      <c r="O15" s="230"/>
      <c r="P15" s="138"/>
      <c r="Q15" s="138"/>
    </row>
    <row r="16" spans="1:17" ht="11.25" customHeight="1">
      <c r="A16" s="111"/>
      <c r="B16" s="113"/>
      <c r="C16" s="137"/>
      <c r="D16" s="138"/>
      <c r="E16" s="230"/>
      <c r="G16" s="138"/>
      <c r="H16" s="138"/>
      <c r="I16" s="138"/>
      <c r="J16" s="138"/>
      <c r="K16" s="138"/>
      <c r="M16" s="138"/>
      <c r="O16" s="230"/>
      <c r="P16" s="138"/>
      <c r="Q16" s="138"/>
    </row>
    <row r="17" spans="1:17" ht="11.25" customHeight="1">
      <c r="A17" s="35" t="s">
        <v>77</v>
      </c>
      <c r="B17" s="113"/>
      <c r="C17" s="237" t="s">
        <v>47</v>
      </c>
      <c r="D17" s="138"/>
      <c r="E17" s="230">
        <v>28493</v>
      </c>
      <c r="G17" s="138">
        <v>47898</v>
      </c>
      <c r="H17" s="138"/>
      <c r="I17" s="138"/>
      <c r="J17" s="138"/>
      <c r="K17" s="138"/>
      <c r="M17" s="138"/>
      <c r="O17" s="230"/>
      <c r="P17" s="138"/>
      <c r="Q17" s="138"/>
    </row>
    <row r="18" spans="1:17" ht="11.25" customHeight="1">
      <c r="A18" s="35"/>
      <c r="B18" s="113"/>
      <c r="C18" s="137"/>
      <c r="D18" s="138"/>
      <c r="E18" s="230"/>
      <c r="G18" s="138"/>
      <c r="H18" s="138"/>
      <c r="I18" s="138"/>
      <c r="J18" s="138"/>
      <c r="K18" s="138"/>
      <c r="M18" s="138"/>
      <c r="O18" s="230"/>
      <c r="P18" s="138"/>
      <c r="Q18" s="138"/>
    </row>
    <row r="19" spans="1:17" ht="11.25" customHeight="1">
      <c r="A19" s="34" t="s">
        <v>3</v>
      </c>
      <c r="B19" s="113"/>
      <c r="C19" s="137">
        <v>159094</v>
      </c>
      <c r="D19" s="138"/>
      <c r="E19" s="230">
        <v>162338</v>
      </c>
      <c r="G19" s="138">
        <v>144061</v>
      </c>
      <c r="H19" s="138"/>
      <c r="I19" s="138"/>
      <c r="J19" s="138"/>
      <c r="K19" s="138"/>
      <c r="M19" s="138"/>
      <c r="O19" s="230"/>
      <c r="P19" s="138"/>
      <c r="Q19" s="138"/>
    </row>
    <row r="20" spans="1:17" ht="11.25" customHeight="1">
      <c r="A20" s="35"/>
      <c r="B20" s="113"/>
      <c r="C20" s="137"/>
      <c r="D20" s="138"/>
      <c r="E20" s="230"/>
      <c r="G20" s="138"/>
      <c r="H20" s="138"/>
      <c r="I20" s="138"/>
      <c r="J20" s="138"/>
      <c r="K20" s="138"/>
      <c r="M20" s="138"/>
      <c r="O20" s="230"/>
      <c r="P20" s="138"/>
      <c r="Q20" s="138"/>
    </row>
    <row r="21" spans="1:17" ht="11.25" customHeight="1">
      <c r="A21" s="34" t="s">
        <v>64</v>
      </c>
      <c r="B21" s="113"/>
      <c r="C21" s="137">
        <v>56256</v>
      </c>
      <c r="D21" s="138"/>
      <c r="E21" s="230">
        <v>70233</v>
      </c>
      <c r="G21" s="138">
        <v>56237</v>
      </c>
      <c r="H21" s="138"/>
      <c r="I21" s="138"/>
      <c r="J21" s="138"/>
      <c r="K21" s="138"/>
      <c r="M21" s="138"/>
      <c r="O21" s="230"/>
      <c r="P21" s="138"/>
      <c r="Q21" s="138"/>
    </row>
    <row r="22" spans="1:17" ht="11.25" customHeight="1">
      <c r="A22" s="35"/>
      <c r="B22" s="113"/>
      <c r="C22" s="137"/>
      <c r="D22" s="138"/>
      <c r="E22" s="230"/>
      <c r="G22" s="138"/>
      <c r="H22" s="138"/>
      <c r="I22" s="138"/>
      <c r="J22" s="138"/>
      <c r="K22" s="138"/>
      <c r="M22" s="138"/>
      <c r="O22" s="230"/>
      <c r="P22" s="138"/>
      <c r="Q22" s="138"/>
    </row>
    <row r="23" spans="1:17" ht="11.25" customHeight="1">
      <c r="A23" s="34" t="s">
        <v>88</v>
      </c>
      <c r="B23" s="113"/>
      <c r="C23" s="237" t="s">
        <v>47</v>
      </c>
      <c r="D23" s="138"/>
      <c r="E23" s="287" t="s">
        <v>47</v>
      </c>
      <c r="G23" s="138">
        <v>43567</v>
      </c>
      <c r="H23" s="138"/>
      <c r="I23" s="138"/>
      <c r="J23" s="138"/>
      <c r="K23" s="138"/>
      <c r="M23" s="138"/>
      <c r="O23" s="230"/>
      <c r="P23" s="138"/>
      <c r="Q23" s="138"/>
    </row>
    <row r="24" spans="1:17" ht="11.25" customHeight="1">
      <c r="A24" s="35"/>
      <c r="B24" s="113"/>
      <c r="C24" s="137"/>
      <c r="D24" s="138"/>
      <c r="E24" s="230"/>
      <c r="G24" s="138"/>
      <c r="H24" s="138"/>
      <c r="I24" s="138"/>
      <c r="J24" s="138"/>
      <c r="K24" s="138"/>
      <c r="M24" s="138"/>
      <c r="O24" s="230"/>
      <c r="P24" s="138"/>
      <c r="Q24" s="138"/>
    </row>
    <row r="25" spans="1:17" ht="11.25" customHeight="1">
      <c r="A25" s="34" t="s">
        <v>4</v>
      </c>
      <c r="B25" s="113"/>
      <c r="C25" s="137">
        <v>114696</v>
      </c>
      <c r="D25" s="138"/>
      <c r="E25" s="230">
        <v>108753</v>
      </c>
      <c r="G25" s="138">
        <v>92488</v>
      </c>
      <c r="H25" s="138"/>
      <c r="I25" s="138"/>
      <c r="J25" s="138"/>
      <c r="K25" s="138"/>
      <c r="M25" s="138"/>
      <c r="O25" s="230"/>
      <c r="P25" s="138"/>
      <c r="Q25" s="138"/>
    </row>
    <row r="26" spans="1:17" ht="11.25" customHeight="1">
      <c r="A26" s="35"/>
      <c r="B26" s="113"/>
      <c r="C26" s="137"/>
      <c r="D26" s="138"/>
      <c r="E26" s="230"/>
      <c r="G26" s="138"/>
      <c r="H26" s="138"/>
      <c r="I26" s="138"/>
      <c r="J26" s="138"/>
      <c r="K26" s="138"/>
      <c r="M26" s="138"/>
      <c r="O26" s="230"/>
      <c r="P26" s="138"/>
      <c r="Q26" s="138"/>
    </row>
    <row r="27" spans="1:17" ht="11.25" customHeight="1">
      <c r="A27" s="36" t="s">
        <v>65</v>
      </c>
      <c r="B27" s="113"/>
      <c r="C27" s="137">
        <v>108919</v>
      </c>
      <c r="D27" s="138"/>
      <c r="E27" s="230">
        <v>111581</v>
      </c>
      <c r="G27" s="138">
        <v>83985</v>
      </c>
      <c r="H27" s="138"/>
      <c r="I27" s="138"/>
      <c r="J27" s="138"/>
      <c r="K27" s="138"/>
      <c r="M27" s="138"/>
      <c r="O27" s="230"/>
      <c r="P27" s="138"/>
      <c r="Q27" s="138"/>
    </row>
    <row r="28" spans="1:17" ht="11.25" customHeight="1">
      <c r="A28" s="35"/>
      <c r="B28" s="113"/>
      <c r="C28" s="137"/>
      <c r="D28" s="138"/>
      <c r="E28" s="230"/>
      <c r="F28" s="9"/>
      <c r="G28" s="138"/>
      <c r="H28" s="138"/>
      <c r="I28" s="138"/>
      <c r="J28" s="138"/>
      <c r="K28" s="138"/>
      <c r="M28" s="138"/>
      <c r="O28" s="230"/>
      <c r="P28" s="138"/>
      <c r="Q28" s="138"/>
    </row>
    <row r="29" spans="1:17" ht="11.25" customHeight="1">
      <c r="A29" s="34" t="s">
        <v>78</v>
      </c>
      <c r="B29" s="113"/>
      <c r="C29" s="137">
        <v>49079</v>
      </c>
      <c r="D29" s="138"/>
      <c r="E29" s="230">
        <v>15473</v>
      </c>
      <c r="F29" s="9"/>
      <c r="G29" s="237" t="s">
        <v>47</v>
      </c>
      <c r="H29" s="138"/>
      <c r="I29" s="138"/>
      <c r="J29" s="138"/>
      <c r="K29" s="138"/>
      <c r="M29" s="138"/>
      <c r="O29" s="230"/>
      <c r="P29" s="138"/>
      <c r="Q29" s="138"/>
    </row>
    <row r="30" spans="1:17" ht="11.25" customHeight="1">
      <c r="A30" s="113"/>
      <c r="B30" s="113"/>
      <c r="C30" s="137"/>
      <c r="D30" s="138"/>
      <c r="E30" s="230"/>
      <c r="F30" s="9"/>
      <c r="G30" s="138"/>
      <c r="H30" s="138"/>
      <c r="I30" s="138"/>
      <c r="J30" s="138"/>
      <c r="K30" s="138"/>
      <c r="M30" s="138"/>
      <c r="O30" s="230"/>
      <c r="P30" s="138"/>
      <c r="Q30" s="138"/>
    </row>
    <row r="31" spans="1:17" ht="11.25" customHeight="1">
      <c r="A31" s="111" t="s">
        <v>5</v>
      </c>
      <c r="B31" s="113"/>
      <c r="C31" s="137">
        <v>54767</v>
      </c>
      <c r="D31" s="138"/>
      <c r="E31" s="230">
        <v>48595</v>
      </c>
      <c r="F31" s="9"/>
      <c r="G31" s="138">
        <v>40049</v>
      </c>
      <c r="H31" s="138"/>
      <c r="I31" s="138"/>
      <c r="J31" s="138"/>
      <c r="K31" s="138"/>
      <c r="M31" s="138"/>
      <c r="O31" s="230"/>
      <c r="P31" s="138"/>
      <c r="Q31" s="138"/>
    </row>
    <row r="32" spans="1:17" ht="11.25" customHeight="1">
      <c r="A32" s="113"/>
      <c r="B32" s="113"/>
      <c r="C32" s="137"/>
      <c r="D32" s="138"/>
      <c r="E32" s="230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 ht="11.25" customHeight="1">
      <c r="A33" s="111" t="s">
        <v>6</v>
      </c>
      <c r="B33" s="113"/>
      <c r="C33" s="139">
        <v>137601</v>
      </c>
      <c r="D33" s="140"/>
      <c r="E33" s="288">
        <v>121542</v>
      </c>
      <c r="F33" s="138"/>
      <c r="G33" s="141">
        <v>114968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40"/>
    </row>
    <row r="34" spans="1:16" ht="11.25" customHeight="1">
      <c r="A34" s="113"/>
      <c r="B34" s="113"/>
      <c r="C34" s="119"/>
      <c r="D34" s="133"/>
      <c r="E34" s="230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1:17" ht="11.25" customHeight="1" thickBot="1">
      <c r="A35" s="111" t="s">
        <v>15</v>
      </c>
      <c r="B35" s="113"/>
      <c r="C35" s="143">
        <f>SUM(C9:C33)</f>
        <v>1223338</v>
      </c>
      <c r="D35" s="144"/>
      <c r="E35" s="289">
        <f>SUM(E9:E33)</f>
        <v>1207707</v>
      </c>
      <c r="F35" s="138"/>
      <c r="G35" s="143">
        <f>SUM(G9:G33)</f>
        <v>1131004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44"/>
    </row>
    <row r="36" spans="1:16" ht="11.25" customHeight="1" thickTop="1">
      <c r="A36" s="113"/>
      <c r="B36" s="113"/>
      <c r="C36" s="119"/>
      <c r="D36" s="133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6" ht="11.25" customHeight="1">
      <c r="A37" s="111" t="s">
        <v>79</v>
      </c>
      <c r="B37" s="113"/>
      <c r="C37" s="119"/>
      <c r="D37" s="133"/>
      <c r="E37" s="119"/>
      <c r="F37" s="24"/>
    </row>
    <row r="38" spans="1:6" ht="11.25" customHeight="1">
      <c r="A38" s="46" t="s">
        <v>66</v>
      </c>
      <c r="B38" s="113"/>
      <c r="C38" s="119"/>
      <c r="D38" s="133"/>
      <c r="E38" s="119"/>
      <c r="F38" s="24"/>
    </row>
    <row r="39" spans="1:6" ht="11.25" customHeight="1">
      <c r="A39" s="46" t="s">
        <v>67</v>
      </c>
      <c r="B39" s="113"/>
      <c r="C39" s="119"/>
      <c r="D39" s="133"/>
      <c r="E39" s="119"/>
      <c r="F39" s="24"/>
    </row>
    <row r="40" spans="1:6" ht="11.25" customHeight="1">
      <c r="A40" s="46" t="s">
        <v>91</v>
      </c>
      <c r="B40" s="113"/>
      <c r="C40" s="119"/>
      <c r="D40" s="133"/>
      <c r="E40" s="119"/>
      <c r="F40" s="24"/>
    </row>
    <row r="41" spans="1:6" ht="11.25" customHeight="1">
      <c r="A41" s="122" t="s">
        <v>92</v>
      </c>
      <c r="B41" s="113"/>
      <c r="C41" s="119"/>
      <c r="D41" s="133"/>
      <c r="E41" s="119"/>
      <c r="F41" s="24"/>
    </row>
    <row r="42" spans="1:5" ht="11.25" customHeight="1">
      <c r="A42" s="111"/>
      <c r="B42" s="113"/>
      <c r="C42" s="119"/>
      <c r="D42" s="133"/>
      <c r="E42" s="119"/>
    </row>
    <row r="43" spans="1:5" ht="11.25" customHeight="1">
      <c r="A43" s="113"/>
      <c r="B43" s="113"/>
      <c r="C43" s="119"/>
      <c r="D43" s="133"/>
      <c r="E43" s="119"/>
    </row>
    <row r="44" spans="1:5" ht="11.25" customHeight="1">
      <c r="A44" s="49"/>
      <c r="B44" s="113"/>
      <c r="C44" s="119"/>
      <c r="D44" s="133"/>
      <c r="E44" s="119"/>
    </row>
    <row r="45" spans="1:5" ht="11.25" customHeight="1">
      <c r="A45" s="50"/>
      <c r="B45" s="113"/>
      <c r="C45" s="119"/>
      <c r="D45" s="133"/>
      <c r="E45" s="119"/>
    </row>
    <row r="46" spans="1:5" ht="11.25" customHeight="1">
      <c r="A46" s="50"/>
      <c r="B46" s="113"/>
      <c r="C46" s="113"/>
      <c r="D46" s="113"/>
      <c r="E46" s="113"/>
    </row>
    <row r="47" spans="1:5" ht="11.25" customHeight="1">
      <c r="A47" s="50"/>
      <c r="B47" s="113"/>
      <c r="C47" s="113"/>
      <c r="D47" s="113"/>
      <c r="E47" s="113"/>
    </row>
    <row r="48" spans="1:24" ht="11.25" customHeight="1">
      <c r="A48" s="111" t="s">
        <v>0</v>
      </c>
      <c r="B48" s="113"/>
      <c r="C48" s="113"/>
      <c r="D48" s="113"/>
      <c r="E48" s="113"/>
      <c r="R48" s="111" t="s">
        <v>0</v>
      </c>
      <c r="S48" s="113"/>
      <c r="T48" s="113"/>
      <c r="U48" s="113"/>
      <c r="V48" s="113"/>
      <c r="W48" s="113"/>
      <c r="X48" s="113"/>
    </row>
    <row r="49" spans="1:24" ht="11.25" customHeight="1">
      <c r="A49" s="111" t="s">
        <v>31</v>
      </c>
      <c r="B49" s="113"/>
      <c r="C49" s="113"/>
      <c r="D49" s="113"/>
      <c r="E49" s="113"/>
      <c r="R49" s="111" t="s">
        <v>32</v>
      </c>
      <c r="S49" s="113"/>
      <c r="T49" s="113"/>
      <c r="U49" s="113"/>
      <c r="V49" s="113"/>
      <c r="W49" s="113"/>
      <c r="X49" s="113"/>
    </row>
    <row r="50" spans="1:25" ht="11.25" customHeight="1">
      <c r="A50" s="234" t="str">
        <f>A3</f>
        <v>2010 - 2012</v>
      </c>
      <c r="B50" s="222"/>
      <c r="C50" s="222"/>
      <c r="D50" s="222"/>
      <c r="E50" s="222"/>
      <c r="F50" s="243"/>
      <c r="G50" s="243"/>
      <c r="R50" s="234" t="str">
        <f>+A3</f>
        <v>2010 - 2012</v>
      </c>
      <c r="S50" s="222"/>
      <c r="T50" s="222"/>
      <c r="U50" s="222"/>
      <c r="V50" s="222"/>
      <c r="W50" s="222"/>
      <c r="X50" s="222"/>
      <c r="Y50" s="243"/>
    </row>
    <row r="51" spans="1:24" ht="11.25" customHeight="1">
      <c r="A51" s="111"/>
      <c r="B51" s="119"/>
      <c r="C51" s="113"/>
      <c r="D51" s="113"/>
      <c r="E51" s="113"/>
      <c r="R51" s="111"/>
      <c r="S51" s="119"/>
      <c r="T51" s="113"/>
      <c r="U51" s="113"/>
      <c r="V51" s="113"/>
      <c r="W51" s="113"/>
      <c r="X51" s="113"/>
    </row>
    <row r="52" spans="1:24" ht="11.25" customHeight="1">
      <c r="A52" s="35"/>
      <c r="B52" s="113"/>
      <c r="C52" s="113"/>
      <c r="D52" s="113"/>
      <c r="E52" s="113"/>
      <c r="R52" s="35"/>
      <c r="S52" s="113"/>
      <c r="T52" s="113"/>
      <c r="U52" s="113"/>
      <c r="V52" s="113"/>
      <c r="W52" s="113"/>
      <c r="X52" s="113"/>
    </row>
    <row r="53" spans="1:24" ht="11.25" customHeight="1">
      <c r="A53" s="116"/>
      <c r="B53" s="113"/>
      <c r="C53" s="113"/>
      <c r="D53" s="113"/>
      <c r="E53" s="113"/>
      <c r="R53" s="116"/>
      <c r="S53" s="113"/>
      <c r="T53" s="113"/>
      <c r="U53" s="113"/>
      <c r="V53" s="113"/>
      <c r="W53" s="113"/>
      <c r="X53" s="113"/>
    </row>
    <row r="54" spans="1:38" ht="11.25" customHeight="1">
      <c r="A54" s="113"/>
      <c r="B54" s="113"/>
      <c r="C54" s="117">
        <v>2010</v>
      </c>
      <c r="D54" s="164"/>
      <c r="E54" s="40">
        <v>2011</v>
      </c>
      <c r="F54" s="113"/>
      <c r="G54" s="40">
        <v>2012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223"/>
      <c r="R54" s="113"/>
      <c r="S54" s="113"/>
      <c r="T54" s="117">
        <v>2010</v>
      </c>
      <c r="U54" s="164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</row>
    <row r="55" spans="1:38" ht="11.25" customHeight="1">
      <c r="A55" s="113"/>
      <c r="B55" s="113"/>
      <c r="C55" s="127"/>
      <c r="D55" s="127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  <c r="S55" s="113"/>
      <c r="T55" s="127"/>
      <c r="U55" s="127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</row>
    <row r="56" spans="1:38" ht="11.25" customHeight="1">
      <c r="A56" s="77" t="s">
        <v>90</v>
      </c>
      <c r="B56" s="113"/>
      <c r="C56" s="134">
        <f>C9/'INCOME STMT STATS'!C9</f>
        <v>0.405</v>
      </c>
      <c r="D56" s="134"/>
      <c r="E56" s="134">
        <f>E9/'INCOME STMT STATS'!E9</f>
        <v>0.393</v>
      </c>
      <c r="F56" s="25"/>
      <c r="G56" s="134">
        <f>G9/'INCOME STMT STATS'!V9</f>
        <v>0.516</v>
      </c>
      <c r="I56" s="134"/>
      <c r="K56" s="134"/>
      <c r="M56" s="134"/>
      <c r="O56" s="134"/>
      <c r="P56" s="134"/>
      <c r="Q56" s="134"/>
      <c r="R56" s="111" t="s">
        <v>54</v>
      </c>
      <c r="S56" s="113"/>
      <c r="T56" s="134">
        <f>C9/'INCOME STMT STATS'!C533</f>
        <v>0.288</v>
      </c>
      <c r="U56" s="134"/>
      <c r="V56" s="134"/>
      <c r="W56" s="134"/>
      <c r="X56" s="134"/>
      <c r="Z56" s="134"/>
      <c r="AB56" s="134"/>
      <c r="AD56" s="134"/>
      <c r="AF56" s="134"/>
      <c r="AH56" s="134"/>
      <c r="AJ56" s="134"/>
      <c r="AL56" s="134"/>
    </row>
    <row r="57" spans="1:38" ht="11.25" customHeight="1">
      <c r="A57" s="113"/>
      <c r="B57" s="113"/>
      <c r="C57" s="134"/>
      <c r="D57" s="121"/>
      <c r="E57" s="134"/>
      <c r="F57" s="15"/>
      <c r="G57" s="134"/>
      <c r="I57" s="134"/>
      <c r="K57" s="134"/>
      <c r="M57" s="134"/>
      <c r="O57" s="134"/>
      <c r="P57" s="134"/>
      <c r="Q57" s="134"/>
      <c r="R57" s="113"/>
      <c r="S57" s="113"/>
      <c r="T57" s="134"/>
      <c r="U57" s="121"/>
      <c r="V57" s="134"/>
      <c r="W57" s="121"/>
      <c r="X57" s="134"/>
      <c r="Z57" s="134"/>
      <c r="AB57" s="134"/>
      <c r="AD57" s="134"/>
      <c r="AF57" s="134"/>
      <c r="AH57" s="134"/>
      <c r="AJ57" s="134"/>
      <c r="AL57" s="134"/>
    </row>
    <row r="58" spans="1:38" ht="11.25" customHeight="1">
      <c r="A58" s="111" t="s">
        <v>55</v>
      </c>
      <c r="B58" s="113"/>
      <c r="C58" s="134">
        <f>C11/'INCOME STMT STATS'!C11</f>
        <v>0.348</v>
      </c>
      <c r="D58" s="121"/>
      <c r="E58" s="134">
        <f>E11/'INCOME STMT STATS'!E11</f>
        <v>0.382</v>
      </c>
      <c r="F58" s="15"/>
      <c r="G58" s="134">
        <f>G11/'INCOME STMT STATS'!V11</f>
        <v>0.368</v>
      </c>
      <c r="I58" s="134"/>
      <c r="K58" s="134"/>
      <c r="M58" s="134"/>
      <c r="O58" s="134"/>
      <c r="P58" s="134"/>
      <c r="Q58" s="134"/>
      <c r="R58" s="111" t="s">
        <v>55</v>
      </c>
      <c r="S58" s="113"/>
      <c r="T58" s="134">
        <f>C11/'INCOME STMT STATS'!C535</f>
        <v>0.258</v>
      </c>
      <c r="U58" s="134"/>
      <c r="V58" s="134"/>
      <c r="W58" s="134"/>
      <c r="X58" s="134"/>
      <c r="Z58" s="134"/>
      <c r="AB58" s="134"/>
      <c r="AD58" s="134"/>
      <c r="AF58" s="134"/>
      <c r="AH58" s="134"/>
      <c r="AJ58" s="134"/>
      <c r="AL58" s="134"/>
    </row>
    <row r="59" spans="1:38" ht="11.25" customHeight="1">
      <c r="A59" s="111"/>
      <c r="B59" s="113"/>
      <c r="C59" s="134"/>
      <c r="D59" s="121"/>
      <c r="E59" s="134"/>
      <c r="F59" s="15"/>
      <c r="G59" s="134"/>
      <c r="I59" s="134"/>
      <c r="K59" s="134"/>
      <c r="M59" s="134"/>
      <c r="O59" s="134"/>
      <c r="P59" s="134"/>
      <c r="Q59" s="134"/>
      <c r="R59" s="111"/>
      <c r="S59" s="113"/>
      <c r="T59" s="134"/>
      <c r="U59" s="134"/>
      <c r="V59" s="134"/>
      <c r="W59" s="134"/>
      <c r="X59" s="134"/>
      <c r="Z59" s="134"/>
      <c r="AB59" s="134"/>
      <c r="AD59" s="134"/>
      <c r="AF59" s="134"/>
      <c r="AH59" s="134"/>
      <c r="AJ59" s="134"/>
      <c r="AL59" s="134"/>
    </row>
    <row r="60" spans="1:38" ht="11.25" customHeight="1">
      <c r="A60" s="111" t="s">
        <v>49</v>
      </c>
      <c r="B60" s="113"/>
      <c r="C60" s="134">
        <f>C13/'INCOME STMT STATS'!C13</f>
        <v>0.286</v>
      </c>
      <c r="D60" s="121"/>
      <c r="E60" s="134">
        <f>E13/'INCOME STMT STATS'!E13</f>
        <v>0.307</v>
      </c>
      <c r="F60" s="15"/>
      <c r="G60" s="134">
        <f>G13/'INCOME STMT STATS'!V13</f>
        <v>0.317</v>
      </c>
      <c r="I60" s="134"/>
      <c r="K60" s="134"/>
      <c r="M60" s="134"/>
      <c r="O60" s="134"/>
      <c r="P60" s="134"/>
      <c r="Q60" s="134"/>
      <c r="R60" s="111" t="s">
        <v>48</v>
      </c>
      <c r="S60" s="113"/>
      <c r="T60" s="134">
        <f>C13/'INCOME STMT STATS'!C537</f>
        <v>0.223</v>
      </c>
      <c r="U60" s="134"/>
      <c r="V60" s="134"/>
      <c r="W60" s="134"/>
      <c r="X60" s="134"/>
      <c r="Z60" s="134"/>
      <c r="AB60" s="134"/>
      <c r="AD60" s="134"/>
      <c r="AF60" s="134"/>
      <c r="AH60" s="134"/>
      <c r="AJ60" s="134"/>
      <c r="AL60" s="134"/>
    </row>
    <row r="61" spans="1:38" ht="11.25" customHeight="1">
      <c r="A61" s="113"/>
      <c r="B61" s="113"/>
      <c r="C61" s="134"/>
      <c r="D61" s="121"/>
      <c r="E61" s="134"/>
      <c r="F61" s="15"/>
      <c r="G61" s="134"/>
      <c r="I61" s="134"/>
      <c r="K61" s="134"/>
      <c r="M61" s="134"/>
      <c r="O61" s="134"/>
      <c r="P61" s="134"/>
      <c r="Q61" s="134"/>
      <c r="R61" s="113"/>
      <c r="S61" s="113"/>
      <c r="T61" s="134"/>
      <c r="U61" s="134"/>
      <c r="V61" s="134"/>
      <c r="W61" s="134"/>
      <c r="X61" s="134"/>
      <c r="Z61" s="134"/>
      <c r="AB61" s="134"/>
      <c r="AD61" s="134"/>
      <c r="AF61" s="134"/>
      <c r="AH61" s="134"/>
      <c r="AJ61" s="134"/>
      <c r="AL61" s="134"/>
    </row>
    <row r="62" spans="1:38" ht="11.25" customHeight="1">
      <c r="A62" s="111" t="s">
        <v>2</v>
      </c>
      <c r="B62" s="113"/>
      <c r="C62" s="134">
        <f>C15/'INCOME STMT STATS'!C15</f>
        <v>0.336</v>
      </c>
      <c r="D62" s="121"/>
      <c r="E62" s="134">
        <f>E15/'INCOME STMT STATS'!E15</f>
        <v>0.33</v>
      </c>
      <c r="F62" s="15"/>
      <c r="G62" s="134">
        <f>G15/'INCOME STMT STATS'!V15</f>
        <v>0.364</v>
      </c>
      <c r="I62" s="134"/>
      <c r="K62" s="134"/>
      <c r="M62" s="134"/>
      <c r="O62" s="134"/>
      <c r="P62" s="134"/>
      <c r="Q62" s="134"/>
      <c r="R62" s="111" t="s">
        <v>2</v>
      </c>
      <c r="S62" s="113"/>
      <c r="T62" s="134">
        <f>C15/'INCOME STMT STATS'!C539</f>
        <v>0.252</v>
      </c>
      <c r="U62" s="134"/>
      <c r="V62" s="134"/>
      <c r="W62" s="134"/>
      <c r="X62" s="134"/>
      <c r="Z62" s="134"/>
      <c r="AB62" s="134"/>
      <c r="AD62" s="134"/>
      <c r="AF62" s="134"/>
      <c r="AH62" s="134"/>
      <c r="AJ62" s="134"/>
      <c r="AL62" s="134"/>
    </row>
    <row r="63" spans="1:38" ht="11.25" customHeight="1">
      <c r="A63" s="111"/>
      <c r="B63" s="113"/>
      <c r="C63" s="134"/>
      <c r="D63" s="121"/>
      <c r="E63" s="134"/>
      <c r="F63" s="15"/>
      <c r="G63" s="134"/>
      <c r="I63" s="134"/>
      <c r="K63" s="134"/>
      <c r="M63" s="134"/>
      <c r="O63" s="134"/>
      <c r="P63" s="134"/>
      <c r="Q63" s="134"/>
      <c r="R63" s="111"/>
      <c r="S63" s="113"/>
      <c r="T63" s="134"/>
      <c r="U63" s="134"/>
      <c r="V63" s="134"/>
      <c r="W63" s="134"/>
      <c r="X63" s="134"/>
      <c r="Z63" s="134"/>
      <c r="AB63" s="134"/>
      <c r="AD63" s="134"/>
      <c r="AF63" s="134"/>
      <c r="AH63" s="134"/>
      <c r="AJ63" s="134"/>
      <c r="AL63" s="134"/>
    </row>
    <row r="64" spans="1:38" ht="11.25" customHeight="1">
      <c r="A64" s="35" t="s">
        <v>77</v>
      </c>
      <c r="B64" s="113"/>
      <c r="C64" s="237" t="s">
        <v>47</v>
      </c>
      <c r="D64" s="121"/>
      <c r="E64" s="134">
        <f>E17/'INCOME STMT STATS'!E17</f>
        <v>0.39</v>
      </c>
      <c r="F64" s="15"/>
      <c r="G64" s="134">
        <f>G17/'INCOME STMT STATS'!V17</f>
        <v>0.377</v>
      </c>
      <c r="I64" s="134"/>
      <c r="K64" s="134"/>
      <c r="M64" s="134"/>
      <c r="O64" s="134"/>
      <c r="P64" s="134"/>
      <c r="Q64" s="134"/>
      <c r="R64" s="111"/>
      <c r="S64" s="113"/>
      <c r="T64" s="134"/>
      <c r="U64" s="134"/>
      <c r="V64" s="134"/>
      <c r="W64" s="134"/>
      <c r="X64" s="134"/>
      <c r="Z64" s="134"/>
      <c r="AB64" s="134"/>
      <c r="AD64" s="134"/>
      <c r="AF64" s="134"/>
      <c r="AH64" s="134"/>
      <c r="AJ64" s="134"/>
      <c r="AL64" s="134"/>
    </row>
    <row r="65" spans="1:38" ht="11.25" customHeight="1">
      <c r="A65" s="35"/>
      <c r="B65" s="113"/>
      <c r="C65" s="134"/>
      <c r="D65" s="121"/>
      <c r="E65" s="134"/>
      <c r="F65" s="15"/>
      <c r="G65" s="134"/>
      <c r="I65" s="134"/>
      <c r="K65" s="134"/>
      <c r="M65" s="134"/>
      <c r="O65" s="134"/>
      <c r="P65" s="134"/>
      <c r="Q65" s="134"/>
      <c r="R65" s="113"/>
      <c r="S65" s="113"/>
      <c r="T65" s="134"/>
      <c r="U65" s="134"/>
      <c r="V65" s="134"/>
      <c r="W65" s="134"/>
      <c r="X65" s="134"/>
      <c r="Z65" s="134"/>
      <c r="AB65" s="134"/>
      <c r="AD65" s="134"/>
      <c r="AF65" s="134"/>
      <c r="AH65" s="134"/>
      <c r="AJ65" s="134"/>
      <c r="AL65" s="134"/>
    </row>
    <row r="66" spans="1:38" ht="11.25" customHeight="1">
      <c r="A66" s="34" t="s">
        <v>3</v>
      </c>
      <c r="B66" s="113"/>
      <c r="C66" s="134">
        <f>C19/'INCOME STMT STATS'!C20</f>
        <v>0.332</v>
      </c>
      <c r="D66" s="121"/>
      <c r="E66" s="134">
        <f>E19/'INCOME STMT STATS'!E20</f>
        <v>0.348</v>
      </c>
      <c r="F66" s="15"/>
      <c r="G66" s="134">
        <f>G19/'INCOME STMT STATS'!V20</f>
        <v>0.327</v>
      </c>
      <c r="I66" s="134"/>
      <c r="K66" s="134"/>
      <c r="M66" s="134"/>
      <c r="O66" s="134"/>
      <c r="P66" s="134"/>
      <c r="Q66" s="134"/>
      <c r="R66" s="111" t="s">
        <v>3</v>
      </c>
      <c r="S66" s="113"/>
      <c r="T66" s="134">
        <f>C19/'INCOME STMT STATS'!C544</f>
        <v>0.249</v>
      </c>
      <c r="U66" s="134"/>
      <c r="V66" s="134"/>
      <c r="W66" s="134"/>
      <c r="X66" s="134"/>
      <c r="Z66" s="134"/>
      <c r="AB66" s="134"/>
      <c r="AD66" s="134"/>
      <c r="AF66" s="134"/>
      <c r="AH66" s="134"/>
      <c r="AJ66" s="134"/>
      <c r="AL66" s="134"/>
    </row>
    <row r="67" spans="1:38" ht="11.25" customHeight="1">
      <c r="A67" s="35"/>
      <c r="B67" s="113"/>
      <c r="C67" s="134"/>
      <c r="D67" s="121"/>
      <c r="E67" s="134"/>
      <c r="F67" s="15"/>
      <c r="G67" s="134"/>
      <c r="I67" s="134"/>
      <c r="K67" s="134"/>
      <c r="M67" s="134"/>
      <c r="O67" s="134"/>
      <c r="P67" s="134"/>
      <c r="Q67" s="134"/>
      <c r="R67" s="113"/>
      <c r="S67" s="113"/>
      <c r="T67" s="134"/>
      <c r="U67" s="134"/>
      <c r="V67" s="134"/>
      <c r="W67" s="134"/>
      <c r="X67" s="134"/>
      <c r="Z67" s="134"/>
      <c r="AB67" s="134"/>
      <c r="AD67" s="134"/>
      <c r="AF67" s="134"/>
      <c r="AH67" s="134"/>
      <c r="AJ67" s="134"/>
      <c r="AL67" s="134"/>
    </row>
    <row r="68" spans="1:38" ht="11.25" customHeight="1">
      <c r="A68" s="34" t="s">
        <v>64</v>
      </c>
      <c r="B68" s="113"/>
      <c r="C68" s="134">
        <f>C21/'INCOME STMT STATS'!C22</f>
        <v>0.42</v>
      </c>
      <c r="D68" s="121"/>
      <c r="E68" s="134">
        <f>E21/'INCOME STMT STATS'!E22</f>
        <v>0.521</v>
      </c>
      <c r="F68" s="15"/>
      <c r="G68" s="134">
        <f>G21/'INCOME STMT STATS'!V22</f>
        <v>0.442</v>
      </c>
      <c r="I68" s="134"/>
      <c r="K68" s="134"/>
      <c r="M68" s="134"/>
      <c r="O68" s="134"/>
      <c r="P68" s="134"/>
      <c r="Q68" s="134"/>
      <c r="R68" s="111" t="s">
        <v>59</v>
      </c>
      <c r="S68" s="113"/>
      <c r="T68" s="134">
        <f>C21/'INCOME STMT STATS'!C546</f>
        <v>0.296</v>
      </c>
      <c r="U68" s="134"/>
      <c r="V68" s="134"/>
      <c r="W68" s="134"/>
      <c r="X68" s="134"/>
      <c r="Z68" s="134"/>
      <c r="AB68" s="134"/>
      <c r="AD68" s="134"/>
      <c r="AF68" s="134"/>
      <c r="AH68" s="134"/>
      <c r="AJ68" s="134"/>
      <c r="AL68" s="134"/>
    </row>
    <row r="69" spans="1:38" ht="11.25" customHeight="1">
      <c r="A69" s="35"/>
      <c r="B69" s="113"/>
      <c r="C69" s="134"/>
      <c r="D69" s="121"/>
      <c r="E69" s="134"/>
      <c r="F69" s="15"/>
      <c r="G69" s="134"/>
      <c r="I69" s="134"/>
      <c r="K69" s="134"/>
      <c r="M69" s="134"/>
      <c r="O69" s="134"/>
      <c r="P69" s="134"/>
      <c r="Q69" s="134"/>
      <c r="R69" s="113"/>
      <c r="S69" s="113"/>
      <c r="T69" s="134"/>
      <c r="U69" s="134"/>
      <c r="V69" s="134"/>
      <c r="W69" s="134"/>
      <c r="X69" s="134"/>
      <c r="Z69" s="134"/>
      <c r="AB69" s="134"/>
      <c r="AD69" s="134"/>
      <c r="AF69" s="134"/>
      <c r="AH69" s="134"/>
      <c r="AJ69" s="134"/>
      <c r="AL69" s="134"/>
    </row>
    <row r="70" spans="1:38" ht="11.25" customHeight="1">
      <c r="A70" s="34" t="s">
        <v>88</v>
      </c>
      <c r="B70" s="113"/>
      <c r="C70" s="237" t="s">
        <v>47</v>
      </c>
      <c r="D70" s="121"/>
      <c r="E70" s="237" t="s">
        <v>47</v>
      </c>
      <c r="F70" s="15"/>
      <c r="G70" s="134">
        <f>G23/'INCOME STMT STATS'!V25</f>
        <v>0.285</v>
      </c>
      <c r="I70" s="134"/>
      <c r="K70" s="134"/>
      <c r="M70" s="134"/>
      <c r="O70" s="134"/>
      <c r="P70" s="134"/>
      <c r="Q70" s="134"/>
      <c r="R70" s="113"/>
      <c r="S70" s="113"/>
      <c r="T70" s="134"/>
      <c r="U70" s="134"/>
      <c r="V70" s="134"/>
      <c r="W70" s="134"/>
      <c r="X70" s="134"/>
      <c r="Z70" s="134"/>
      <c r="AB70" s="134"/>
      <c r="AD70" s="134"/>
      <c r="AF70" s="134"/>
      <c r="AH70" s="134"/>
      <c r="AJ70" s="134"/>
      <c r="AL70" s="134"/>
    </row>
    <row r="71" spans="1:38" ht="11.25" customHeight="1">
      <c r="A71" s="35"/>
      <c r="B71" s="113"/>
      <c r="C71" s="134"/>
      <c r="D71" s="121"/>
      <c r="E71" s="134"/>
      <c r="F71" s="15"/>
      <c r="G71" s="134"/>
      <c r="I71" s="134"/>
      <c r="K71" s="134"/>
      <c r="M71" s="134"/>
      <c r="O71" s="134"/>
      <c r="P71" s="134"/>
      <c r="Q71" s="134"/>
      <c r="R71" s="113"/>
      <c r="S71" s="113"/>
      <c r="T71" s="134"/>
      <c r="U71" s="134"/>
      <c r="V71" s="134"/>
      <c r="W71" s="134"/>
      <c r="X71" s="134"/>
      <c r="Z71" s="134"/>
      <c r="AB71" s="134"/>
      <c r="AD71" s="134"/>
      <c r="AF71" s="134"/>
      <c r="AH71" s="134"/>
      <c r="AJ71" s="134"/>
      <c r="AL71" s="134"/>
    </row>
    <row r="72" spans="1:38" ht="11.25" customHeight="1">
      <c r="A72" s="34" t="s">
        <v>4</v>
      </c>
      <c r="B72" s="113"/>
      <c r="C72" s="134">
        <f>C25/'INCOME STMT STATS'!C27</f>
        <v>0.438</v>
      </c>
      <c r="D72" s="121"/>
      <c r="E72" s="134">
        <f>E25/'INCOME STMT STATS'!E27</f>
        <v>0.449</v>
      </c>
      <c r="F72" s="15"/>
      <c r="G72" s="134">
        <f>G25/'INCOME STMT STATS'!V27</f>
        <v>0.41</v>
      </c>
      <c r="I72" s="134"/>
      <c r="K72" s="134"/>
      <c r="M72" s="134"/>
      <c r="O72" s="134"/>
      <c r="P72" s="134"/>
      <c r="Q72" s="134"/>
      <c r="R72" s="111" t="s">
        <v>4</v>
      </c>
      <c r="S72" s="113"/>
      <c r="T72" s="134">
        <f>C25/'INCOME STMT STATS'!C551</f>
        <v>0.304</v>
      </c>
      <c r="U72" s="134"/>
      <c r="V72" s="134"/>
      <c r="W72" s="134"/>
      <c r="X72" s="134"/>
      <c r="Z72" s="134"/>
      <c r="AB72" s="134"/>
      <c r="AD72" s="134"/>
      <c r="AF72" s="134"/>
      <c r="AH72" s="134"/>
      <c r="AJ72" s="134"/>
      <c r="AL72" s="134"/>
    </row>
    <row r="73" spans="1:38" ht="11.25" customHeight="1">
      <c r="A73" s="35"/>
      <c r="B73" s="113"/>
      <c r="C73" s="134"/>
      <c r="D73" s="121"/>
      <c r="E73" s="134"/>
      <c r="F73" s="15"/>
      <c r="G73" s="134"/>
      <c r="I73" s="134"/>
      <c r="K73" s="134"/>
      <c r="M73" s="134"/>
      <c r="O73" s="134"/>
      <c r="P73" s="134"/>
      <c r="Q73" s="134"/>
      <c r="R73" s="113"/>
      <c r="S73" s="113"/>
      <c r="T73" s="134"/>
      <c r="U73" s="134"/>
      <c r="V73" s="134"/>
      <c r="W73" s="134"/>
      <c r="X73" s="134"/>
      <c r="Z73" s="134"/>
      <c r="AB73" s="134"/>
      <c r="AD73" s="134"/>
      <c r="AF73" s="134"/>
      <c r="AH73" s="134"/>
      <c r="AJ73" s="134"/>
      <c r="AL73" s="134"/>
    </row>
    <row r="74" spans="1:38" ht="11.25" customHeight="1">
      <c r="A74" s="36" t="s">
        <v>65</v>
      </c>
      <c r="B74" s="113"/>
      <c r="C74" s="134">
        <f>C27/'INCOME STMT STATS'!C29</f>
        <v>0.35</v>
      </c>
      <c r="D74" s="121"/>
      <c r="E74" s="134">
        <f>E27/'INCOME STMT STATS'!E29</f>
        <v>0.4</v>
      </c>
      <c r="F74" s="15"/>
      <c r="G74" s="134">
        <f>G27/'INCOME STMT STATS'!V29</f>
        <v>0.318</v>
      </c>
      <c r="I74" s="134"/>
      <c r="K74" s="134"/>
      <c r="M74" s="134"/>
      <c r="O74" s="134"/>
      <c r="P74" s="134"/>
      <c r="Q74" s="134"/>
      <c r="R74" s="122" t="s">
        <v>60</v>
      </c>
      <c r="S74" s="113"/>
      <c r="T74" s="134">
        <f>C27/'INCOME STMT STATS'!C553</f>
        <v>0.26</v>
      </c>
      <c r="U74" s="134"/>
      <c r="V74" s="134"/>
      <c r="W74" s="134"/>
      <c r="X74" s="134"/>
      <c r="Z74" s="134"/>
      <c r="AB74" s="134"/>
      <c r="AD74" s="134"/>
      <c r="AF74" s="134"/>
      <c r="AH74" s="134"/>
      <c r="AJ74" s="134"/>
      <c r="AL74" s="134"/>
    </row>
    <row r="75" spans="1:38" ht="11.25" customHeight="1">
      <c r="A75" s="35"/>
      <c r="B75" s="113"/>
      <c r="C75" s="134"/>
      <c r="D75" s="121"/>
      <c r="E75" s="134"/>
      <c r="F75" s="15"/>
      <c r="G75" s="134"/>
      <c r="I75" s="134"/>
      <c r="K75" s="134"/>
      <c r="M75" s="134"/>
      <c r="O75" s="134"/>
      <c r="P75" s="134"/>
      <c r="Q75" s="134"/>
      <c r="R75" s="113"/>
      <c r="S75" s="113"/>
      <c r="T75" s="134"/>
      <c r="U75" s="134"/>
      <c r="V75" s="134"/>
      <c r="W75" s="134"/>
      <c r="X75" s="134"/>
      <c r="Z75" s="134"/>
      <c r="AB75" s="134"/>
      <c r="AD75" s="134"/>
      <c r="AF75" s="134"/>
      <c r="AH75" s="134"/>
      <c r="AJ75" s="134"/>
      <c r="AL75" s="134"/>
    </row>
    <row r="76" spans="1:38" ht="11.25" customHeight="1">
      <c r="A76" s="34" t="s">
        <v>78</v>
      </c>
      <c r="B76" s="113"/>
      <c r="C76" s="134">
        <f>C29/'INCOME STMT STATS'!C31</f>
        <v>0.35</v>
      </c>
      <c r="D76" s="121"/>
      <c r="E76" s="134">
        <f>E29/'INCOME STMT STATS'!E31</f>
        <v>0.343</v>
      </c>
      <c r="F76" s="15"/>
      <c r="G76" s="237" t="s">
        <v>47</v>
      </c>
      <c r="I76" s="134"/>
      <c r="K76" s="134"/>
      <c r="M76" s="134"/>
      <c r="O76" s="134"/>
      <c r="P76" s="134"/>
      <c r="Q76" s="134"/>
      <c r="R76" s="111" t="s">
        <v>21</v>
      </c>
      <c r="S76" s="113"/>
      <c r="T76" s="134">
        <f>C29/'INCOME STMT STATS'!C555</f>
        <v>0.259</v>
      </c>
      <c r="U76" s="134"/>
      <c r="V76" s="134"/>
      <c r="W76" s="134"/>
      <c r="X76" s="134"/>
      <c r="Z76" s="134"/>
      <c r="AB76" s="134"/>
      <c r="AD76" s="134"/>
      <c r="AF76" s="134"/>
      <c r="AH76" s="134"/>
      <c r="AJ76" s="134"/>
      <c r="AL76" s="134"/>
    </row>
    <row r="77" spans="1:38" ht="11.25" customHeight="1">
      <c r="A77" s="113"/>
      <c r="B77" s="113"/>
      <c r="C77" s="134"/>
      <c r="D77" s="121"/>
      <c r="E77" s="134"/>
      <c r="F77" s="15"/>
      <c r="G77" s="134"/>
      <c r="I77" s="134"/>
      <c r="K77" s="134"/>
      <c r="M77" s="134"/>
      <c r="O77" s="134"/>
      <c r="P77" s="134"/>
      <c r="Q77" s="134"/>
      <c r="R77" s="113"/>
      <c r="S77" s="113"/>
      <c r="T77" s="134"/>
      <c r="U77" s="134"/>
      <c r="V77" s="134"/>
      <c r="W77" s="134"/>
      <c r="X77" s="134"/>
      <c r="Z77" s="134"/>
      <c r="AB77" s="134"/>
      <c r="AD77" s="134"/>
      <c r="AF77" s="134"/>
      <c r="AH77" s="134"/>
      <c r="AJ77" s="134"/>
      <c r="AL77" s="134"/>
    </row>
    <row r="78" spans="1:38" ht="11.25" customHeight="1">
      <c r="A78" s="111" t="s">
        <v>5</v>
      </c>
      <c r="B78" s="113"/>
      <c r="C78" s="134">
        <f>C31/'INCOME STMT STATS'!C33</f>
        <v>0.317</v>
      </c>
      <c r="D78" s="165"/>
      <c r="E78" s="134">
        <f>E31/'INCOME STMT STATS'!E33</f>
        <v>0.361</v>
      </c>
      <c r="F78" s="21"/>
      <c r="G78" s="134">
        <f>G31/'INCOME STMT STATS'!V33</f>
        <v>0.396</v>
      </c>
      <c r="H78" s="24"/>
      <c r="I78" s="134"/>
      <c r="J78" s="24"/>
      <c r="K78" s="134"/>
      <c r="M78" s="134"/>
      <c r="O78" s="134"/>
      <c r="P78" s="134"/>
      <c r="Q78" s="134"/>
      <c r="R78" s="123" t="s">
        <v>5</v>
      </c>
      <c r="S78" s="133"/>
      <c r="T78" s="134">
        <f>C31/'INCOME STMT STATS'!C557</f>
        <v>0.24</v>
      </c>
      <c r="U78" s="134"/>
      <c r="V78" s="134"/>
      <c r="W78" s="134"/>
      <c r="X78" s="134"/>
      <c r="Z78" s="134"/>
      <c r="AB78" s="134"/>
      <c r="AD78" s="134"/>
      <c r="AF78" s="134"/>
      <c r="AH78" s="134"/>
      <c r="AJ78" s="134"/>
      <c r="AL78" s="134"/>
    </row>
    <row r="79" spans="1:38" ht="11.25" customHeight="1">
      <c r="A79" s="111"/>
      <c r="B79" s="113"/>
      <c r="C79" s="134"/>
      <c r="D79" s="165"/>
      <c r="E79" s="134"/>
      <c r="F79" s="21"/>
      <c r="G79" s="134"/>
      <c r="I79" s="134"/>
      <c r="K79" s="134"/>
      <c r="M79" s="134"/>
      <c r="O79" s="134"/>
      <c r="P79" s="134"/>
      <c r="Q79" s="134"/>
      <c r="R79" s="111"/>
      <c r="S79" s="113"/>
      <c r="T79" s="134"/>
      <c r="U79" s="134"/>
      <c r="V79" s="134"/>
      <c r="W79" s="134"/>
      <c r="X79" s="134"/>
      <c r="Y79" s="24"/>
      <c r="Z79" s="134"/>
      <c r="AA79" s="24"/>
      <c r="AB79" s="134"/>
      <c r="AC79" s="24"/>
      <c r="AD79" s="134"/>
      <c r="AE79" s="24"/>
      <c r="AF79" s="134"/>
      <c r="AG79" s="24"/>
      <c r="AH79" s="134"/>
      <c r="AJ79" s="134"/>
      <c r="AL79" s="134"/>
    </row>
    <row r="80" spans="1:38" ht="11.25" customHeight="1">
      <c r="A80" s="111" t="s">
        <v>6</v>
      </c>
      <c r="B80" s="113"/>
      <c r="C80" s="134">
        <f>C33/'INCOME STMT STATS'!C35</f>
        <v>0.346</v>
      </c>
      <c r="D80" s="165"/>
      <c r="E80" s="134">
        <f>E33/'INCOME STMT STATS'!E35</f>
        <v>0.359</v>
      </c>
      <c r="F80" s="21"/>
      <c r="G80" s="134">
        <f>G33/'INCOME STMT STATS'!V35</f>
        <v>0.4</v>
      </c>
      <c r="I80" s="134"/>
      <c r="K80" s="134"/>
      <c r="M80" s="134"/>
      <c r="O80" s="134"/>
      <c r="P80" s="134"/>
      <c r="Q80" s="134"/>
      <c r="R80" s="111" t="s">
        <v>6</v>
      </c>
      <c r="S80" s="113"/>
      <c r="T80" s="134">
        <f>C33/'INCOME STMT STATS'!C559</f>
        <v>0.257</v>
      </c>
      <c r="U80" s="134"/>
      <c r="V80" s="134"/>
      <c r="W80" s="134"/>
      <c r="X80" s="134"/>
      <c r="Y80" s="24"/>
      <c r="Z80" s="134"/>
      <c r="AA80" s="24"/>
      <c r="AB80" s="134"/>
      <c r="AC80" s="24"/>
      <c r="AD80" s="134"/>
      <c r="AE80" s="24"/>
      <c r="AF80" s="134"/>
      <c r="AG80" s="24"/>
      <c r="AH80" s="134"/>
      <c r="AJ80" s="134"/>
      <c r="AL80" s="134"/>
    </row>
    <row r="81" spans="1:38" ht="11.25" customHeight="1">
      <c r="A81" s="113"/>
      <c r="B81" s="113"/>
      <c r="C81" s="134"/>
      <c r="D81" s="165"/>
      <c r="E81" s="134"/>
      <c r="F81" s="21"/>
      <c r="G81" s="134"/>
      <c r="I81" s="134"/>
      <c r="K81" s="134"/>
      <c r="M81" s="134"/>
      <c r="O81" s="134"/>
      <c r="P81" s="134"/>
      <c r="Q81" s="134"/>
      <c r="R81" s="113"/>
      <c r="S81" s="113"/>
      <c r="T81" s="134"/>
      <c r="U81" s="134"/>
      <c r="V81" s="134"/>
      <c r="W81" s="134"/>
      <c r="X81" s="134"/>
      <c r="Y81" s="24"/>
      <c r="Z81" s="134"/>
      <c r="AA81" s="24"/>
      <c r="AB81" s="134"/>
      <c r="AC81" s="24"/>
      <c r="AD81" s="134"/>
      <c r="AE81" s="24"/>
      <c r="AF81" s="134"/>
      <c r="AG81" s="24"/>
      <c r="AH81" s="134"/>
      <c r="AJ81" s="134"/>
      <c r="AL81" s="134"/>
    </row>
    <row r="82" spans="1:38" ht="11.25" customHeight="1">
      <c r="A82" s="111" t="s">
        <v>15</v>
      </c>
      <c r="B82" s="113"/>
      <c r="C82" s="134">
        <f>C35/'INCOME STMT STATS'!C37</f>
        <v>0.342</v>
      </c>
      <c r="D82" s="165"/>
      <c r="E82" s="134">
        <f>E35/'INCOME STMT STATS'!E37</f>
        <v>0.364</v>
      </c>
      <c r="F82" s="21"/>
      <c r="G82" s="134">
        <f>G35/'INCOME STMT STATS'!V37</f>
        <v>0.357</v>
      </c>
      <c r="I82" s="134"/>
      <c r="K82" s="134"/>
      <c r="M82" s="134"/>
      <c r="O82" s="134"/>
      <c r="P82" s="134"/>
      <c r="Q82" s="134"/>
      <c r="R82" s="111" t="s">
        <v>15</v>
      </c>
      <c r="S82" s="113"/>
      <c r="T82" s="134">
        <f>C35/'INCOME STMT STATS'!C561</f>
        <v>0.255</v>
      </c>
      <c r="U82" s="134"/>
      <c r="V82" s="134"/>
      <c r="W82" s="134"/>
      <c r="X82" s="134"/>
      <c r="Y82" s="24"/>
      <c r="Z82" s="134"/>
      <c r="AA82" s="24"/>
      <c r="AB82" s="134"/>
      <c r="AC82" s="24"/>
      <c r="AD82" s="134"/>
      <c r="AE82" s="24"/>
      <c r="AF82" s="134"/>
      <c r="AG82" s="24"/>
      <c r="AH82" s="134"/>
      <c r="AJ82" s="134"/>
      <c r="AL82" s="134"/>
    </row>
    <row r="83" spans="1:36" ht="11.25" customHeight="1">
      <c r="A83" s="113"/>
      <c r="B83" s="113"/>
      <c r="C83" s="166"/>
      <c r="D83" s="133"/>
      <c r="E83" s="166"/>
      <c r="F83" s="24"/>
      <c r="G83" s="24"/>
      <c r="H83" s="24"/>
      <c r="I83" s="24"/>
      <c r="J83" s="24"/>
      <c r="K83" s="24"/>
      <c r="R83" s="113"/>
      <c r="S83" s="113"/>
      <c r="T83" s="166"/>
      <c r="U83" s="133"/>
      <c r="V83" s="166"/>
      <c r="W83" s="133"/>
      <c r="X83" s="13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1:18" ht="11.25" customHeight="1">
      <c r="A84" s="111" t="s">
        <v>79</v>
      </c>
      <c r="B84" s="113"/>
      <c r="C84" s="113"/>
      <c r="D84" s="113"/>
      <c r="E84" s="113"/>
      <c r="R84" s="46" t="s">
        <v>61</v>
      </c>
    </row>
    <row r="85" spans="1:18" ht="11.25" customHeight="1">
      <c r="A85" s="46" t="s">
        <v>66</v>
      </c>
      <c r="B85" s="113"/>
      <c r="C85" s="113"/>
      <c r="D85" s="113"/>
      <c r="E85" s="113"/>
      <c r="R85" s="46" t="s">
        <v>62</v>
      </c>
    </row>
    <row r="86" spans="1:18" ht="11.25" customHeight="1">
      <c r="A86" s="46" t="s">
        <v>67</v>
      </c>
      <c r="B86" s="113"/>
      <c r="C86" s="113"/>
      <c r="D86" s="113"/>
      <c r="E86" s="113"/>
      <c r="R86" s="111"/>
    </row>
    <row r="87" spans="1:18" ht="11.25" customHeight="1">
      <c r="A87" s="46" t="s">
        <v>91</v>
      </c>
      <c r="B87" s="113"/>
      <c r="C87" s="113"/>
      <c r="D87" s="113"/>
      <c r="E87" s="113"/>
      <c r="R87" s="111"/>
    </row>
    <row r="88" spans="1:18" ht="11.25" customHeight="1">
      <c r="A88" s="122" t="s">
        <v>92</v>
      </c>
      <c r="B88" s="113"/>
      <c r="C88" s="113"/>
      <c r="D88" s="113"/>
      <c r="E88" s="113"/>
      <c r="R88" s="111"/>
    </row>
    <row r="89" spans="1:18" ht="11.25" customHeight="1">
      <c r="A89" s="111"/>
      <c r="B89" s="113"/>
      <c r="C89" s="113"/>
      <c r="D89" s="113"/>
      <c r="E89" s="113"/>
      <c r="R89" s="111"/>
    </row>
    <row r="90" spans="1:18" ht="11.25" customHeight="1">
      <c r="A90" s="113"/>
      <c r="B90" s="113"/>
      <c r="C90" s="113"/>
      <c r="D90" s="113"/>
      <c r="E90" s="113"/>
      <c r="R90" s="111"/>
    </row>
    <row r="91" spans="1:18" ht="11.25" customHeight="1">
      <c r="A91" s="49"/>
      <c r="B91" s="113"/>
      <c r="C91" s="113"/>
      <c r="D91" s="113"/>
      <c r="E91" s="113"/>
      <c r="R91" s="113"/>
    </row>
    <row r="92" spans="1:18" ht="11.25" customHeight="1">
      <c r="A92" s="50"/>
      <c r="B92" s="113"/>
      <c r="C92" s="113"/>
      <c r="D92" s="113"/>
      <c r="E92" s="113"/>
      <c r="L92" s="111"/>
      <c r="R92" s="49"/>
    </row>
    <row r="93" spans="1:18" ht="11.25" customHeight="1">
      <c r="A93" s="50"/>
      <c r="B93" s="113"/>
      <c r="C93" s="113"/>
      <c r="D93" s="113"/>
      <c r="E93" s="113"/>
      <c r="R93" s="50"/>
    </row>
    <row r="94" spans="1:18" ht="11.25" customHeight="1">
      <c r="A94" s="50"/>
      <c r="B94" s="113"/>
      <c r="C94" s="113"/>
      <c r="D94" s="113"/>
      <c r="E94" s="113"/>
      <c r="R94" s="50"/>
    </row>
    <row r="95" spans="1:5" ht="11.25" customHeight="1">
      <c r="A95" s="122" t="s">
        <v>0</v>
      </c>
      <c r="B95" s="113"/>
      <c r="C95" s="113"/>
      <c r="D95" s="113"/>
      <c r="E95" s="113"/>
    </row>
    <row r="96" spans="1:5" ht="11.25" customHeight="1">
      <c r="A96" s="111" t="s">
        <v>33</v>
      </c>
      <c r="B96" s="113"/>
      <c r="C96" s="113"/>
      <c r="D96" s="113"/>
      <c r="E96" s="113"/>
    </row>
    <row r="97" spans="1:5" ht="11.25" customHeight="1">
      <c r="A97" s="234" t="str">
        <f>A3</f>
        <v>2010 - 2012</v>
      </c>
      <c r="B97" s="222"/>
      <c r="C97" s="222"/>
      <c r="D97" s="113"/>
      <c r="E97" s="113"/>
    </row>
    <row r="98" spans="1:5" ht="11.25" customHeight="1">
      <c r="A98" s="111" t="s">
        <v>1</v>
      </c>
      <c r="B98" s="119"/>
      <c r="C98" s="113"/>
      <c r="D98" s="113"/>
      <c r="E98" s="113"/>
    </row>
    <row r="99" spans="1:5" ht="11.25" customHeight="1">
      <c r="A99" s="35"/>
      <c r="B99" s="113"/>
      <c r="C99" s="113"/>
      <c r="D99" s="113"/>
      <c r="E99" s="113"/>
    </row>
    <row r="100" spans="1:5" ht="11.25" customHeight="1">
      <c r="A100" s="116"/>
      <c r="B100" s="113"/>
      <c r="C100" s="113"/>
      <c r="D100" s="113"/>
      <c r="E100" s="113"/>
    </row>
    <row r="101" spans="1:17" ht="11.25" customHeight="1">
      <c r="A101" s="113"/>
      <c r="B101" s="113"/>
      <c r="C101" s="117">
        <v>2010</v>
      </c>
      <c r="D101" s="164"/>
      <c r="E101" s="40">
        <v>2011</v>
      </c>
      <c r="F101" s="113"/>
      <c r="G101" s="40">
        <v>2012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223"/>
    </row>
    <row r="102" spans="1:16" ht="11.25" customHeight="1">
      <c r="A102" s="111"/>
      <c r="B102" s="111"/>
      <c r="C102" s="111"/>
      <c r="D102" s="12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</row>
    <row r="103" spans="1:15" ht="11.25" customHeight="1">
      <c r="A103" s="77" t="s">
        <v>90</v>
      </c>
      <c r="B103" s="113"/>
      <c r="C103" s="73">
        <v>6205</v>
      </c>
      <c r="D103" s="130"/>
      <c r="E103" s="129">
        <v>3555</v>
      </c>
      <c r="F103" s="183"/>
      <c r="G103" s="129">
        <v>2697</v>
      </c>
      <c r="H103" s="178"/>
      <c r="I103" s="129"/>
      <c r="K103" s="129"/>
      <c r="M103" s="129"/>
      <c r="O103" s="129"/>
    </row>
    <row r="104" spans="1:11" ht="11.25" customHeight="1">
      <c r="A104" s="113"/>
      <c r="B104" s="113"/>
      <c r="C104" s="120"/>
      <c r="D104" s="165"/>
      <c r="E104" s="121"/>
      <c r="F104" s="22"/>
      <c r="G104" s="121"/>
      <c r="I104" s="121"/>
      <c r="K104" s="121"/>
    </row>
    <row r="105" spans="1:15" ht="11.25" customHeight="1">
      <c r="A105" s="111" t="s">
        <v>55</v>
      </c>
      <c r="B105" s="113"/>
      <c r="C105" s="137">
        <v>7886</v>
      </c>
      <c r="D105" s="165"/>
      <c r="E105" s="121">
        <v>7462</v>
      </c>
      <c r="F105" s="22"/>
      <c r="G105" s="121">
        <v>4865</v>
      </c>
      <c r="I105" s="121"/>
      <c r="K105" s="121"/>
      <c r="M105" s="121"/>
      <c r="O105" s="121"/>
    </row>
    <row r="106" spans="1:15" ht="11.25" customHeight="1">
      <c r="A106" s="111"/>
      <c r="B106" s="113"/>
      <c r="C106" s="137"/>
      <c r="D106" s="165"/>
      <c r="E106" s="121"/>
      <c r="F106" s="22"/>
      <c r="G106" s="121" t="s">
        <v>8</v>
      </c>
      <c r="I106" s="121"/>
      <c r="K106" s="121"/>
      <c r="M106" s="121"/>
      <c r="O106" s="121"/>
    </row>
    <row r="107" spans="1:15" ht="11.25" customHeight="1">
      <c r="A107" s="111" t="s">
        <v>48</v>
      </c>
      <c r="B107" s="113"/>
      <c r="C107" s="137">
        <v>26980</v>
      </c>
      <c r="D107" s="165"/>
      <c r="E107" s="121">
        <v>29029</v>
      </c>
      <c r="F107" s="22"/>
      <c r="G107" s="121">
        <v>29183</v>
      </c>
      <c r="I107" s="121"/>
      <c r="K107" s="121"/>
      <c r="M107" s="121"/>
      <c r="O107" s="121"/>
    </row>
    <row r="108" spans="1:15" ht="11.25" customHeight="1">
      <c r="A108" s="113"/>
      <c r="B108" s="113"/>
      <c r="C108" s="137"/>
      <c r="D108" s="165"/>
      <c r="E108" s="121"/>
      <c r="F108" s="22"/>
      <c r="G108" s="121"/>
      <c r="I108" s="121"/>
      <c r="K108" s="121"/>
      <c r="M108" s="121"/>
      <c r="O108" s="121"/>
    </row>
    <row r="109" spans="1:15" ht="11.25" customHeight="1">
      <c r="A109" s="111" t="s">
        <v>2</v>
      </c>
      <c r="B109" s="113"/>
      <c r="C109" s="137">
        <v>15997</v>
      </c>
      <c r="D109" s="165"/>
      <c r="E109" s="121">
        <v>14578</v>
      </c>
      <c r="F109" s="22"/>
      <c r="G109" s="121">
        <v>13412</v>
      </c>
      <c r="I109" s="121"/>
      <c r="K109" s="121"/>
      <c r="M109" s="121"/>
      <c r="O109" s="121"/>
    </row>
    <row r="110" spans="1:15" ht="11.25" customHeight="1">
      <c r="A110" s="111"/>
      <c r="B110" s="113"/>
      <c r="C110" s="137"/>
      <c r="D110" s="165"/>
      <c r="E110" s="121"/>
      <c r="F110" s="22"/>
      <c r="G110" s="121"/>
      <c r="I110" s="121"/>
      <c r="K110" s="121"/>
      <c r="M110" s="121"/>
      <c r="O110" s="121"/>
    </row>
    <row r="111" spans="1:15" ht="11.25" customHeight="1">
      <c r="A111" s="35" t="s">
        <v>77</v>
      </c>
      <c r="B111" s="113"/>
      <c r="C111" s="237" t="s">
        <v>47</v>
      </c>
      <c r="D111" s="165"/>
      <c r="E111" s="286">
        <v>2026</v>
      </c>
      <c r="F111" s="22"/>
      <c r="G111" s="121">
        <v>4051</v>
      </c>
      <c r="I111" s="121"/>
      <c r="K111" s="121"/>
      <c r="M111" s="121"/>
      <c r="O111" s="121"/>
    </row>
    <row r="112" spans="1:15" ht="11.25" customHeight="1">
      <c r="A112" s="35"/>
      <c r="B112" s="113"/>
      <c r="C112" s="137"/>
      <c r="D112" s="165"/>
      <c r="E112" s="121"/>
      <c r="F112" s="22"/>
      <c r="G112" s="121"/>
      <c r="I112" s="121"/>
      <c r="K112" s="121"/>
      <c r="M112" s="121"/>
      <c r="O112" s="121"/>
    </row>
    <row r="113" spans="1:15" ht="11.25" customHeight="1">
      <c r="A113" s="34" t="s">
        <v>3</v>
      </c>
      <c r="B113" s="113"/>
      <c r="C113" s="137">
        <v>16446</v>
      </c>
      <c r="D113" s="165"/>
      <c r="E113" s="121">
        <v>20014</v>
      </c>
      <c r="F113" s="22"/>
      <c r="G113" s="121">
        <v>16058</v>
      </c>
      <c r="I113" s="121"/>
      <c r="K113" s="121"/>
      <c r="M113" s="121"/>
      <c r="O113" s="121"/>
    </row>
    <row r="114" spans="1:15" ht="11.25" customHeight="1">
      <c r="A114" s="35"/>
      <c r="B114" s="113"/>
      <c r="C114" s="137"/>
      <c r="D114" s="165"/>
      <c r="E114" s="121"/>
      <c r="F114" s="22"/>
      <c r="G114" s="121"/>
      <c r="I114" s="121"/>
      <c r="K114" s="121"/>
      <c r="M114" s="121"/>
      <c r="O114" s="121"/>
    </row>
    <row r="115" spans="1:15" ht="11.25" customHeight="1">
      <c r="A115" s="34" t="s">
        <v>64</v>
      </c>
      <c r="B115" s="113"/>
      <c r="C115" s="137">
        <v>8816</v>
      </c>
      <c r="D115" s="165"/>
      <c r="E115" s="121">
        <v>15402</v>
      </c>
      <c r="F115" s="22"/>
      <c r="G115" s="121">
        <v>10672</v>
      </c>
      <c r="I115" s="121"/>
      <c r="K115" s="121"/>
      <c r="M115" s="121"/>
      <c r="O115" s="121"/>
    </row>
    <row r="116" spans="1:15" ht="11.25" customHeight="1">
      <c r="A116" s="35"/>
      <c r="B116" s="113"/>
      <c r="C116" s="137"/>
      <c r="D116" s="165"/>
      <c r="E116" s="121"/>
      <c r="F116" s="22"/>
      <c r="G116" s="121"/>
      <c r="I116" s="121"/>
      <c r="K116" s="121"/>
      <c r="M116" s="121"/>
      <c r="O116" s="121"/>
    </row>
    <row r="117" spans="1:15" ht="11.25" customHeight="1">
      <c r="A117" s="34" t="s">
        <v>88</v>
      </c>
      <c r="B117" s="113"/>
      <c r="C117" s="237" t="s">
        <v>47</v>
      </c>
      <c r="D117" s="165"/>
      <c r="E117" s="237" t="s">
        <v>47</v>
      </c>
      <c r="F117" s="22"/>
      <c r="G117" s="121">
        <v>6265</v>
      </c>
      <c r="I117" s="121"/>
      <c r="K117" s="121"/>
      <c r="M117" s="121"/>
      <c r="O117" s="121"/>
    </row>
    <row r="118" spans="1:15" ht="11.25" customHeight="1">
      <c r="A118" s="35"/>
      <c r="B118" s="113"/>
      <c r="C118" s="137"/>
      <c r="D118" s="165"/>
      <c r="E118" s="121"/>
      <c r="F118" s="22"/>
      <c r="G118" s="121"/>
      <c r="I118" s="121"/>
      <c r="K118" s="121"/>
      <c r="M118" s="121"/>
      <c r="O118" s="121"/>
    </row>
    <row r="119" spans="1:15" ht="11.25" customHeight="1">
      <c r="A119" s="34" t="s">
        <v>4</v>
      </c>
      <c r="B119" s="113"/>
      <c r="C119" s="137">
        <v>2928</v>
      </c>
      <c r="D119" s="165"/>
      <c r="E119" s="121">
        <v>3429</v>
      </c>
      <c r="F119" s="22"/>
      <c r="G119" s="121">
        <v>3435</v>
      </c>
      <c r="I119" s="121"/>
      <c r="K119" s="121"/>
      <c r="M119" s="121"/>
      <c r="O119" s="121"/>
    </row>
    <row r="120" spans="1:15" ht="11.25" customHeight="1">
      <c r="A120" s="35"/>
      <c r="B120" s="113"/>
      <c r="C120" s="137"/>
      <c r="D120" s="165"/>
      <c r="E120" s="121"/>
      <c r="F120" s="22"/>
      <c r="G120" s="121"/>
      <c r="I120" s="121"/>
      <c r="K120" s="121"/>
      <c r="M120" s="121"/>
      <c r="O120" s="121"/>
    </row>
    <row r="121" spans="1:15" ht="11.25" customHeight="1">
      <c r="A121" s="36" t="s">
        <v>65</v>
      </c>
      <c r="B121" s="113"/>
      <c r="C121" s="137">
        <v>8239</v>
      </c>
      <c r="D121" s="165"/>
      <c r="E121" s="121">
        <v>8223</v>
      </c>
      <c r="F121" s="22"/>
      <c r="G121" s="121">
        <v>7237</v>
      </c>
      <c r="I121" s="121"/>
      <c r="K121" s="121"/>
      <c r="M121" s="121"/>
      <c r="O121" s="121"/>
    </row>
    <row r="122" spans="1:15" ht="11.25" customHeight="1">
      <c r="A122" s="35"/>
      <c r="B122" s="113"/>
      <c r="C122" s="137"/>
      <c r="D122" s="165"/>
      <c r="E122" s="121"/>
      <c r="F122" s="21"/>
      <c r="G122" s="121"/>
      <c r="I122" s="121"/>
      <c r="K122" s="121"/>
      <c r="M122" s="121"/>
      <c r="O122" s="121"/>
    </row>
    <row r="123" spans="1:15" ht="11.25" customHeight="1">
      <c r="A123" s="34" t="s">
        <v>78</v>
      </c>
      <c r="B123" s="113"/>
      <c r="C123" s="137">
        <v>6378</v>
      </c>
      <c r="D123" s="165"/>
      <c r="E123" s="121">
        <v>1018</v>
      </c>
      <c r="F123" s="21"/>
      <c r="G123" s="237" t="s">
        <v>47</v>
      </c>
      <c r="I123" s="121"/>
      <c r="K123" s="121"/>
      <c r="M123" s="121"/>
      <c r="O123" s="121"/>
    </row>
    <row r="124" spans="1:15" ht="11.25" customHeight="1">
      <c r="A124" s="113"/>
      <c r="B124" s="113"/>
      <c r="C124" s="137"/>
      <c r="D124" s="165"/>
      <c r="E124" s="121"/>
      <c r="F124" s="21"/>
      <c r="G124" s="121"/>
      <c r="I124" s="121"/>
      <c r="K124" s="121"/>
      <c r="M124" s="121"/>
      <c r="O124" s="121"/>
    </row>
    <row r="125" spans="1:15" ht="11.25" customHeight="1">
      <c r="A125" s="111" t="s">
        <v>5</v>
      </c>
      <c r="B125" s="113"/>
      <c r="C125" s="137">
        <v>10485</v>
      </c>
      <c r="D125" s="165"/>
      <c r="E125" s="121">
        <v>4378</v>
      </c>
      <c r="F125" s="21"/>
      <c r="G125" s="121">
        <v>2826</v>
      </c>
      <c r="I125" s="121"/>
      <c r="K125" s="121"/>
      <c r="M125" s="121"/>
      <c r="O125" s="121"/>
    </row>
    <row r="126" spans="1:15" ht="11.25" customHeight="1">
      <c r="A126" s="113"/>
      <c r="B126" s="113"/>
      <c r="C126" s="137"/>
      <c r="D126" s="165"/>
      <c r="E126" s="121"/>
      <c r="F126" s="21"/>
      <c r="G126" s="121"/>
      <c r="I126" s="121"/>
      <c r="K126" s="121"/>
      <c r="M126" s="121"/>
      <c r="O126" s="121"/>
    </row>
    <row r="127" spans="1:16" ht="11.25" customHeight="1">
      <c r="A127" s="111" t="s">
        <v>6</v>
      </c>
      <c r="B127" s="113"/>
      <c r="C127" s="139">
        <v>21163</v>
      </c>
      <c r="D127" s="165"/>
      <c r="E127" s="125">
        <v>12821</v>
      </c>
      <c r="F127" s="121"/>
      <c r="G127" s="125">
        <v>12730</v>
      </c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1:16" ht="11.25" customHeight="1">
      <c r="A128" s="113"/>
      <c r="B128" s="113"/>
      <c r="C128" s="119"/>
      <c r="D128" s="133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1:16" ht="11.25" customHeight="1" thickBot="1">
      <c r="A129" s="111" t="s">
        <v>15</v>
      </c>
      <c r="B129" s="113"/>
      <c r="C129" s="161">
        <f>SUM(C103:C127)</f>
        <v>131523</v>
      </c>
      <c r="D129" s="162"/>
      <c r="E129" s="161">
        <f>SUM(E103:E127)</f>
        <v>121935</v>
      </c>
      <c r="F129" s="121"/>
      <c r="G129" s="161">
        <f>SUM(G103:G127)</f>
        <v>113431</v>
      </c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1:16" ht="11.25" customHeight="1" thickTop="1">
      <c r="A130" s="113"/>
      <c r="B130" s="113"/>
      <c r="C130" s="119"/>
      <c r="D130" s="133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1:5" ht="11.25" customHeight="1">
      <c r="A131" s="111" t="s">
        <v>79</v>
      </c>
      <c r="B131" s="113"/>
      <c r="C131" s="113"/>
      <c r="D131" s="113"/>
      <c r="E131" s="113"/>
    </row>
    <row r="132" spans="1:5" ht="11.25" customHeight="1">
      <c r="A132" s="46" t="s">
        <v>66</v>
      </c>
      <c r="B132" s="113"/>
      <c r="C132" s="113"/>
      <c r="D132" s="113"/>
      <c r="E132" s="113"/>
    </row>
    <row r="133" spans="1:5" ht="11.25" customHeight="1">
      <c r="A133" s="46" t="s">
        <v>67</v>
      </c>
      <c r="B133" s="113"/>
      <c r="C133" s="113"/>
      <c r="D133" s="113"/>
      <c r="E133" s="113"/>
    </row>
    <row r="134" spans="1:5" ht="11.25" customHeight="1">
      <c r="A134" s="46" t="s">
        <v>91</v>
      </c>
      <c r="B134" s="113"/>
      <c r="C134" s="113"/>
      <c r="D134" s="113"/>
      <c r="E134" s="113"/>
    </row>
    <row r="135" spans="1:5" ht="11.25" customHeight="1">
      <c r="A135" s="122" t="s">
        <v>92</v>
      </c>
      <c r="B135" s="113"/>
      <c r="C135" s="113"/>
      <c r="D135" s="113"/>
      <c r="E135" s="113"/>
    </row>
    <row r="136" spans="1:5" ht="11.25" customHeight="1">
      <c r="A136" s="111"/>
      <c r="B136" s="113"/>
      <c r="C136" s="113"/>
      <c r="D136" s="113"/>
      <c r="E136" s="113"/>
    </row>
    <row r="137" spans="1:5" ht="11.25" customHeight="1">
      <c r="A137" s="113"/>
      <c r="B137" s="113"/>
      <c r="C137" s="113"/>
      <c r="D137" s="113"/>
      <c r="E137" s="113"/>
    </row>
    <row r="138" spans="1:5" ht="11.25" customHeight="1">
      <c r="A138" s="49"/>
      <c r="B138" s="113"/>
      <c r="C138" s="113"/>
      <c r="D138" s="113"/>
      <c r="E138" s="113"/>
    </row>
    <row r="139" spans="1:5" ht="11.25" customHeight="1">
      <c r="A139" s="50"/>
      <c r="B139" s="113"/>
      <c r="C139" s="113"/>
      <c r="D139" s="113"/>
      <c r="E139" s="113"/>
    </row>
    <row r="140" spans="1:5" ht="11.25" customHeight="1">
      <c r="A140" s="50"/>
      <c r="B140" s="113"/>
      <c r="C140" s="113"/>
      <c r="D140" s="113"/>
      <c r="E140" s="113"/>
    </row>
    <row r="141" spans="1:5" ht="11.25" customHeight="1">
      <c r="A141" s="50"/>
      <c r="B141" s="113"/>
      <c r="C141" s="113"/>
      <c r="D141" s="113"/>
      <c r="E141" s="113"/>
    </row>
    <row r="142" spans="1:22" ht="11.25" customHeight="1">
      <c r="A142" s="111" t="s">
        <v>0</v>
      </c>
      <c r="B142" s="113"/>
      <c r="C142" s="113"/>
      <c r="D142" s="113"/>
      <c r="E142" s="113"/>
      <c r="R142" s="111" t="s">
        <v>0</v>
      </c>
      <c r="S142" s="113"/>
      <c r="T142" s="113"/>
      <c r="U142" s="113"/>
      <c r="V142" s="113"/>
    </row>
    <row r="143" spans="1:22" ht="11.25" customHeight="1">
      <c r="A143" s="111" t="s">
        <v>34</v>
      </c>
      <c r="B143" s="113"/>
      <c r="C143" s="113"/>
      <c r="D143" s="113"/>
      <c r="E143" s="113"/>
      <c r="R143" s="111" t="s">
        <v>35</v>
      </c>
      <c r="S143" s="113"/>
      <c r="T143" s="113"/>
      <c r="U143" s="113"/>
      <c r="V143" s="113"/>
    </row>
    <row r="144" spans="1:24" ht="11.25" customHeight="1">
      <c r="A144" s="234" t="str">
        <f>A3</f>
        <v>2010 - 2012</v>
      </c>
      <c r="B144" s="222"/>
      <c r="C144" s="222"/>
      <c r="D144" s="222"/>
      <c r="E144" s="222"/>
      <c r="F144" s="243"/>
      <c r="G144" s="243"/>
      <c r="R144" s="234" t="str">
        <f>+A97</f>
        <v>2010 - 2012</v>
      </c>
      <c r="S144" s="222"/>
      <c r="T144" s="222"/>
      <c r="U144" s="222"/>
      <c r="V144" s="222"/>
      <c r="W144" s="243"/>
      <c r="X144" s="243"/>
    </row>
    <row r="145" spans="1:22" ht="11.25" customHeight="1">
      <c r="A145" s="111"/>
      <c r="B145" s="113"/>
      <c r="C145" s="113"/>
      <c r="D145" s="113"/>
      <c r="E145" s="113"/>
      <c r="R145" s="111"/>
      <c r="S145" s="113"/>
      <c r="T145" s="113"/>
      <c r="U145" s="113"/>
      <c r="V145" s="113"/>
    </row>
    <row r="146" spans="1:22" ht="11.25" customHeight="1">
      <c r="A146" s="111"/>
      <c r="B146" s="113"/>
      <c r="C146" s="113"/>
      <c r="D146" s="113"/>
      <c r="E146" s="113"/>
      <c r="R146" s="111"/>
      <c r="S146" s="113"/>
      <c r="T146" s="113"/>
      <c r="U146" s="113"/>
      <c r="V146" s="113"/>
    </row>
    <row r="147" spans="1:38" ht="11.25" customHeight="1">
      <c r="A147" s="111"/>
      <c r="B147" s="113"/>
      <c r="C147" s="117">
        <v>2010</v>
      </c>
      <c r="D147" s="164"/>
      <c r="E147" s="40">
        <v>2011</v>
      </c>
      <c r="F147" s="113"/>
      <c r="G147" s="40">
        <v>2012</v>
      </c>
      <c r="H147" s="113"/>
      <c r="I147" s="113"/>
      <c r="J147" s="113"/>
      <c r="K147" s="113"/>
      <c r="L147" s="113"/>
      <c r="M147" s="113"/>
      <c r="N147" s="113"/>
      <c r="O147" s="113"/>
      <c r="P147" s="113"/>
      <c r="Q147" s="223"/>
      <c r="R147" s="111"/>
      <c r="S147" s="113"/>
      <c r="T147" s="117">
        <v>2010</v>
      </c>
      <c r="U147" s="164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</row>
    <row r="148" spans="1:38" ht="11.25" customHeight="1">
      <c r="A148" s="111"/>
      <c r="B148" s="113"/>
      <c r="C148" s="119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R148" s="111"/>
      <c r="S148" s="113"/>
      <c r="T148" s="119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</row>
    <row r="149" spans="1:38" ht="11.25" customHeight="1">
      <c r="A149" s="77" t="s">
        <v>90</v>
      </c>
      <c r="B149" s="113"/>
      <c r="C149" s="134">
        <f>C103/'INCOME STMT STATS'!C9</f>
        <v>0.043</v>
      </c>
      <c r="D149" s="134"/>
      <c r="E149" s="134">
        <f>E103/'INCOME STMT STATS'!E9</f>
        <v>0.028</v>
      </c>
      <c r="F149" s="25"/>
      <c r="G149" s="134">
        <f>G103/'INCOME STMT STATS'!V9</f>
        <v>0.026</v>
      </c>
      <c r="I149" s="134"/>
      <c r="K149" s="134"/>
      <c r="M149" s="134"/>
      <c r="O149" s="134"/>
      <c r="R149" s="111" t="s">
        <v>54</v>
      </c>
      <c r="S149" s="113"/>
      <c r="T149" s="134">
        <f>C103/'INCOME STMT STATS'!C533</f>
        <v>0.031</v>
      </c>
      <c r="U149" s="134"/>
      <c r="V149" s="134"/>
      <c r="W149" s="25"/>
      <c r="X149" s="134"/>
      <c r="Z149" s="134"/>
      <c r="AB149" s="134"/>
      <c r="AD149" s="134"/>
      <c r="AF149" s="134"/>
      <c r="AH149" s="134"/>
      <c r="AJ149" s="134"/>
      <c r="AL149" s="134"/>
    </row>
    <row r="150" spans="1:38" ht="11.25" customHeight="1">
      <c r="A150" s="113"/>
      <c r="B150" s="113"/>
      <c r="C150" s="134"/>
      <c r="D150" s="121"/>
      <c r="E150" s="134"/>
      <c r="F150" s="15"/>
      <c r="G150" s="134"/>
      <c r="I150" s="134"/>
      <c r="K150" s="134"/>
      <c r="M150" s="134"/>
      <c r="O150" s="134"/>
      <c r="R150" s="113"/>
      <c r="S150" s="113"/>
      <c r="T150" s="134"/>
      <c r="U150" s="121"/>
      <c r="V150" s="134"/>
      <c r="W150" s="15"/>
      <c r="X150" s="134"/>
      <c r="Z150" s="134"/>
      <c r="AB150" s="134"/>
      <c r="AD150" s="134"/>
      <c r="AF150" s="134"/>
      <c r="AH150" s="134"/>
      <c r="AJ150" s="134"/>
      <c r="AL150" s="134"/>
    </row>
    <row r="151" spans="1:38" ht="11.25" customHeight="1">
      <c r="A151" s="111" t="s">
        <v>55</v>
      </c>
      <c r="B151" s="113"/>
      <c r="C151" s="134">
        <f>C105/'INCOME STMT STATS'!C11</f>
        <v>0.019</v>
      </c>
      <c r="D151" s="134"/>
      <c r="E151" s="134">
        <f>E105/'INCOME STMT STATS'!E11</f>
        <v>0.02</v>
      </c>
      <c r="F151" s="25"/>
      <c r="G151" s="134">
        <f>G105/'INCOME STMT STATS'!V11</f>
        <v>0.016</v>
      </c>
      <c r="I151" s="134"/>
      <c r="K151" s="134"/>
      <c r="M151" s="134"/>
      <c r="O151" s="134"/>
      <c r="R151" s="111" t="s">
        <v>55</v>
      </c>
      <c r="S151" s="113"/>
      <c r="T151" s="134">
        <f>C105/'INCOME STMT STATS'!C535</f>
        <v>0.014</v>
      </c>
      <c r="U151" s="134"/>
      <c r="V151" s="134"/>
      <c r="W151" s="25"/>
      <c r="X151" s="134"/>
      <c r="Z151" s="134"/>
      <c r="AB151" s="134"/>
      <c r="AD151" s="134"/>
      <c r="AF151" s="134"/>
      <c r="AH151" s="134"/>
      <c r="AJ151" s="134"/>
      <c r="AL151" s="134"/>
    </row>
    <row r="152" spans="1:38" ht="11.25" customHeight="1">
      <c r="A152" s="111"/>
      <c r="B152" s="113"/>
      <c r="C152" s="134"/>
      <c r="D152" s="134"/>
      <c r="E152" s="134"/>
      <c r="F152" s="25"/>
      <c r="G152" s="134"/>
      <c r="I152" s="134"/>
      <c r="K152" s="134"/>
      <c r="M152" s="134"/>
      <c r="O152" s="134"/>
      <c r="R152" s="111"/>
      <c r="S152" s="113"/>
      <c r="T152" s="134"/>
      <c r="U152" s="134"/>
      <c r="V152" s="134"/>
      <c r="W152" s="25"/>
      <c r="X152" s="134"/>
      <c r="Z152" s="134"/>
      <c r="AB152" s="134"/>
      <c r="AD152" s="134"/>
      <c r="AF152" s="134"/>
      <c r="AH152" s="134"/>
      <c r="AJ152" s="134"/>
      <c r="AL152" s="134"/>
    </row>
    <row r="153" spans="1:38" ht="11.25" customHeight="1">
      <c r="A153" s="111" t="s">
        <v>48</v>
      </c>
      <c r="B153" s="113"/>
      <c r="C153" s="134">
        <f>C107/'INCOME STMT STATS'!C13</f>
        <v>0.037</v>
      </c>
      <c r="D153" s="134"/>
      <c r="E153" s="134">
        <f>E107/'INCOME STMT STATS'!E13</f>
        <v>0.04</v>
      </c>
      <c r="F153" s="25"/>
      <c r="G153" s="134">
        <f>G107/'INCOME STMT STATS'!V13</f>
        <v>0.043</v>
      </c>
      <c r="I153" s="134"/>
      <c r="K153" s="134"/>
      <c r="M153" s="134"/>
      <c r="O153" s="134"/>
      <c r="R153" s="111" t="s">
        <v>49</v>
      </c>
      <c r="S153" s="113"/>
      <c r="T153" s="134">
        <f>C107/'INCOME STMT STATS'!C537</f>
        <v>0.028</v>
      </c>
      <c r="U153" s="134"/>
      <c r="V153" s="134"/>
      <c r="W153" s="25"/>
      <c r="X153" s="134"/>
      <c r="Z153" s="134"/>
      <c r="AB153" s="134"/>
      <c r="AD153" s="134"/>
      <c r="AF153" s="134"/>
      <c r="AH153" s="134"/>
      <c r="AJ153" s="134"/>
      <c r="AL153" s="134"/>
    </row>
    <row r="154" spans="1:38" ht="11.25" customHeight="1">
      <c r="A154" s="113"/>
      <c r="B154" s="113"/>
      <c r="C154" s="134"/>
      <c r="D154" s="121"/>
      <c r="E154" s="134"/>
      <c r="F154" s="15"/>
      <c r="G154" s="134"/>
      <c r="I154" s="134"/>
      <c r="K154" s="134"/>
      <c r="M154" s="134"/>
      <c r="O154" s="134"/>
      <c r="R154" s="113"/>
      <c r="S154" s="113"/>
      <c r="T154" s="134"/>
      <c r="U154" s="121"/>
      <c r="V154" s="134"/>
      <c r="W154" s="15"/>
      <c r="X154" s="134"/>
      <c r="Z154" s="134"/>
      <c r="AB154" s="134"/>
      <c r="AD154" s="134"/>
      <c r="AF154" s="134"/>
      <c r="AH154" s="134"/>
      <c r="AJ154" s="134"/>
      <c r="AL154" s="134"/>
    </row>
    <row r="155" spans="1:38" ht="11.25" customHeight="1">
      <c r="A155" s="111" t="s">
        <v>2</v>
      </c>
      <c r="B155" s="113"/>
      <c r="C155" s="134">
        <f>C109/'INCOME STMT STATS'!C15</f>
        <v>0.042</v>
      </c>
      <c r="D155" s="134"/>
      <c r="E155" s="134">
        <f>E109/'INCOME STMT STATS'!E15</f>
        <v>0.038</v>
      </c>
      <c r="F155" s="25"/>
      <c r="G155" s="134">
        <f>G109/'INCOME STMT STATS'!V15</f>
        <v>0.039</v>
      </c>
      <c r="I155" s="134"/>
      <c r="K155" s="134"/>
      <c r="M155" s="134"/>
      <c r="O155" s="134"/>
      <c r="R155" s="111" t="s">
        <v>2</v>
      </c>
      <c r="S155" s="113"/>
      <c r="T155" s="134">
        <f>C109/'INCOME STMT STATS'!C539</f>
        <v>0.031</v>
      </c>
      <c r="U155" s="134"/>
      <c r="V155" s="134"/>
      <c r="W155" s="25"/>
      <c r="X155" s="134"/>
      <c r="Z155" s="134"/>
      <c r="AB155" s="134"/>
      <c r="AD155" s="134"/>
      <c r="AF155" s="134"/>
      <c r="AH155" s="134"/>
      <c r="AJ155" s="134"/>
      <c r="AL155" s="134"/>
    </row>
    <row r="156" spans="1:38" ht="11.25" customHeight="1">
      <c r="A156" s="111"/>
      <c r="B156" s="113"/>
      <c r="C156" s="134"/>
      <c r="D156" s="134"/>
      <c r="E156" s="134"/>
      <c r="F156" s="25"/>
      <c r="G156" s="134"/>
      <c r="I156" s="134"/>
      <c r="K156" s="134"/>
      <c r="M156" s="134"/>
      <c r="O156" s="134"/>
      <c r="R156" s="111"/>
      <c r="S156" s="113"/>
      <c r="T156" s="134"/>
      <c r="U156" s="134"/>
      <c r="V156" s="134"/>
      <c r="W156" s="25"/>
      <c r="X156" s="134"/>
      <c r="Z156" s="134"/>
      <c r="AB156" s="134"/>
      <c r="AD156" s="134"/>
      <c r="AF156" s="134"/>
      <c r="AH156" s="134"/>
      <c r="AJ156" s="134"/>
      <c r="AL156" s="134"/>
    </row>
    <row r="157" spans="1:38" ht="11.25" customHeight="1">
      <c r="A157" s="35" t="s">
        <v>77</v>
      </c>
      <c r="B157" s="113"/>
      <c r="C157" s="237" t="s">
        <v>47</v>
      </c>
      <c r="D157" s="134"/>
      <c r="E157" s="134">
        <f>E111/'INCOME STMT STATS'!E17</f>
        <v>0.028</v>
      </c>
      <c r="F157" s="25"/>
      <c r="G157" s="134">
        <f>G111/'INCOME STMT STATS'!V17</f>
        <v>0.032</v>
      </c>
      <c r="I157" s="134"/>
      <c r="K157" s="134"/>
      <c r="M157" s="134"/>
      <c r="O157" s="134"/>
      <c r="R157" s="111"/>
      <c r="S157" s="113"/>
      <c r="T157" s="134"/>
      <c r="U157" s="134"/>
      <c r="V157" s="134"/>
      <c r="W157" s="25"/>
      <c r="X157" s="134"/>
      <c r="Z157" s="134"/>
      <c r="AB157" s="134"/>
      <c r="AD157" s="134"/>
      <c r="AF157" s="134"/>
      <c r="AH157" s="134"/>
      <c r="AJ157" s="134"/>
      <c r="AL157" s="134"/>
    </row>
    <row r="158" spans="1:38" ht="11.25" customHeight="1">
      <c r="A158" s="35"/>
      <c r="B158" s="113"/>
      <c r="C158" s="134"/>
      <c r="D158" s="134"/>
      <c r="E158" s="134"/>
      <c r="F158" s="25"/>
      <c r="G158" s="134"/>
      <c r="I158" s="134"/>
      <c r="K158" s="134"/>
      <c r="M158" s="134"/>
      <c r="O158" s="134"/>
      <c r="R158" s="113"/>
      <c r="S158" s="113"/>
      <c r="T158" s="134"/>
      <c r="U158" s="121"/>
      <c r="V158" s="134"/>
      <c r="W158" s="15"/>
      <c r="X158" s="134"/>
      <c r="Z158" s="134"/>
      <c r="AB158" s="134"/>
      <c r="AD158" s="134"/>
      <c r="AF158" s="134"/>
      <c r="AH158" s="134"/>
      <c r="AJ158" s="134"/>
      <c r="AL158" s="134"/>
    </row>
    <row r="159" spans="1:38" ht="11.25" customHeight="1">
      <c r="A159" s="34" t="s">
        <v>3</v>
      </c>
      <c r="B159" s="113"/>
      <c r="C159" s="134">
        <f>C113/'INCOME STMT STATS'!C20</f>
        <v>0.034</v>
      </c>
      <c r="D159" s="134"/>
      <c r="E159" s="134">
        <f>E113/'INCOME STMT STATS'!E20</f>
        <v>0.043</v>
      </c>
      <c r="F159" s="25"/>
      <c r="G159" s="134">
        <f>G113/'INCOME STMT STATS'!V20</f>
        <v>0.036</v>
      </c>
      <c r="I159" s="134"/>
      <c r="K159" s="134"/>
      <c r="M159" s="134"/>
      <c r="O159" s="134"/>
      <c r="R159" s="111" t="s">
        <v>3</v>
      </c>
      <c r="S159" s="113"/>
      <c r="T159" s="134">
        <f>C113/'INCOME STMT STATS'!C544</f>
        <v>0.026</v>
      </c>
      <c r="U159" s="134"/>
      <c r="V159" s="134"/>
      <c r="W159" s="25"/>
      <c r="X159" s="134"/>
      <c r="Z159" s="134"/>
      <c r="AB159" s="134"/>
      <c r="AD159" s="134"/>
      <c r="AF159" s="134"/>
      <c r="AH159" s="134"/>
      <c r="AJ159" s="134"/>
      <c r="AL159" s="134"/>
    </row>
    <row r="160" spans="1:38" ht="11.25" customHeight="1">
      <c r="A160" s="35"/>
      <c r="B160" s="113"/>
      <c r="C160" s="134"/>
      <c r="D160" s="121"/>
      <c r="E160" s="134"/>
      <c r="F160" s="15"/>
      <c r="G160" s="134"/>
      <c r="I160" s="134"/>
      <c r="K160" s="134"/>
      <c r="M160" s="134"/>
      <c r="O160" s="134"/>
      <c r="R160" s="113"/>
      <c r="S160" s="113"/>
      <c r="T160" s="134"/>
      <c r="U160" s="121"/>
      <c r="V160" s="134"/>
      <c r="W160" s="15"/>
      <c r="X160" s="134"/>
      <c r="Z160" s="134"/>
      <c r="AB160" s="134"/>
      <c r="AD160" s="134"/>
      <c r="AF160" s="134"/>
      <c r="AH160" s="134"/>
      <c r="AJ160" s="134"/>
      <c r="AL160" s="134"/>
    </row>
    <row r="161" spans="1:38" ht="11.25" customHeight="1">
      <c r="A161" s="34" t="s">
        <v>64</v>
      </c>
      <c r="B161" s="113"/>
      <c r="C161" s="134">
        <f>C115/'INCOME STMT STATS'!C22</f>
        <v>0.066</v>
      </c>
      <c r="D161" s="134"/>
      <c r="E161" s="134">
        <f>E115/'INCOME STMT STATS'!E22</f>
        <v>0.114</v>
      </c>
      <c r="F161" s="25"/>
      <c r="G161" s="134">
        <f>G115/'INCOME STMT STATS'!V22</f>
        <v>0.084</v>
      </c>
      <c r="I161" s="134"/>
      <c r="K161" s="134"/>
      <c r="M161" s="134"/>
      <c r="O161" s="134"/>
      <c r="R161" s="111" t="s">
        <v>59</v>
      </c>
      <c r="S161" s="113"/>
      <c r="T161" s="134">
        <f>C115/'INCOME STMT STATS'!C546</f>
        <v>0.046</v>
      </c>
      <c r="U161" s="134"/>
      <c r="V161" s="134"/>
      <c r="W161" s="25"/>
      <c r="X161" s="134"/>
      <c r="Z161" s="134"/>
      <c r="AB161" s="134"/>
      <c r="AD161" s="134"/>
      <c r="AF161" s="134"/>
      <c r="AH161" s="134"/>
      <c r="AJ161" s="134"/>
      <c r="AL161" s="134"/>
    </row>
    <row r="162" spans="1:38" ht="11.25" customHeight="1">
      <c r="A162" s="35"/>
      <c r="B162" s="113"/>
      <c r="C162" s="134"/>
      <c r="D162" s="121"/>
      <c r="E162" s="134"/>
      <c r="F162" s="15"/>
      <c r="G162" s="134"/>
      <c r="I162" s="134"/>
      <c r="K162" s="134"/>
      <c r="M162" s="134"/>
      <c r="O162" s="134"/>
      <c r="R162" s="113"/>
      <c r="S162" s="113"/>
      <c r="T162" s="134"/>
      <c r="U162" s="121"/>
      <c r="V162" s="134"/>
      <c r="W162" s="15"/>
      <c r="X162" s="134"/>
      <c r="Z162" s="134"/>
      <c r="AB162" s="134"/>
      <c r="AD162" s="134"/>
      <c r="AF162" s="134"/>
      <c r="AH162" s="134"/>
      <c r="AJ162" s="134"/>
      <c r="AL162" s="134"/>
    </row>
    <row r="163" spans="1:38" ht="11.25" customHeight="1">
      <c r="A163" s="34" t="s">
        <v>88</v>
      </c>
      <c r="B163" s="113"/>
      <c r="C163" s="237" t="s">
        <v>47</v>
      </c>
      <c r="D163" s="121"/>
      <c r="E163" s="237" t="s">
        <v>47</v>
      </c>
      <c r="F163" s="15"/>
      <c r="G163" s="134">
        <f>G117/'INCOME STMT STATS'!V25</f>
        <v>0.041</v>
      </c>
      <c r="I163" s="134"/>
      <c r="K163" s="134"/>
      <c r="M163" s="134"/>
      <c r="O163" s="134"/>
      <c r="R163" s="113"/>
      <c r="S163" s="113"/>
      <c r="T163" s="134"/>
      <c r="U163" s="121"/>
      <c r="V163" s="134"/>
      <c r="W163" s="15"/>
      <c r="X163" s="134"/>
      <c r="Z163" s="134"/>
      <c r="AB163" s="134"/>
      <c r="AD163" s="134"/>
      <c r="AF163" s="134"/>
      <c r="AH163" s="134"/>
      <c r="AJ163" s="134"/>
      <c r="AL163" s="134"/>
    </row>
    <row r="164" spans="1:38" ht="11.25" customHeight="1">
      <c r="A164" s="35"/>
      <c r="B164" s="113"/>
      <c r="C164" s="134"/>
      <c r="D164" s="121"/>
      <c r="E164" s="134"/>
      <c r="F164" s="15"/>
      <c r="G164" s="134"/>
      <c r="I164" s="134"/>
      <c r="K164" s="134"/>
      <c r="M164" s="134"/>
      <c r="O164" s="134"/>
      <c r="R164" s="113"/>
      <c r="S164" s="113"/>
      <c r="T164" s="134"/>
      <c r="U164" s="121"/>
      <c r="V164" s="134"/>
      <c r="W164" s="15"/>
      <c r="X164" s="134"/>
      <c r="Z164" s="134"/>
      <c r="AB164" s="134"/>
      <c r="AD164" s="134"/>
      <c r="AF164" s="134"/>
      <c r="AH164" s="134"/>
      <c r="AJ164" s="134"/>
      <c r="AL164" s="134"/>
    </row>
    <row r="165" spans="1:38" ht="11.25" customHeight="1">
      <c r="A165" s="34" t="s">
        <v>4</v>
      </c>
      <c r="B165" s="113"/>
      <c r="C165" s="134">
        <f>C119/'INCOME STMT STATS'!C27</f>
        <v>0.011</v>
      </c>
      <c r="D165" s="134"/>
      <c r="E165" s="134">
        <f>E119/'INCOME STMT STATS'!E27</f>
        <v>0.014</v>
      </c>
      <c r="F165" s="25"/>
      <c r="G165" s="134">
        <f>G119/'INCOME STMT STATS'!V27</f>
        <v>0.015</v>
      </c>
      <c r="I165" s="134"/>
      <c r="K165" s="134"/>
      <c r="M165" s="134"/>
      <c r="O165" s="134"/>
      <c r="R165" s="111" t="s">
        <v>4</v>
      </c>
      <c r="S165" s="113"/>
      <c r="T165" s="134">
        <f>C119/'INCOME STMT STATS'!C551</f>
        <v>0.008</v>
      </c>
      <c r="U165" s="134"/>
      <c r="V165" s="134"/>
      <c r="W165" s="25"/>
      <c r="X165" s="134"/>
      <c r="Z165" s="134"/>
      <c r="AB165" s="134"/>
      <c r="AD165" s="134"/>
      <c r="AF165" s="134"/>
      <c r="AH165" s="134"/>
      <c r="AJ165" s="134"/>
      <c r="AL165" s="134"/>
    </row>
    <row r="166" spans="1:38" ht="11.25" customHeight="1">
      <c r="A166" s="35"/>
      <c r="B166" s="113"/>
      <c r="C166" s="134"/>
      <c r="D166" s="121"/>
      <c r="E166" s="134"/>
      <c r="F166" s="15"/>
      <c r="G166" s="134"/>
      <c r="I166" s="134"/>
      <c r="K166" s="134"/>
      <c r="M166" s="134"/>
      <c r="O166" s="134"/>
      <c r="R166" s="113"/>
      <c r="S166" s="113"/>
      <c r="T166" s="134"/>
      <c r="U166" s="121"/>
      <c r="V166" s="134"/>
      <c r="W166" s="15"/>
      <c r="X166" s="134"/>
      <c r="Z166" s="134"/>
      <c r="AB166" s="134"/>
      <c r="AD166" s="134"/>
      <c r="AF166" s="134"/>
      <c r="AH166" s="134"/>
      <c r="AJ166" s="134"/>
      <c r="AL166" s="134"/>
    </row>
    <row r="167" spans="1:38" ht="11.25" customHeight="1">
      <c r="A167" s="36" t="s">
        <v>65</v>
      </c>
      <c r="B167" s="113"/>
      <c r="C167" s="134">
        <f>C121/'INCOME STMT STATS'!C29</f>
        <v>0.027</v>
      </c>
      <c r="D167" s="134"/>
      <c r="E167" s="134">
        <f>E121/'INCOME STMT STATS'!E29</f>
        <v>0.029</v>
      </c>
      <c r="F167" s="25"/>
      <c r="G167" s="134">
        <f>G121/'INCOME STMT STATS'!V29</f>
        <v>0.027</v>
      </c>
      <c r="I167" s="134"/>
      <c r="K167" s="134"/>
      <c r="M167" s="134"/>
      <c r="O167" s="134"/>
      <c r="R167" s="122" t="s">
        <v>60</v>
      </c>
      <c r="S167" s="113"/>
      <c r="T167" s="134">
        <f>C121/'INCOME STMT STATS'!C553</f>
        <v>0.02</v>
      </c>
      <c r="U167" s="134"/>
      <c r="V167" s="134"/>
      <c r="W167" s="25"/>
      <c r="X167" s="134"/>
      <c r="Z167" s="134"/>
      <c r="AB167" s="134"/>
      <c r="AD167" s="134"/>
      <c r="AF167" s="134"/>
      <c r="AH167" s="134"/>
      <c r="AJ167" s="134"/>
      <c r="AL167" s="134"/>
    </row>
    <row r="168" spans="1:38" ht="11.25" customHeight="1">
      <c r="A168" s="35"/>
      <c r="B168" s="113"/>
      <c r="C168" s="134"/>
      <c r="D168" s="121"/>
      <c r="E168" s="134"/>
      <c r="F168" s="15"/>
      <c r="G168" s="134"/>
      <c r="I168" s="134"/>
      <c r="K168" s="134"/>
      <c r="M168" s="134"/>
      <c r="O168" s="134"/>
      <c r="R168" s="111"/>
      <c r="S168" s="113"/>
      <c r="T168" s="134"/>
      <c r="U168" s="121"/>
      <c r="V168" s="134"/>
      <c r="W168" s="15"/>
      <c r="X168" s="134"/>
      <c r="Z168" s="134"/>
      <c r="AB168" s="134"/>
      <c r="AD168" s="134"/>
      <c r="AF168" s="134"/>
      <c r="AH168" s="134"/>
      <c r="AJ168" s="134"/>
      <c r="AL168" s="134"/>
    </row>
    <row r="169" spans="1:38" ht="11.25" customHeight="1">
      <c r="A169" s="34" t="s">
        <v>78</v>
      </c>
      <c r="B169" s="113"/>
      <c r="C169" s="134">
        <f>C123/'INCOME STMT STATS'!C31</f>
        <v>0.046</v>
      </c>
      <c r="D169" s="134"/>
      <c r="E169" s="134">
        <f>E123/'INCOME STMT STATS'!E31</f>
        <v>0.023</v>
      </c>
      <c r="F169" s="25"/>
      <c r="G169" s="237" t="s">
        <v>47</v>
      </c>
      <c r="I169" s="134"/>
      <c r="K169" s="134"/>
      <c r="M169" s="134"/>
      <c r="O169" s="134"/>
      <c r="R169" s="111" t="s">
        <v>21</v>
      </c>
      <c r="S169" s="113"/>
      <c r="T169" s="134">
        <f>C123/'INCOME STMT STATS'!C555</f>
        <v>0.034</v>
      </c>
      <c r="U169" s="134"/>
      <c r="V169" s="134"/>
      <c r="W169" s="25"/>
      <c r="X169" s="134"/>
      <c r="Z169" s="134"/>
      <c r="AB169" s="134"/>
      <c r="AD169" s="134"/>
      <c r="AF169" s="134"/>
      <c r="AH169" s="134"/>
      <c r="AJ169" s="134"/>
      <c r="AL169" s="134"/>
    </row>
    <row r="170" spans="1:38" ht="11.25" customHeight="1">
      <c r="A170" s="111"/>
      <c r="B170" s="113"/>
      <c r="C170" s="134"/>
      <c r="D170" s="121"/>
      <c r="E170" s="134"/>
      <c r="F170" s="15"/>
      <c r="G170" s="134"/>
      <c r="I170" s="134"/>
      <c r="K170" s="134"/>
      <c r="M170" s="134"/>
      <c r="O170" s="134"/>
      <c r="R170" s="111"/>
      <c r="S170" s="113"/>
      <c r="T170" s="134"/>
      <c r="U170" s="121"/>
      <c r="V170" s="134"/>
      <c r="W170" s="15"/>
      <c r="X170" s="134"/>
      <c r="Z170" s="134"/>
      <c r="AB170" s="134"/>
      <c r="AD170" s="134"/>
      <c r="AF170" s="134"/>
      <c r="AH170" s="134"/>
      <c r="AJ170" s="134"/>
      <c r="AL170" s="134"/>
    </row>
    <row r="171" spans="1:38" ht="11.25" customHeight="1">
      <c r="A171" s="111" t="s">
        <v>5</v>
      </c>
      <c r="B171" s="113"/>
      <c r="C171" s="134">
        <f>C125/'INCOME STMT STATS'!C33</f>
        <v>0.061</v>
      </c>
      <c r="D171" s="134"/>
      <c r="E171" s="134">
        <f>E125/'INCOME STMT STATS'!E33</f>
        <v>0.033</v>
      </c>
      <c r="F171" s="25"/>
      <c r="G171" s="134">
        <f>G125/'INCOME STMT STATS'!V33</f>
        <v>0.028</v>
      </c>
      <c r="I171" s="134"/>
      <c r="K171" s="134"/>
      <c r="M171" s="134"/>
      <c r="O171" s="134"/>
      <c r="R171" s="111" t="s">
        <v>5</v>
      </c>
      <c r="S171" s="113"/>
      <c r="T171" s="134">
        <f>C125/'INCOME STMT STATS'!C557</f>
        <v>0.046</v>
      </c>
      <c r="U171" s="134"/>
      <c r="V171" s="134"/>
      <c r="W171" s="25"/>
      <c r="X171" s="134"/>
      <c r="Z171" s="134"/>
      <c r="AB171" s="134"/>
      <c r="AD171" s="134"/>
      <c r="AF171" s="134"/>
      <c r="AH171" s="134"/>
      <c r="AJ171" s="134"/>
      <c r="AL171" s="134"/>
    </row>
    <row r="172" spans="1:38" ht="11.25" customHeight="1">
      <c r="A172" s="111"/>
      <c r="B172" s="113"/>
      <c r="C172" s="134"/>
      <c r="D172" s="165"/>
      <c r="E172" s="134"/>
      <c r="F172" s="21"/>
      <c r="G172" s="134"/>
      <c r="I172" s="134"/>
      <c r="K172" s="134"/>
      <c r="M172" s="134"/>
      <c r="O172" s="134"/>
      <c r="R172" s="111"/>
      <c r="S172" s="113"/>
      <c r="T172" s="134"/>
      <c r="U172" s="165"/>
      <c r="V172" s="134"/>
      <c r="W172" s="21"/>
      <c r="X172" s="134"/>
      <c r="Y172" s="24"/>
      <c r="Z172" s="134"/>
      <c r="AA172" s="24"/>
      <c r="AB172" s="134"/>
      <c r="AC172" s="24"/>
      <c r="AD172" s="134"/>
      <c r="AE172" s="24"/>
      <c r="AF172" s="134"/>
      <c r="AG172" s="24"/>
      <c r="AH172" s="134"/>
      <c r="AI172" s="24"/>
      <c r="AJ172" s="134"/>
      <c r="AK172" s="24"/>
      <c r="AL172" s="134"/>
    </row>
    <row r="173" spans="1:38" ht="11.25" customHeight="1">
      <c r="A173" s="123" t="s">
        <v>6</v>
      </c>
      <c r="B173" s="133"/>
      <c r="C173" s="134">
        <f>C127/'INCOME STMT STATS'!C35</f>
        <v>0.053</v>
      </c>
      <c r="D173" s="134"/>
      <c r="E173" s="134">
        <f>E127/'INCOME STMT STATS'!E35</f>
        <v>0.038</v>
      </c>
      <c r="F173" s="25"/>
      <c r="G173" s="134">
        <f>G127/'INCOME STMT STATS'!V35</f>
        <v>0.044</v>
      </c>
      <c r="I173" s="134"/>
      <c r="K173" s="134"/>
      <c r="M173" s="134"/>
      <c r="O173" s="134"/>
      <c r="R173" s="123" t="s">
        <v>6</v>
      </c>
      <c r="S173" s="133"/>
      <c r="T173" s="134">
        <f>C127/'INCOME STMT STATS'!C559</f>
        <v>0.04</v>
      </c>
      <c r="U173" s="134"/>
      <c r="V173" s="134"/>
      <c r="W173" s="25"/>
      <c r="X173" s="134"/>
      <c r="Y173" s="24"/>
      <c r="Z173" s="134"/>
      <c r="AA173" s="24"/>
      <c r="AB173" s="134"/>
      <c r="AC173" s="24"/>
      <c r="AD173" s="134"/>
      <c r="AE173" s="24"/>
      <c r="AF173" s="134"/>
      <c r="AG173" s="24"/>
      <c r="AH173" s="134"/>
      <c r="AI173" s="24"/>
      <c r="AJ173" s="134"/>
      <c r="AK173" s="24"/>
      <c r="AL173" s="134"/>
    </row>
    <row r="174" spans="1:38" ht="11.25" customHeight="1">
      <c r="A174" s="123"/>
      <c r="B174" s="133"/>
      <c r="C174" s="134"/>
      <c r="D174" s="135"/>
      <c r="E174" s="134"/>
      <c r="F174" s="22"/>
      <c r="G174" s="134"/>
      <c r="I174" s="134"/>
      <c r="K174" s="134"/>
      <c r="M174" s="134"/>
      <c r="O174" s="134"/>
      <c r="R174" s="123"/>
      <c r="S174" s="133"/>
      <c r="T174" s="134"/>
      <c r="U174" s="135"/>
      <c r="V174" s="134"/>
      <c r="W174" s="22"/>
      <c r="X174" s="134"/>
      <c r="Y174" s="24"/>
      <c r="Z174" s="134"/>
      <c r="AA174" s="24"/>
      <c r="AB174" s="134"/>
      <c r="AC174" s="24"/>
      <c r="AD174" s="134"/>
      <c r="AE174" s="24"/>
      <c r="AF174" s="134"/>
      <c r="AG174" s="24"/>
      <c r="AH174" s="134"/>
      <c r="AI174" s="24"/>
      <c r="AJ174" s="134"/>
      <c r="AK174" s="24"/>
      <c r="AL174" s="134"/>
    </row>
    <row r="175" spans="1:38" ht="11.25" customHeight="1">
      <c r="A175" s="123" t="s">
        <v>15</v>
      </c>
      <c r="B175" s="133"/>
      <c r="C175" s="134">
        <f>C129/'INCOME STMT STATS'!C37</f>
        <v>0.037</v>
      </c>
      <c r="D175" s="134"/>
      <c r="E175" s="134">
        <f>E129/'INCOME STMT STATS'!E37</f>
        <v>0.037</v>
      </c>
      <c r="F175" s="25"/>
      <c r="G175" s="134">
        <f>G129/'INCOME STMT STATS'!V37</f>
        <v>0.036</v>
      </c>
      <c r="I175" s="134"/>
      <c r="K175" s="134"/>
      <c r="M175" s="134"/>
      <c r="O175" s="134"/>
      <c r="R175" s="123" t="s">
        <v>15</v>
      </c>
      <c r="S175" s="133"/>
      <c r="T175" s="134">
        <f>C129/'INCOME STMT STATS'!C561</f>
        <v>0.027</v>
      </c>
      <c r="U175" s="134"/>
      <c r="V175" s="134"/>
      <c r="W175" s="25"/>
      <c r="X175" s="134"/>
      <c r="Y175" s="24"/>
      <c r="Z175" s="134"/>
      <c r="AA175" s="24"/>
      <c r="AB175" s="134"/>
      <c r="AC175" s="24"/>
      <c r="AD175" s="134"/>
      <c r="AE175" s="24"/>
      <c r="AF175" s="134"/>
      <c r="AG175" s="24"/>
      <c r="AH175" s="134"/>
      <c r="AI175" s="24"/>
      <c r="AJ175" s="134"/>
      <c r="AK175" s="24"/>
      <c r="AL175" s="134"/>
    </row>
    <row r="176" spans="1:40" ht="11.25" customHeight="1">
      <c r="A176" s="111"/>
      <c r="B176" s="113"/>
      <c r="C176" s="134"/>
      <c r="D176" s="134"/>
      <c r="E176" s="134"/>
      <c r="F176" s="25"/>
      <c r="G176" s="24"/>
      <c r="H176" s="24"/>
      <c r="I176" s="24"/>
      <c r="J176" s="24"/>
      <c r="K176" s="24"/>
      <c r="R176" s="133"/>
      <c r="S176" s="133"/>
      <c r="T176" s="133"/>
      <c r="U176" s="133"/>
      <c r="V176" s="133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:40" ht="11.25" customHeight="1">
      <c r="A177" s="111" t="s">
        <v>79</v>
      </c>
      <c r="B177" s="113"/>
      <c r="C177" s="133"/>
      <c r="D177" s="133"/>
      <c r="E177" s="133"/>
      <c r="F177" s="24"/>
      <c r="G177" s="24"/>
      <c r="H177" s="24"/>
      <c r="I177" s="24"/>
      <c r="J177" s="24"/>
      <c r="K177" s="24"/>
      <c r="R177" s="46" t="s">
        <v>61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:18" ht="11.25" customHeight="1">
      <c r="A178" s="46" t="s">
        <v>66</v>
      </c>
      <c r="B178" s="113"/>
      <c r="C178" s="113"/>
      <c r="D178" s="113"/>
      <c r="E178" s="113"/>
      <c r="R178" s="46" t="s">
        <v>62</v>
      </c>
    </row>
    <row r="179" spans="1:18" ht="11.25" customHeight="1">
      <c r="A179" s="46" t="s">
        <v>67</v>
      </c>
      <c r="B179" s="113"/>
      <c r="C179" s="113"/>
      <c r="D179" s="113"/>
      <c r="E179" s="113"/>
      <c r="R179" s="111"/>
    </row>
    <row r="180" spans="1:18" ht="11.25" customHeight="1">
      <c r="A180" s="46" t="s">
        <v>91</v>
      </c>
      <c r="B180" s="113"/>
      <c r="C180" s="113"/>
      <c r="D180" s="113"/>
      <c r="E180" s="113"/>
      <c r="R180" s="111"/>
    </row>
    <row r="181" spans="1:18" ht="11.25" customHeight="1">
      <c r="A181" s="122" t="s">
        <v>92</v>
      </c>
      <c r="B181" s="113"/>
      <c r="C181" s="113"/>
      <c r="D181" s="113"/>
      <c r="E181" s="113"/>
      <c r="R181" s="111"/>
    </row>
    <row r="182" spans="1:18" ht="11.25" customHeight="1">
      <c r="A182" s="111"/>
      <c r="B182" s="113"/>
      <c r="C182" s="113"/>
      <c r="D182" s="113"/>
      <c r="E182" s="113"/>
      <c r="R182" s="111"/>
    </row>
    <row r="183" spans="1:18" ht="11.25" customHeight="1">
      <c r="A183" s="113"/>
      <c r="B183" s="113"/>
      <c r="C183" s="113"/>
      <c r="D183" s="113"/>
      <c r="E183" s="113"/>
      <c r="R183" s="111"/>
    </row>
    <row r="184" spans="1:18" ht="11.25" customHeight="1">
      <c r="A184" s="49"/>
      <c r="B184" s="113"/>
      <c r="C184" s="113"/>
      <c r="D184" s="113"/>
      <c r="E184" s="113"/>
      <c r="R184" s="113"/>
    </row>
    <row r="185" spans="1:18" ht="11.25" customHeight="1">
      <c r="A185" s="50"/>
      <c r="B185" s="113"/>
      <c r="C185" s="113"/>
      <c r="D185" s="113"/>
      <c r="E185" s="113"/>
      <c r="R185" s="49"/>
    </row>
    <row r="186" spans="1:18" ht="11.25" customHeight="1">
      <c r="A186" s="50"/>
      <c r="B186" s="113"/>
      <c r="C186" s="113"/>
      <c r="D186" s="113"/>
      <c r="E186" s="113"/>
      <c r="L186" s="111"/>
      <c r="R186" s="50"/>
    </row>
    <row r="187" spans="1:18" ht="11.25" customHeight="1">
      <c r="A187" s="50"/>
      <c r="B187" s="113"/>
      <c r="C187" s="113"/>
      <c r="D187" s="113"/>
      <c r="E187" s="113"/>
      <c r="L187" s="111"/>
      <c r="R187" s="50"/>
    </row>
    <row r="188" spans="1:5" ht="11.25" customHeight="1">
      <c r="A188" s="111" t="s">
        <v>0</v>
      </c>
      <c r="B188" s="113"/>
      <c r="C188" s="113"/>
      <c r="D188" s="113"/>
      <c r="E188" s="113"/>
    </row>
    <row r="189" spans="1:5" ht="11.25" customHeight="1">
      <c r="A189" s="111" t="s">
        <v>36</v>
      </c>
      <c r="B189" s="113"/>
      <c r="C189" s="113"/>
      <c r="D189" s="113"/>
      <c r="E189" s="113"/>
    </row>
    <row r="190" spans="1:7" ht="11.25" customHeight="1">
      <c r="A190" s="234" t="str">
        <f>A3</f>
        <v>2010 - 2012</v>
      </c>
      <c r="B190" s="222"/>
      <c r="C190" s="222"/>
      <c r="D190" s="222"/>
      <c r="E190" s="222"/>
      <c r="F190" s="243"/>
      <c r="G190" s="243"/>
    </row>
    <row r="191" spans="1:5" ht="11.25" customHeight="1">
      <c r="A191" s="111" t="s">
        <v>1</v>
      </c>
      <c r="B191" s="113"/>
      <c r="C191" s="113"/>
      <c r="D191" s="113"/>
      <c r="E191" s="113"/>
    </row>
    <row r="192" spans="1:5" ht="11.25" customHeight="1">
      <c r="A192" s="111"/>
      <c r="B192" s="113"/>
      <c r="C192" s="113"/>
      <c r="D192" s="113"/>
      <c r="E192" s="113"/>
    </row>
    <row r="193" spans="1:5" ht="11.25" customHeight="1">
      <c r="A193" s="111"/>
      <c r="B193" s="113"/>
      <c r="C193" s="113"/>
      <c r="D193" s="113"/>
      <c r="E193" s="113"/>
    </row>
    <row r="194" spans="1:17" ht="11.25" customHeight="1">
      <c r="A194" s="111"/>
      <c r="B194" s="113"/>
      <c r="C194" s="117">
        <v>2010</v>
      </c>
      <c r="D194" s="164"/>
      <c r="E194" s="40">
        <v>2011</v>
      </c>
      <c r="F194" s="113"/>
      <c r="G194" s="40">
        <v>2012</v>
      </c>
      <c r="H194" s="113"/>
      <c r="I194" s="113"/>
      <c r="J194" s="113"/>
      <c r="K194" s="113"/>
      <c r="L194" s="113"/>
      <c r="M194" s="113"/>
      <c r="N194" s="113"/>
      <c r="O194" s="113"/>
      <c r="P194" s="113"/>
      <c r="Q194" s="223"/>
    </row>
    <row r="195" spans="1:16" ht="11.25" customHeight="1">
      <c r="A195" s="111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1:15" ht="11.25" customHeight="1">
      <c r="A196" s="77" t="s">
        <v>90</v>
      </c>
      <c r="B196" s="113"/>
      <c r="C196" s="129">
        <f>C9+C103</f>
        <v>64649</v>
      </c>
      <c r="D196" s="129"/>
      <c r="E196" s="129">
        <f>E9+E103</f>
        <v>53377</v>
      </c>
      <c r="F196" s="184"/>
      <c r="G196" s="129">
        <f>G9+G103</f>
        <v>56241</v>
      </c>
      <c r="H196" s="178"/>
      <c r="I196" s="129"/>
      <c r="K196" s="129"/>
      <c r="M196" s="129"/>
      <c r="O196" s="129"/>
    </row>
    <row r="197" spans="1:15" ht="11.25" customHeight="1">
      <c r="A197" s="113"/>
      <c r="B197" s="113"/>
      <c r="C197" s="121"/>
      <c r="D197" s="121"/>
      <c r="E197" s="129"/>
      <c r="F197" s="15"/>
      <c r="G197" s="129"/>
      <c r="I197" s="121"/>
      <c r="K197" s="121"/>
      <c r="M197" s="121"/>
      <c r="O197" s="121"/>
    </row>
    <row r="198" spans="1:15" ht="11.25" customHeight="1">
      <c r="A198" s="111" t="s">
        <v>55</v>
      </c>
      <c r="B198" s="113"/>
      <c r="C198" s="121">
        <f>C11+C105</f>
        <v>152123</v>
      </c>
      <c r="D198" s="121"/>
      <c r="E198" s="121">
        <f>E11+E105</f>
        <v>148446</v>
      </c>
      <c r="F198" s="15"/>
      <c r="G198" s="121">
        <f>G11+G105</f>
        <v>116204</v>
      </c>
      <c r="I198" s="121"/>
      <c r="K198" s="121"/>
      <c r="M198" s="121"/>
      <c r="O198" s="121"/>
    </row>
    <row r="199" spans="1:15" ht="11.25" customHeight="1">
      <c r="A199" s="111"/>
      <c r="B199" s="113"/>
      <c r="C199" s="121"/>
      <c r="D199" s="121"/>
      <c r="E199" s="121"/>
      <c r="F199" s="15"/>
      <c r="G199" s="121"/>
      <c r="I199" s="121"/>
      <c r="K199" s="121"/>
      <c r="M199" s="121"/>
      <c r="O199" s="121"/>
    </row>
    <row r="200" spans="1:15" ht="11.25" customHeight="1">
      <c r="A200" s="111" t="s">
        <v>48</v>
      </c>
      <c r="B200" s="113"/>
      <c r="C200" s="121">
        <f>C13+C107</f>
        <v>238334</v>
      </c>
      <c r="D200" s="121"/>
      <c r="E200" s="121">
        <f>E13+E107</f>
        <v>253275</v>
      </c>
      <c r="F200" s="15"/>
      <c r="G200" s="121">
        <f>G13+G107</f>
        <v>246500</v>
      </c>
      <c r="I200" s="121"/>
      <c r="K200" s="121"/>
      <c r="M200" s="121"/>
      <c r="O200" s="121"/>
    </row>
    <row r="201" spans="1:15" ht="11.25" customHeight="1">
      <c r="A201" s="113"/>
      <c r="B201" s="113"/>
      <c r="C201" s="121"/>
      <c r="D201" s="121"/>
      <c r="E201" s="121"/>
      <c r="F201" s="15"/>
      <c r="G201" s="121"/>
      <c r="I201" s="121"/>
      <c r="K201" s="121"/>
      <c r="M201" s="121"/>
      <c r="O201" s="121"/>
    </row>
    <row r="202" spans="1:15" ht="11.25" customHeight="1">
      <c r="A202" s="111" t="s">
        <v>2</v>
      </c>
      <c r="B202" s="113"/>
      <c r="C202" s="121">
        <f>C15+C109</f>
        <v>144888</v>
      </c>
      <c r="D202" s="121"/>
      <c r="E202" s="121">
        <f>E15+E109</f>
        <v>140225</v>
      </c>
      <c r="F202" s="15"/>
      <c r="G202" s="121">
        <f>G15+G109</f>
        <v>138963</v>
      </c>
      <c r="I202" s="121"/>
      <c r="K202" s="121"/>
      <c r="M202" s="121"/>
      <c r="O202" s="121"/>
    </row>
    <row r="203" spans="1:15" ht="11.25" customHeight="1">
      <c r="A203" s="111"/>
      <c r="B203" s="113"/>
      <c r="C203" s="121"/>
      <c r="D203" s="121"/>
      <c r="E203" s="121"/>
      <c r="F203" s="15"/>
      <c r="G203" s="121"/>
      <c r="I203" s="121"/>
      <c r="K203" s="121"/>
      <c r="M203" s="121"/>
      <c r="O203" s="121"/>
    </row>
    <row r="204" spans="1:15" ht="11.25" customHeight="1">
      <c r="A204" s="35" t="s">
        <v>77</v>
      </c>
      <c r="B204" s="113"/>
      <c r="C204" s="237" t="s">
        <v>47</v>
      </c>
      <c r="D204" s="121"/>
      <c r="E204" s="121">
        <f>E17+E111</f>
        <v>30519</v>
      </c>
      <c r="F204" s="15"/>
      <c r="G204" s="121">
        <f>G17+G111</f>
        <v>51949</v>
      </c>
      <c r="I204" s="121"/>
      <c r="K204" s="121"/>
      <c r="M204" s="121"/>
      <c r="O204" s="121"/>
    </row>
    <row r="205" spans="1:15" ht="11.25" customHeight="1">
      <c r="A205" s="35"/>
      <c r="B205" s="113"/>
      <c r="C205" s="121"/>
      <c r="D205" s="121"/>
      <c r="E205" s="121"/>
      <c r="F205" s="15"/>
      <c r="G205" s="121"/>
      <c r="I205" s="121"/>
      <c r="K205" s="121"/>
      <c r="M205" s="121"/>
      <c r="O205" s="121"/>
    </row>
    <row r="206" spans="1:15" ht="11.25" customHeight="1">
      <c r="A206" s="34" t="s">
        <v>3</v>
      </c>
      <c r="B206" s="113"/>
      <c r="C206" s="121">
        <f>C19+C113</f>
        <v>175540</v>
      </c>
      <c r="D206" s="121"/>
      <c r="E206" s="121">
        <f>E19+E113</f>
        <v>182352</v>
      </c>
      <c r="F206" s="15"/>
      <c r="G206" s="121">
        <f>G19+G113</f>
        <v>160119</v>
      </c>
      <c r="I206" s="121"/>
      <c r="K206" s="121"/>
      <c r="M206" s="121"/>
      <c r="O206" s="121"/>
    </row>
    <row r="207" spans="1:15" ht="11.25" customHeight="1">
      <c r="A207" s="35"/>
      <c r="B207" s="113"/>
      <c r="C207" s="121"/>
      <c r="D207" s="121"/>
      <c r="E207" s="121"/>
      <c r="F207" s="15"/>
      <c r="G207" s="121"/>
      <c r="I207" s="121"/>
      <c r="K207" s="121"/>
      <c r="M207" s="121"/>
      <c r="O207" s="121"/>
    </row>
    <row r="208" spans="1:15" ht="11.25" customHeight="1">
      <c r="A208" s="34" t="s">
        <v>64</v>
      </c>
      <c r="B208" s="113"/>
      <c r="C208" s="121">
        <f>C21+C115</f>
        <v>65072</v>
      </c>
      <c r="D208" s="121"/>
      <c r="E208" s="121">
        <f>E21+E115</f>
        <v>85635</v>
      </c>
      <c r="F208" s="15"/>
      <c r="G208" s="121">
        <f>G21+G115</f>
        <v>66909</v>
      </c>
      <c r="I208" s="121"/>
      <c r="K208" s="121"/>
      <c r="M208" s="121"/>
      <c r="O208" s="121"/>
    </row>
    <row r="209" spans="1:15" ht="11.25" customHeight="1">
      <c r="A209" s="35"/>
      <c r="B209" s="113"/>
      <c r="C209" s="121"/>
      <c r="D209" s="121"/>
      <c r="E209" s="121"/>
      <c r="F209" s="15"/>
      <c r="G209" s="121"/>
      <c r="I209" s="121"/>
      <c r="K209" s="121"/>
      <c r="M209" s="121"/>
      <c r="O209" s="121"/>
    </row>
    <row r="210" spans="1:15" ht="11.25" customHeight="1">
      <c r="A210" s="34" t="s">
        <v>88</v>
      </c>
      <c r="B210" s="113"/>
      <c r="C210" s="237" t="s">
        <v>47</v>
      </c>
      <c r="D210" s="121"/>
      <c r="E210" s="237" t="s">
        <v>47</v>
      </c>
      <c r="F210" s="15"/>
      <c r="G210" s="121">
        <f>G23+G117</f>
        <v>49832</v>
      </c>
      <c r="I210" s="121"/>
      <c r="K210" s="121"/>
      <c r="M210" s="121"/>
      <c r="O210" s="121"/>
    </row>
    <row r="211" spans="1:15" ht="11.25" customHeight="1">
      <c r="A211" s="35"/>
      <c r="B211" s="113"/>
      <c r="C211" s="121"/>
      <c r="D211" s="121"/>
      <c r="E211" s="121"/>
      <c r="F211" s="15"/>
      <c r="G211" s="121"/>
      <c r="I211" s="121"/>
      <c r="K211" s="121"/>
      <c r="M211" s="121"/>
      <c r="O211" s="121"/>
    </row>
    <row r="212" spans="1:15" ht="11.25" customHeight="1">
      <c r="A212" s="34" t="s">
        <v>4</v>
      </c>
      <c r="B212" s="113"/>
      <c r="C212" s="121">
        <f>C25+C119</f>
        <v>117624</v>
      </c>
      <c r="D212" s="121"/>
      <c r="E212" s="121">
        <f>E25+E119</f>
        <v>112182</v>
      </c>
      <c r="F212" s="15"/>
      <c r="G212" s="121">
        <f>G25+G119</f>
        <v>95923</v>
      </c>
      <c r="I212" s="121"/>
      <c r="K212" s="121"/>
      <c r="M212" s="121"/>
      <c r="O212" s="121"/>
    </row>
    <row r="213" spans="1:15" ht="11.25" customHeight="1">
      <c r="A213" s="35"/>
      <c r="B213" s="113"/>
      <c r="C213" s="121"/>
      <c r="D213" s="121"/>
      <c r="E213" s="121"/>
      <c r="F213" s="15"/>
      <c r="G213" s="121"/>
      <c r="I213" s="121"/>
      <c r="K213" s="121"/>
      <c r="M213" s="121"/>
      <c r="O213" s="121"/>
    </row>
    <row r="214" spans="1:15" ht="11.25" customHeight="1">
      <c r="A214" s="36" t="s">
        <v>65</v>
      </c>
      <c r="B214" s="113"/>
      <c r="C214" s="121">
        <f>C27+C121</f>
        <v>117158</v>
      </c>
      <c r="D214" s="121"/>
      <c r="E214" s="121">
        <f>E27+E121</f>
        <v>119804</v>
      </c>
      <c r="F214" s="15"/>
      <c r="G214" s="121">
        <f>G27+G121</f>
        <v>91222</v>
      </c>
      <c r="I214" s="121"/>
      <c r="K214" s="121"/>
      <c r="M214" s="121"/>
      <c r="O214" s="121"/>
    </row>
    <row r="215" spans="1:15" ht="11.25" customHeight="1">
      <c r="A215" s="35"/>
      <c r="B215" s="113"/>
      <c r="C215" s="121"/>
      <c r="D215" s="121"/>
      <c r="E215" s="121"/>
      <c r="F215" s="15"/>
      <c r="G215" s="121"/>
      <c r="I215" s="121"/>
      <c r="K215" s="121"/>
      <c r="M215" s="121"/>
      <c r="O215" s="121"/>
    </row>
    <row r="216" spans="1:15" ht="11.25" customHeight="1">
      <c r="A216" s="34" t="s">
        <v>78</v>
      </c>
      <c r="B216" s="113"/>
      <c r="C216" s="121">
        <f>C29+C123</f>
        <v>55457</v>
      </c>
      <c r="D216" s="121"/>
      <c r="E216" s="121">
        <f>E29+E123</f>
        <v>16491</v>
      </c>
      <c r="F216" s="15"/>
      <c r="G216" s="237" t="s">
        <v>47</v>
      </c>
      <c r="I216" s="121"/>
      <c r="K216" s="121"/>
      <c r="M216" s="121"/>
      <c r="O216" s="121"/>
    </row>
    <row r="217" spans="1:15" ht="11.25" customHeight="1">
      <c r="A217" s="111"/>
      <c r="B217" s="113"/>
      <c r="C217" s="121"/>
      <c r="D217" s="121"/>
      <c r="E217" s="121"/>
      <c r="F217" s="15"/>
      <c r="G217" s="121"/>
      <c r="I217" s="121"/>
      <c r="K217" s="121"/>
      <c r="M217" s="121"/>
      <c r="O217" s="121"/>
    </row>
    <row r="218" spans="1:15" ht="11.25" customHeight="1">
      <c r="A218" s="111" t="s">
        <v>5</v>
      </c>
      <c r="B218" s="113"/>
      <c r="C218" s="121">
        <f>C31+C125</f>
        <v>65252</v>
      </c>
      <c r="D218" s="121"/>
      <c r="E218" s="121">
        <f>E31+E125</f>
        <v>52973</v>
      </c>
      <c r="F218" s="15"/>
      <c r="G218" s="121">
        <f>G31+G125</f>
        <v>42875</v>
      </c>
      <c r="I218" s="121"/>
      <c r="K218" s="121"/>
      <c r="M218" s="121"/>
      <c r="O218" s="121"/>
    </row>
    <row r="219" spans="1:15" ht="11.25" customHeight="1">
      <c r="A219" s="111"/>
      <c r="B219" s="113"/>
      <c r="C219" s="121"/>
      <c r="D219" s="121"/>
      <c r="E219" s="121"/>
      <c r="F219" s="15"/>
      <c r="G219" s="121"/>
      <c r="I219" s="121"/>
      <c r="K219" s="121"/>
      <c r="M219" s="121"/>
      <c r="O219" s="121"/>
    </row>
    <row r="220" spans="1:16" ht="11.25" customHeight="1">
      <c r="A220" s="111" t="s">
        <v>6</v>
      </c>
      <c r="B220" s="113"/>
      <c r="C220" s="125">
        <f>C33+C127</f>
        <v>158764</v>
      </c>
      <c r="D220" s="165"/>
      <c r="E220" s="125">
        <f>E33+E127</f>
        <v>134363</v>
      </c>
      <c r="F220" s="121"/>
      <c r="G220" s="125">
        <f>G33+G127</f>
        <v>127698</v>
      </c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1:16" ht="11.25" customHeight="1">
      <c r="A221" s="111"/>
      <c r="B221" s="113"/>
      <c r="C221" s="119"/>
      <c r="D221" s="133"/>
      <c r="E221" s="129"/>
      <c r="F221" s="121"/>
      <c r="G221" s="129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1:16" ht="11.25" customHeight="1" thickBot="1">
      <c r="A222" s="111" t="s">
        <v>15</v>
      </c>
      <c r="B222" s="113"/>
      <c r="C222" s="167">
        <f>SUM(C196:C220)</f>
        <v>1354861</v>
      </c>
      <c r="D222" s="140"/>
      <c r="E222" s="128">
        <f>E35+E129</f>
        <v>1329642</v>
      </c>
      <c r="F222" s="121"/>
      <c r="G222" s="128">
        <f>G35+G129</f>
        <v>1244435</v>
      </c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1:16" ht="11.25" customHeight="1" thickTop="1">
      <c r="A223" s="111"/>
      <c r="B223" s="113"/>
      <c r="C223" s="119"/>
      <c r="D223" s="133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1:5" ht="11.25" customHeight="1">
      <c r="A224" s="111" t="s">
        <v>79</v>
      </c>
      <c r="B224" s="113"/>
      <c r="C224" s="113"/>
      <c r="D224" s="113"/>
      <c r="E224" s="113"/>
    </row>
    <row r="225" spans="1:5" ht="11.25" customHeight="1">
      <c r="A225" s="46" t="s">
        <v>66</v>
      </c>
      <c r="B225" s="113"/>
      <c r="C225" s="113"/>
      <c r="D225" s="113"/>
      <c r="E225" s="113"/>
    </row>
    <row r="226" spans="1:5" ht="11.25" customHeight="1">
      <c r="A226" s="46" t="s">
        <v>67</v>
      </c>
      <c r="B226" s="113"/>
      <c r="C226" s="113"/>
      <c r="D226" s="113"/>
      <c r="E226" s="113"/>
    </row>
    <row r="227" spans="1:5" ht="11.25" customHeight="1">
      <c r="A227" s="46" t="s">
        <v>91</v>
      </c>
      <c r="B227" s="113"/>
      <c r="C227" s="113"/>
      <c r="D227" s="113"/>
      <c r="E227" s="113"/>
    </row>
    <row r="228" spans="1:5" ht="11.25" customHeight="1">
      <c r="A228" s="122" t="s">
        <v>92</v>
      </c>
      <c r="B228" s="113"/>
      <c r="C228" s="113"/>
      <c r="D228" s="113"/>
      <c r="E228" s="113"/>
    </row>
    <row r="229" spans="1:5" ht="11.25" customHeight="1">
      <c r="A229" s="50"/>
      <c r="B229" s="113"/>
      <c r="C229" s="113"/>
      <c r="D229" s="113"/>
      <c r="E229" s="113"/>
    </row>
    <row r="230" spans="1:5" ht="11.25" customHeight="1">
      <c r="A230" s="50"/>
      <c r="B230" s="113"/>
      <c r="C230" s="113"/>
      <c r="D230" s="113"/>
      <c r="E230" s="113"/>
    </row>
    <row r="231" spans="1:25" ht="11.25" customHeight="1">
      <c r="A231" s="111" t="s">
        <v>0</v>
      </c>
      <c r="B231" s="113"/>
      <c r="C231" s="113"/>
      <c r="D231" s="113"/>
      <c r="E231" s="113"/>
      <c r="R231" s="111" t="s">
        <v>0</v>
      </c>
      <c r="S231" s="113"/>
      <c r="T231" s="113"/>
      <c r="U231" s="113"/>
      <c r="V231" s="113"/>
      <c r="W231" s="113"/>
      <c r="X231" s="113"/>
      <c r="Y231" s="113"/>
    </row>
    <row r="232" spans="1:25" ht="11.25" customHeight="1">
      <c r="A232" s="111" t="s">
        <v>37</v>
      </c>
      <c r="B232" s="113"/>
      <c r="C232" s="113"/>
      <c r="D232" s="113"/>
      <c r="E232" s="113"/>
      <c r="R232" s="111" t="s">
        <v>38</v>
      </c>
      <c r="S232" s="113"/>
      <c r="T232" s="113"/>
      <c r="U232" s="113"/>
      <c r="V232" s="113"/>
      <c r="W232" s="113"/>
      <c r="X232" s="113"/>
      <c r="Y232" s="113"/>
    </row>
    <row r="233" spans="1:30" ht="11.25" customHeight="1">
      <c r="A233" s="234" t="str">
        <f>A3</f>
        <v>2010 - 2012</v>
      </c>
      <c r="B233" s="222"/>
      <c r="C233" s="222"/>
      <c r="D233" s="222"/>
      <c r="E233" s="222"/>
      <c r="F233" s="243"/>
      <c r="G233" s="243"/>
      <c r="H233" s="243"/>
      <c r="I233" s="243"/>
      <c r="J233" s="243"/>
      <c r="K233" s="243"/>
      <c r="R233" s="234" t="str">
        <f>+A3</f>
        <v>2010 - 2012</v>
      </c>
      <c r="S233" s="222"/>
      <c r="T233" s="222"/>
      <c r="U233" s="222"/>
      <c r="V233" s="222"/>
      <c r="W233" s="222"/>
      <c r="X233" s="222"/>
      <c r="Y233" s="222"/>
      <c r="Z233" s="243"/>
      <c r="AA233" s="243"/>
      <c r="AB233" s="243"/>
      <c r="AC233" s="243"/>
      <c r="AD233" s="243"/>
    </row>
    <row r="234" spans="1:25" ht="11.25" customHeight="1">
      <c r="A234" s="111"/>
      <c r="B234" s="113"/>
      <c r="C234" s="113"/>
      <c r="D234" s="113"/>
      <c r="E234" s="113"/>
      <c r="R234" s="111"/>
      <c r="S234" s="113"/>
      <c r="T234" s="113"/>
      <c r="U234" s="113"/>
      <c r="V234" s="113"/>
      <c r="W234" s="113"/>
      <c r="X234" s="113"/>
      <c r="Y234" s="113"/>
    </row>
    <row r="235" spans="1:25" ht="11.25" customHeight="1">
      <c r="A235" s="111"/>
      <c r="B235" s="113"/>
      <c r="C235" s="113"/>
      <c r="D235" s="113"/>
      <c r="E235" s="113"/>
      <c r="R235" s="111"/>
      <c r="S235" s="113"/>
      <c r="T235" s="113"/>
      <c r="U235" s="113"/>
      <c r="V235" s="113"/>
      <c r="W235" s="113"/>
      <c r="X235" s="113"/>
      <c r="Y235" s="113"/>
    </row>
    <row r="236" spans="1:38" ht="11.25" customHeight="1">
      <c r="A236" s="111"/>
      <c r="B236" s="113"/>
      <c r="C236" s="117">
        <v>2010</v>
      </c>
      <c r="D236" s="164"/>
      <c r="E236" s="40">
        <v>2011</v>
      </c>
      <c r="F236" s="113"/>
      <c r="G236" s="40">
        <v>2012</v>
      </c>
      <c r="H236" s="113"/>
      <c r="I236" s="113"/>
      <c r="J236" s="113"/>
      <c r="K236" s="113"/>
      <c r="L236" s="113"/>
      <c r="M236" s="113"/>
      <c r="N236" s="113"/>
      <c r="O236" s="113"/>
      <c r="P236" s="113"/>
      <c r="Q236" s="223"/>
      <c r="R236" s="111"/>
      <c r="S236" s="113"/>
      <c r="T236" s="117">
        <v>2010</v>
      </c>
      <c r="U236" s="164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</row>
    <row r="237" spans="1:38" ht="11.25" customHeight="1">
      <c r="A237" s="111"/>
      <c r="B237" s="113"/>
      <c r="C237" s="127"/>
      <c r="D237" s="127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R237" s="111"/>
      <c r="S237" s="113"/>
      <c r="T237" s="127"/>
      <c r="U237" s="135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</row>
    <row r="238" spans="1:38" ht="11.25" customHeight="1">
      <c r="A238" s="77" t="s">
        <v>90</v>
      </c>
      <c r="B238" s="113"/>
      <c r="C238" s="134">
        <f>C196/'INCOME STMT STATS'!C9</f>
        <v>0.448</v>
      </c>
      <c r="D238" s="134"/>
      <c r="E238" s="134">
        <f>E196/'INCOME STMT STATS'!E9</f>
        <v>0.421</v>
      </c>
      <c r="F238" s="15"/>
      <c r="G238" s="134">
        <f>G196/'INCOME STMT STATS'!V9</f>
        <v>0.542</v>
      </c>
      <c r="I238" s="134"/>
      <c r="K238" s="134"/>
      <c r="M238" s="134"/>
      <c r="O238" s="134"/>
      <c r="R238" s="111" t="s">
        <v>54</v>
      </c>
      <c r="S238" s="113"/>
      <c r="T238" s="134">
        <f>C196/'INCOME STMT STATS'!C533</f>
        <v>0.319</v>
      </c>
      <c r="U238" s="121"/>
      <c r="V238" s="134"/>
      <c r="W238" s="121"/>
      <c r="X238" s="134"/>
      <c r="Y238" s="113"/>
      <c r="Z238" s="134"/>
      <c r="AB238" s="134"/>
      <c r="AD238" s="134"/>
      <c r="AF238" s="134"/>
      <c r="AH238" s="134"/>
      <c r="AJ238" s="134"/>
      <c r="AL238" s="134"/>
    </row>
    <row r="239" spans="1:38" ht="11.25" customHeight="1">
      <c r="A239" s="113"/>
      <c r="B239" s="113"/>
      <c r="C239" s="134"/>
      <c r="D239" s="121"/>
      <c r="E239" s="134"/>
      <c r="F239" s="15"/>
      <c r="G239" s="134"/>
      <c r="I239" s="134"/>
      <c r="K239" s="134"/>
      <c r="M239" s="134"/>
      <c r="O239" s="134"/>
      <c r="R239" s="113"/>
      <c r="S239" s="113"/>
      <c r="T239" s="134"/>
      <c r="U239" s="121"/>
      <c r="V239" s="134"/>
      <c r="W239" s="121"/>
      <c r="X239" s="134"/>
      <c r="Y239" s="113"/>
      <c r="Z239" s="134"/>
      <c r="AB239" s="134"/>
      <c r="AD239" s="134"/>
      <c r="AF239" s="134"/>
      <c r="AH239" s="134"/>
      <c r="AJ239" s="134"/>
      <c r="AL239" s="134"/>
    </row>
    <row r="240" spans="1:38" ht="11.25" customHeight="1">
      <c r="A240" s="111" t="s">
        <v>55</v>
      </c>
      <c r="B240" s="113"/>
      <c r="C240" s="134">
        <f>C198/'INCOME STMT STATS'!C11</f>
        <v>0.367</v>
      </c>
      <c r="D240" s="121"/>
      <c r="E240" s="134">
        <f>E198/'INCOME STMT STATS'!E11</f>
        <v>0.403</v>
      </c>
      <c r="F240" s="15"/>
      <c r="G240" s="134">
        <f>G198/'INCOME STMT STATS'!V11</f>
        <v>0.384</v>
      </c>
      <c r="I240" s="134"/>
      <c r="K240" s="134"/>
      <c r="M240" s="134"/>
      <c r="O240" s="134"/>
      <c r="R240" s="111" t="s">
        <v>55</v>
      </c>
      <c r="S240" s="113"/>
      <c r="T240" s="134">
        <f>C198/'INCOME STMT STATS'!C535</f>
        <v>0.272</v>
      </c>
      <c r="U240" s="121"/>
      <c r="V240" s="134"/>
      <c r="W240" s="121"/>
      <c r="X240" s="134"/>
      <c r="Y240" s="113"/>
      <c r="Z240" s="134"/>
      <c r="AB240" s="134"/>
      <c r="AD240" s="134"/>
      <c r="AF240" s="134"/>
      <c r="AH240" s="134"/>
      <c r="AJ240" s="134"/>
      <c r="AL240" s="134"/>
    </row>
    <row r="241" spans="1:38" ht="11.25" customHeight="1">
      <c r="A241" s="111"/>
      <c r="B241" s="113"/>
      <c r="C241" s="134"/>
      <c r="D241" s="121"/>
      <c r="E241" s="134"/>
      <c r="F241" s="15"/>
      <c r="G241" s="134"/>
      <c r="I241" s="134"/>
      <c r="K241" s="134"/>
      <c r="M241" s="134"/>
      <c r="O241" s="134"/>
      <c r="R241" s="111"/>
      <c r="S241" s="113"/>
      <c r="T241" s="134"/>
      <c r="U241" s="121"/>
      <c r="V241" s="134"/>
      <c r="W241" s="121"/>
      <c r="X241" s="134"/>
      <c r="Y241" s="113"/>
      <c r="Z241" s="134"/>
      <c r="AB241" s="134"/>
      <c r="AD241" s="134"/>
      <c r="AF241" s="134"/>
      <c r="AH241" s="134"/>
      <c r="AJ241" s="134"/>
      <c r="AL241" s="134"/>
    </row>
    <row r="242" spans="1:38" ht="11.25" customHeight="1">
      <c r="A242" s="111" t="s">
        <v>49</v>
      </c>
      <c r="B242" s="113"/>
      <c r="C242" s="134">
        <f>C200/'INCOME STMT STATS'!C13</f>
        <v>0.323</v>
      </c>
      <c r="D242" s="121"/>
      <c r="E242" s="134">
        <f>E200/'INCOME STMT STATS'!E13</f>
        <v>0.347</v>
      </c>
      <c r="F242" s="15"/>
      <c r="G242" s="134">
        <f>G200/'INCOME STMT STATS'!V13</f>
        <v>0.359</v>
      </c>
      <c r="I242" s="134"/>
      <c r="K242" s="134"/>
      <c r="M242" s="134"/>
      <c r="O242" s="134"/>
      <c r="R242" s="111" t="s">
        <v>49</v>
      </c>
      <c r="S242" s="113"/>
      <c r="T242" s="134">
        <f>C200/'INCOME STMT STATS'!C537</f>
        <v>0.251</v>
      </c>
      <c r="U242" s="121"/>
      <c r="V242" s="134"/>
      <c r="W242" s="121"/>
      <c r="X242" s="134"/>
      <c r="Y242" s="113"/>
      <c r="Z242" s="134"/>
      <c r="AB242" s="134"/>
      <c r="AD242" s="134"/>
      <c r="AF242" s="134"/>
      <c r="AH242" s="134"/>
      <c r="AJ242" s="134"/>
      <c r="AL242" s="134"/>
    </row>
    <row r="243" spans="1:38" ht="11.25" customHeight="1">
      <c r="A243" s="113"/>
      <c r="B243" s="113"/>
      <c r="C243" s="134"/>
      <c r="D243" s="121"/>
      <c r="E243" s="134"/>
      <c r="F243" s="15"/>
      <c r="G243" s="134"/>
      <c r="I243" s="134"/>
      <c r="K243" s="134"/>
      <c r="M243" s="134"/>
      <c r="O243" s="134"/>
      <c r="R243" s="113"/>
      <c r="S243" s="113"/>
      <c r="T243" s="134"/>
      <c r="U243" s="121"/>
      <c r="V243" s="134"/>
      <c r="W243" s="121"/>
      <c r="X243" s="134"/>
      <c r="Y243" s="113"/>
      <c r="Z243" s="134"/>
      <c r="AB243" s="134"/>
      <c r="AD243" s="134"/>
      <c r="AF243" s="134"/>
      <c r="AH243" s="134"/>
      <c r="AJ243" s="134"/>
      <c r="AL243" s="134"/>
    </row>
    <row r="244" spans="1:38" ht="11.25" customHeight="1">
      <c r="A244" s="111" t="s">
        <v>2</v>
      </c>
      <c r="B244" s="113"/>
      <c r="C244" s="134">
        <f>C202/'INCOME STMT STATS'!C15</f>
        <v>0.378</v>
      </c>
      <c r="D244" s="121"/>
      <c r="E244" s="134">
        <f>E202/'INCOME STMT STATS'!E15</f>
        <v>0.369</v>
      </c>
      <c r="F244" s="15"/>
      <c r="G244" s="134">
        <f>G202/'INCOME STMT STATS'!V15</f>
        <v>0.403</v>
      </c>
      <c r="I244" s="134"/>
      <c r="K244" s="134"/>
      <c r="M244" s="134"/>
      <c r="O244" s="134"/>
      <c r="R244" s="111" t="s">
        <v>2</v>
      </c>
      <c r="S244" s="113"/>
      <c r="T244" s="134">
        <f>C202/'INCOME STMT STATS'!C539</f>
        <v>0.283</v>
      </c>
      <c r="U244" s="121"/>
      <c r="V244" s="134"/>
      <c r="W244" s="121"/>
      <c r="X244" s="134"/>
      <c r="Y244" s="113"/>
      <c r="Z244" s="134"/>
      <c r="AB244" s="134"/>
      <c r="AD244" s="134"/>
      <c r="AF244" s="134"/>
      <c r="AH244" s="134"/>
      <c r="AJ244" s="134"/>
      <c r="AL244" s="134"/>
    </row>
    <row r="245" spans="1:38" ht="11.25" customHeight="1">
      <c r="A245" s="111"/>
      <c r="B245" s="113"/>
      <c r="C245" s="134"/>
      <c r="D245" s="121"/>
      <c r="E245" s="134"/>
      <c r="F245" s="15"/>
      <c r="G245" s="134"/>
      <c r="I245" s="134"/>
      <c r="K245" s="134"/>
      <c r="M245" s="134"/>
      <c r="O245" s="134"/>
      <c r="R245" s="111"/>
      <c r="S245" s="113"/>
      <c r="T245" s="134"/>
      <c r="U245" s="121"/>
      <c r="V245" s="134"/>
      <c r="W245" s="121"/>
      <c r="X245" s="134"/>
      <c r="Y245" s="113"/>
      <c r="Z245" s="134"/>
      <c r="AB245" s="134"/>
      <c r="AD245" s="134"/>
      <c r="AF245" s="134"/>
      <c r="AH245" s="134"/>
      <c r="AJ245" s="134"/>
      <c r="AL245" s="134"/>
    </row>
    <row r="246" spans="1:38" ht="11.25" customHeight="1">
      <c r="A246" s="35" t="s">
        <v>77</v>
      </c>
      <c r="B246" s="113"/>
      <c r="C246" s="237" t="s">
        <v>47</v>
      </c>
      <c r="D246" s="121"/>
      <c r="E246" s="134">
        <f>E204/'INCOME STMT STATS'!E17</f>
        <v>0.418</v>
      </c>
      <c r="F246" s="15"/>
      <c r="G246" s="134">
        <f>G204/'INCOME STMT STATS'!V17</f>
        <v>0.409</v>
      </c>
      <c r="I246" s="134"/>
      <c r="K246" s="134"/>
      <c r="M246" s="134"/>
      <c r="O246" s="134"/>
      <c r="R246" s="111"/>
      <c r="S246" s="113"/>
      <c r="T246" s="134"/>
      <c r="U246" s="121"/>
      <c r="V246" s="134"/>
      <c r="W246" s="121"/>
      <c r="X246" s="134"/>
      <c r="Y246" s="113"/>
      <c r="Z246" s="134"/>
      <c r="AB246" s="134"/>
      <c r="AD246" s="134"/>
      <c r="AF246" s="134"/>
      <c r="AH246" s="134"/>
      <c r="AJ246" s="134"/>
      <c r="AL246" s="134"/>
    </row>
    <row r="247" spans="1:38" ht="11.25" customHeight="1">
      <c r="A247" s="35"/>
      <c r="B247" s="113"/>
      <c r="C247" s="134"/>
      <c r="D247" s="121"/>
      <c r="E247" s="134"/>
      <c r="F247" s="15"/>
      <c r="G247" s="134"/>
      <c r="I247" s="134"/>
      <c r="K247" s="134"/>
      <c r="M247" s="134"/>
      <c r="O247" s="134"/>
      <c r="R247" s="113"/>
      <c r="S247" s="113"/>
      <c r="T247" s="134"/>
      <c r="U247" s="121"/>
      <c r="V247" s="134"/>
      <c r="W247" s="121"/>
      <c r="X247" s="134"/>
      <c r="Y247" s="113"/>
      <c r="Z247" s="134"/>
      <c r="AB247" s="134"/>
      <c r="AD247" s="134"/>
      <c r="AF247" s="134"/>
      <c r="AH247" s="134"/>
      <c r="AJ247" s="134"/>
      <c r="AL247" s="134"/>
    </row>
    <row r="248" spans="1:38" ht="11.25" customHeight="1">
      <c r="A248" s="34" t="s">
        <v>3</v>
      </c>
      <c r="B248" s="113"/>
      <c r="C248" s="134">
        <f>C206/'INCOME STMT STATS'!C20</f>
        <v>0.366</v>
      </c>
      <c r="D248" s="121"/>
      <c r="E248" s="134">
        <f>E206/'INCOME STMT STATS'!E20</f>
        <v>0.39</v>
      </c>
      <c r="F248" s="15"/>
      <c r="G248" s="134">
        <f>G206/'INCOME STMT STATS'!V20</f>
        <v>0.363</v>
      </c>
      <c r="I248" s="134"/>
      <c r="K248" s="134"/>
      <c r="M248" s="134"/>
      <c r="O248" s="134"/>
      <c r="R248" s="111" t="s">
        <v>3</v>
      </c>
      <c r="S248" s="113"/>
      <c r="T248" s="134">
        <f>C206/'INCOME STMT STATS'!C544</f>
        <v>0.275</v>
      </c>
      <c r="U248" s="121"/>
      <c r="V248" s="134"/>
      <c r="W248" s="121"/>
      <c r="X248" s="134"/>
      <c r="Y248" s="113"/>
      <c r="Z248" s="134"/>
      <c r="AB248" s="134"/>
      <c r="AD248" s="134"/>
      <c r="AF248" s="134"/>
      <c r="AH248" s="134"/>
      <c r="AJ248" s="134"/>
      <c r="AL248" s="134"/>
    </row>
    <row r="249" spans="1:38" ht="11.25" customHeight="1">
      <c r="A249" s="35"/>
      <c r="B249" s="113"/>
      <c r="C249" s="134"/>
      <c r="D249" s="121"/>
      <c r="E249" s="134"/>
      <c r="F249" s="15"/>
      <c r="G249" s="134"/>
      <c r="I249" s="134"/>
      <c r="K249" s="134"/>
      <c r="M249" s="134"/>
      <c r="O249" s="134"/>
      <c r="R249" s="113"/>
      <c r="S249" s="113"/>
      <c r="T249" s="134"/>
      <c r="U249" s="121"/>
      <c r="V249" s="134"/>
      <c r="W249" s="121"/>
      <c r="X249" s="134"/>
      <c r="Y249" s="113"/>
      <c r="Z249" s="134"/>
      <c r="AB249" s="134"/>
      <c r="AD249" s="134"/>
      <c r="AF249" s="134"/>
      <c r="AH249" s="134"/>
      <c r="AJ249" s="134"/>
      <c r="AL249" s="134"/>
    </row>
    <row r="250" spans="1:38" ht="11.25" customHeight="1">
      <c r="A250" s="34" t="s">
        <v>64</v>
      </c>
      <c r="B250" s="113"/>
      <c r="C250" s="134">
        <f>C208/'INCOME STMT STATS'!C22</f>
        <v>0.485</v>
      </c>
      <c r="D250" s="121"/>
      <c r="E250" s="134">
        <f>E208/'INCOME STMT STATS'!E22</f>
        <v>0.635</v>
      </c>
      <c r="F250" s="15"/>
      <c r="G250" s="134">
        <f>G208/'INCOME STMT STATS'!V22</f>
        <v>0.526</v>
      </c>
      <c r="I250" s="134"/>
      <c r="K250" s="134"/>
      <c r="M250" s="134"/>
      <c r="O250" s="134"/>
      <c r="R250" s="111" t="s">
        <v>59</v>
      </c>
      <c r="S250" s="113"/>
      <c r="T250" s="134">
        <f>C208/'INCOME STMT STATS'!C546</f>
        <v>0.342</v>
      </c>
      <c r="U250" s="121"/>
      <c r="V250" s="134"/>
      <c r="W250" s="121"/>
      <c r="X250" s="134"/>
      <c r="Y250" s="113"/>
      <c r="Z250" s="134"/>
      <c r="AB250" s="134"/>
      <c r="AD250" s="134"/>
      <c r="AF250" s="134"/>
      <c r="AH250" s="134"/>
      <c r="AJ250" s="134"/>
      <c r="AL250" s="134"/>
    </row>
    <row r="251" spans="1:38" ht="11.25" customHeight="1">
      <c r="A251" s="34"/>
      <c r="B251" s="113"/>
      <c r="C251" s="134"/>
      <c r="D251" s="121"/>
      <c r="E251" s="134"/>
      <c r="F251" s="15"/>
      <c r="G251" s="134"/>
      <c r="I251" s="134"/>
      <c r="K251" s="134"/>
      <c r="M251" s="134"/>
      <c r="O251" s="134"/>
      <c r="R251" s="111"/>
      <c r="S251" s="113"/>
      <c r="T251" s="134"/>
      <c r="U251" s="121"/>
      <c r="V251" s="134"/>
      <c r="W251" s="121"/>
      <c r="X251" s="134"/>
      <c r="Y251" s="113"/>
      <c r="Z251" s="134"/>
      <c r="AB251" s="134"/>
      <c r="AD251" s="134"/>
      <c r="AF251" s="134"/>
      <c r="AH251" s="134"/>
      <c r="AJ251" s="134"/>
      <c r="AL251" s="134"/>
    </row>
    <row r="252" spans="1:38" ht="11.25" customHeight="1">
      <c r="A252" s="34" t="s">
        <v>88</v>
      </c>
      <c r="B252" s="113"/>
      <c r="C252" s="237" t="s">
        <v>47</v>
      </c>
      <c r="D252" s="121"/>
      <c r="E252" s="237" t="s">
        <v>47</v>
      </c>
      <c r="F252" s="15"/>
      <c r="G252" s="134">
        <f>G210/'INCOME STMT STATS'!V25</f>
        <v>0.326</v>
      </c>
      <c r="I252" s="134"/>
      <c r="K252" s="134"/>
      <c r="M252" s="134"/>
      <c r="O252" s="134"/>
      <c r="R252" s="111"/>
      <c r="S252" s="113"/>
      <c r="T252" s="134"/>
      <c r="U252" s="121"/>
      <c r="V252" s="134"/>
      <c r="W252" s="121"/>
      <c r="X252" s="134"/>
      <c r="Y252" s="113"/>
      <c r="Z252" s="134"/>
      <c r="AB252" s="134"/>
      <c r="AD252" s="134"/>
      <c r="AF252" s="134"/>
      <c r="AH252" s="134"/>
      <c r="AJ252" s="134"/>
      <c r="AL252" s="134"/>
    </row>
    <row r="253" spans="1:38" ht="11.25" customHeight="1">
      <c r="A253" s="35"/>
      <c r="B253" s="113"/>
      <c r="C253" s="134"/>
      <c r="D253" s="121"/>
      <c r="E253" s="134"/>
      <c r="F253" s="15"/>
      <c r="G253" s="134"/>
      <c r="I253" s="134"/>
      <c r="K253" s="134"/>
      <c r="M253" s="134"/>
      <c r="O253" s="134"/>
      <c r="R253" s="113"/>
      <c r="S253" s="113"/>
      <c r="T253" s="134"/>
      <c r="U253" s="121"/>
      <c r="V253" s="134"/>
      <c r="W253" s="121"/>
      <c r="X253" s="134"/>
      <c r="Y253" s="113"/>
      <c r="Z253" s="134"/>
      <c r="AB253" s="134"/>
      <c r="AD253" s="134"/>
      <c r="AF253" s="134"/>
      <c r="AH253" s="134"/>
      <c r="AJ253" s="134"/>
      <c r="AL253" s="134"/>
    </row>
    <row r="254" spans="1:38" ht="11.25" customHeight="1">
      <c r="A254" s="34" t="s">
        <v>4</v>
      </c>
      <c r="B254" s="113"/>
      <c r="C254" s="134">
        <f>C212/'INCOME STMT STATS'!C27</f>
        <v>0.449</v>
      </c>
      <c r="D254" s="121"/>
      <c r="E254" s="134">
        <f>E212/'INCOME STMT STATS'!E27</f>
        <v>0.463</v>
      </c>
      <c r="F254" s="15"/>
      <c r="G254" s="134">
        <f>G212/'INCOME STMT STATS'!V27</f>
        <v>0.425</v>
      </c>
      <c r="I254" s="134"/>
      <c r="K254" s="134"/>
      <c r="M254" s="134"/>
      <c r="O254" s="134"/>
      <c r="R254" s="111" t="s">
        <v>4</v>
      </c>
      <c r="S254" s="113"/>
      <c r="T254" s="134">
        <f>C212/'INCOME STMT STATS'!C551</f>
        <v>0.312</v>
      </c>
      <c r="U254" s="121"/>
      <c r="V254" s="134"/>
      <c r="W254" s="121"/>
      <c r="X254" s="134"/>
      <c r="Y254" s="113"/>
      <c r="Z254" s="134"/>
      <c r="AB254" s="134"/>
      <c r="AD254" s="134"/>
      <c r="AF254" s="134"/>
      <c r="AH254" s="134"/>
      <c r="AJ254" s="134"/>
      <c r="AL254" s="134"/>
    </row>
    <row r="255" spans="1:38" ht="11.25" customHeight="1">
      <c r="A255" s="35"/>
      <c r="B255" s="113"/>
      <c r="C255" s="134"/>
      <c r="D255" s="121"/>
      <c r="E255" s="134"/>
      <c r="F255" s="15"/>
      <c r="G255" s="134"/>
      <c r="I255" s="134"/>
      <c r="K255" s="134"/>
      <c r="M255" s="134"/>
      <c r="O255" s="134"/>
      <c r="R255" s="113"/>
      <c r="S255" s="113"/>
      <c r="T255" s="134"/>
      <c r="U255" s="121"/>
      <c r="V255" s="134"/>
      <c r="W255" s="121"/>
      <c r="X255" s="134"/>
      <c r="Y255" s="113"/>
      <c r="Z255" s="134"/>
      <c r="AB255" s="134"/>
      <c r="AD255" s="134"/>
      <c r="AF255" s="134"/>
      <c r="AH255" s="134"/>
      <c r="AJ255" s="134"/>
      <c r="AL255" s="134"/>
    </row>
    <row r="256" spans="1:38" ht="11.25" customHeight="1">
      <c r="A256" s="36" t="s">
        <v>65</v>
      </c>
      <c r="B256" s="113"/>
      <c r="C256" s="134">
        <f>C214/'INCOME STMT STATS'!C29</f>
        <v>0.377</v>
      </c>
      <c r="D256" s="121"/>
      <c r="E256" s="134">
        <f>E214/'INCOME STMT STATS'!E29</f>
        <v>0.429</v>
      </c>
      <c r="F256" s="15"/>
      <c r="G256" s="134">
        <f>G214/'INCOME STMT STATS'!V29</f>
        <v>0.345</v>
      </c>
      <c r="I256" s="134"/>
      <c r="K256" s="134"/>
      <c r="M256" s="134"/>
      <c r="O256" s="134"/>
      <c r="R256" s="122" t="s">
        <v>60</v>
      </c>
      <c r="S256" s="113"/>
      <c r="T256" s="134">
        <f>C214/'INCOME STMT STATS'!C553</f>
        <v>0.279</v>
      </c>
      <c r="U256" s="121"/>
      <c r="V256" s="134"/>
      <c r="W256" s="121"/>
      <c r="X256" s="134"/>
      <c r="Y256" s="113"/>
      <c r="Z256" s="134"/>
      <c r="AB256" s="134"/>
      <c r="AD256" s="134"/>
      <c r="AF256" s="134"/>
      <c r="AH256" s="134"/>
      <c r="AJ256" s="134"/>
      <c r="AL256" s="134"/>
    </row>
    <row r="257" spans="1:38" ht="11.25" customHeight="1">
      <c r="A257" s="35"/>
      <c r="B257" s="113"/>
      <c r="C257" s="134"/>
      <c r="D257" s="121"/>
      <c r="E257" s="134"/>
      <c r="F257" s="15"/>
      <c r="G257" s="134"/>
      <c r="I257" s="134"/>
      <c r="K257" s="134"/>
      <c r="M257" s="134"/>
      <c r="O257" s="134"/>
      <c r="R257" s="111"/>
      <c r="S257" s="113"/>
      <c r="T257" s="134"/>
      <c r="U257" s="121"/>
      <c r="V257" s="134"/>
      <c r="W257" s="121"/>
      <c r="X257" s="134"/>
      <c r="Y257" s="113"/>
      <c r="Z257" s="134"/>
      <c r="AB257" s="134"/>
      <c r="AD257" s="134"/>
      <c r="AF257" s="134"/>
      <c r="AH257" s="134"/>
      <c r="AJ257" s="134"/>
      <c r="AL257" s="134"/>
    </row>
    <row r="258" spans="1:38" ht="11.25" customHeight="1">
      <c r="A258" s="34" t="s">
        <v>78</v>
      </c>
      <c r="B258" s="113"/>
      <c r="C258" s="134">
        <f>C216/'INCOME STMT STATS'!C31</f>
        <v>0.396</v>
      </c>
      <c r="D258" s="121"/>
      <c r="E258" s="134">
        <f>E216/'INCOME STMT STATS'!E31</f>
        <v>0.366</v>
      </c>
      <c r="F258" s="15"/>
      <c r="G258" s="237" t="s">
        <v>47</v>
      </c>
      <c r="I258" s="134"/>
      <c r="K258" s="134"/>
      <c r="M258" s="134"/>
      <c r="O258" s="134"/>
      <c r="R258" s="111" t="s">
        <v>21</v>
      </c>
      <c r="S258" s="113"/>
      <c r="T258" s="134">
        <f>C216/'INCOME STMT STATS'!C555</f>
        <v>0.293</v>
      </c>
      <c r="U258" s="121"/>
      <c r="V258" s="134"/>
      <c r="W258" s="121"/>
      <c r="X258" s="134"/>
      <c r="Y258" s="113"/>
      <c r="Z258" s="134"/>
      <c r="AB258" s="134"/>
      <c r="AD258" s="134"/>
      <c r="AF258" s="134"/>
      <c r="AH258" s="134"/>
      <c r="AJ258" s="134"/>
      <c r="AL258" s="134"/>
    </row>
    <row r="259" spans="1:38" ht="11.25" customHeight="1">
      <c r="A259" s="111"/>
      <c r="B259" s="113"/>
      <c r="C259" s="134"/>
      <c r="D259" s="121"/>
      <c r="E259" s="134"/>
      <c r="F259" s="15"/>
      <c r="G259" s="134"/>
      <c r="I259" s="134"/>
      <c r="K259" s="134"/>
      <c r="M259" s="134"/>
      <c r="O259" s="134"/>
      <c r="R259" s="111"/>
      <c r="S259" s="113"/>
      <c r="T259" s="134"/>
      <c r="U259" s="121"/>
      <c r="V259" s="134"/>
      <c r="W259" s="121"/>
      <c r="X259" s="134"/>
      <c r="Y259" s="113"/>
      <c r="Z259" s="134"/>
      <c r="AB259" s="134"/>
      <c r="AD259" s="134"/>
      <c r="AF259" s="134"/>
      <c r="AH259" s="134"/>
      <c r="AJ259" s="134"/>
      <c r="AL259" s="134"/>
    </row>
    <row r="260" spans="1:38" ht="11.25" customHeight="1">
      <c r="A260" s="111" t="s">
        <v>5</v>
      </c>
      <c r="B260" s="113"/>
      <c r="C260" s="134">
        <f>C218/'INCOME STMT STATS'!C33</f>
        <v>0.377</v>
      </c>
      <c r="D260" s="121"/>
      <c r="E260" s="134">
        <f>E218/'INCOME STMT STATS'!E33</f>
        <v>0.393</v>
      </c>
      <c r="F260" s="15"/>
      <c r="G260" s="134">
        <f>G218/'INCOME STMT STATS'!V33</f>
        <v>0.424</v>
      </c>
      <c r="I260" s="134"/>
      <c r="K260" s="134"/>
      <c r="M260" s="134"/>
      <c r="O260" s="134"/>
      <c r="R260" s="111" t="s">
        <v>5</v>
      </c>
      <c r="S260" s="113"/>
      <c r="T260" s="134">
        <f>C218/'INCOME STMT STATS'!C557</f>
        <v>0.287</v>
      </c>
      <c r="U260" s="121"/>
      <c r="V260" s="134"/>
      <c r="W260" s="121"/>
      <c r="X260" s="134"/>
      <c r="Y260" s="113"/>
      <c r="Z260" s="134"/>
      <c r="AB260" s="134"/>
      <c r="AD260" s="134"/>
      <c r="AF260" s="134"/>
      <c r="AH260" s="134"/>
      <c r="AJ260" s="134"/>
      <c r="AL260" s="134"/>
    </row>
    <row r="261" spans="1:38" ht="11.25" customHeight="1">
      <c r="A261" s="111"/>
      <c r="B261" s="113"/>
      <c r="C261" s="134"/>
      <c r="D261" s="165"/>
      <c r="E261" s="134"/>
      <c r="F261" s="21"/>
      <c r="G261" s="134"/>
      <c r="I261" s="134"/>
      <c r="K261" s="134"/>
      <c r="M261" s="134"/>
      <c r="O261" s="134"/>
      <c r="R261" s="111"/>
      <c r="S261" s="113"/>
      <c r="T261" s="134"/>
      <c r="U261" s="121"/>
      <c r="V261" s="134"/>
      <c r="W261" s="121"/>
      <c r="X261" s="134"/>
      <c r="Y261" s="113"/>
      <c r="Z261" s="134"/>
      <c r="AB261" s="134"/>
      <c r="AD261" s="134"/>
      <c r="AF261" s="134"/>
      <c r="AH261" s="134"/>
      <c r="AJ261" s="134"/>
      <c r="AL261" s="134"/>
    </row>
    <row r="262" spans="1:38" ht="11.25" customHeight="1">
      <c r="A262" s="111" t="s">
        <v>6</v>
      </c>
      <c r="B262" s="113"/>
      <c r="C262" s="134">
        <f>C220/'INCOME STMT STATS'!C35</f>
        <v>0.399</v>
      </c>
      <c r="D262" s="165"/>
      <c r="E262" s="134">
        <f>E220/'INCOME STMT STATS'!E35</f>
        <v>0.397</v>
      </c>
      <c r="F262" s="21"/>
      <c r="G262" s="134">
        <f>G220/'INCOME STMT STATS'!V35</f>
        <v>0.444</v>
      </c>
      <c r="I262" s="134"/>
      <c r="K262" s="134"/>
      <c r="M262" s="134"/>
      <c r="O262" s="134"/>
      <c r="R262" s="111" t="s">
        <v>6</v>
      </c>
      <c r="S262" s="113"/>
      <c r="T262" s="134">
        <f>C220/'INCOME STMT STATS'!C559</f>
        <v>0.297</v>
      </c>
      <c r="U262" s="165"/>
      <c r="V262" s="134"/>
      <c r="W262" s="165"/>
      <c r="X262" s="134"/>
      <c r="Y262" s="133"/>
      <c r="Z262" s="134"/>
      <c r="AA262" s="24"/>
      <c r="AB262" s="134"/>
      <c r="AD262" s="134"/>
      <c r="AF262" s="134"/>
      <c r="AH262" s="134"/>
      <c r="AJ262" s="134"/>
      <c r="AL262" s="134"/>
    </row>
    <row r="263" spans="1:38" ht="11.25" customHeight="1">
      <c r="A263" s="111"/>
      <c r="B263" s="113"/>
      <c r="C263" s="134"/>
      <c r="D263" s="133"/>
      <c r="E263" s="134"/>
      <c r="F263" s="24"/>
      <c r="G263" s="134"/>
      <c r="I263" s="134"/>
      <c r="K263" s="134"/>
      <c r="M263" s="134"/>
      <c r="O263" s="134"/>
      <c r="R263" s="111"/>
      <c r="S263" s="113"/>
      <c r="T263" s="134"/>
      <c r="U263" s="133"/>
      <c r="V263" s="134"/>
      <c r="W263" s="133"/>
      <c r="X263" s="134"/>
      <c r="Y263" s="133"/>
      <c r="Z263" s="134"/>
      <c r="AA263" s="24"/>
      <c r="AB263" s="134"/>
      <c r="AD263" s="134"/>
      <c r="AF263" s="134"/>
      <c r="AH263" s="134"/>
      <c r="AJ263" s="134"/>
      <c r="AL263" s="134"/>
    </row>
    <row r="264" spans="1:38" ht="11.25" customHeight="1">
      <c r="A264" s="111" t="s">
        <v>15</v>
      </c>
      <c r="B264" s="113"/>
      <c r="C264" s="134">
        <f>C222/'INCOME STMT STATS'!C37</f>
        <v>0.379</v>
      </c>
      <c r="D264" s="140"/>
      <c r="E264" s="134">
        <f>E222/'INCOME STMT STATS'!E37</f>
        <v>0.4</v>
      </c>
      <c r="F264" s="21"/>
      <c r="G264" s="134">
        <f>G222/'INCOME STMT STATS'!V37</f>
        <v>0.393</v>
      </c>
      <c r="I264" s="134"/>
      <c r="K264" s="134"/>
      <c r="M264" s="134"/>
      <c r="O264" s="134"/>
      <c r="R264" s="111" t="s">
        <v>15</v>
      </c>
      <c r="S264" s="113"/>
      <c r="T264" s="134">
        <f>C222/'INCOME STMT STATS'!C561</f>
        <v>0.282</v>
      </c>
      <c r="U264" s="140"/>
      <c r="V264" s="134"/>
      <c r="W264" s="140"/>
      <c r="X264" s="134"/>
      <c r="Y264" s="133"/>
      <c r="Z264" s="134"/>
      <c r="AA264" s="24"/>
      <c r="AB264" s="134"/>
      <c r="AD264" s="134"/>
      <c r="AF264" s="134"/>
      <c r="AH264" s="134"/>
      <c r="AJ264" s="134"/>
      <c r="AL264" s="134"/>
    </row>
    <row r="265" spans="1:28" ht="11.25" customHeight="1">
      <c r="A265" s="111"/>
      <c r="B265" s="113"/>
      <c r="C265" s="136"/>
      <c r="D265" s="133"/>
      <c r="E265" s="136"/>
      <c r="F265" s="24"/>
      <c r="G265" s="24"/>
      <c r="H265" s="24"/>
      <c r="I265" s="24"/>
      <c r="J265" s="24"/>
      <c r="K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18" ht="11.25" customHeight="1">
      <c r="A266" s="111" t="s">
        <v>79</v>
      </c>
      <c r="B266" s="113"/>
      <c r="C266" s="113"/>
      <c r="D266" s="113"/>
      <c r="E266" s="113"/>
      <c r="R266" s="46" t="s">
        <v>61</v>
      </c>
    </row>
    <row r="267" spans="1:18" ht="11.25" customHeight="1">
      <c r="A267" s="46" t="s">
        <v>66</v>
      </c>
      <c r="B267" s="113"/>
      <c r="C267" s="113"/>
      <c r="D267" s="113"/>
      <c r="E267" s="113"/>
      <c r="R267" s="46" t="s">
        <v>62</v>
      </c>
    </row>
    <row r="268" spans="1:18" ht="11.25" customHeight="1">
      <c r="A268" s="46" t="s">
        <v>67</v>
      </c>
      <c r="B268" s="113"/>
      <c r="C268" s="113"/>
      <c r="D268" s="113"/>
      <c r="E268" s="113"/>
      <c r="R268" s="111"/>
    </row>
    <row r="269" spans="1:18" ht="11.25" customHeight="1">
      <c r="A269" s="46" t="s">
        <v>91</v>
      </c>
      <c r="B269" s="113"/>
      <c r="C269" s="113"/>
      <c r="D269" s="113"/>
      <c r="E269" s="113"/>
      <c r="R269" s="111"/>
    </row>
    <row r="270" spans="1:18" ht="11.25" customHeight="1">
      <c r="A270" s="122" t="s">
        <v>92</v>
      </c>
      <c r="B270" s="113"/>
      <c r="C270" s="113"/>
      <c r="D270" s="113"/>
      <c r="E270" s="113"/>
      <c r="L270" s="111"/>
      <c r="R270" s="49"/>
    </row>
    <row r="271" spans="1:18" ht="11.25" customHeight="1">
      <c r="A271" s="111"/>
      <c r="B271" s="113"/>
      <c r="C271" s="113"/>
      <c r="D271" s="113"/>
      <c r="E271" s="113"/>
      <c r="L271" s="111"/>
      <c r="R271" s="50"/>
    </row>
    <row r="272" spans="1:18" ht="11.25" customHeight="1">
      <c r="A272" s="113"/>
      <c r="B272" s="113"/>
      <c r="C272" s="113"/>
      <c r="D272" s="113"/>
      <c r="E272" s="113"/>
      <c r="L272" s="111"/>
      <c r="R272" s="50"/>
    </row>
    <row r="273" spans="1:12" ht="11.25" customHeight="1">
      <c r="A273" s="49"/>
      <c r="B273" s="113"/>
      <c r="C273" s="113"/>
      <c r="D273" s="113"/>
      <c r="E273" s="113"/>
      <c r="L273" s="113"/>
    </row>
    <row r="274" spans="1:12" ht="11.25" customHeight="1">
      <c r="A274" s="50"/>
      <c r="B274" s="113"/>
      <c r="C274" s="113"/>
      <c r="D274" s="113"/>
      <c r="E274" s="113"/>
      <c r="L274" s="113"/>
    </row>
    <row r="275" spans="1:12" ht="11.25" customHeight="1">
      <c r="A275" s="50"/>
      <c r="B275" s="113"/>
      <c r="C275" s="113"/>
      <c r="D275" s="113"/>
      <c r="E275" s="113"/>
      <c r="L275" s="131"/>
    </row>
    <row r="276" spans="1:12" ht="11.25" customHeight="1">
      <c r="A276" s="50"/>
      <c r="B276" s="113"/>
      <c r="C276" s="113"/>
      <c r="D276" s="113"/>
      <c r="E276" s="113"/>
      <c r="L276" s="131"/>
    </row>
    <row r="277" spans="1:12" ht="11.25" customHeight="1">
      <c r="A277" s="111" t="s">
        <v>0</v>
      </c>
      <c r="B277" s="113"/>
      <c r="C277" s="113"/>
      <c r="D277" s="113"/>
      <c r="E277" s="113"/>
      <c r="L277" s="111"/>
    </row>
    <row r="278" spans="1:5" ht="11.25" customHeight="1">
      <c r="A278" s="111" t="s">
        <v>56</v>
      </c>
      <c r="B278" s="113"/>
      <c r="C278" s="113"/>
      <c r="D278" s="113"/>
      <c r="E278" s="113"/>
    </row>
    <row r="279" spans="1:5" ht="11.25" customHeight="1">
      <c r="A279" s="234" t="str">
        <f>A3</f>
        <v>2010 - 2012</v>
      </c>
      <c r="B279" s="222"/>
      <c r="C279" s="222"/>
      <c r="D279" s="113"/>
      <c r="E279" s="113"/>
    </row>
    <row r="280" spans="1:5" ht="11.25" customHeight="1">
      <c r="A280" s="111" t="s">
        <v>1</v>
      </c>
      <c r="B280" s="119"/>
      <c r="C280" s="113"/>
      <c r="D280" s="113"/>
      <c r="E280" s="113"/>
    </row>
    <row r="281" spans="1:5" ht="11.25" customHeight="1">
      <c r="A281" s="35"/>
      <c r="B281" s="113"/>
      <c r="C281" s="113"/>
      <c r="D281" s="113"/>
      <c r="E281" s="113"/>
    </row>
    <row r="282" spans="1:5" ht="11.25" customHeight="1">
      <c r="A282" s="116"/>
      <c r="B282" s="113"/>
      <c r="C282" s="113"/>
      <c r="D282" s="113"/>
      <c r="E282" s="113"/>
    </row>
    <row r="283" spans="1:5" ht="11.25" customHeight="1">
      <c r="A283" s="116"/>
      <c r="B283" s="113"/>
      <c r="C283" s="113"/>
      <c r="D283" s="113"/>
      <c r="E283" s="113"/>
    </row>
    <row r="284" spans="1:17" ht="11.25" customHeight="1">
      <c r="A284" s="113"/>
      <c r="B284" s="113"/>
      <c r="C284" s="117">
        <v>2010</v>
      </c>
      <c r="D284" s="164"/>
      <c r="E284" s="40">
        <v>2011</v>
      </c>
      <c r="F284" s="113"/>
      <c r="G284" s="40">
        <v>2012</v>
      </c>
      <c r="H284" s="113"/>
      <c r="I284" s="113"/>
      <c r="J284" s="113"/>
      <c r="K284" s="113"/>
      <c r="L284" s="113"/>
      <c r="M284" s="113"/>
      <c r="N284" s="113"/>
      <c r="O284" s="113"/>
      <c r="P284" s="113"/>
      <c r="Q284" s="223"/>
    </row>
    <row r="285" spans="1:16" ht="11.25" customHeight="1">
      <c r="A285" s="113"/>
      <c r="B285" s="113"/>
      <c r="C285" s="177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1:15" ht="11.25" customHeight="1">
      <c r="A286" s="77" t="s">
        <v>90</v>
      </c>
      <c r="B286" s="113"/>
      <c r="C286" s="177">
        <f>5619+2611</f>
        <v>8230</v>
      </c>
      <c r="D286" s="177"/>
      <c r="E286" s="290">
        <v>3216</v>
      </c>
      <c r="F286" s="177"/>
      <c r="G286" s="263">
        <v>1034</v>
      </c>
      <c r="H286" s="177"/>
      <c r="I286" s="177"/>
      <c r="J286" s="177"/>
      <c r="K286" s="177"/>
      <c r="M286" s="177"/>
      <c r="O286" s="177"/>
    </row>
    <row r="287" spans="1:11" ht="11.25" customHeight="1">
      <c r="A287" s="113"/>
      <c r="B287" s="113"/>
      <c r="C287" s="137"/>
      <c r="D287" s="138"/>
      <c r="E287" s="291"/>
      <c r="G287" s="254"/>
      <c r="I287" s="138"/>
      <c r="K287" s="138"/>
    </row>
    <row r="288" spans="1:15" ht="11.25" customHeight="1">
      <c r="A288" s="111" t="s">
        <v>55</v>
      </c>
      <c r="B288" s="113"/>
      <c r="C288" s="137">
        <f>246+17745</f>
        <v>17991</v>
      </c>
      <c r="D288" s="138"/>
      <c r="E288" s="291">
        <v>12603</v>
      </c>
      <c r="G288" s="254">
        <f>187+9466</f>
        <v>9653</v>
      </c>
      <c r="I288" s="138"/>
      <c r="K288" s="138"/>
      <c r="M288" s="138"/>
      <c r="O288" s="138"/>
    </row>
    <row r="289" spans="1:11" ht="11.25" customHeight="1">
      <c r="A289" s="111"/>
      <c r="B289" s="113"/>
      <c r="C289" s="137"/>
      <c r="D289" s="138"/>
      <c r="E289" s="291"/>
      <c r="G289" s="254"/>
      <c r="I289" s="138"/>
      <c r="K289" s="138"/>
    </row>
    <row r="290" spans="1:15" ht="11.25" customHeight="1">
      <c r="A290" s="111" t="s">
        <v>49</v>
      </c>
      <c r="B290" s="113"/>
      <c r="C290" s="137">
        <f>7155</f>
        <v>7155</v>
      </c>
      <c r="D290" s="138"/>
      <c r="E290" s="291">
        <v>13030</v>
      </c>
      <c r="G290" s="254">
        <v>12261</v>
      </c>
      <c r="I290" s="138"/>
      <c r="K290" s="138"/>
      <c r="M290" s="138"/>
      <c r="O290" s="138"/>
    </row>
    <row r="291" spans="1:11" ht="11.25" customHeight="1">
      <c r="A291" s="113"/>
      <c r="B291" s="113"/>
      <c r="C291" s="137"/>
      <c r="D291" s="138"/>
      <c r="E291" s="291"/>
      <c r="G291" s="254"/>
      <c r="I291" s="138"/>
      <c r="K291" s="138"/>
    </row>
    <row r="292" spans="1:15" ht="11.25" customHeight="1">
      <c r="A292" s="111" t="s">
        <v>2</v>
      </c>
      <c r="B292" s="113"/>
      <c r="C292" s="137">
        <f>27214</f>
        <v>27214</v>
      </c>
      <c r="D292" s="138"/>
      <c r="E292" s="291">
        <v>24923</v>
      </c>
      <c r="G292" s="254">
        <f>66+17175</f>
        <v>17241</v>
      </c>
      <c r="I292" s="138"/>
      <c r="K292" s="138"/>
      <c r="M292" s="138"/>
      <c r="O292" s="138"/>
    </row>
    <row r="293" spans="1:15" ht="11.25" customHeight="1">
      <c r="A293" s="111"/>
      <c r="B293" s="113"/>
      <c r="C293" s="137"/>
      <c r="D293" s="138"/>
      <c r="E293" s="291"/>
      <c r="G293" s="254"/>
      <c r="I293" s="138"/>
      <c r="K293" s="138"/>
      <c r="M293" s="138"/>
      <c r="O293" s="138"/>
    </row>
    <row r="294" spans="1:15" ht="11.25" customHeight="1">
      <c r="A294" s="35" t="s">
        <v>77</v>
      </c>
      <c r="B294" s="113"/>
      <c r="C294" s="237" t="s">
        <v>47</v>
      </c>
      <c r="D294" s="138"/>
      <c r="E294" s="291">
        <v>4732</v>
      </c>
      <c r="G294" s="254">
        <v>5784</v>
      </c>
      <c r="I294" s="138"/>
      <c r="K294" s="138"/>
      <c r="M294" s="138"/>
      <c r="O294" s="138"/>
    </row>
    <row r="295" spans="1:11" ht="11.25" customHeight="1">
      <c r="A295" s="35"/>
      <c r="B295" s="113"/>
      <c r="C295" s="137"/>
      <c r="D295" s="138"/>
      <c r="E295" s="291"/>
      <c r="G295" s="254"/>
      <c r="I295" s="138"/>
      <c r="K295" s="138"/>
    </row>
    <row r="296" spans="1:15" ht="11.25" customHeight="1">
      <c r="A296" s="34" t="s">
        <v>3</v>
      </c>
      <c r="B296" s="113"/>
      <c r="C296" s="120">
        <f>158+16205</f>
        <v>16363</v>
      </c>
      <c r="D296" s="138"/>
      <c r="E296" s="291">
        <v>9966</v>
      </c>
      <c r="G296" s="254">
        <f>4+8319</f>
        <v>8323</v>
      </c>
      <c r="I296" s="138"/>
      <c r="K296" s="138"/>
      <c r="M296" s="138"/>
      <c r="O296" s="138"/>
    </row>
    <row r="297" spans="1:15" ht="11.25" customHeight="1">
      <c r="A297" s="35"/>
      <c r="B297" s="113"/>
      <c r="C297" s="120"/>
      <c r="D297" s="138"/>
      <c r="E297" s="291"/>
      <c r="G297" s="254"/>
      <c r="I297" s="138"/>
      <c r="K297" s="138"/>
      <c r="M297" s="138"/>
      <c r="O297" s="138"/>
    </row>
    <row r="298" spans="1:15" ht="11.25" customHeight="1">
      <c r="A298" s="34" t="s">
        <v>64</v>
      </c>
      <c r="B298" s="113"/>
      <c r="C298" s="137">
        <f>370+8225</f>
        <v>8595</v>
      </c>
      <c r="D298" s="138"/>
      <c r="E298" s="291">
        <v>9524</v>
      </c>
      <c r="G298" s="254">
        <f>445+2460</f>
        <v>2905</v>
      </c>
      <c r="I298" s="138"/>
      <c r="K298" s="138"/>
      <c r="M298" s="138"/>
      <c r="O298" s="138"/>
    </row>
    <row r="299" spans="1:15" ht="11.25" customHeight="1">
      <c r="A299" s="34"/>
      <c r="B299" s="113"/>
      <c r="C299" s="137"/>
      <c r="D299" s="138"/>
      <c r="E299" s="291"/>
      <c r="G299" s="254"/>
      <c r="I299" s="138"/>
      <c r="K299" s="138"/>
      <c r="M299" s="138"/>
      <c r="O299" s="138"/>
    </row>
    <row r="300" spans="1:15" ht="11.25" customHeight="1">
      <c r="A300" s="34" t="s">
        <v>88</v>
      </c>
      <c r="B300" s="113"/>
      <c r="C300" s="237" t="s">
        <v>47</v>
      </c>
      <c r="D300" s="138"/>
      <c r="E300" s="271" t="s">
        <v>47</v>
      </c>
      <c r="G300" s="254">
        <v>1992</v>
      </c>
      <c r="I300" s="138"/>
      <c r="K300" s="138"/>
      <c r="M300" s="138"/>
      <c r="O300" s="138"/>
    </row>
    <row r="301" spans="1:15" ht="11.25" customHeight="1">
      <c r="A301" s="35"/>
      <c r="B301" s="113"/>
      <c r="C301" s="137"/>
      <c r="D301" s="138"/>
      <c r="E301" s="291"/>
      <c r="G301" s="254"/>
      <c r="I301" s="138"/>
      <c r="K301" s="138"/>
      <c r="M301" s="138"/>
      <c r="O301" s="138"/>
    </row>
    <row r="302" spans="1:15" ht="11.25" customHeight="1">
      <c r="A302" s="34" t="s">
        <v>4</v>
      </c>
      <c r="B302" s="113"/>
      <c r="C302" s="120">
        <f>929+7317</f>
        <v>8246</v>
      </c>
      <c r="D302" s="138"/>
      <c r="E302" s="291">
        <v>4546</v>
      </c>
      <c r="G302" s="254">
        <f>574+2208</f>
        <v>2782</v>
      </c>
      <c r="I302" s="138"/>
      <c r="K302" s="138"/>
      <c r="M302" s="138"/>
      <c r="O302" s="138"/>
    </row>
    <row r="303" spans="1:15" ht="11.25" customHeight="1">
      <c r="A303" s="35"/>
      <c r="B303" s="113"/>
      <c r="C303" s="120"/>
      <c r="D303" s="138"/>
      <c r="E303" s="291"/>
      <c r="G303" s="254"/>
      <c r="I303" s="138"/>
      <c r="K303" s="138"/>
      <c r="M303" s="138"/>
      <c r="O303" s="138"/>
    </row>
    <row r="304" spans="1:15" ht="11.25" customHeight="1">
      <c r="A304" s="36" t="s">
        <v>65</v>
      </c>
      <c r="B304" s="113"/>
      <c r="C304" s="120">
        <f>300+15914</f>
        <v>16214</v>
      </c>
      <c r="D304" s="138"/>
      <c r="E304" s="291">
        <v>19367</v>
      </c>
      <c r="G304" s="254">
        <f>213+7589</f>
        <v>7802</v>
      </c>
      <c r="I304" s="138"/>
      <c r="K304" s="138"/>
      <c r="M304" s="138"/>
      <c r="O304" s="138"/>
    </row>
    <row r="305" spans="1:15" ht="11.25" customHeight="1">
      <c r="A305" s="35"/>
      <c r="B305" s="113"/>
      <c r="C305" s="120"/>
      <c r="D305" s="138"/>
      <c r="E305" s="291"/>
      <c r="G305" s="254"/>
      <c r="I305" s="138"/>
      <c r="K305" s="138"/>
      <c r="M305" s="138"/>
      <c r="O305" s="138"/>
    </row>
    <row r="306" spans="1:15" ht="11.25" customHeight="1">
      <c r="A306" s="34" t="s">
        <v>78</v>
      </c>
      <c r="B306" s="113"/>
      <c r="C306" s="120">
        <f>671+8166</f>
        <v>8837</v>
      </c>
      <c r="D306" s="138"/>
      <c r="E306" s="291">
        <v>754</v>
      </c>
      <c r="G306" s="237" t="s">
        <v>47</v>
      </c>
      <c r="I306" s="138"/>
      <c r="K306" s="138"/>
      <c r="M306" s="138"/>
      <c r="O306" s="138"/>
    </row>
    <row r="307" spans="1:15" ht="11.25" customHeight="1">
      <c r="A307" s="113"/>
      <c r="B307" s="113"/>
      <c r="C307" s="120"/>
      <c r="D307" s="138"/>
      <c r="E307" s="291"/>
      <c r="G307" s="254"/>
      <c r="I307" s="138"/>
      <c r="K307" s="138"/>
      <c r="M307" s="138"/>
      <c r="O307" s="138"/>
    </row>
    <row r="308" spans="1:15" ht="11.25" customHeight="1">
      <c r="A308" s="111" t="s">
        <v>5</v>
      </c>
      <c r="B308" s="113"/>
      <c r="C308" s="120">
        <f>2360+8411</f>
        <v>10771</v>
      </c>
      <c r="D308" s="138"/>
      <c r="E308" s="291">
        <v>4223</v>
      </c>
      <c r="G308" s="254">
        <v>1573</v>
      </c>
      <c r="I308" s="138"/>
      <c r="K308" s="138"/>
      <c r="M308" s="138"/>
      <c r="O308" s="138"/>
    </row>
    <row r="309" spans="1:11" ht="11.25" customHeight="1">
      <c r="A309" s="113"/>
      <c r="B309" s="113"/>
      <c r="C309" s="120"/>
      <c r="D309" s="138"/>
      <c r="E309" s="291"/>
      <c r="G309" s="254"/>
      <c r="I309" s="138"/>
      <c r="K309" s="138"/>
    </row>
    <row r="310" spans="1:16" ht="11.25" customHeight="1">
      <c r="A310" s="111" t="s">
        <v>6</v>
      </c>
      <c r="B310" s="113"/>
      <c r="C310" s="124">
        <f>4148+32124</f>
        <v>36272</v>
      </c>
      <c r="D310" s="140"/>
      <c r="E310" s="292">
        <v>20080</v>
      </c>
      <c r="F310" s="138"/>
      <c r="G310" s="255">
        <v>12989</v>
      </c>
      <c r="H310" s="138"/>
      <c r="I310" s="138"/>
      <c r="J310" s="138"/>
      <c r="K310" s="138"/>
      <c r="L310" s="138"/>
      <c r="M310" s="138"/>
      <c r="N310" s="138"/>
      <c r="O310" s="138"/>
      <c r="P310" s="138"/>
    </row>
    <row r="311" spans="1:16" ht="11.25" customHeight="1">
      <c r="A311" s="113"/>
      <c r="B311" s="113"/>
      <c r="C311" s="168"/>
      <c r="D311" s="140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</row>
    <row r="312" spans="1:16" s="33" customFormat="1" ht="11.25" customHeight="1" thickBot="1">
      <c r="A312" s="111" t="s">
        <v>15</v>
      </c>
      <c r="B312" s="169"/>
      <c r="C312" s="170">
        <f>SUM(C286:C310)</f>
        <v>165888</v>
      </c>
      <c r="D312" s="253"/>
      <c r="E312" s="170">
        <f>SUM(E286:E310)</f>
        <v>126964</v>
      </c>
      <c r="F312" s="138"/>
      <c r="G312" s="170">
        <f>SUM(G286:G310)</f>
        <v>84339</v>
      </c>
      <c r="H312" s="138"/>
      <c r="I312" s="138"/>
      <c r="J312" s="138"/>
      <c r="K312" s="138"/>
      <c r="L312" s="138"/>
      <c r="M312" s="138"/>
      <c r="N312" s="138"/>
      <c r="O312" s="138"/>
      <c r="P312" s="138"/>
    </row>
    <row r="313" spans="1:16" ht="11.25" customHeight="1" thickTop="1">
      <c r="A313" s="113"/>
      <c r="B313" s="113"/>
      <c r="C313" s="122"/>
      <c r="D313" s="132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</row>
    <row r="314" spans="1:5" ht="11.25" customHeight="1">
      <c r="A314" s="111" t="s">
        <v>79</v>
      </c>
      <c r="B314" s="113"/>
      <c r="C314" s="113"/>
      <c r="D314" s="113"/>
      <c r="E314" s="113"/>
    </row>
    <row r="315" spans="1:5" ht="11.25" customHeight="1">
      <c r="A315" s="46" t="s">
        <v>66</v>
      </c>
      <c r="B315" s="113"/>
      <c r="C315" s="113"/>
      <c r="D315" s="113"/>
      <c r="E315" s="113"/>
    </row>
    <row r="316" spans="1:5" ht="11.25" customHeight="1">
      <c r="A316" s="46" t="s">
        <v>67</v>
      </c>
      <c r="B316" s="113"/>
      <c r="C316" s="113"/>
      <c r="D316" s="113"/>
      <c r="E316" s="113"/>
    </row>
    <row r="317" spans="1:5" ht="11.25" customHeight="1">
      <c r="A317" s="46" t="s">
        <v>91</v>
      </c>
      <c r="B317" s="113"/>
      <c r="C317" s="113"/>
      <c r="D317" s="113"/>
      <c r="E317" s="113"/>
    </row>
    <row r="318" spans="1:5" ht="11.25" customHeight="1">
      <c r="A318" s="122" t="s">
        <v>92</v>
      </c>
      <c r="B318" s="113"/>
      <c r="C318" s="113"/>
      <c r="D318" s="113"/>
      <c r="E318" s="113"/>
    </row>
    <row r="319" spans="1:5" ht="11.25" customHeight="1">
      <c r="A319" s="50"/>
      <c r="B319" s="113"/>
      <c r="C319" s="113"/>
      <c r="D319" s="113"/>
      <c r="E319" s="113"/>
    </row>
    <row r="320" spans="1:5" ht="11.25" customHeight="1">
      <c r="A320" s="50"/>
      <c r="B320" s="113"/>
      <c r="C320" s="113"/>
      <c r="D320" s="113"/>
      <c r="E320" s="113"/>
    </row>
    <row r="321" spans="1:5" ht="11.25" customHeight="1">
      <c r="A321" s="50"/>
      <c r="B321" s="113"/>
      <c r="C321" s="113"/>
      <c r="D321" s="113"/>
      <c r="E321" s="113"/>
    </row>
    <row r="322" spans="1:5" ht="11.25" customHeight="1">
      <c r="A322" s="50"/>
      <c r="B322" s="113"/>
      <c r="C322" s="113"/>
      <c r="D322" s="113"/>
      <c r="E322" s="113"/>
    </row>
    <row r="323" spans="1:5" ht="11.25" customHeight="1">
      <c r="A323" s="50"/>
      <c r="B323" s="113"/>
      <c r="C323" s="113"/>
      <c r="D323" s="113"/>
      <c r="E323" s="113"/>
    </row>
    <row r="324" spans="1:5" ht="11.25" customHeight="1">
      <c r="A324" s="111" t="s">
        <v>0</v>
      </c>
      <c r="B324" s="113"/>
      <c r="C324" s="113"/>
      <c r="D324" s="113"/>
      <c r="E324" s="113"/>
    </row>
    <row r="325" spans="1:5" ht="11.25" customHeight="1">
      <c r="A325" s="111" t="s">
        <v>57</v>
      </c>
      <c r="B325" s="113"/>
      <c r="C325" s="113"/>
      <c r="D325" s="113"/>
      <c r="E325" s="113"/>
    </row>
    <row r="326" spans="1:7" ht="11.25" customHeight="1">
      <c r="A326" s="234" t="str">
        <f>A3</f>
        <v>2010 - 2012</v>
      </c>
      <c r="B326" s="222"/>
      <c r="C326" s="222"/>
      <c r="D326" s="222"/>
      <c r="E326" s="222"/>
      <c r="F326" s="243"/>
      <c r="G326" s="24"/>
    </row>
    <row r="327" spans="1:5" ht="11.25" customHeight="1">
      <c r="A327" s="111"/>
      <c r="B327" s="119"/>
      <c r="C327" s="113"/>
      <c r="D327" s="113"/>
      <c r="E327" s="113"/>
    </row>
    <row r="328" spans="1:5" ht="11.25" customHeight="1">
      <c r="A328" s="116"/>
      <c r="B328" s="113"/>
      <c r="C328" s="113"/>
      <c r="D328" s="113"/>
      <c r="E328" s="113"/>
    </row>
    <row r="329" spans="1:5" ht="11.25" customHeight="1">
      <c r="A329" s="113"/>
      <c r="B329" s="113"/>
      <c r="C329" s="113"/>
      <c r="D329" s="113"/>
      <c r="E329" s="113"/>
    </row>
    <row r="330" spans="1:17" ht="11.25" customHeight="1">
      <c r="A330" s="111"/>
      <c r="B330" s="113"/>
      <c r="C330" s="117">
        <v>2010</v>
      </c>
      <c r="D330" s="164"/>
      <c r="E330" s="40">
        <v>2011</v>
      </c>
      <c r="F330" s="113"/>
      <c r="G330" s="40">
        <v>2012</v>
      </c>
      <c r="H330" s="113"/>
      <c r="I330" s="113"/>
      <c r="J330" s="113"/>
      <c r="K330" s="113"/>
      <c r="L330" s="113"/>
      <c r="M330" s="113"/>
      <c r="N330" s="113"/>
      <c r="O330" s="113"/>
      <c r="P330" s="113"/>
      <c r="Q330" s="223"/>
    </row>
    <row r="331" spans="1:16" ht="11.25" customHeight="1">
      <c r="A331" s="111"/>
      <c r="B331" s="113"/>
      <c r="C331" s="171"/>
      <c r="D331" s="13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1:15" ht="11.25" customHeight="1">
      <c r="A332" s="77" t="s">
        <v>90</v>
      </c>
      <c r="B332" s="113"/>
      <c r="C332" s="134">
        <f>C286/'INCOME STMT STATS'!C9</f>
        <v>0.057</v>
      </c>
      <c r="D332" s="134"/>
      <c r="E332" s="134">
        <f>E286/'INCOME STMT STATS'!E9</f>
        <v>0.025</v>
      </c>
      <c r="F332" s="25"/>
      <c r="G332" s="134">
        <f>G286/'INCOME STMT STATS'!V9</f>
        <v>0.01</v>
      </c>
      <c r="I332" s="134"/>
      <c r="K332" s="134"/>
      <c r="M332" s="134"/>
      <c r="O332" s="134"/>
    </row>
    <row r="333" spans="1:15" ht="11.25" customHeight="1">
      <c r="A333" s="113"/>
      <c r="B333" s="113"/>
      <c r="C333" s="134"/>
      <c r="D333" s="121"/>
      <c r="E333" s="134"/>
      <c r="F333" s="20"/>
      <c r="G333" s="134"/>
      <c r="I333" s="134"/>
      <c r="K333" s="134"/>
      <c r="M333" s="134"/>
      <c r="O333" s="134"/>
    </row>
    <row r="334" spans="1:15" ht="11.25" customHeight="1">
      <c r="A334" s="111" t="s">
        <v>55</v>
      </c>
      <c r="B334" s="113"/>
      <c r="C334" s="134">
        <f>C288/'INCOME STMT STATS'!C11</f>
        <v>0.043</v>
      </c>
      <c r="D334" s="121"/>
      <c r="E334" s="134">
        <f>E288/'INCOME STMT STATS'!E11</f>
        <v>0.034</v>
      </c>
      <c r="F334" s="20"/>
      <c r="G334" s="134">
        <f>G288/'INCOME STMT STATS'!V11</f>
        <v>0.032</v>
      </c>
      <c r="I334" s="134"/>
      <c r="K334" s="134"/>
      <c r="M334" s="134"/>
      <c r="O334" s="134"/>
    </row>
    <row r="335" spans="1:15" ht="11.25" customHeight="1">
      <c r="A335" s="111"/>
      <c r="B335" s="113"/>
      <c r="C335" s="134"/>
      <c r="D335" s="121"/>
      <c r="E335" s="134"/>
      <c r="F335" s="20"/>
      <c r="G335" s="134"/>
      <c r="I335" s="134"/>
      <c r="K335" s="134"/>
      <c r="M335" s="134"/>
      <c r="O335" s="134"/>
    </row>
    <row r="336" spans="1:15" ht="11.25" customHeight="1">
      <c r="A336" s="111" t="s">
        <v>48</v>
      </c>
      <c r="B336" s="113"/>
      <c r="C336" s="134">
        <f>C290/'INCOME STMT STATS'!C13</f>
        <v>0.01</v>
      </c>
      <c r="D336" s="121"/>
      <c r="E336" s="134">
        <f>E290/'INCOME STMT STATS'!E13</f>
        <v>0.018</v>
      </c>
      <c r="F336" s="20"/>
      <c r="G336" s="134">
        <f>G290/'INCOME STMT STATS'!V13</f>
        <v>0.018</v>
      </c>
      <c r="I336" s="134"/>
      <c r="K336" s="134"/>
      <c r="M336" s="134"/>
      <c r="O336" s="134"/>
    </row>
    <row r="337" spans="1:15" ht="11.25" customHeight="1">
      <c r="A337" s="113"/>
      <c r="B337" s="113"/>
      <c r="C337" s="134"/>
      <c r="D337" s="121"/>
      <c r="E337" s="134"/>
      <c r="F337" s="20"/>
      <c r="G337" s="134"/>
      <c r="I337" s="134"/>
      <c r="K337" s="134"/>
      <c r="M337" s="134"/>
      <c r="O337" s="134"/>
    </row>
    <row r="338" spans="1:15" ht="11.25" customHeight="1">
      <c r="A338" s="111" t="s">
        <v>2</v>
      </c>
      <c r="B338" s="113"/>
      <c r="C338" s="134">
        <f>C292/'INCOME STMT STATS'!C15</f>
        <v>0.071</v>
      </c>
      <c r="D338" s="121"/>
      <c r="E338" s="134">
        <f>E292/'INCOME STMT STATS'!E15</f>
        <v>0.066</v>
      </c>
      <c r="F338" s="20"/>
      <c r="G338" s="134">
        <f>G292/'INCOME STMT STATS'!V15</f>
        <v>0.05</v>
      </c>
      <c r="I338" s="134"/>
      <c r="K338" s="134"/>
      <c r="M338" s="134"/>
      <c r="O338" s="134"/>
    </row>
    <row r="339" spans="1:15" ht="11.25" customHeight="1">
      <c r="A339" s="111"/>
      <c r="B339" s="113"/>
      <c r="C339" s="134"/>
      <c r="D339" s="121"/>
      <c r="E339" s="134"/>
      <c r="F339" s="20"/>
      <c r="G339" s="134"/>
      <c r="I339" s="134"/>
      <c r="K339" s="134"/>
      <c r="M339" s="134"/>
      <c r="O339" s="134"/>
    </row>
    <row r="340" spans="1:15" ht="11.25" customHeight="1">
      <c r="A340" s="35" t="s">
        <v>77</v>
      </c>
      <c r="B340" s="113"/>
      <c r="C340" s="237" t="s">
        <v>47</v>
      </c>
      <c r="D340" s="121"/>
      <c r="E340" s="134">
        <f>E294/'INCOME STMT STATS'!E17</f>
        <v>0.065</v>
      </c>
      <c r="F340" s="20"/>
      <c r="G340" s="134">
        <f>G294/'INCOME STMT STATS'!V17</f>
        <v>0.045</v>
      </c>
      <c r="I340" s="134"/>
      <c r="K340" s="134"/>
      <c r="M340" s="134"/>
      <c r="O340" s="134"/>
    </row>
    <row r="341" spans="1:15" ht="11.25" customHeight="1">
      <c r="A341" s="35"/>
      <c r="B341" s="113"/>
      <c r="C341" s="134"/>
      <c r="D341" s="121"/>
      <c r="E341" s="134"/>
      <c r="F341" s="20"/>
      <c r="G341" s="134"/>
      <c r="I341" s="134"/>
      <c r="K341" s="134"/>
      <c r="M341" s="134"/>
      <c r="O341" s="134"/>
    </row>
    <row r="342" spans="1:15" ht="11.25" customHeight="1">
      <c r="A342" s="34" t="s">
        <v>3</v>
      </c>
      <c r="B342" s="113"/>
      <c r="C342" s="134">
        <f>C296/'INCOME STMT STATS'!C20</f>
        <v>0.034</v>
      </c>
      <c r="D342" s="121"/>
      <c r="E342" s="134">
        <f>E296/'INCOME STMT STATS'!E20</f>
        <v>0.021</v>
      </c>
      <c r="F342" s="20"/>
      <c r="G342" s="134">
        <f>G296/'INCOME STMT STATS'!V20</f>
        <v>0.019</v>
      </c>
      <c r="I342" s="134"/>
      <c r="K342" s="134"/>
      <c r="M342" s="134"/>
      <c r="O342" s="134"/>
    </row>
    <row r="343" spans="1:15" ht="11.25" customHeight="1">
      <c r="A343" s="35"/>
      <c r="B343" s="113"/>
      <c r="C343" s="134"/>
      <c r="D343" s="121"/>
      <c r="E343" s="134"/>
      <c r="F343" s="20"/>
      <c r="G343" s="134"/>
      <c r="I343" s="134"/>
      <c r="K343" s="134"/>
      <c r="M343" s="134"/>
      <c r="O343" s="134"/>
    </row>
    <row r="344" spans="1:15" ht="11.25" customHeight="1">
      <c r="A344" s="34" t="s">
        <v>64</v>
      </c>
      <c r="B344" s="113"/>
      <c r="C344" s="134">
        <f>C298/'INCOME STMT STATS'!C22</f>
        <v>0.064</v>
      </c>
      <c r="D344" s="121"/>
      <c r="E344" s="134">
        <f>E298/'INCOME STMT STATS'!E22</f>
        <v>0.071</v>
      </c>
      <c r="F344" s="20"/>
      <c r="G344" s="134">
        <f>G298/'INCOME STMT STATS'!V22</f>
        <v>0.023</v>
      </c>
      <c r="I344" s="134"/>
      <c r="K344" s="134"/>
      <c r="M344" s="134"/>
      <c r="O344" s="134"/>
    </row>
    <row r="345" spans="1:15" ht="11.25" customHeight="1">
      <c r="A345" s="34"/>
      <c r="B345" s="113"/>
      <c r="C345" s="134"/>
      <c r="D345" s="121"/>
      <c r="E345" s="134"/>
      <c r="F345" s="20"/>
      <c r="G345" s="134"/>
      <c r="I345" s="134"/>
      <c r="K345" s="134"/>
      <c r="M345" s="134"/>
      <c r="O345" s="134"/>
    </row>
    <row r="346" spans="1:15" ht="11.25" customHeight="1">
      <c r="A346" s="34" t="s">
        <v>88</v>
      </c>
      <c r="B346" s="113"/>
      <c r="C346" s="237" t="s">
        <v>47</v>
      </c>
      <c r="D346" s="121"/>
      <c r="E346" s="237" t="s">
        <v>47</v>
      </c>
      <c r="F346" s="20"/>
      <c r="G346" s="134">
        <f>G300/'INCOME STMT STATS'!V25</f>
        <v>0.013</v>
      </c>
      <c r="I346" s="134"/>
      <c r="K346" s="134"/>
      <c r="M346" s="134"/>
      <c r="O346" s="134"/>
    </row>
    <row r="347" spans="1:15" ht="11.25" customHeight="1">
      <c r="A347" s="35"/>
      <c r="B347" s="113"/>
      <c r="C347" s="134"/>
      <c r="D347" s="121"/>
      <c r="E347" s="134"/>
      <c r="F347" s="20"/>
      <c r="G347" s="134"/>
      <c r="I347" s="134"/>
      <c r="K347" s="134"/>
      <c r="M347" s="134"/>
      <c r="O347" s="134"/>
    </row>
    <row r="348" spans="1:15" ht="11.25" customHeight="1">
      <c r="A348" s="34" t="s">
        <v>4</v>
      </c>
      <c r="B348" s="113"/>
      <c r="C348" s="134">
        <f>C302/'INCOME STMT STATS'!C27</f>
        <v>0.031</v>
      </c>
      <c r="D348" s="121"/>
      <c r="E348" s="134">
        <f>E302/'INCOME STMT STATS'!E27</f>
        <v>0.019</v>
      </c>
      <c r="F348" s="20"/>
      <c r="G348" s="134">
        <f>G302/'INCOME STMT STATS'!V27</f>
        <v>0.012</v>
      </c>
      <c r="I348" s="134"/>
      <c r="K348" s="134"/>
      <c r="M348" s="134"/>
      <c r="O348" s="134"/>
    </row>
    <row r="349" spans="1:15" ht="11.25" customHeight="1">
      <c r="A349" s="35"/>
      <c r="B349" s="113"/>
      <c r="C349" s="134"/>
      <c r="D349" s="121"/>
      <c r="E349" s="134"/>
      <c r="F349" s="20"/>
      <c r="G349" s="134"/>
      <c r="I349" s="134"/>
      <c r="K349" s="134"/>
      <c r="M349" s="134"/>
      <c r="O349" s="134"/>
    </row>
    <row r="350" spans="1:15" ht="11.25" customHeight="1">
      <c r="A350" s="36" t="s">
        <v>65</v>
      </c>
      <c r="B350" s="113"/>
      <c r="C350" s="134">
        <f>C304/'INCOME STMT STATS'!C29</f>
        <v>0.052</v>
      </c>
      <c r="D350" s="121"/>
      <c r="E350" s="134">
        <f>E304/'INCOME STMT STATS'!E29</f>
        <v>0.069</v>
      </c>
      <c r="F350" s="20"/>
      <c r="G350" s="134">
        <f>G304/'INCOME STMT STATS'!V29</f>
        <v>0.03</v>
      </c>
      <c r="I350" s="134"/>
      <c r="K350" s="134"/>
      <c r="M350" s="134"/>
      <c r="O350" s="134"/>
    </row>
    <row r="351" spans="1:15" ht="9.75" customHeight="1">
      <c r="A351" s="35"/>
      <c r="B351" s="113"/>
      <c r="C351" s="134"/>
      <c r="D351" s="121"/>
      <c r="E351" s="134"/>
      <c r="F351" s="20"/>
      <c r="G351" s="134"/>
      <c r="I351" s="134"/>
      <c r="K351" s="134"/>
      <c r="M351" s="134"/>
      <c r="O351" s="134"/>
    </row>
    <row r="352" spans="1:15" ht="11.25" customHeight="1">
      <c r="A352" s="34" t="s">
        <v>78</v>
      </c>
      <c r="B352" s="113"/>
      <c r="C352" s="134">
        <f>C306/'INCOME STMT STATS'!C31</f>
        <v>0.063</v>
      </c>
      <c r="D352" s="121"/>
      <c r="E352" s="134">
        <f>E306/'INCOME STMT STATS'!E31</f>
        <v>0.017</v>
      </c>
      <c r="F352" s="20"/>
      <c r="G352" s="237" t="s">
        <v>47</v>
      </c>
      <c r="I352" s="134"/>
      <c r="K352" s="134"/>
      <c r="M352" s="134"/>
      <c r="O352" s="134"/>
    </row>
    <row r="353" spans="1:15" ht="11.25" customHeight="1">
      <c r="A353" s="113"/>
      <c r="B353" s="113"/>
      <c r="C353" s="134"/>
      <c r="D353" s="121"/>
      <c r="E353" s="134"/>
      <c r="F353" s="20"/>
      <c r="G353" s="134"/>
      <c r="I353" s="134"/>
      <c r="K353" s="134"/>
      <c r="M353" s="134"/>
      <c r="O353" s="134"/>
    </row>
    <row r="354" spans="1:15" ht="11.25" customHeight="1">
      <c r="A354" s="111" t="s">
        <v>5</v>
      </c>
      <c r="B354" s="113"/>
      <c r="C354" s="134">
        <f>C308/'INCOME STMT STATS'!C33</f>
        <v>0.062</v>
      </c>
      <c r="D354" s="121"/>
      <c r="E354" s="134">
        <f>E308/'INCOME STMT STATS'!E33</f>
        <v>0.031</v>
      </c>
      <c r="F354" s="20"/>
      <c r="G354" s="134">
        <f>G308/'INCOME STMT STATS'!V33</f>
        <v>0.016</v>
      </c>
      <c r="I354" s="134"/>
      <c r="K354" s="134"/>
      <c r="M354" s="134"/>
      <c r="O354" s="134"/>
    </row>
    <row r="355" spans="1:15" ht="11.25" customHeight="1">
      <c r="A355" s="113"/>
      <c r="B355" s="113"/>
      <c r="C355" s="134"/>
      <c r="D355" s="121"/>
      <c r="E355" s="134"/>
      <c r="F355" s="20"/>
      <c r="G355" s="134"/>
      <c r="I355" s="134"/>
      <c r="K355" s="134"/>
      <c r="M355" s="134"/>
      <c r="O355" s="134"/>
    </row>
    <row r="356" spans="1:15" ht="11.25" customHeight="1">
      <c r="A356" s="111" t="s">
        <v>6</v>
      </c>
      <c r="B356" s="113"/>
      <c r="C356" s="134">
        <f>C310/'INCOME STMT STATS'!C35</f>
        <v>0.091</v>
      </c>
      <c r="D356" s="165"/>
      <c r="E356" s="134">
        <f>E310/'INCOME STMT STATS'!E35</f>
        <v>0.059</v>
      </c>
      <c r="F356" s="22"/>
      <c r="G356" s="134">
        <f>G310/'INCOME STMT STATS'!V35</f>
        <v>0.045</v>
      </c>
      <c r="H356" s="24"/>
      <c r="I356" s="134"/>
      <c r="J356" s="24"/>
      <c r="K356" s="134"/>
      <c r="M356" s="134"/>
      <c r="O356" s="134"/>
    </row>
    <row r="357" spans="1:15" ht="9.75" customHeight="1">
      <c r="A357" s="113"/>
      <c r="B357" s="113"/>
      <c r="C357" s="134"/>
      <c r="D357" s="165"/>
      <c r="E357" s="134"/>
      <c r="F357" s="22"/>
      <c r="G357" s="134"/>
      <c r="H357" s="24"/>
      <c r="I357" s="134"/>
      <c r="J357" s="24"/>
      <c r="K357" s="134"/>
      <c r="M357" s="134"/>
      <c r="O357" s="134"/>
    </row>
    <row r="358" spans="1:15" ht="11.25" customHeight="1">
      <c r="A358" s="111" t="s">
        <v>15</v>
      </c>
      <c r="B358" s="113"/>
      <c r="C358" s="134">
        <f>C312/'INCOME STMT STATS'!C37</f>
        <v>0.046</v>
      </c>
      <c r="D358" s="165"/>
      <c r="E358" s="134">
        <f>E312/'INCOME STMT STATS'!E37</f>
        <v>0.038</v>
      </c>
      <c r="F358" s="21"/>
      <c r="G358" s="134">
        <f>G312/'INCOME STMT STATS'!V37</f>
        <v>0.027</v>
      </c>
      <c r="H358" s="24"/>
      <c r="I358" s="134"/>
      <c r="J358" s="24"/>
      <c r="K358" s="134"/>
      <c r="M358" s="134"/>
      <c r="O358" s="134"/>
    </row>
    <row r="359" spans="1:11" ht="11.25" customHeight="1">
      <c r="A359" s="133"/>
      <c r="B359" s="133"/>
      <c r="C359" s="133"/>
      <c r="D359" s="133"/>
      <c r="E359" s="133"/>
      <c r="F359" s="24"/>
      <c r="G359" s="24"/>
      <c r="H359" s="24"/>
      <c r="I359" s="24"/>
      <c r="J359" s="24"/>
      <c r="K359" s="24"/>
    </row>
    <row r="360" spans="1:11" ht="11.25" customHeight="1">
      <c r="A360" s="111" t="s">
        <v>79</v>
      </c>
      <c r="B360" s="133"/>
      <c r="C360" s="133"/>
      <c r="D360" s="133"/>
      <c r="E360" s="133"/>
      <c r="F360" s="24"/>
      <c r="G360" s="24"/>
      <c r="H360" s="24"/>
      <c r="I360" s="24"/>
      <c r="J360" s="24"/>
      <c r="K360" s="24"/>
    </row>
    <row r="361" spans="1:11" ht="11.25" customHeight="1">
      <c r="A361" s="46" t="s">
        <v>66</v>
      </c>
      <c r="B361" s="133"/>
      <c r="C361" s="133"/>
      <c r="D361" s="133"/>
      <c r="E361" s="133"/>
      <c r="F361" s="24"/>
      <c r="G361" s="24"/>
      <c r="H361" s="24"/>
      <c r="I361" s="24"/>
      <c r="J361" s="24"/>
      <c r="K361" s="24"/>
    </row>
    <row r="362" spans="1:5" ht="11.25" customHeight="1">
      <c r="A362" s="46" t="s">
        <v>67</v>
      </c>
      <c r="B362" s="113"/>
      <c r="C362" s="113"/>
      <c r="D362" s="113"/>
      <c r="E362" s="113"/>
    </row>
    <row r="363" spans="1:5" s="24" customFormat="1" ht="11.25" customHeight="1">
      <c r="A363" s="46" t="s">
        <v>91</v>
      </c>
      <c r="B363" s="133"/>
      <c r="C363" s="133"/>
      <c r="D363" s="133"/>
      <c r="E363" s="133"/>
    </row>
    <row r="364" spans="1:5" s="24" customFormat="1" ht="11.25" customHeight="1">
      <c r="A364" s="122" t="s">
        <v>92</v>
      </c>
      <c r="B364" s="133"/>
      <c r="C364" s="133"/>
      <c r="D364" s="133"/>
      <c r="E364" s="133"/>
    </row>
    <row r="365" spans="1:5" s="24" customFormat="1" ht="11.25" customHeight="1">
      <c r="A365" s="111"/>
      <c r="B365" s="133"/>
      <c r="C365" s="133"/>
      <c r="D365" s="133"/>
      <c r="E365" s="133"/>
    </row>
    <row r="366" spans="1:5" s="24" customFormat="1" ht="11.25" customHeight="1">
      <c r="A366" s="111"/>
      <c r="B366" s="133"/>
      <c r="C366" s="133"/>
      <c r="D366" s="133"/>
      <c r="E366" s="133"/>
    </row>
    <row r="367" spans="1:5" s="24" customFormat="1" ht="11.25" customHeight="1">
      <c r="A367" s="113"/>
      <c r="B367" s="133"/>
      <c r="C367" s="133"/>
      <c r="D367" s="133"/>
      <c r="E367" s="133"/>
    </row>
    <row r="368" spans="1:5" s="24" customFormat="1" ht="11.25" customHeight="1">
      <c r="A368" s="49"/>
      <c r="B368" s="133"/>
      <c r="C368" s="133"/>
      <c r="D368" s="133"/>
      <c r="E368" s="133"/>
    </row>
    <row r="369" spans="1:5" s="24" customFormat="1" ht="11.25" customHeight="1">
      <c r="A369" s="50"/>
      <c r="B369" s="133"/>
      <c r="C369" s="133"/>
      <c r="D369" s="133"/>
      <c r="E369" s="133"/>
    </row>
    <row r="370" spans="1:5" s="24" customFormat="1" ht="11.25" customHeight="1">
      <c r="A370" s="50"/>
      <c r="B370" s="133"/>
      <c r="C370" s="133"/>
      <c r="D370" s="133"/>
      <c r="E370" s="133"/>
    </row>
    <row r="371" spans="1:5" s="24" customFormat="1" ht="11.25" customHeight="1">
      <c r="A371" s="50"/>
      <c r="B371" s="133"/>
      <c r="C371" s="133"/>
      <c r="D371" s="133"/>
      <c r="E371" s="133"/>
    </row>
    <row r="372" spans="1:5" s="24" customFormat="1" ht="11.25" customHeight="1">
      <c r="A372" s="50"/>
      <c r="B372" s="133"/>
      <c r="C372" s="133"/>
      <c r="D372" s="133"/>
      <c r="E372" s="133"/>
    </row>
    <row r="373" spans="1:5" s="24" customFormat="1" ht="11.25" customHeight="1">
      <c r="A373" s="50" t="s">
        <v>8</v>
      </c>
      <c r="B373" s="133"/>
      <c r="C373" s="133"/>
      <c r="D373" s="133"/>
      <c r="E373" s="133"/>
    </row>
    <row r="374" spans="1:5" s="24" customFormat="1" ht="11.25" customHeight="1">
      <c r="A374" s="133"/>
      <c r="B374" s="133"/>
      <c r="C374" s="133"/>
      <c r="D374" s="133"/>
      <c r="E374" s="133"/>
    </row>
    <row r="375" spans="1:16" s="24" customFormat="1" ht="11.25" customHeight="1">
      <c r="A375" s="111" t="s">
        <v>0</v>
      </c>
      <c r="B375" s="113"/>
      <c r="C375" s="113"/>
      <c r="D375" s="113"/>
      <c r="E375" s="113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s="24" customFormat="1" ht="11.25" customHeight="1">
      <c r="A376" s="111" t="s">
        <v>58</v>
      </c>
      <c r="B376" s="113"/>
      <c r="C376" s="113"/>
      <c r="D376" s="113"/>
      <c r="E376" s="113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s="24" customFormat="1" ht="11.25" customHeight="1">
      <c r="A377" s="37" t="s">
        <v>87</v>
      </c>
      <c r="B377" s="222"/>
      <c r="C377" s="222"/>
      <c r="D377" s="133"/>
      <c r="E377" s="133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s="24" customFormat="1" ht="11.25" customHeight="1">
      <c r="A378" s="111"/>
      <c r="B378" s="119"/>
      <c r="C378" s="113"/>
      <c r="D378" s="113"/>
      <c r="E378" s="113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s="24" customFormat="1" ht="11.25" customHeight="1">
      <c r="A379" s="116"/>
      <c r="B379" s="113"/>
      <c r="C379" s="113"/>
      <c r="D379" s="113"/>
      <c r="E379" s="113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s="24" customFormat="1" ht="11.25" customHeight="1">
      <c r="A380" s="113"/>
      <c r="B380" s="113"/>
      <c r="C380" s="113"/>
      <c r="D380" s="113"/>
      <c r="E380" s="113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s="24" customFormat="1" ht="11.25" customHeight="1">
      <c r="A381" s="111"/>
      <c r="B381" s="113"/>
      <c r="C381" s="117">
        <v>2010</v>
      </c>
      <c r="D381" s="164"/>
      <c r="E381" s="40">
        <v>2011</v>
      </c>
      <c r="F381"/>
      <c r="G381" s="40">
        <v>2012</v>
      </c>
      <c r="H381"/>
      <c r="I381"/>
      <c r="J381"/>
      <c r="K381"/>
      <c r="L381"/>
      <c r="M381"/>
      <c r="N381"/>
      <c r="O381"/>
      <c r="P381"/>
    </row>
    <row r="382" spans="1:16" s="24" customFormat="1" ht="11.25" customHeight="1">
      <c r="A382" s="111"/>
      <c r="B382" s="113"/>
      <c r="C382" s="171"/>
      <c r="D382" s="133"/>
      <c r="E382" s="113"/>
      <c r="G382" s="113"/>
      <c r="H382" s="18"/>
      <c r="I382" s="171"/>
      <c r="J382" s="18"/>
      <c r="K382" s="171"/>
      <c r="L382" s="18"/>
      <c r="M382" s="18"/>
      <c r="N382" s="18"/>
      <c r="O382" s="18"/>
      <c r="P382" s="18"/>
    </row>
    <row r="383" spans="1:16" s="24" customFormat="1" ht="11.25" customHeight="1">
      <c r="A383" s="77" t="s">
        <v>90</v>
      </c>
      <c r="B383" s="113"/>
      <c r="C383" s="264">
        <v>23917</v>
      </c>
      <c r="D383" s="264"/>
      <c r="E383" s="169">
        <v>26751</v>
      </c>
      <c r="F383" s="25"/>
      <c r="G383" s="169">
        <v>33571</v>
      </c>
      <c r="H383" s="18"/>
      <c r="I383" s="134"/>
      <c r="J383" s="18"/>
      <c r="K383" s="134"/>
      <c r="L383" s="18"/>
      <c r="M383" s="134"/>
      <c r="N383" s="18"/>
      <c r="O383" s="134"/>
      <c r="P383" s="18"/>
    </row>
    <row r="384" spans="1:16" s="24" customFormat="1" ht="11.25" customHeight="1">
      <c r="A384" s="113"/>
      <c r="B384" s="113"/>
      <c r="C384" s="134"/>
      <c r="D384" s="121"/>
      <c r="E384" s="113"/>
      <c r="F384" s="20"/>
      <c r="G384" s="113"/>
      <c r="H384" s="18"/>
      <c r="I384" s="134"/>
      <c r="J384" s="18"/>
      <c r="K384" s="134"/>
      <c r="L384" s="18"/>
      <c r="M384" s="134"/>
      <c r="N384" s="18"/>
      <c r="O384" s="134"/>
      <c r="P384" s="18"/>
    </row>
    <row r="385" spans="1:16" s="24" customFormat="1" ht="11.25" customHeight="1">
      <c r="A385" s="111" t="s">
        <v>55</v>
      </c>
      <c r="B385" s="113"/>
      <c r="C385" s="233">
        <v>49191</v>
      </c>
      <c r="D385" s="121"/>
      <c r="E385" s="113">
        <v>54503</v>
      </c>
      <c r="F385" s="20"/>
      <c r="G385" s="113">
        <v>38626</v>
      </c>
      <c r="H385" s="18"/>
      <c r="I385" s="134"/>
      <c r="J385" s="18"/>
      <c r="K385" s="134"/>
      <c r="L385" s="18"/>
      <c r="M385" s="134"/>
      <c r="N385" s="18"/>
      <c r="O385" s="134"/>
      <c r="P385" s="18"/>
    </row>
    <row r="386" spans="1:16" s="24" customFormat="1" ht="11.25" customHeight="1">
      <c r="A386" s="111"/>
      <c r="B386" s="113"/>
      <c r="C386" s="233"/>
      <c r="D386" s="121"/>
      <c r="E386" s="113"/>
      <c r="F386" s="20"/>
      <c r="G386" s="113"/>
      <c r="H386" s="18"/>
      <c r="I386" s="134"/>
      <c r="J386" s="18"/>
      <c r="K386" s="134"/>
      <c r="L386" s="18"/>
      <c r="M386" s="134"/>
      <c r="N386" s="18"/>
      <c r="O386" s="134"/>
      <c r="P386" s="18"/>
    </row>
    <row r="387" spans="1:16" s="24" customFormat="1" ht="11.25" customHeight="1">
      <c r="A387" s="111" t="s">
        <v>49</v>
      </c>
      <c r="B387" s="113"/>
      <c r="C387" s="233">
        <v>66330</v>
      </c>
      <c r="D387" s="121"/>
      <c r="E387" s="113">
        <v>72208</v>
      </c>
      <c r="F387" s="20"/>
      <c r="G387" s="113">
        <v>69125</v>
      </c>
      <c r="H387" s="18"/>
      <c r="I387" s="134"/>
      <c r="J387" s="18"/>
      <c r="K387" s="134"/>
      <c r="L387" s="18"/>
      <c r="M387" s="134"/>
      <c r="N387" s="18"/>
      <c r="O387" s="134"/>
      <c r="P387" s="18"/>
    </row>
    <row r="388" spans="1:16" s="24" customFormat="1" ht="11.25" customHeight="1">
      <c r="A388" s="113"/>
      <c r="B388" s="113"/>
      <c r="C388" s="233"/>
      <c r="D388" s="121"/>
      <c r="E388" s="113"/>
      <c r="F388" s="20"/>
      <c r="G388" s="113"/>
      <c r="H388" s="18"/>
      <c r="I388" s="134"/>
      <c r="J388" s="18"/>
      <c r="K388" s="134"/>
      <c r="L388" s="18"/>
      <c r="M388" s="134"/>
      <c r="N388" s="18"/>
      <c r="O388" s="134"/>
      <c r="P388" s="18"/>
    </row>
    <row r="389" spans="1:16" s="24" customFormat="1" ht="11.25" customHeight="1">
      <c r="A389" s="111" t="s">
        <v>2</v>
      </c>
      <c r="B389" s="113"/>
      <c r="C389" s="233">
        <v>40687</v>
      </c>
      <c r="D389" s="121"/>
      <c r="E389" s="113">
        <v>44571</v>
      </c>
      <c r="F389" s="20"/>
      <c r="G389" s="113">
        <v>42237</v>
      </c>
      <c r="H389" s="18"/>
      <c r="I389" s="134"/>
      <c r="J389" s="18"/>
      <c r="K389" s="134"/>
      <c r="L389" s="18"/>
      <c r="M389" s="134"/>
      <c r="N389" s="18"/>
      <c r="O389" s="134"/>
      <c r="P389" s="18"/>
    </row>
    <row r="390" spans="1:16" s="24" customFormat="1" ht="11.25" customHeight="1">
      <c r="A390" s="111"/>
      <c r="B390" s="113"/>
      <c r="C390" s="233"/>
      <c r="D390" s="121"/>
      <c r="E390" s="113"/>
      <c r="F390" s="20"/>
      <c r="G390" s="113"/>
      <c r="H390" s="18"/>
      <c r="I390" s="134"/>
      <c r="J390" s="18"/>
      <c r="K390" s="134"/>
      <c r="L390" s="18"/>
      <c r="M390" s="134"/>
      <c r="N390" s="18"/>
      <c r="O390" s="134"/>
      <c r="P390" s="18"/>
    </row>
    <row r="391" spans="1:16" s="24" customFormat="1" ht="11.25" customHeight="1">
      <c r="A391" s="35" t="s">
        <v>77</v>
      </c>
      <c r="B391" s="113"/>
      <c r="C391" s="237" t="s">
        <v>47</v>
      </c>
      <c r="D391" s="121"/>
      <c r="E391" s="113">
        <v>12913</v>
      </c>
      <c r="F391" s="20"/>
      <c r="G391" s="113">
        <v>21514</v>
      </c>
      <c r="H391" s="18"/>
      <c r="I391" s="134"/>
      <c r="J391" s="18"/>
      <c r="K391" s="134"/>
      <c r="L391" s="18"/>
      <c r="M391" s="134"/>
      <c r="N391" s="18"/>
      <c r="O391" s="134"/>
      <c r="P391" s="18"/>
    </row>
    <row r="392" spans="1:16" s="24" customFormat="1" ht="11.25" customHeight="1">
      <c r="A392" s="35"/>
      <c r="B392" s="113"/>
      <c r="C392" s="233"/>
      <c r="D392" s="121"/>
      <c r="E392" s="113"/>
      <c r="F392" s="20"/>
      <c r="G392" s="113"/>
      <c r="H392" s="18"/>
      <c r="I392" s="134"/>
      <c r="J392" s="18"/>
      <c r="K392" s="134"/>
      <c r="L392" s="18"/>
      <c r="M392" s="134"/>
      <c r="N392" s="18"/>
      <c r="O392" s="134"/>
      <c r="P392" s="18"/>
    </row>
    <row r="393" spans="1:16" s="24" customFormat="1" ht="11.25" customHeight="1">
      <c r="A393" s="34" t="s">
        <v>3</v>
      </c>
      <c r="B393" s="113"/>
      <c r="C393" s="233">
        <v>44568</v>
      </c>
      <c r="D393" s="121"/>
      <c r="E393" s="113">
        <v>53810</v>
      </c>
      <c r="F393" s="20"/>
      <c r="G393" s="113">
        <v>44208</v>
      </c>
      <c r="H393" s="18"/>
      <c r="I393" s="134"/>
      <c r="J393" s="18"/>
      <c r="K393" s="134"/>
      <c r="L393" s="18"/>
      <c r="M393" s="134"/>
      <c r="N393" s="18"/>
      <c r="O393" s="134"/>
      <c r="P393" s="18"/>
    </row>
    <row r="394" spans="1:16" s="24" customFormat="1" ht="11.25" customHeight="1">
      <c r="A394" s="35"/>
      <c r="B394" s="113"/>
      <c r="C394" s="233"/>
      <c r="D394" s="121"/>
      <c r="E394" s="113"/>
      <c r="F394" s="20"/>
      <c r="G394" s="113"/>
      <c r="H394" s="18"/>
      <c r="I394" s="134"/>
      <c r="J394" s="18"/>
      <c r="K394" s="134"/>
      <c r="L394" s="18"/>
      <c r="M394" s="134"/>
      <c r="N394" s="18"/>
      <c r="O394" s="134"/>
      <c r="P394" s="18"/>
    </row>
    <row r="395" spans="1:16" s="24" customFormat="1" ht="11.25" customHeight="1">
      <c r="A395" s="34" t="s">
        <v>64</v>
      </c>
      <c r="B395" s="113"/>
      <c r="C395" s="233">
        <v>23303</v>
      </c>
      <c r="D395" s="121"/>
      <c r="E395" s="113">
        <v>29531</v>
      </c>
      <c r="F395" s="20"/>
      <c r="G395" s="113">
        <v>21700</v>
      </c>
      <c r="H395" s="18"/>
      <c r="I395" s="134"/>
      <c r="J395" s="18"/>
      <c r="K395" s="134"/>
      <c r="L395" s="18"/>
      <c r="M395" s="134"/>
      <c r="N395" s="18"/>
      <c r="O395" s="134"/>
      <c r="P395" s="18"/>
    </row>
    <row r="396" spans="1:16" s="24" customFormat="1" ht="11.25" customHeight="1">
      <c r="A396" s="35"/>
      <c r="B396" s="113"/>
      <c r="C396" s="233"/>
      <c r="D396" s="121"/>
      <c r="E396" s="113"/>
      <c r="F396" s="20"/>
      <c r="G396" s="113"/>
      <c r="H396" s="18"/>
      <c r="I396" s="134"/>
      <c r="J396" s="18"/>
      <c r="K396" s="134"/>
      <c r="L396" s="18"/>
      <c r="M396" s="134"/>
      <c r="N396" s="18"/>
      <c r="O396" s="134"/>
      <c r="P396" s="18"/>
    </row>
    <row r="397" spans="1:16" s="24" customFormat="1" ht="11.25" customHeight="1">
      <c r="A397" s="34" t="s">
        <v>88</v>
      </c>
      <c r="B397" s="113"/>
      <c r="C397" s="237" t="s">
        <v>47</v>
      </c>
      <c r="D397" s="121"/>
      <c r="E397" s="237" t="s">
        <v>47</v>
      </c>
      <c r="F397" s="20"/>
      <c r="G397" s="113">
        <v>21254</v>
      </c>
      <c r="H397" s="18"/>
      <c r="I397" s="134"/>
      <c r="J397" s="18"/>
      <c r="K397" s="134"/>
      <c r="L397" s="18"/>
      <c r="M397" s="134"/>
      <c r="N397" s="18"/>
      <c r="O397" s="134"/>
      <c r="P397" s="18"/>
    </row>
    <row r="398" spans="1:16" s="24" customFormat="1" ht="11.25" customHeight="1">
      <c r="A398" s="35"/>
      <c r="B398" s="113"/>
      <c r="C398" s="233"/>
      <c r="D398" s="121"/>
      <c r="E398" s="113"/>
      <c r="F398" s="20"/>
      <c r="G398" s="113"/>
      <c r="H398" s="18"/>
      <c r="I398" s="134"/>
      <c r="J398" s="18"/>
      <c r="K398" s="134"/>
      <c r="L398" s="18"/>
      <c r="M398" s="134"/>
      <c r="N398" s="18"/>
      <c r="O398" s="134"/>
      <c r="P398" s="18"/>
    </row>
    <row r="399" spans="1:16" s="24" customFormat="1" ht="11.25" customHeight="1">
      <c r="A399" s="34" t="s">
        <v>4</v>
      </c>
      <c r="B399" s="113"/>
      <c r="C399" s="233">
        <v>52001</v>
      </c>
      <c r="D399" s="121"/>
      <c r="E399" s="113">
        <v>50811</v>
      </c>
      <c r="F399" s="20"/>
      <c r="G399" s="113">
        <v>37631</v>
      </c>
      <c r="H399" s="18"/>
      <c r="I399" s="134"/>
      <c r="J399" s="18"/>
      <c r="K399" s="134"/>
      <c r="L399" s="18"/>
      <c r="M399" s="134"/>
      <c r="N399" s="18"/>
      <c r="O399" s="134"/>
      <c r="P399" s="18"/>
    </row>
    <row r="400" spans="1:16" s="24" customFormat="1" ht="11.25" customHeight="1">
      <c r="A400" s="35"/>
      <c r="B400" s="113"/>
      <c r="C400" s="233"/>
      <c r="D400" s="121"/>
      <c r="E400" s="113"/>
      <c r="F400" s="20"/>
      <c r="G400" s="113"/>
      <c r="H400" s="18"/>
      <c r="I400" s="134"/>
      <c r="J400" s="18"/>
      <c r="K400" s="134"/>
      <c r="L400" s="18"/>
      <c r="M400" s="134"/>
      <c r="N400" s="18"/>
      <c r="O400" s="134"/>
      <c r="P400" s="18"/>
    </row>
    <row r="401" spans="1:16" s="24" customFormat="1" ht="11.25" customHeight="1">
      <c r="A401" s="36" t="s">
        <v>65</v>
      </c>
      <c r="B401" s="113"/>
      <c r="C401" s="233">
        <v>31778</v>
      </c>
      <c r="D401" s="121"/>
      <c r="E401" s="113">
        <v>34108</v>
      </c>
      <c r="F401" s="20"/>
      <c r="G401" s="113">
        <v>36056</v>
      </c>
      <c r="H401" s="18"/>
      <c r="I401" s="134"/>
      <c r="J401" s="18"/>
      <c r="K401" s="134"/>
      <c r="L401" s="18"/>
      <c r="M401" s="134"/>
      <c r="N401" s="18"/>
      <c r="O401" s="134"/>
      <c r="P401" s="18"/>
    </row>
    <row r="402" spans="1:16" s="24" customFormat="1" ht="11.25" customHeight="1">
      <c r="A402" s="35"/>
      <c r="B402" s="113"/>
      <c r="C402" s="233"/>
      <c r="D402" s="121"/>
      <c r="E402" s="113"/>
      <c r="F402" s="20"/>
      <c r="G402" s="113"/>
      <c r="H402" s="18"/>
      <c r="I402" s="134"/>
      <c r="J402" s="18"/>
      <c r="K402" s="134"/>
      <c r="L402" s="18"/>
      <c r="M402" s="134"/>
      <c r="N402" s="18"/>
      <c r="O402" s="134"/>
      <c r="P402" s="18"/>
    </row>
    <row r="403" spans="1:16" s="24" customFormat="1" ht="11.25" customHeight="1">
      <c r="A403" s="34" t="s">
        <v>78</v>
      </c>
      <c r="B403" s="113"/>
      <c r="C403" s="233">
        <v>16535</v>
      </c>
      <c r="D403" s="121"/>
      <c r="E403" s="113">
        <v>7846</v>
      </c>
      <c r="F403" s="20"/>
      <c r="G403" s="237" t="s">
        <v>47</v>
      </c>
      <c r="H403" s="18"/>
      <c r="I403" s="134"/>
      <c r="J403" s="18"/>
      <c r="K403" s="134"/>
      <c r="L403" s="18"/>
      <c r="M403" s="134"/>
      <c r="N403" s="18"/>
      <c r="O403" s="134"/>
      <c r="P403" s="18"/>
    </row>
    <row r="404" spans="1:16" s="24" customFormat="1" ht="11.25" customHeight="1">
      <c r="A404" s="113"/>
      <c r="B404" s="113"/>
      <c r="C404" s="233"/>
      <c r="D404" s="121"/>
      <c r="E404" s="113"/>
      <c r="F404" s="20"/>
      <c r="G404" s="113"/>
      <c r="H404" s="18"/>
      <c r="I404" s="134"/>
      <c r="J404" s="18"/>
      <c r="K404" s="134"/>
      <c r="L404" s="18"/>
      <c r="M404" s="134"/>
      <c r="N404" s="18"/>
      <c r="O404" s="134"/>
      <c r="P404" s="18"/>
    </row>
    <row r="405" spans="1:16" s="24" customFormat="1" ht="11.25" customHeight="1">
      <c r="A405" s="111" t="s">
        <v>5</v>
      </c>
      <c r="B405" s="113"/>
      <c r="C405" s="233">
        <v>14878</v>
      </c>
      <c r="D405" s="121"/>
      <c r="E405" s="113">
        <v>22539</v>
      </c>
      <c r="F405" s="20"/>
      <c r="G405" s="113">
        <v>20077</v>
      </c>
      <c r="H405" s="18"/>
      <c r="I405" s="134"/>
      <c r="J405" s="18"/>
      <c r="K405" s="134"/>
      <c r="L405" s="18"/>
      <c r="M405" s="134"/>
      <c r="N405" s="18"/>
      <c r="O405" s="134"/>
      <c r="P405" s="18"/>
    </row>
    <row r="406" spans="1:16" s="24" customFormat="1" ht="11.25" customHeight="1">
      <c r="A406" s="113"/>
      <c r="B406" s="113"/>
      <c r="C406" s="233"/>
      <c r="D406" s="121"/>
      <c r="E406" s="113"/>
      <c r="F406" s="20"/>
      <c r="G406" s="113"/>
      <c r="H406" s="18"/>
      <c r="I406" s="134"/>
      <c r="J406" s="18"/>
      <c r="K406" s="134"/>
      <c r="L406" s="18"/>
      <c r="M406" s="134"/>
      <c r="N406" s="18"/>
      <c r="O406" s="134"/>
      <c r="P406" s="18"/>
    </row>
    <row r="407" spans="1:16" s="24" customFormat="1" ht="11.25" customHeight="1">
      <c r="A407" s="111" t="s">
        <v>6</v>
      </c>
      <c r="B407" s="113"/>
      <c r="C407" s="124">
        <v>31466</v>
      </c>
      <c r="D407" s="165"/>
      <c r="E407" s="222">
        <v>45545</v>
      </c>
      <c r="F407" s="22"/>
      <c r="G407" s="222">
        <v>44025</v>
      </c>
      <c r="I407" s="134"/>
      <c r="K407" s="134"/>
      <c r="L407" s="18"/>
      <c r="M407" s="134"/>
      <c r="N407" s="18"/>
      <c r="O407" s="134"/>
      <c r="P407" s="18"/>
    </row>
    <row r="408" spans="1:16" s="24" customFormat="1" ht="11.25" customHeight="1">
      <c r="A408" s="113"/>
      <c r="B408" s="113"/>
      <c r="C408" s="168"/>
      <c r="D408" s="165"/>
      <c r="E408" s="113"/>
      <c r="F408" s="22"/>
      <c r="G408" s="113"/>
      <c r="I408" s="134"/>
      <c r="K408" s="134"/>
      <c r="L408" s="18"/>
      <c r="M408" s="134"/>
      <c r="N408" s="18"/>
      <c r="O408" s="134"/>
      <c r="P408" s="18"/>
    </row>
    <row r="409" spans="1:16" s="24" customFormat="1" ht="11.25" customHeight="1" thickBot="1">
      <c r="A409" s="111" t="s">
        <v>15</v>
      </c>
      <c r="B409" s="113"/>
      <c r="C409" s="170">
        <f>SUM(C383:C407)</f>
        <v>394654</v>
      </c>
      <c r="D409" s="253"/>
      <c r="E409" s="170">
        <f>SUM(E383:E407)</f>
        <v>455136</v>
      </c>
      <c r="F409" s="21"/>
      <c r="G409" s="170">
        <f>SUM(G383:G407)</f>
        <v>430024</v>
      </c>
      <c r="I409" s="134"/>
      <c r="K409" s="134"/>
      <c r="L409" s="18"/>
      <c r="M409" s="134"/>
      <c r="N409" s="18"/>
      <c r="O409" s="134"/>
      <c r="P409" s="18"/>
    </row>
    <row r="410" spans="1:16" s="24" customFormat="1" ht="11.25" customHeight="1" thickTop="1">
      <c r="A410" s="133"/>
      <c r="B410" s="133"/>
      <c r="C410" s="133"/>
      <c r="D410" s="133"/>
      <c r="E410" s="113"/>
      <c r="L410" s="18"/>
      <c r="M410" s="18"/>
      <c r="N410" s="18"/>
      <c r="O410" s="18"/>
      <c r="P410" s="18"/>
    </row>
    <row r="411" spans="1:16" s="24" customFormat="1" ht="11.25" customHeight="1">
      <c r="A411" s="111" t="s">
        <v>79</v>
      </c>
      <c r="B411" s="133"/>
      <c r="C411" s="133"/>
      <c r="D411" s="133"/>
      <c r="E411" s="133"/>
      <c r="L411" s="18"/>
      <c r="M411" s="18"/>
      <c r="N411" s="18"/>
      <c r="O411" s="18"/>
      <c r="P411" s="18"/>
    </row>
    <row r="412" spans="1:16" s="24" customFormat="1" ht="11.25" customHeight="1">
      <c r="A412" s="46" t="s">
        <v>66</v>
      </c>
      <c r="B412" s="133"/>
      <c r="C412" s="133"/>
      <c r="D412" s="133"/>
      <c r="E412" s="133"/>
      <c r="L412" s="18"/>
      <c r="M412" s="18"/>
      <c r="N412" s="18"/>
      <c r="O412" s="18"/>
      <c r="P412" s="18"/>
    </row>
    <row r="413" spans="1:16" s="24" customFormat="1" ht="11.25" customHeight="1">
      <c r="A413" s="46" t="s">
        <v>67</v>
      </c>
      <c r="B413" s="113"/>
      <c r="C413" s="113"/>
      <c r="D413" s="113"/>
      <c r="E413" s="113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5" s="24" customFormat="1" ht="11.25" customHeight="1">
      <c r="A414" s="46" t="s">
        <v>91</v>
      </c>
      <c r="B414" s="133"/>
      <c r="C414" s="133"/>
      <c r="D414" s="133"/>
      <c r="E414" s="133"/>
    </row>
    <row r="415" spans="1:5" s="24" customFormat="1" ht="11.25" customHeight="1">
      <c r="A415" s="122" t="s">
        <v>92</v>
      </c>
      <c r="B415" s="133"/>
      <c r="C415" s="133"/>
      <c r="D415" s="133"/>
      <c r="E415" s="133"/>
    </row>
    <row r="416" spans="1:5" s="24" customFormat="1" ht="11.25" customHeight="1">
      <c r="A416" s="111"/>
      <c r="B416" s="133"/>
      <c r="C416" s="133"/>
      <c r="D416" s="133"/>
      <c r="E416" s="133"/>
    </row>
    <row r="417" spans="1:5" s="24" customFormat="1" ht="11.25" customHeight="1">
      <c r="A417" s="113"/>
      <c r="B417" s="133"/>
      <c r="C417" s="133"/>
      <c r="D417" s="133"/>
      <c r="E417" s="133"/>
    </row>
    <row r="418" spans="1:5" s="24" customFormat="1" ht="11.25" customHeight="1">
      <c r="A418" s="49"/>
      <c r="B418" s="133"/>
      <c r="C418" s="133"/>
      <c r="D418" s="133"/>
      <c r="E418" s="133"/>
    </row>
    <row r="419" spans="1:5" s="24" customFormat="1" ht="11.25" customHeight="1">
      <c r="A419" s="50"/>
      <c r="B419" s="133"/>
      <c r="C419" s="133"/>
      <c r="D419" s="133"/>
      <c r="E419" s="133"/>
    </row>
    <row r="420" spans="1:5" s="24" customFormat="1" ht="11.25" customHeight="1">
      <c r="A420" s="50"/>
      <c r="B420" s="133"/>
      <c r="C420" s="133"/>
      <c r="D420" s="133"/>
      <c r="E420" s="133"/>
    </row>
    <row r="421" s="24" customFormat="1" ht="11.25" customHeight="1"/>
    <row r="422" s="24" customFormat="1" ht="11.25" customHeight="1"/>
    <row r="423" s="24" customFormat="1" ht="11.25" customHeight="1"/>
    <row r="424" s="24" customFormat="1" ht="11.25" customHeight="1"/>
    <row r="425" s="24" customFormat="1" ht="11.25" customHeight="1"/>
    <row r="426" s="24" customFormat="1" ht="11.25" customHeight="1"/>
    <row r="427" s="24" customFormat="1" ht="11.25" customHeight="1"/>
    <row r="428" s="24" customFormat="1" ht="11.25" customHeight="1"/>
    <row r="429" s="24" customFormat="1" ht="11.25" customHeight="1"/>
    <row r="430" s="24" customFormat="1" ht="11.25" customHeight="1"/>
    <row r="431" s="24" customFormat="1" ht="11.25" customHeight="1"/>
    <row r="432" s="24" customFormat="1" ht="11.25" customHeight="1"/>
    <row r="433" s="24" customFormat="1" ht="11.25" customHeight="1"/>
    <row r="434" s="24" customFormat="1" ht="11.25" customHeight="1"/>
    <row r="435" s="24" customFormat="1" ht="11.25" customHeight="1"/>
    <row r="436" s="24" customFormat="1" ht="11.25" customHeight="1"/>
    <row r="437" s="24" customFormat="1" ht="11.25" customHeight="1"/>
    <row r="438" s="24" customFormat="1" ht="11.25" customHeight="1"/>
    <row r="439" s="24" customFormat="1" ht="11.25" customHeight="1"/>
    <row r="440" s="24" customFormat="1" ht="11.25" customHeight="1"/>
    <row r="441" s="24" customFormat="1" ht="11.25" customHeight="1"/>
    <row r="442" s="24" customFormat="1" ht="11.25" customHeight="1"/>
    <row r="443" s="24" customFormat="1" ht="11.25" customHeight="1"/>
    <row r="444" s="24" customFormat="1" ht="11.25" customHeight="1"/>
    <row r="445" s="24" customFormat="1" ht="11.25" customHeight="1"/>
    <row r="446" s="24" customFormat="1" ht="11.25" customHeight="1"/>
    <row r="447" s="24" customFormat="1" ht="11.25" customHeight="1"/>
    <row r="448" s="24" customFormat="1" ht="11.25" customHeight="1"/>
    <row r="449" s="24" customFormat="1" ht="11.25" customHeight="1"/>
    <row r="450" s="24" customFormat="1" ht="11.25" customHeight="1"/>
    <row r="451" s="24" customFormat="1" ht="11.25" customHeight="1"/>
    <row r="452" s="24" customFormat="1" ht="11.25" customHeight="1"/>
    <row r="453" s="24" customFormat="1" ht="11.25" customHeight="1"/>
    <row r="454" s="24" customFormat="1" ht="11.25" customHeight="1"/>
    <row r="455" s="24" customFormat="1" ht="11.25" customHeight="1"/>
    <row r="456" s="24" customFormat="1" ht="11.25" customHeight="1"/>
    <row r="457" s="24" customFormat="1" ht="11.25" customHeight="1"/>
    <row r="458" s="24" customFormat="1" ht="11.25" customHeight="1"/>
    <row r="459" s="24" customFormat="1" ht="11.25" customHeight="1"/>
    <row r="460" s="24" customFormat="1" ht="11.25" customHeight="1"/>
    <row r="461" s="24" customFormat="1" ht="11.25" customHeight="1"/>
    <row r="462" s="24" customFormat="1" ht="11.25" customHeight="1"/>
    <row r="463" s="24" customFormat="1" ht="11.25" customHeight="1"/>
    <row r="464" s="24" customFormat="1" ht="11.25" customHeight="1"/>
    <row r="465" s="24" customFormat="1" ht="11.25" customHeight="1"/>
    <row r="466" s="24" customFormat="1" ht="11.25" customHeight="1"/>
    <row r="467" s="24" customFormat="1" ht="11.25" customHeight="1"/>
    <row r="468" s="24" customFormat="1" ht="11.25" customHeight="1"/>
    <row r="469" s="24" customFormat="1" ht="11.25" customHeight="1"/>
    <row r="470" s="24" customFormat="1" ht="11.25" customHeight="1"/>
    <row r="471" s="24" customFormat="1" ht="11.25" customHeight="1"/>
    <row r="472" s="24" customFormat="1" ht="11.25" customHeight="1"/>
    <row r="473" s="24" customFormat="1" ht="11.25" customHeight="1"/>
    <row r="474" s="24" customFormat="1" ht="11.25" customHeight="1"/>
    <row r="475" s="24" customFormat="1" ht="11.25" customHeight="1"/>
    <row r="476" s="24" customFormat="1" ht="11.25" customHeight="1"/>
    <row r="477" s="24" customFormat="1" ht="11.25" customHeight="1"/>
    <row r="478" s="24" customFormat="1" ht="11.25" customHeight="1"/>
    <row r="479" s="24" customFormat="1" ht="11.25" customHeight="1"/>
    <row r="480" s="24" customFormat="1" ht="11.25" customHeight="1"/>
    <row r="481" s="24" customFormat="1" ht="11.25" customHeight="1"/>
    <row r="482" s="24" customFormat="1" ht="11.25" customHeight="1"/>
    <row r="483" s="24" customFormat="1" ht="11.25" customHeight="1"/>
    <row r="484" s="24" customFormat="1" ht="11.25" customHeight="1"/>
    <row r="485" s="24" customFormat="1" ht="11.25" customHeight="1"/>
    <row r="486" s="24" customFormat="1" ht="11.25" customHeight="1"/>
    <row r="487" s="24" customFormat="1" ht="11.25" customHeight="1"/>
    <row r="488" s="24" customFormat="1" ht="11.25" customHeight="1"/>
    <row r="489" s="24" customFormat="1" ht="11.25" customHeight="1"/>
    <row r="490" s="24" customFormat="1" ht="11.25" customHeight="1"/>
    <row r="491" s="24" customFormat="1" ht="11.25" customHeight="1"/>
    <row r="492" s="24" customFormat="1" ht="11.25" customHeight="1"/>
    <row r="493" s="24" customFormat="1" ht="11.25" customHeight="1"/>
    <row r="494" s="24" customFormat="1" ht="11.25" customHeight="1"/>
    <row r="495" s="24" customFormat="1" ht="11.25" customHeight="1"/>
    <row r="496" s="24" customFormat="1" ht="11.25" customHeight="1"/>
    <row r="497" s="24" customFormat="1" ht="11.25" customHeight="1"/>
    <row r="498" s="24" customFormat="1" ht="11.25" customHeight="1"/>
    <row r="499" s="24" customFormat="1" ht="11.25" customHeight="1"/>
    <row r="500" s="24" customFormat="1" ht="11.25" customHeight="1"/>
    <row r="501" s="24" customFormat="1" ht="11.25" customHeight="1"/>
    <row r="502" s="24" customFormat="1" ht="11.25" customHeight="1"/>
    <row r="503" s="24" customFormat="1" ht="11.25" customHeight="1"/>
    <row r="504" s="24" customFormat="1" ht="11.25" customHeight="1"/>
    <row r="505" spans="1:11" s="24" customFormat="1" ht="11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="24" customFormat="1" ht="11.25" customHeight="1"/>
    <row r="507" s="24" customFormat="1" ht="11.25" customHeight="1"/>
    <row r="508" s="24" customFormat="1" ht="11.25" customHeight="1"/>
    <row r="509" s="24" customFormat="1" ht="11.25" customHeight="1"/>
    <row r="510" s="24" customFormat="1" ht="11.25" customHeight="1"/>
    <row r="511" s="24" customFormat="1" ht="11.25" customHeight="1"/>
    <row r="512" s="24" customFormat="1" ht="11.25" customHeight="1"/>
    <row r="513" s="24" customFormat="1" ht="11.25" customHeight="1"/>
    <row r="514" s="24" customFormat="1" ht="11.25" customHeight="1"/>
    <row r="515" s="24" customFormat="1" ht="11.25" customHeight="1"/>
    <row r="516" s="24" customFormat="1" ht="11.25" customHeight="1"/>
    <row r="517" s="24" customFormat="1" ht="11.25" customHeight="1"/>
    <row r="518" s="24" customFormat="1" ht="11.25" customHeight="1"/>
    <row r="519" s="24" customFormat="1" ht="11.25" customHeight="1"/>
    <row r="520" s="24" customFormat="1" ht="11.25" customHeight="1"/>
    <row r="521" s="24" customFormat="1" ht="11.25" customHeight="1"/>
    <row r="522" s="24" customFormat="1" ht="11.25" customHeight="1"/>
    <row r="523" s="24" customFormat="1" ht="11.25" customHeight="1"/>
    <row r="524" s="24" customFormat="1" ht="11.25" customHeight="1"/>
    <row r="525" s="24" customFormat="1" ht="11.25" customHeight="1"/>
    <row r="526" s="24" customFormat="1" ht="11.25" customHeight="1"/>
    <row r="527" s="24" customFormat="1" ht="11.25" customHeight="1"/>
    <row r="528" s="24" customFormat="1" ht="11.25" customHeight="1"/>
    <row r="529" s="24" customFormat="1" ht="11.25" customHeight="1"/>
    <row r="530" s="24" customFormat="1" ht="11.25" customHeight="1"/>
    <row r="531" s="24" customFormat="1" ht="11.25" customHeight="1"/>
    <row r="532" s="24" customFormat="1" ht="11.25" customHeight="1"/>
    <row r="533" s="24" customFormat="1" ht="11.25" customHeight="1"/>
    <row r="534" s="24" customFormat="1" ht="11.25" customHeight="1"/>
    <row r="535" s="24" customFormat="1" ht="11.25" customHeight="1"/>
    <row r="536" s="24" customFormat="1" ht="11.25" customHeight="1"/>
    <row r="537" s="24" customFormat="1" ht="11.25" customHeight="1"/>
    <row r="538" s="24" customFormat="1" ht="11.25" customHeight="1"/>
    <row r="539" s="24" customFormat="1" ht="11.25" customHeight="1"/>
    <row r="540" s="24" customFormat="1" ht="11.25" customHeight="1"/>
    <row r="541" s="24" customFormat="1" ht="11.25" customHeight="1"/>
    <row r="542" s="24" customFormat="1" ht="11.25" customHeight="1"/>
    <row r="543" s="24" customFormat="1" ht="11.25" customHeight="1"/>
    <row r="544" s="24" customFormat="1" ht="11.25" customHeight="1"/>
    <row r="545" s="24" customFormat="1" ht="11.25" customHeight="1"/>
    <row r="546" s="24" customFormat="1" ht="11.25" customHeight="1"/>
    <row r="547" s="24" customFormat="1" ht="11.25" customHeight="1"/>
    <row r="548" s="24" customFormat="1" ht="11.25" customHeight="1"/>
    <row r="549" s="24" customFormat="1" ht="11.25" customHeight="1"/>
    <row r="550" s="24" customFormat="1" ht="11.25" customHeight="1"/>
    <row r="551" s="24" customFormat="1" ht="11.25" customHeight="1"/>
    <row r="552" s="24" customFormat="1" ht="11.25" customHeight="1"/>
    <row r="553" s="24" customFormat="1" ht="11.25" customHeight="1"/>
    <row r="554" s="24" customFormat="1" ht="11.25" customHeight="1"/>
    <row r="555" s="24" customFormat="1" ht="11.25" customHeight="1"/>
    <row r="556" s="24" customFormat="1" ht="11.25" customHeight="1"/>
    <row r="557" s="24" customFormat="1" ht="11.25" customHeight="1"/>
    <row r="558" s="24" customFormat="1" ht="11.25" customHeight="1"/>
    <row r="559" s="24" customFormat="1" ht="11.25" customHeight="1"/>
    <row r="560" s="24" customFormat="1" ht="11.25" customHeight="1"/>
    <row r="561" s="24" customFormat="1" ht="11.25" customHeight="1"/>
    <row r="562" s="24" customFormat="1" ht="11.25" customHeight="1"/>
    <row r="563" s="24" customFormat="1" ht="11.25" customHeight="1"/>
    <row r="564" s="24" customFormat="1" ht="11.25" customHeight="1"/>
    <row r="565" s="24" customFormat="1" ht="11.25" customHeight="1"/>
    <row r="566" s="24" customFormat="1" ht="11.25" customHeight="1"/>
    <row r="567" s="24" customFormat="1" ht="11.25" customHeight="1"/>
    <row r="568" s="24" customFormat="1" ht="11.25" customHeight="1"/>
    <row r="569" s="24" customFormat="1" ht="11.25" customHeight="1"/>
    <row r="570" s="24" customFormat="1" ht="11.25" customHeight="1"/>
    <row r="571" s="24" customFormat="1" ht="11.25" customHeight="1"/>
    <row r="572" s="24" customFormat="1" ht="11.25" customHeight="1"/>
    <row r="573" s="24" customFormat="1" ht="11.25" customHeight="1"/>
    <row r="574" s="24" customFormat="1" ht="11.25" customHeight="1"/>
    <row r="575" s="24" customFormat="1" ht="11.25" customHeight="1"/>
    <row r="576" s="24" customFormat="1" ht="11.25" customHeight="1"/>
    <row r="577" s="24" customFormat="1" ht="11.25" customHeight="1"/>
    <row r="578" s="24" customFormat="1" ht="11.25" customHeight="1"/>
    <row r="579" s="24" customFormat="1" ht="11.25" customHeight="1"/>
    <row r="580" s="24" customFormat="1" ht="11.25" customHeight="1"/>
    <row r="581" s="24" customFormat="1" ht="11.25" customHeight="1"/>
    <row r="582" s="24" customFormat="1" ht="11.25" customHeight="1"/>
    <row r="583" s="24" customFormat="1" ht="11.25" customHeight="1"/>
    <row r="584" s="24" customFormat="1" ht="11.25" customHeight="1"/>
    <row r="585" s="24" customFormat="1" ht="11.25" customHeight="1"/>
    <row r="586" s="24" customFormat="1" ht="11.25" customHeight="1"/>
    <row r="587" s="24" customFormat="1" ht="11.25" customHeight="1"/>
    <row r="588" s="24" customFormat="1" ht="11.25" customHeight="1"/>
    <row r="589" s="24" customFormat="1" ht="11.25" customHeight="1"/>
    <row r="590" s="24" customFormat="1" ht="11.25" customHeight="1"/>
    <row r="591" s="24" customFormat="1" ht="11.25" customHeight="1"/>
    <row r="592" s="24" customFormat="1" ht="11.25" customHeight="1"/>
    <row r="593" s="24" customFormat="1" ht="11.25" customHeight="1"/>
    <row r="594" s="24" customFormat="1" ht="11.25" customHeight="1"/>
    <row r="595" s="24" customFormat="1" ht="11.25" customHeight="1"/>
    <row r="596" s="24" customFormat="1" ht="11.25" customHeight="1"/>
    <row r="597" s="24" customFormat="1" ht="11.25" customHeight="1"/>
    <row r="598" s="24" customFormat="1" ht="11.25" customHeight="1"/>
    <row r="599" s="24" customFormat="1" ht="11.25" customHeight="1"/>
    <row r="600" s="24" customFormat="1" ht="11.25" customHeight="1"/>
    <row r="601" s="24" customFormat="1" ht="11.25" customHeight="1"/>
    <row r="602" s="24" customFormat="1" ht="11.25" customHeight="1"/>
    <row r="603" s="24" customFormat="1" ht="11.25" customHeight="1"/>
    <row r="604" s="24" customFormat="1" ht="11.25" customHeight="1"/>
    <row r="605" s="24" customFormat="1" ht="11.25" customHeight="1"/>
    <row r="606" s="24" customFormat="1" ht="11.25" customHeight="1"/>
    <row r="607" s="24" customFormat="1" ht="11.25" customHeight="1"/>
    <row r="608" s="24" customFormat="1" ht="11.25" customHeight="1"/>
    <row r="609" s="24" customFormat="1" ht="11.25" customHeight="1"/>
    <row r="610" s="24" customFormat="1" ht="11.25" customHeight="1"/>
    <row r="611" s="24" customFormat="1" ht="11.25" customHeight="1"/>
    <row r="612" s="24" customFormat="1" ht="11.25" customHeight="1"/>
    <row r="613" s="24" customFormat="1" ht="11.25" customHeight="1"/>
    <row r="614" s="24" customFormat="1" ht="11.25" customHeight="1"/>
    <row r="615" s="24" customFormat="1" ht="11.25" customHeight="1"/>
    <row r="616" s="24" customFormat="1" ht="11.25" customHeight="1"/>
    <row r="617" s="24" customFormat="1" ht="11.25" customHeight="1"/>
    <row r="618" s="24" customFormat="1" ht="11.25" customHeight="1"/>
    <row r="619" s="24" customFormat="1" ht="11.25" customHeight="1"/>
    <row r="620" s="24" customFormat="1" ht="11.25" customHeight="1"/>
    <row r="621" s="24" customFormat="1" ht="11.25" customHeight="1"/>
    <row r="622" s="24" customFormat="1" ht="11.25" customHeight="1"/>
    <row r="623" s="24" customFormat="1" ht="11.25" customHeight="1"/>
    <row r="624" s="24" customFormat="1" ht="11.25" customHeight="1"/>
    <row r="625" s="24" customFormat="1" ht="11.25" customHeight="1"/>
    <row r="626" s="24" customFormat="1" ht="11.25" customHeight="1"/>
    <row r="627" s="24" customFormat="1" ht="11.25" customHeight="1"/>
    <row r="628" s="24" customFormat="1" ht="11.25" customHeight="1"/>
    <row r="629" s="24" customFormat="1" ht="11.25" customHeight="1"/>
    <row r="630" s="24" customFormat="1" ht="11.25" customHeight="1"/>
    <row r="631" s="24" customFormat="1" ht="11.25" customHeight="1"/>
    <row r="632" s="24" customFormat="1" ht="11.25" customHeight="1"/>
    <row r="633" s="24" customFormat="1" ht="11.25" customHeight="1"/>
    <row r="634" s="24" customFormat="1" ht="11.25" customHeight="1"/>
    <row r="635" s="24" customFormat="1" ht="11.25" customHeight="1"/>
    <row r="636" s="24" customFormat="1" ht="11.25" customHeight="1"/>
    <row r="637" s="24" customFormat="1" ht="11.25" customHeight="1"/>
    <row r="638" s="24" customFormat="1" ht="11.25" customHeight="1"/>
    <row r="639" s="24" customFormat="1" ht="11.25" customHeight="1"/>
    <row r="640" s="24" customFormat="1" ht="11.25" customHeight="1"/>
    <row r="641" s="24" customFormat="1" ht="11.25" customHeight="1"/>
    <row r="642" s="24" customFormat="1" ht="11.25" customHeight="1"/>
    <row r="643" s="24" customFormat="1" ht="11.25" customHeight="1"/>
    <row r="644" s="24" customFormat="1" ht="11.25" customHeight="1"/>
    <row r="645" s="24" customFormat="1" ht="11.25" customHeight="1"/>
    <row r="646" s="24" customFormat="1" ht="11.25" customHeight="1"/>
    <row r="647" s="24" customFormat="1" ht="11.25" customHeight="1"/>
    <row r="648" s="24" customFormat="1" ht="11.25" customHeight="1"/>
    <row r="649" s="24" customFormat="1" ht="11.25" customHeight="1"/>
    <row r="650" s="24" customFormat="1" ht="11.25" customHeight="1"/>
    <row r="651" s="24" customFormat="1" ht="11.25" customHeight="1"/>
    <row r="652" s="24" customFormat="1" ht="11.25" customHeight="1"/>
    <row r="653" s="24" customFormat="1" ht="11.25" customHeight="1"/>
    <row r="654" s="24" customFormat="1" ht="11.25" customHeight="1"/>
    <row r="655" s="24" customFormat="1" ht="11.25" customHeight="1"/>
    <row r="656" s="24" customFormat="1" ht="11.25" customHeight="1"/>
    <row r="657" s="24" customFormat="1" ht="11.25" customHeight="1"/>
    <row r="658" s="24" customFormat="1" ht="11.25" customHeight="1"/>
    <row r="659" s="24" customFormat="1" ht="11.25" customHeight="1"/>
    <row r="660" s="24" customFormat="1" ht="11.25" customHeight="1"/>
    <row r="661" s="24" customFormat="1" ht="11.25" customHeight="1"/>
    <row r="662" s="24" customFormat="1" ht="11.25" customHeight="1"/>
    <row r="663" s="24" customFormat="1" ht="11.25" customHeight="1"/>
    <row r="664" s="24" customFormat="1" ht="11.25" customHeight="1"/>
    <row r="665" s="24" customFormat="1" ht="11.25" customHeight="1"/>
    <row r="666" s="24" customFormat="1" ht="11.25" customHeight="1"/>
    <row r="667" s="24" customFormat="1" ht="11.25" customHeight="1"/>
    <row r="668" s="24" customFormat="1" ht="11.25" customHeight="1"/>
    <row r="669" s="24" customFormat="1" ht="11.25" customHeight="1"/>
    <row r="670" s="24" customFormat="1" ht="11.25" customHeight="1"/>
    <row r="671" s="24" customFormat="1" ht="11.25" customHeight="1"/>
    <row r="672" s="24" customFormat="1" ht="11.25" customHeight="1"/>
    <row r="673" s="24" customFormat="1" ht="11.25" customHeight="1"/>
    <row r="674" s="24" customFormat="1" ht="11.25" customHeight="1"/>
    <row r="675" s="24" customFormat="1" ht="11.25" customHeight="1"/>
    <row r="676" s="24" customFormat="1" ht="11.25" customHeight="1"/>
    <row r="677" s="24" customFormat="1" ht="11.25" customHeight="1"/>
    <row r="678" s="24" customFormat="1" ht="11.25" customHeight="1"/>
    <row r="679" s="24" customFormat="1" ht="11.25" customHeight="1"/>
    <row r="680" s="24" customFormat="1" ht="11.25" customHeight="1"/>
    <row r="681" s="24" customFormat="1" ht="11.25" customHeight="1"/>
    <row r="682" s="24" customFormat="1" ht="11.25" customHeight="1"/>
    <row r="683" s="24" customFormat="1" ht="11.25" customHeight="1"/>
    <row r="684" s="24" customFormat="1" ht="11.25" customHeight="1"/>
    <row r="685" s="24" customFormat="1" ht="11.25" customHeight="1"/>
    <row r="686" s="24" customFormat="1" ht="11.25" customHeight="1"/>
    <row r="687" s="24" customFormat="1" ht="11.25" customHeight="1"/>
    <row r="688" s="24" customFormat="1" ht="11.25" customHeight="1"/>
    <row r="689" s="24" customFormat="1" ht="11.25" customHeight="1"/>
    <row r="690" s="24" customFormat="1" ht="11.25" customHeight="1"/>
    <row r="691" s="24" customFormat="1" ht="11.25" customHeight="1"/>
    <row r="692" s="24" customFormat="1" ht="11.25" customHeight="1"/>
    <row r="693" s="24" customFormat="1" ht="11.25" customHeight="1"/>
    <row r="694" s="24" customFormat="1" ht="11.25" customHeight="1"/>
    <row r="695" s="24" customFormat="1" ht="11.25" customHeight="1"/>
    <row r="696" s="24" customFormat="1" ht="11.25" customHeight="1"/>
    <row r="697" s="24" customFormat="1" ht="11.25" customHeight="1"/>
    <row r="698" s="24" customFormat="1" ht="11.25" customHeight="1"/>
    <row r="699" s="24" customFormat="1" ht="11.25" customHeight="1"/>
    <row r="700" s="24" customFormat="1" ht="11.25" customHeight="1"/>
    <row r="701" s="24" customFormat="1" ht="11.25" customHeight="1"/>
    <row r="702" s="24" customFormat="1" ht="11.25" customHeight="1"/>
    <row r="703" s="24" customFormat="1" ht="11.25" customHeight="1"/>
    <row r="704" s="24" customFormat="1" ht="11.25" customHeight="1"/>
    <row r="705" s="24" customFormat="1" ht="11.25" customHeight="1"/>
    <row r="706" s="24" customFormat="1" ht="11.25" customHeight="1"/>
    <row r="707" s="24" customFormat="1" ht="11.25" customHeight="1"/>
    <row r="708" s="24" customFormat="1" ht="11.25" customHeight="1"/>
    <row r="709" s="24" customFormat="1" ht="11.25" customHeight="1"/>
    <row r="710" s="24" customFormat="1" ht="11.25" customHeight="1"/>
    <row r="711" s="24" customFormat="1" ht="11.25" customHeight="1"/>
    <row r="712" s="24" customFormat="1" ht="11.25" customHeight="1"/>
    <row r="713" s="24" customFormat="1" ht="11.25" customHeight="1"/>
    <row r="714" s="24" customFormat="1" ht="11.25" customHeight="1"/>
    <row r="715" s="24" customFormat="1" ht="11.25" customHeight="1"/>
    <row r="716" s="24" customFormat="1" ht="11.25" customHeight="1"/>
    <row r="717" s="24" customFormat="1" ht="11.25" customHeight="1"/>
    <row r="718" s="24" customFormat="1" ht="11.25" customHeight="1"/>
    <row r="719" s="24" customFormat="1" ht="11.25" customHeight="1"/>
    <row r="720" s="24" customFormat="1" ht="11.25" customHeight="1"/>
    <row r="721" s="24" customFormat="1" ht="11.25" customHeight="1"/>
    <row r="722" s="24" customFormat="1" ht="11.25" customHeight="1"/>
    <row r="723" s="24" customFormat="1" ht="11.25" customHeight="1"/>
    <row r="724" s="24" customFormat="1" ht="11.25" customHeight="1"/>
    <row r="725" s="24" customFormat="1" ht="11.25" customHeight="1"/>
    <row r="726" s="24" customFormat="1" ht="11.25" customHeight="1"/>
    <row r="727" s="24" customFormat="1" ht="11.25" customHeight="1"/>
    <row r="728" s="24" customFormat="1" ht="11.25" customHeight="1"/>
    <row r="729" s="24" customFormat="1" ht="11.25" customHeight="1"/>
    <row r="730" s="24" customFormat="1" ht="11.25" customHeight="1"/>
    <row r="731" s="24" customFormat="1" ht="11.25" customHeight="1"/>
    <row r="732" s="24" customFormat="1" ht="11.25" customHeight="1"/>
    <row r="733" s="24" customFormat="1" ht="11.25" customHeight="1"/>
    <row r="734" s="24" customFormat="1" ht="11.25" customHeight="1"/>
    <row r="735" s="24" customFormat="1" ht="11.25" customHeight="1"/>
    <row r="736" s="24" customFormat="1" ht="11.25" customHeight="1"/>
    <row r="737" s="24" customFormat="1" ht="11.25" customHeight="1"/>
    <row r="738" s="24" customFormat="1" ht="11.25" customHeight="1"/>
    <row r="739" s="24" customFormat="1" ht="11.25" customHeight="1"/>
    <row r="740" s="24" customFormat="1" ht="11.25" customHeight="1"/>
    <row r="741" s="24" customFormat="1" ht="11.25" customHeight="1"/>
    <row r="742" s="24" customFormat="1" ht="11.25" customHeight="1"/>
    <row r="743" s="24" customFormat="1" ht="11.25" customHeight="1"/>
    <row r="744" s="24" customFormat="1" ht="11.25" customHeight="1"/>
    <row r="745" s="24" customFormat="1" ht="11.25" customHeight="1"/>
    <row r="746" s="24" customFormat="1" ht="11.25" customHeight="1"/>
    <row r="747" s="24" customFormat="1" ht="11.25" customHeight="1"/>
    <row r="748" s="24" customFormat="1" ht="11.25" customHeight="1"/>
    <row r="749" s="24" customFormat="1" ht="11.25" customHeight="1"/>
    <row r="750" s="24" customFormat="1" ht="11.25" customHeight="1"/>
    <row r="751" s="24" customFormat="1" ht="11.25" customHeight="1"/>
    <row r="752" s="24" customFormat="1" ht="11.25" customHeight="1"/>
    <row r="753" s="24" customFormat="1" ht="11.25" customHeight="1"/>
    <row r="754" s="24" customFormat="1" ht="11.25" customHeight="1"/>
    <row r="755" s="24" customFormat="1" ht="11.25" customHeight="1"/>
    <row r="756" s="24" customFormat="1" ht="11.25" customHeight="1"/>
    <row r="757" s="24" customFormat="1" ht="11.25" customHeight="1"/>
    <row r="758" s="24" customFormat="1" ht="11.25" customHeight="1"/>
    <row r="759" s="24" customFormat="1" ht="11.25" customHeight="1"/>
    <row r="760" s="24" customFormat="1" ht="11.25" customHeight="1"/>
    <row r="761" s="24" customFormat="1" ht="11.25" customHeight="1"/>
    <row r="762" s="24" customFormat="1" ht="11.25" customHeight="1"/>
    <row r="763" s="24" customFormat="1" ht="11.25" customHeight="1"/>
    <row r="764" s="24" customFormat="1" ht="11.25" customHeight="1"/>
    <row r="765" s="24" customFormat="1" ht="11.25" customHeight="1"/>
    <row r="766" s="24" customFormat="1" ht="11.25" customHeight="1"/>
    <row r="767" s="24" customFormat="1" ht="11.25" customHeight="1"/>
    <row r="768" s="24" customFormat="1" ht="11.25" customHeight="1"/>
    <row r="769" s="24" customFormat="1" ht="11.25" customHeight="1"/>
    <row r="770" s="24" customFormat="1" ht="11.25" customHeight="1"/>
    <row r="771" s="24" customFormat="1" ht="11.25" customHeight="1"/>
    <row r="772" s="24" customFormat="1" ht="11.25" customHeight="1"/>
    <row r="773" s="24" customFormat="1" ht="11.25" customHeight="1"/>
    <row r="774" s="24" customFormat="1" ht="11.25" customHeight="1"/>
    <row r="775" s="24" customFormat="1" ht="11.25" customHeight="1"/>
    <row r="776" s="24" customFormat="1" ht="11.25" customHeight="1"/>
    <row r="777" s="24" customFormat="1" ht="11.25" customHeight="1"/>
    <row r="778" s="24" customFormat="1" ht="11.25" customHeight="1"/>
    <row r="779" s="24" customFormat="1" ht="11.25" customHeight="1"/>
    <row r="780" s="24" customFormat="1" ht="11.25" customHeight="1"/>
    <row r="781" s="24" customFormat="1" ht="11.25" customHeight="1"/>
    <row r="782" s="24" customFormat="1" ht="11.25" customHeight="1"/>
    <row r="783" s="24" customFormat="1" ht="11.25" customHeight="1"/>
    <row r="784" s="24" customFormat="1" ht="11.25" customHeight="1"/>
    <row r="785" s="24" customFormat="1" ht="11.25" customHeight="1"/>
    <row r="786" s="24" customFormat="1" ht="11.25" customHeight="1"/>
    <row r="787" s="24" customFormat="1" ht="11.25" customHeight="1"/>
    <row r="788" s="24" customFormat="1" ht="11.25" customHeight="1"/>
    <row r="789" s="24" customFormat="1" ht="11.25" customHeight="1"/>
    <row r="790" s="24" customFormat="1" ht="11.25" customHeight="1"/>
    <row r="791" s="24" customFormat="1" ht="11.25" customHeight="1"/>
    <row r="792" s="24" customFormat="1" ht="11.25" customHeight="1"/>
    <row r="793" s="24" customFormat="1" ht="11.25" customHeight="1"/>
    <row r="794" s="24" customFormat="1" ht="11.25" customHeight="1"/>
    <row r="795" s="24" customFormat="1" ht="11.25" customHeight="1"/>
    <row r="796" s="24" customFormat="1" ht="11.25" customHeight="1"/>
    <row r="797" s="24" customFormat="1" ht="11.25" customHeight="1"/>
    <row r="798" s="24" customFormat="1" ht="11.25" customHeight="1"/>
    <row r="799" s="24" customFormat="1" ht="11.25" customHeight="1"/>
    <row r="800" s="24" customFormat="1" ht="11.25" customHeight="1"/>
    <row r="801" s="24" customFormat="1" ht="11.25" customHeight="1"/>
    <row r="802" s="24" customFormat="1" ht="11.25" customHeight="1"/>
    <row r="803" s="24" customFormat="1" ht="11.25" customHeight="1"/>
    <row r="804" s="24" customFormat="1" ht="11.25" customHeight="1"/>
    <row r="805" s="24" customFormat="1" ht="11.25" customHeight="1"/>
    <row r="806" s="24" customFormat="1" ht="11.25" customHeight="1"/>
    <row r="807" s="24" customFormat="1" ht="11.25" customHeight="1"/>
    <row r="808" s="24" customFormat="1" ht="11.25" customHeight="1"/>
    <row r="809" s="24" customFormat="1" ht="11.25" customHeight="1"/>
    <row r="810" s="24" customFormat="1" ht="11.25" customHeight="1"/>
    <row r="811" s="24" customFormat="1" ht="11.25" customHeight="1"/>
    <row r="812" s="24" customFormat="1" ht="11.25" customHeight="1"/>
    <row r="813" s="24" customFormat="1" ht="11.25" customHeight="1"/>
    <row r="814" s="24" customFormat="1" ht="11.25" customHeight="1"/>
    <row r="815" s="24" customFormat="1" ht="11.25" customHeight="1"/>
    <row r="816" s="24" customFormat="1" ht="11.25" customHeight="1"/>
    <row r="817" s="24" customFormat="1" ht="11.25" customHeight="1"/>
    <row r="818" s="24" customFormat="1" ht="11.25" customHeight="1"/>
    <row r="819" s="24" customFormat="1" ht="11.25" customHeight="1"/>
    <row r="820" s="24" customFormat="1" ht="11.25" customHeight="1"/>
    <row r="821" s="24" customFormat="1" ht="11.25" customHeight="1"/>
    <row r="822" s="24" customFormat="1" ht="11.25" customHeight="1"/>
    <row r="823" s="24" customFormat="1" ht="11.25" customHeight="1"/>
    <row r="824" s="24" customFormat="1" ht="11.25" customHeight="1"/>
    <row r="825" s="24" customFormat="1" ht="11.25" customHeight="1"/>
    <row r="826" s="24" customFormat="1" ht="11.25" customHeight="1"/>
    <row r="827" s="24" customFormat="1" ht="11.25" customHeight="1"/>
    <row r="828" s="24" customFormat="1" ht="11.25" customHeight="1"/>
    <row r="829" s="24" customFormat="1" ht="11.25" customHeight="1"/>
    <row r="830" s="24" customFormat="1" ht="11.25" customHeight="1"/>
    <row r="831" s="24" customFormat="1" ht="11.25" customHeight="1"/>
    <row r="832" s="24" customFormat="1" ht="11.25" customHeight="1"/>
    <row r="833" s="24" customFormat="1" ht="11.25" customHeight="1"/>
    <row r="834" s="24" customFormat="1" ht="11.25" customHeight="1"/>
    <row r="835" s="24" customFormat="1" ht="11.25" customHeight="1"/>
    <row r="836" s="24" customFormat="1" ht="11.25" customHeight="1"/>
    <row r="837" s="24" customFormat="1" ht="11.25" customHeight="1"/>
    <row r="838" s="24" customFormat="1" ht="11.25" customHeight="1"/>
    <row r="839" s="24" customFormat="1" ht="11.25" customHeight="1"/>
    <row r="840" s="24" customFormat="1" ht="11.25" customHeight="1"/>
    <row r="841" s="24" customFormat="1" ht="11.25" customHeight="1"/>
    <row r="842" s="24" customFormat="1" ht="11.25" customHeight="1"/>
    <row r="843" s="24" customFormat="1" ht="11.25" customHeight="1"/>
    <row r="844" s="24" customFormat="1" ht="11.25" customHeight="1"/>
    <row r="845" s="24" customFormat="1" ht="11.25" customHeight="1"/>
    <row r="846" s="24" customFormat="1" ht="11.25" customHeight="1"/>
    <row r="847" s="24" customFormat="1" ht="11.25" customHeight="1"/>
    <row r="848" s="24" customFormat="1" ht="11.25" customHeight="1"/>
    <row r="849" s="24" customFormat="1" ht="11.25" customHeight="1"/>
    <row r="850" s="24" customFormat="1" ht="11.25" customHeight="1"/>
    <row r="851" s="24" customFormat="1" ht="11.25" customHeight="1"/>
    <row r="852" s="24" customFormat="1" ht="11.25" customHeight="1"/>
    <row r="853" s="24" customFormat="1" ht="11.25" customHeight="1"/>
    <row r="854" s="24" customFormat="1" ht="11.25" customHeight="1"/>
    <row r="855" s="24" customFormat="1" ht="11.25" customHeight="1"/>
    <row r="856" s="24" customFormat="1" ht="11.25" customHeight="1"/>
    <row r="857" s="24" customFormat="1" ht="11.25" customHeight="1"/>
    <row r="858" s="24" customFormat="1" ht="11.25" customHeight="1"/>
    <row r="859" s="24" customFormat="1" ht="11.25" customHeight="1"/>
    <row r="860" s="24" customFormat="1" ht="11.25" customHeight="1"/>
    <row r="861" s="24" customFormat="1" ht="11.25" customHeight="1"/>
    <row r="862" s="24" customFormat="1" ht="11.25" customHeight="1"/>
    <row r="863" s="24" customFormat="1" ht="11.25" customHeight="1"/>
    <row r="864" s="24" customFormat="1" ht="11.25" customHeight="1"/>
    <row r="865" s="24" customFormat="1" ht="11.25" customHeight="1"/>
    <row r="866" s="24" customFormat="1" ht="11.25" customHeight="1"/>
    <row r="867" s="24" customFormat="1" ht="11.25" customHeight="1"/>
    <row r="868" s="24" customFormat="1" ht="11.25" customHeight="1"/>
    <row r="869" s="24" customFormat="1" ht="11.25" customHeight="1"/>
    <row r="870" s="24" customFormat="1" ht="11.25" customHeight="1"/>
    <row r="871" s="24" customFormat="1" ht="11.25" customHeight="1"/>
    <row r="872" s="24" customFormat="1" ht="11.25" customHeight="1"/>
    <row r="873" s="24" customFormat="1" ht="11.25" customHeight="1"/>
    <row r="874" s="24" customFormat="1" ht="11.25" customHeight="1"/>
    <row r="875" s="24" customFormat="1" ht="11.25" customHeight="1"/>
    <row r="876" s="24" customFormat="1" ht="11.25" customHeight="1"/>
    <row r="877" s="24" customFormat="1" ht="11.25" customHeight="1"/>
    <row r="878" s="24" customFormat="1" ht="11.25" customHeight="1"/>
    <row r="879" s="24" customFormat="1" ht="11.25" customHeight="1"/>
    <row r="880" s="24" customFormat="1" ht="11.25" customHeight="1"/>
    <row r="881" s="24" customFormat="1" ht="11.25" customHeight="1"/>
    <row r="882" s="24" customFormat="1" ht="11.25" customHeight="1"/>
    <row r="883" s="24" customFormat="1" ht="11.25" customHeight="1"/>
    <row r="884" s="24" customFormat="1" ht="11.25" customHeight="1"/>
    <row r="885" s="24" customFormat="1" ht="11.25" customHeight="1"/>
    <row r="886" s="24" customFormat="1" ht="11.25" customHeight="1"/>
    <row r="887" s="24" customFormat="1" ht="11.25" customHeight="1"/>
    <row r="888" s="24" customFormat="1" ht="11.25" customHeight="1"/>
    <row r="889" s="24" customFormat="1" ht="11.25" customHeight="1"/>
    <row r="890" s="24" customFormat="1" ht="11.25" customHeight="1"/>
    <row r="891" s="24" customFormat="1" ht="11.25" customHeight="1"/>
    <row r="892" s="24" customFormat="1" ht="11.25" customHeight="1"/>
    <row r="893" s="24" customFormat="1" ht="11.25" customHeight="1"/>
    <row r="894" s="24" customFormat="1" ht="11.25" customHeight="1"/>
    <row r="895" s="24" customFormat="1" ht="11.25" customHeight="1"/>
    <row r="896" s="24" customFormat="1" ht="11.25" customHeight="1"/>
    <row r="897" s="24" customFormat="1" ht="11.25" customHeight="1"/>
    <row r="898" s="24" customFormat="1" ht="11.25" customHeight="1"/>
    <row r="899" s="24" customFormat="1" ht="11.25" customHeight="1"/>
    <row r="900" s="24" customFormat="1" ht="11.25" customHeight="1"/>
    <row r="901" s="24" customFormat="1" ht="11.25" customHeight="1"/>
    <row r="902" s="24" customFormat="1" ht="11.25" customHeight="1"/>
    <row r="903" s="24" customFormat="1" ht="11.25" customHeight="1"/>
    <row r="904" s="24" customFormat="1" ht="11.25" customHeight="1"/>
    <row r="905" s="24" customFormat="1" ht="11.25" customHeight="1"/>
    <row r="906" s="24" customFormat="1" ht="11.25" customHeight="1"/>
    <row r="907" s="24" customFormat="1" ht="11.25" customHeight="1"/>
    <row r="908" s="24" customFormat="1" ht="11.25" customHeight="1"/>
    <row r="909" s="24" customFormat="1" ht="11.25" customHeight="1"/>
    <row r="910" s="24" customFormat="1" ht="11.25" customHeight="1"/>
    <row r="911" s="24" customFormat="1" ht="11.25" customHeight="1"/>
    <row r="912" s="24" customFormat="1" ht="11.25" customHeight="1"/>
    <row r="913" s="24" customFormat="1" ht="11.25" customHeight="1"/>
    <row r="914" s="24" customFormat="1" ht="11.25" customHeight="1"/>
    <row r="915" s="24" customFormat="1" ht="11.25" customHeight="1"/>
    <row r="916" s="24" customFormat="1" ht="11.25" customHeight="1"/>
    <row r="917" s="24" customFormat="1" ht="11.25" customHeight="1"/>
    <row r="918" s="24" customFormat="1" ht="11.25" customHeight="1"/>
    <row r="919" s="24" customFormat="1" ht="11.25" customHeight="1"/>
    <row r="920" s="24" customFormat="1" ht="11.25" customHeight="1"/>
    <row r="921" s="24" customFormat="1" ht="11.25" customHeight="1"/>
    <row r="922" s="24" customFormat="1" ht="11.25" customHeight="1"/>
    <row r="923" s="24" customFormat="1" ht="11.25" customHeight="1"/>
    <row r="924" s="24" customFormat="1" ht="11.25" customHeight="1"/>
    <row r="925" s="24" customFormat="1" ht="11.25" customHeight="1"/>
    <row r="926" s="24" customFormat="1" ht="11.25" customHeight="1"/>
    <row r="927" s="24" customFormat="1" ht="11.25" customHeight="1"/>
    <row r="928" s="24" customFormat="1" ht="11.25" customHeight="1"/>
    <row r="929" s="24" customFormat="1" ht="11.25" customHeight="1"/>
    <row r="930" s="24" customFormat="1" ht="11.25" customHeight="1"/>
    <row r="931" s="24" customFormat="1" ht="11.25" customHeight="1"/>
    <row r="932" s="24" customFormat="1" ht="11.25" customHeight="1"/>
    <row r="933" s="24" customFormat="1" ht="11.25" customHeight="1"/>
    <row r="934" s="24" customFormat="1" ht="11.25" customHeight="1"/>
    <row r="935" s="24" customFormat="1" ht="11.25" customHeight="1"/>
    <row r="936" s="24" customFormat="1" ht="11.25" customHeight="1"/>
    <row r="937" s="24" customFormat="1" ht="11.25" customHeight="1"/>
    <row r="938" s="24" customFormat="1" ht="11.25" customHeight="1"/>
    <row r="939" s="24" customFormat="1" ht="11.25" customHeight="1"/>
    <row r="940" s="24" customFormat="1" ht="11.25" customHeight="1"/>
    <row r="941" s="24" customFormat="1" ht="11.25" customHeight="1"/>
    <row r="942" s="24" customFormat="1" ht="11.25" customHeight="1"/>
    <row r="943" s="24" customFormat="1" ht="11.25" customHeight="1"/>
    <row r="944" s="24" customFormat="1" ht="11.25" customHeight="1"/>
    <row r="945" s="24" customFormat="1" ht="11.25" customHeight="1"/>
    <row r="946" s="24" customFormat="1" ht="11.25" customHeight="1"/>
    <row r="947" s="24" customFormat="1" ht="11.25" customHeight="1"/>
    <row r="948" s="24" customFormat="1" ht="11.25" customHeight="1"/>
    <row r="949" s="24" customFormat="1" ht="11.25" customHeight="1"/>
    <row r="950" s="24" customFormat="1" ht="11.25" customHeight="1"/>
    <row r="951" s="24" customFormat="1" ht="11.25" customHeight="1"/>
    <row r="952" s="24" customFormat="1" ht="11.25" customHeight="1"/>
    <row r="953" s="24" customFormat="1" ht="11.25" customHeight="1"/>
    <row r="954" s="24" customFormat="1" ht="11.25" customHeight="1"/>
    <row r="955" s="24" customFormat="1" ht="11.25" customHeight="1"/>
    <row r="956" s="24" customFormat="1" ht="11.25" customHeight="1"/>
    <row r="957" s="24" customFormat="1" ht="11.25" customHeight="1"/>
    <row r="958" s="24" customFormat="1" ht="11.25" customHeight="1"/>
    <row r="959" s="24" customFormat="1" ht="11.25" customHeight="1"/>
    <row r="960" s="24" customFormat="1" ht="11.25" customHeight="1"/>
    <row r="961" s="24" customFormat="1" ht="11.25" customHeight="1"/>
    <row r="962" s="24" customFormat="1" ht="11.25" customHeight="1"/>
    <row r="963" s="24" customFormat="1" ht="11.25" customHeight="1"/>
    <row r="964" s="24" customFormat="1" ht="11.25" customHeight="1"/>
    <row r="965" s="24" customFormat="1" ht="11.25" customHeight="1"/>
    <row r="966" s="24" customFormat="1" ht="11.25" customHeight="1"/>
    <row r="967" s="24" customFormat="1" ht="11.25" customHeight="1"/>
    <row r="968" s="24" customFormat="1" ht="11.25" customHeight="1"/>
    <row r="969" s="24" customFormat="1" ht="11.25" customHeight="1"/>
    <row r="970" s="24" customFormat="1" ht="11.25" customHeight="1"/>
    <row r="971" s="24" customFormat="1" ht="11.25" customHeight="1"/>
    <row r="972" s="24" customFormat="1" ht="11.25" customHeight="1"/>
    <row r="973" s="24" customFormat="1" ht="11.25" customHeight="1"/>
    <row r="974" s="24" customFormat="1" ht="11.25" customHeight="1"/>
    <row r="975" s="24" customFormat="1" ht="11.25" customHeight="1"/>
    <row r="976" s="24" customFormat="1" ht="11.25" customHeight="1"/>
    <row r="977" s="24" customFormat="1" ht="11.25" customHeight="1"/>
    <row r="978" s="24" customFormat="1" ht="11.25" customHeight="1"/>
    <row r="979" s="24" customFormat="1" ht="11.25" customHeight="1"/>
    <row r="980" s="24" customFormat="1" ht="11.25" customHeight="1"/>
    <row r="981" s="24" customFormat="1" ht="11.25" customHeight="1"/>
    <row r="982" s="24" customFormat="1" ht="11.25" customHeight="1"/>
    <row r="983" s="24" customFormat="1" ht="11.25" customHeight="1"/>
    <row r="984" s="24" customFormat="1" ht="11.25" customHeight="1"/>
    <row r="985" s="24" customFormat="1" ht="11.25" customHeight="1"/>
    <row r="986" s="24" customFormat="1" ht="11.25" customHeight="1"/>
    <row r="987" s="24" customFormat="1" ht="11.25" customHeight="1"/>
    <row r="988" s="24" customFormat="1" ht="11.25" customHeight="1"/>
    <row r="989" s="24" customFormat="1" ht="11.25" customHeight="1"/>
    <row r="990" s="24" customFormat="1" ht="11.25" customHeight="1"/>
    <row r="991" s="24" customFormat="1" ht="11.25" customHeight="1"/>
    <row r="992" s="24" customFormat="1" ht="11.25" customHeight="1"/>
    <row r="993" s="24" customFormat="1" ht="11.25" customHeight="1"/>
    <row r="994" s="24" customFormat="1" ht="11.25" customHeight="1"/>
    <row r="995" s="24" customFormat="1" ht="11.25" customHeight="1"/>
    <row r="996" s="24" customFormat="1" ht="11.25" customHeight="1"/>
    <row r="997" s="24" customFormat="1" ht="11.25" customHeight="1"/>
    <row r="998" s="24" customFormat="1" ht="11.25" customHeight="1"/>
    <row r="999" s="24" customFormat="1" ht="11.25" customHeight="1"/>
    <row r="1000" s="24" customFormat="1" ht="11.25" customHeight="1"/>
    <row r="1001" s="24" customFormat="1" ht="11.25" customHeight="1"/>
    <row r="1002" s="24" customFormat="1" ht="11.25" customHeight="1"/>
    <row r="1003" s="24" customFormat="1" ht="11.25" customHeight="1"/>
    <row r="1004" s="24" customFormat="1" ht="11.25" customHeight="1"/>
    <row r="1005" s="24" customFormat="1" ht="11.25" customHeight="1"/>
    <row r="1006" s="24" customFormat="1" ht="11.25" customHeight="1"/>
    <row r="1007" s="24" customFormat="1" ht="11.25" customHeight="1"/>
    <row r="1008" s="24" customFormat="1" ht="11.25" customHeight="1"/>
    <row r="1009" s="24" customFormat="1" ht="11.25" customHeight="1"/>
    <row r="1010" s="24" customFormat="1" ht="11.25" customHeight="1"/>
    <row r="1011" s="24" customFormat="1" ht="11.25" customHeight="1"/>
    <row r="1012" s="24" customFormat="1" ht="11.25" customHeight="1"/>
    <row r="1013" s="24" customFormat="1" ht="11.25" customHeight="1"/>
    <row r="1014" s="24" customFormat="1" ht="11.25" customHeight="1"/>
    <row r="1015" s="24" customFormat="1" ht="11.25" customHeight="1"/>
    <row r="1016" s="24" customFormat="1" ht="11.25" customHeight="1"/>
    <row r="1017" s="24" customFormat="1" ht="11.25" customHeight="1"/>
    <row r="1018" s="24" customFormat="1" ht="11.25" customHeight="1"/>
    <row r="1019" s="24" customFormat="1" ht="11.25" customHeight="1"/>
    <row r="1020" s="24" customFormat="1" ht="11.25" customHeight="1"/>
    <row r="1021" s="24" customFormat="1" ht="11.25" customHeight="1"/>
    <row r="1022" s="24" customFormat="1" ht="11.25" customHeight="1"/>
    <row r="1023" s="24" customFormat="1" ht="11.25" customHeight="1"/>
    <row r="1024" s="24" customFormat="1" ht="11.25" customHeight="1"/>
    <row r="1025" s="24" customFormat="1" ht="11.25" customHeight="1"/>
    <row r="1026" s="24" customFormat="1" ht="11.25" customHeight="1"/>
    <row r="1027" s="24" customFormat="1" ht="11.25" customHeight="1"/>
    <row r="1028" s="24" customFormat="1" ht="11.25" customHeight="1"/>
    <row r="1029" s="24" customFormat="1" ht="11.25" customHeight="1"/>
    <row r="1030" s="24" customFormat="1" ht="11.25" customHeight="1"/>
    <row r="1031" s="24" customFormat="1" ht="11.25" customHeight="1"/>
    <row r="1032" s="24" customFormat="1" ht="11.25" customHeight="1"/>
    <row r="1033" s="24" customFormat="1" ht="11.25" customHeight="1"/>
    <row r="1034" s="24" customFormat="1" ht="11.25" customHeight="1"/>
    <row r="1035" s="24" customFormat="1" ht="11.25" customHeight="1"/>
    <row r="1036" s="24" customFormat="1" ht="11.25" customHeight="1"/>
    <row r="1037" s="24" customFormat="1" ht="11.25" customHeight="1"/>
    <row r="1038" s="24" customFormat="1" ht="11.25" customHeight="1"/>
    <row r="1039" s="24" customFormat="1" ht="11.25" customHeight="1"/>
    <row r="1040" s="24" customFormat="1" ht="11.25" customHeight="1"/>
    <row r="1041" s="24" customFormat="1" ht="11.25" customHeight="1"/>
    <row r="1042" s="24" customFormat="1" ht="11.25" customHeight="1"/>
    <row r="1043" s="24" customFormat="1" ht="11.25" customHeight="1"/>
    <row r="1044" s="24" customFormat="1" ht="11.25" customHeight="1"/>
    <row r="1045" s="24" customFormat="1" ht="11.25" customHeight="1"/>
    <row r="1046" s="24" customFormat="1" ht="11.25" customHeight="1"/>
    <row r="1047" s="24" customFormat="1" ht="11.25" customHeight="1"/>
    <row r="1048" s="24" customFormat="1" ht="11.25" customHeight="1"/>
    <row r="1049" s="24" customFormat="1" ht="11.25" customHeight="1"/>
    <row r="1050" s="24" customFormat="1" ht="11.25" customHeight="1"/>
    <row r="1051" s="24" customFormat="1" ht="11.25" customHeight="1"/>
    <row r="1052" s="24" customFormat="1" ht="11.25" customHeight="1"/>
    <row r="1053" s="24" customFormat="1" ht="11.25" customHeight="1"/>
    <row r="1054" s="24" customFormat="1" ht="11.25" customHeight="1"/>
    <row r="1055" s="24" customFormat="1" ht="11.25" customHeight="1"/>
  </sheetData>
  <sheetProtection/>
  <printOptions/>
  <pageMargins left="0.89" right="0.25" top="0.73" bottom="0" header="0.5" footer="0.5"/>
  <pageSetup horizontalDpi="600" verticalDpi="600" orientation="landscape" r:id="rId1"/>
  <headerFooter alignWithMargins="0">
    <oddFooter>&amp;L&amp;D</oddFooter>
  </headerFooter>
  <rowBreaks count="7" manualBreakCount="7">
    <brk id="47" max="255" man="1"/>
    <brk id="94" max="255" man="1"/>
    <brk id="141" max="255" man="1"/>
    <brk id="187" max="255" man="1"/>
    <brk id="230" max="255" man="1"/>
    <brk id="276" max="255" man="1"/>
    <brk id="322" max="255" man="1"/>
  </rowBreaks>
  <colBreaks count="1" manualBreakCount="1">
    <brk id="16" max="3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69"/>
  <sheetViews>
    <sheetView showGridLines="0" zoomScalePageLayoutView="0" workbookViewId="0" topLeftCell="A2">
      <selection activeCell="A82" sqref="A82:A83"/>
    </sheetView>
  </sheetViews>
  <sheetFormatPr defaultColWidth="12.57421875" defaultRowHeight="12.75"/>
  <cols>
    <col min="1" max="1" width="16.8515625" style="1" customWidth="1"/>
    <col min="2" max="2" width="2.7109375" style="1" customWidth="1"/>
    <col min="3" max="3" width="11.7109375" style="1" customWidth="1"/>
    <col min="4" max="4" width="2.421875" style="1" customWidth="1"/>
    <col min="5" max="5" width="11.7109375" style="1" hidden="1" customWidth="1"/>
    <col min="6" max="6" width="2.421875" style="1" hidden="1" customWidth="1"/>
    <col min="7" max="7" width="11.7109375" style="1" hidden="1" customWidth="1"/>
    <col min="8" max="8" width="2.421875" style="1" hidden="1" customWidth="1"/>
    <col min="9" max="9" width="11.7109375" style="1" hidden="1" customWidth="1"/>
    <col min="10" max="10" width="2.421875" style="1" hidden="1" customWidth="1"/>
    <col min="11" max="11" width="11.7109375" style="1" hidden="1" customWidth="1"/>
    <col min="12" max="12" width="2.421875" style="1" hidden="1" customWidth="1"/>
    <col min="13" max="13" width="11.7109375" style="1" hidden="1" customWidth="1"/>
    <col min="14" max="14" width="2.421875" style="1" hidden="1" customWidth="1"/>
    <col min="15" max="15" width="11.7109375" style="1" hidden="1" customWidth="1"/>
    <col min="16" max="16" width="2.421875" style="1" hidden="1" customWidth="1"/>
    <col min="17" max="17" width="11.7109375" style="1" hidden="1" customWidth="1"/>
    <col min="18" max="18" width="1.7109375" style="1" hidden="1" customWidth="1"/>
    <col min="19" max="19" width="0" style="1" hidden="1" customWidth="1"/>
    <col min="20" max="20" width="1.7109375" style="1" hidden="1" customWidth="1"/>
    <col min="21" max="21" width="0" style="1" hidden="1" customWidth="1"/>
    <col min="22" max="22" width="12.57421875" style="1" customWidth="1"/>
    <col min="23" max="23" width="2.421875" style="1" customWidth="1"/>
    <col min="24" max="16384" width="12.57421875" style="1" customWidth="1"/>
  </cols>
  <sheetData>
    <row r="1" spans="1:19" ht="12">
      <c r="A1" s="34" t="s">
        <v>0</v>
      </c>
      <c r="B1" s="35"/>
      <c r="C1" s="35"/>
      <c r="D1" s="35"/>
      <c r="E1" s="3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">
      <c r="A2" s="34" t="s">
        <v>42</v>
      </c>
      <c r="B2" s="35"/>
      <c r="C2" s="35"/>
      <c r="D2" s="35"/>
      <c r="E2" s="3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S2" s="11"/>
    </row>
    <row r="3" spans="1:23" ht="12">
      <c r="A3" s="37" t="s">
        <v>87</v>
      </c>
      <c r="B3" s="238"/>
      <c r="C3" s="238"/>
      <c r="D3" s="238"/>
      <c r="E3" s="238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39"/>
      <c r="U3" s="239"/>
      <c r="V3" s="239"/>
      <c r="W3" s="239"/>
    </row>
    <row r="4" spans="1:19" ht="12">
      <c r="A4" s="34" t="s">
        <v>1</v>
      </c>
      <c r="B4" s="39"/>
      <c r="C4" s="39"/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">
      <c r="A5" s="35"/>
      <c r="B5" s="35"/>
      <c r="C5" s="35"/>
      <c r="D5" s="35"/>
      <c r="E5" s="3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4" ht="12">
      <c r="A7" s="35"/>
      <c r="B7" s="35"/>
      <c r="C7" s="40">
        <v>2010</v>
      </c>
      <c r="D7" s="35"/>
      <c r="E7" s="40">
        <v>2011</v>
      </c>
      <c r="F7" s="35"/>
      <c r="G7" s="40">
        <v>2012</v>
      </c>
      <c r="I7" s="40">
        <v>2013</v>
      </c>
      <c r="K7" s="40">
        <v>2014</v>
      </c>
      <c r="M7" s="40">
        <v>2015</v>
      </c>
      <c r="O7" s="40">
        <v>2016</v>
      </c>
      <c r="Q7" s="40">
        <v>2017</v>
      </c>
      <c r="S7" s="40">
        <v>2018</v>
      </c>
      <c r="U7" s="40">
        <v>2019</v>
      </c>
      <c r="V7" s="40">
        <v>2011</v>
      </c>
      <c r="X7" s="40">
        <v>2012</v>
      </c>
    </row>
    <row r="8" spans="1:11" ht="12">
      <c r="A8" s="35"/>
      <c r="B8" s="35"/>
      <c r="C8" s="39"/>
      <c r="D8" s="35"/>
      <c r="E8" s="39"/>
      <c r="F8" s="35"/>
      <c r="G8" s="39"/>
      <c r="I8" s="39"/>
      <c r="K8" s="39"/>
    </row>
    <row r="9" spans="1:24" ht="12">
      <c r="A9" s="77" t="s">
        <v>90</v>
      </c>
      <c r="B9" s="35"/>
      <c r="C9" s="41">
        <v>12590</v>
      </c>
      <c r="D9" s="35"/>
      <c r="E9" s="41"/>
      <c r="F9" s="35"/>
      <c r="G9" s="41"/>
      <c r="I9" s="41"/>
      <c r="K9" s="41"/>
      <c r="M9" s="41"/>
      <c r="O9" s="41"/>
      <c r="Q9" s="41"/>
      <c r="S9" s="41"/>
      <c r="U9" s="41"/>
      <c r="V9" s="275">
        <v>1781</v>
      </c>
      <c r="X9" s="96">
        <v>11951</v>
      </c>
    </row>
    <row r="10" spans="1:24" ht="12">
      <c r="A10" s="35"/>
      <c r="B10" s="35"/>
      <c r="C10" s="42"/>
      <c r="D10" s="35"/>
      <c r="E10" s="42"/>
      <c r="F10" s="35"/>
      <c r="G10" s="42"/>
      <c r="I10" s="42"/>
      <c r="K10" s="42"/>
      <c r="V10" s="276"/>
      <c r="X10" s="49"/>
    </row>
    <row r="11" spans="1:24" ht="12">
      <c r="A11" s="34" t="s">
        <v>55</v>
      </c>
      <c r="B11" s="35"/>
      <c r="C11" s="42">
        <v>14846</v>
      </c>
      <c r="D11" s="35"/>
      <c r="E11" s="42"/>
      <c r="F11" s="35"/>
      <c r="G11" s="42"/>
      <c r="I11" s="42"/>
      <c r="K11" s="42"/>
      <c r="M11" s="42"/>
      <c r="O11" s="42"/>
      <c r="Q11" s="42"/>
      <c r="S11" s="42"/>
      <c r="U11" s="42"/>
      <c r="V11" s="276">
        <v>7667</v>
      </c>
      <c r="X11" s="49">
        <v>6628</v>
      </c>
    </row>
    <row r="12" spans="1:24" ht="12">
      <c r="A12" s="34"/>
      <c r="B12" s="35"/>
      <c r="C12" s="42"/>
      <c r="D12" s="35"/>
      <c r="E12" s="42"/>
      <c r="F12" s="35"/>
      <c r="G12" s="42"/>
      <c r="I12" s="42"/>
      <c r="K12" s="42"/>
      <c r="V12" s="276"/>
      <c r="X12" s="49"/>
    </row>
    <row r="13" spans="1:24" ht="12">
      <c r="A13" s="34" t="s">
        <v>48</v>
      </c>
      <c r="B13" s="35"/>
      <c r="C13" s="185">
        <v>15720</v>
      </c>
      <c r="D13" s="35"/>
      <c r="E13" s="185"/>
      <c r="F13" s="35"/>
      <c r="G13" s="185"/>
      <c r="I13" s="42"/>
      <c r="K13" s="42"/>
      <c r="M13" s="42"/>
      <c r="O13" s="42"/>
      <c r="Q13" s="42"/>
      <c r="S13" s="42"/>
      <c r="U13" s="42"/>
      <c r="V13" s="276">
        <v>32704</v>
      </c>
      <c r="X13" s="49">
        <v>34846</v>
      </c>
    </row>
    <row r="14" spans="1:24" ht="12">
      <c r="A14" s="35"/>
      <c r="B14" s="35"/>
      <c r="C14" s="42"/>
      <c r="D14" s="35"/>
      <c r="E14" s="42"/>
      <c r="F14" s="35"/>
      <c r="G14" s="42"/>
      <c r="I14" s="42"/>
      <c r="K14" s="42"/>
      <c r="M14" s="42"/>
      <c r="O14" s="42"/>
      <c r="Q14" s="42"/>
      <c r="S14" s="42"/>
      <c r="U14" s="42"/>
      <c r="V14" s="276"/>
      <c r="X14" s="49" t="s">
        <v>8</v>
      </c>
    </row>
    <row r="15" spans="1:24" ht="12">
      <c r="A15" s="34" t="s">
        <v>2</v>
      </c>
      <c r="B15" s="35"/>
      <c r="C15" s="42">
        <v>5928</v>
      </c>
      <c r="D15" s="35"/>
      <c r="E15" s="42"/>
      <c r="F15" s="35"/>
      <c r="G15" s="42"/>
      <c r="I15" s="42"/>
      <c r="K15" s="42"/>
      <c r="M15" s="42"/>
      <c r="O15" s="42"/>
      <c r="Q15" s="42"/>
      <c r="S15" s="42"/>
      <c r="U15" s="42"/>
      <c r="V15" s="276">
        <v>10338</v>
      </c>
      <c r="X15" s="49">
        <v>15392</v>
      </c>
    </row>
    <row r="16" spans="1:24" ht="12">
      <c r="A16" s="34"/>
      <c r="B16" s="35"/>
      <c r="C16" s="42"/>
      <c r="D16" s="35"/>
      <c r="E16" s="42"/>
      <c r="F16" s="35"/>
      <c r="G16" s="42"/>
      <c r="I16" s="42"/>
      <c r="K16" s="42"/>
      <c r="M16" s="42"/>
      <c r="O16" s="42"/>
      <c r="Q16" s="42"/>
      <c r="S16" s="42"/>
      <c r="U16" s="42"/>
      <c r="V16" s="276"/>
      <c r="X16" s="49"/>
    </row>
    <row r="17" spans="1:24" ht="12">
      <c r="A17" s="35" t="s">
        <v>77</v>
      </c>
      <c r="B17" s="35"/>
      <c r="C17" s="237" t="s">
        <v>47</v>
      </c>
      <c r="D17" s="35"/>
      <c r="E17" s="42"/>
      <c r="F17" s="35"/>
      <c r="G17" s="42"/>
      <c r="I17" s="42"/>
      <c r="K17" s="42"/>
      <c r="M17" s="42"/>
      <c r="O17" s="42"/>
      <c r="Q17" s="42"/>
      <c r="S17" s="42"/>
      <c r="U17" s="42"/>
      <c r="V17" s="276">
        <v>62374</v>
      </c>
      <c r="X17" s="49">
        <v>58427</v>
      </c>
    </row>
    <row r="18" spans="1:24" ht="13.5" customHeight="1">
      <c r="A18" s="35"/>
      <c r="B18" s="35"/>
      <c r="C18" s="42"/>
      <c r="D18" s="35"/>
      <c r="E18" s="42"/>
      <c r="F18" s="35"/>
      <c r="G18" s="42"/>
      <c r="I18" s="42"/>
      <c r="K18" s="42"/>
      <c r="V18" s="276"/>
      <c r="X18" s="49"/>
    </row>
    <row r="19" spans="1:24" ht="12">
      <c r="A19" s="34" t="s">
        <v>3</v>
      </c>
      <c r="B19" s="35"/>
      <c r="C19" s="42">
        <v>6430</v>
      </c>
      <c r="D19" s="35"/>
      <c r="E19" s="42"/>
      <c r="F19" s="35"/>
      <c r="G19" s="42"/>
      <c r="I19" s="42"/>
      <c r="K19" s="42"/>
      <c r="M19" s="42"/>
      <c r="O19" s="42"/>
      <c r="Q19" s="42"/>
      <c r="S19" s="42"/>
      <c r="U19" s="42"/>
      <c r="V19" s="276">
        <v>10568</v>
      </c>
      <c r="X19" s="49">
        <v>14313</v>
      </c>
    </row>
    <row r="20" spans="1:24" ht="12">
      <c r="A20" s="35"/>
      <c r="B20" s="35"/>
      <c r="C20" s="42"/>
      <c r="D20" s="35"/>
      <c r="E20" s="42"/>
      <c r="F20" s="35"/>
      <c r="G20" s="42"/>
      <c r="I20" s="42"/>
      <c r="K20" s="42"/>
      <c r="V20" s="276"/>
      <c r="X20" s="49"/>
    </row>
    <row r="21" spans="1:24" ht="12">
      <c r="A21" s="34" t="s">
        <v>64</v>
      </c>
      <c r="B21" s="35"/>
      <c r="C21" s="42">
        <v>13096</v>
      </c>
      <c r="D21" s="35"/>
      <c r="E21" s="42"/>
      <c r="F21" s="35"/>
      <c r="G21" s="42"/>
      <c r="I21" s="42"/>
      <c r="K21" s="42"/>
      <c r="M21" s="42"/>
      <c r="O21" s="42"/>
      <c r="Q21" s="42"/>
      <c r="S21" s="42"/>
      <c r="U21" s="42"/>
      <c r="V21" s="276">
        <v>11113</v>
      </c>
      <c r="X21" s="49">
        <v>7030</v>
      </c>
    </row>
    <row r="22" spans="1:24" ht="12">
      <c r="A22" s="34"/>
      <c r="B22" s="35"/>
      <c r="C22" s="42"/>
      <c r="D22" s="35"/>
      <c r="E22" s="42"/>
      <c r="F22" s="35"/>
      <c r="G22" s="42"/>
      <c r="I22" s="42"/>
      <c r="K22" s="42"/>
      <c r="M22" s="42"/>
      <c r="O22" s="42"/>
      <c r="Q22" s="42"/>
      <c r="S22" s="42"/>
      <c r="U22" s="42"/>
      <c r="V22" s="276"/>
      <c r="X22" s="49"/>
    </row>
    <row r="23" spans="1:24" ht="12">
      <c r="A23" s="34" t="s">
        <v>88</v>
      </c>
      <c r="B23" s="35"/>
      <c r="C23" s="237" t="s">
        <v>47</v>
      </c>
      <c r="D23" s="35"/>
      <c r="E23" s="42"/>
      <c r="F23" s="35"/>
      <c r="G23" s="42"/>
      <c r="I23" s="42"/>
      <c r="K23" s="42"/>
      <c r="M23" s="42"/>
      <c r="O23" s="42"/>
      <c r="Q23" s="42"/>
      <c r="S23" s="42"/>
      <c r="U23" s="42"/>
      <c r="V23" s="271" t="s">
        <v>47</v>
      </c>
      <c r="X23" s="49">
        <v>73514</v>
      </c>
    </row>
    <row r="24" spans="1:24" ht="12.75" customHeight="1">
      <c r="A24" s="35"/>
      <c r="B24" s="35"/>
      <c r="C24" s="42"/>
      <c r="D24" s="35"/>
      <c r="E24" s="42"/>
      <c r="F24" s="35"/>
      <c r="G24" s="42"/>
      <c r="I24" s="42"/>
      <c r="K24" s="42"/>
      <c r="M24" s="42"/>
      <c r="O24" s="42"/>
      <c r="Q24" s="42"/>
      <c r="S24" s="42"/>
      <c r="U24" s="42"/>
      <c r="V24" s="276"/>
      <c r="X24" s="49"/>
    </row>
    <row r="25" spans="1:24" ht="12">
      <c r="A25" s="34" t="s">
        <v>4</v>
      </c>
      <c r="B25" s="35"/>
      <c r="C25" s="42">
        <v>3899</v>
      </c>
      <c r="D25" s="35"/>
      <c r="E25" s="42"/>
      <c r="F25" s="35"/>
      <c r="G25" s="42"/>
      <c r="I25" s="42"/>
      <c r="K25" s="42"/>
      <c r="M25" s="42"/>
      <c r="O25" s="42"/>
      <c r="Q25" s="42"/>
      <c r="S25" s="42"/>
      <c r="U25" s="42"/>
      <c r="V25" s="276">
        <v>2565</v>
      </c>
      <c r="X25" s="49">
        <v>4491</v>
      </c>
    </row>
    <row r="26" spans="1:24" ht="12">
      <c r="A26" s="35"/>
      <c r="B26" s="35"/>
      <c r="C26" s="42"/>
      <c r="D26" s="35"/>
      <c r="E26" s="42"/>
      <c r="F26" s="35"/>
      <c r="G26" s="42"/>
      <c r="I26" s="42"/>
      <c r="K26" s="42"/>
      <c r="M26" s="42"/>
      <c r="O26" s="42"/>
      <c r="Q26" s="42"/>
      <c r="S26" s="42"/>
      <c r="U26" s="42"/>
      <c r="V26" s="276"/>
      <c r="X26" s="49"/>
    </row>
    <row r="27" spans="1:24" ht="12">
      <c r="A27" s="36" t="s">
        <v>65</v>
      </c>
      <c r="B27" s="35"/>
      <c r="C27" s="42">
        <v>9728</v>
      </c>
      <c r="D27" s="35"/>
      <c r="E27" s="42"/>
      <c r="F27" s="35"/>
      <c r="G27" s="42"/>
      <c r="I27" s="42"/>
      <c r="K27" s="42"/>
      <c r="M27" s="42"/>
      <c r="O27" s="42"/>
      <c r="Q27" s="42"/>
      <c r="S27" s="42"/>
      <c r="U27" s="42"/>
      <c r="V27" s="276">
        <v>12616</v>
      </c>
      <c r="X27" s="49">
        <v>15476</v>
      </c>
    </row>
    <row r="28" spans="1:24" ht="12">
      <c r="A28" s="35"/>
      <c r="B28" s="35"/>
      <c r="C28" s="42"/>
      <c r="D28" s="35"/>
      <c r="E28" s="42"/>
      <c r="F28" s="35"/>
      <c r="G28" s="42"/>
      <c r="I28" s="42"/>
      <c r="K28" s="42"/>
      <c r="M28" s="42"/>
      <c r="O28" s="42"/>
      <c r="Q28" s="42"/>
      <c r="S28" s="42"/>
      <c r="U28" s="42"/>
      <c r="V28" s="276"/>
      <c r="X28" s="49"/>
    </row>
    <row r="29" spans="1:24" ht="12">
      <c r="A29" s="34" t="s">
        <v>78</v>
      </c>
      <c r="B29" s="35"/>
      <c r="C29" s="42">
        <v>678</v>
      </c>
      <c r="D29" s="35"/>
      <c r="E29" s="42"/>
      <c r="F29" s="35"/>
      <c r="G29" s="42"/>
      <c r="I29" s="42"/>
      <c r="K29" s="42"/>
      <c r="M29" s="42"/>
      <c r="O29" s="42"/>
      <c r="Q29" s="42"/>
      <c r="S29" s="42"/>
      <c r="U29" s="42"/>
      <c r="V29" s="276">
        <f>130</f>
        <v>130</v>
      </c>
      <c r="X29" s="237" t="s">
        <v>47</v>
      </c>
    </row>
    <row r="30" spans="1:24" ht="12">
      <c r="A30" s="35"/>
      <c r="B30" s="35"/>
      <c r="C30" s="42"/>
      <c r="D30" s="35"/>
      <c r="E30" s="42"/>
      <c r="F30" s="35"/>
      <c r="G30" s="42"/>
      <c r="I30" s="42"/>
      <c r="K30" s="42"/>
      <c r="M30" s="42"/>
      <c r="O30" s="42"/>
      <c r="Q30" s="42"/>
      <c r="S30" s="42"/>
      <c r="U30" s="42"/>
      <c r="V30" s="276"/>
      <c r="X30" s="49"/>
    </row>
    <row r="31" spans="1:24" ht="12">
      <c r="A31" s="34" t="s">
        <v>5</v>
      </c>
      <c r="B31" s="35"/>
      <c r="C31" s="42">
        <v>1157</v>
      </c>
      <c r="D31" s="35"/>
      <c r="E31" s="42"/>
      <c r="F31" s="35"/>
      <c r="G31" s="42"/>
      <c r="I31" s="42"/>
      <c r="K31" s="42"/>
      <c r="M31" s="42"/>
      <c r="O31" s="42"/>
      <c r="Q31" s="42"/>
      <c r="S31" s="42"/>
      <c r="U31" s="42"/>
      <c r="V31" s="276">
        <v>2445</v>
      </c>
      <c r="X31" s="49">
        <v>575</v>
      </c>
    </row>
    <row r="32" spans="1:24" ht="12">
      <c r="A32" s="35"/>
      <c r="B32" s="35"/>
      <c r="C32" s="42"/>
      <c r="D32" s="35"/>
      <c r="E32" s="42"/>
      <c r="F32" s="35"/>
      <c r="G32" s="42"/>
      <c r="I32" s="42"/>
      <c r="K32" s="42"/>
      <c r="M32" s="42"/>
      <c r="O32" s="42"/>
      <c r="Q32" s="42"/>
      <c r="S32" s="42"/>
      <c r="U32" s="42"/>
      <c r="V32" s="276"/>
      <c r="X32" s="49"/>
    </row>
    <row r="33" spans="1:24" ht="12">
      <c r="A33" s="34" t="s">
        <v>6</v>
      </c>
      <c r="B33" s="35"/>
      <c r="C33" s="43">
        <v>3858</v>
      </c>
      <c r="D33" s="35"/>
      <c r="E33" s="43"/>
      <c r="F33" s="35"/>
      <c r="G33" s="43"/>
      <c r="I33" s="43"/>
      <c r="K33" s="43"/>
      <c r="M33" s="43"/>
      <c r="O33" s="43"/>
      <c r="Q33" s="43"/>
      <c r="S33" s="43"/>
      <c r="U33" s="43"/>
      <c r="V33" s="277">
        <v>7780</v>
      </c>
      <c r="X33" s="53">
        <v>4732</v>
      </c>
    </row>
    <row r="34" spans="1:22" ht="12">
      <c r="A34" s="35"/>
      <c r="B34" s="35"/>
      <c r="C34" s="39"/>
      <c r="D34" s="35"/>
      <c r="E34" s="39"/>
      <c r="F34" s="35"/>
      <c r="G34" s="39"/>
      <c r="I34" s="39"/>
      <c r="K34" s="39"/>
      <c r="V34" s="278"/>
    </row>
    <row r="35" spans="1:24" ht="12.75" thickBot="1">
      <c r="A35" s="34" t="s">
        <v>15</v>
      </c>
      <c r="B35" s="35"/>
      <c r="C35" s="44">
        <f>SUM(C9:C33)</f>
        <v>87930</v>
      </c>
      <c r="D35" s="252"/>
      <c r="E35" s="44">
        <f aca="true" t="shared" si="0" ref="E35:V35">SUM(E9:E33)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279">
        <f t="shared" si="0"/>
        <v>162081</v>
      </c>
      <c r="X35" s="44">
        <f>SUM(X9:X33)</f>
        <v>247375</v>
      </c>
    </row>
    <row r="36" spans="1:19" ht="12.75" thickTop="1">
      <c r="A36" s="35"/>
      <c r="B36" s="35"/>
      <c r="C36" s="39"/>
      <c r="D36" s="35"/>
      <c r="E36" s="39"/>
      <c r="F36" s="38"/>
      <c r="G36" s="12"/>
      <c r="H36" s="12"/>
      <c r="I36" s="12"/>
      <c r="J36" s="11"/>
      <c r="K36" s="12"/>
      <c r="L36" s="11"/>
      <c r="M36" s="12"/>
      <c r="N36" s="11"/>
      <c r="O36" s="11"/>
      <c r="P36" s="11"/>
      <c r="Q36" s="11"/>
      <c r="R36" s="11"/>
      <c r="S36" s="11"/>
    </row>
    <row r="37" spans="1:19" ht="12.75">
      <c r="A37" s="111" t="s">
        <v>79</v>
      </c>
      <c r="B37" s="35"/>
      <c r="C37" s="39"/>
      <c r="D37" s="35"/>
      <c r="E37" s="39"/>
      <c r="F37" s="38"/>
      <c r="G37" s="12"/>
      <c r="H37" s="12"/>
      <c r="I37" s="12"/>
      <c r="J37"/>
      <c r="K37" s="12"/>
      <c r="L37"/>
      <c r="M37"/>
      <c r="N37" s="11"/>
      <c r="O37" s="11"/>
      <c r="P37" s="11"/>
      <c r="Q37" s="11"/>
      <c r="R37" s="11"/>
      <c r="S37" s="11"/>
    </row>
    <row r="38" spans="1:19" ht="12">
      <c r="A38" s="46" t="s">
        <v>66</v>
      </c>
      <c r="B38" s="35"/>
      <c r="C38" s="39"/>
      <c r="D38" s="35"/>
      <c r="E38" s="39"/>
      <c r="F38" s="38"/>
      <c r="G38" s="12"/>
      <c r="H38" s="12"/>
      <c r="I38" s="12"/>
      <c r="J38" s="11"/>
      <c r="K38" s="12"/>
      <c r="L38" s="11"/>
      <c r="M38" s="12"/>
      <c r="N38" s="11"/>
      <c r="O38" s="11"/>
      <c r="P38" s="11"/>
      <c r="Q38" s="11"/>
      <c r="R38" s="11"/>
      <c r="S38" s="11"/>
    </row>
    <row r="39" spans="1:19" ht="12">
      <c r="A39" s="46" t="s">
        <v>67</v>
      </c>
      <c r="B39" s="35"/>
      <c r="C39" s="39"/>
      <c r="D39" s="35"/>
      <c r="E39" s="39"/>
      <c r="F39" s="38"/>
      <c r="G39" s="12"/>
      <c r="H39" s="12"/>
      <c r="I39" s="12"/>
      <c r="J39" s="11"/>
      <c r="K39" s="12"/>
      <c r="L39" s="11"/>
      <c r="M39" s="12"/>
      <c r="N39" s="11"/>
      <c r="O39" s="11"/>
      <c r="P39" s="11"/>
      <c r="Q39" s="11"/>
      <c r="R39" s="11"/>
      <c r="S39" s="11"/>
    </row>
    <row r="40" spans="1:19" ht="12">
      <c r="A40" s="46" t="s">
        <v>91</v>
      </c>
      <c r="B40" s="35"/>
      <c r="C40" s="39"/>
      <c r="D40" s="35"/>
      <c r="E40" s="39"/>
      <c r="F40" s="38"/>
      <c r="G40" s="12"/>
      <c r="H40" s="12"/>
      <c r="I40" s="12"/>
      <c r="J40" s="11"/>
      <c r="K40" s="12"/>
      <c r="L40" s="11"/>
      <c r="M40" s="12"/>
      <c r="N40" s="11"/>
      <c r="O40" s="11"/>
      <c r="P40" s="11"/>
      <c r="Q40" s="11"/>
      <c r="R40" s="11"/>
      <c r="S40" s="11"/>
    </row>
    <row r="41" spans="1:19" ht="12">
      <c r="A41" s="122" t="s">
        <v>92</v>
      </c>
      <c r="B41" s="35"/>
      <c r="C41" s="39"/>
      <c r="D41" s="35"/>
      <c r="E41" s="39"/>
      <c r="F41" s="38"/>
      <c r="G41" s="12"/>
      <c r="H41" s="12"/>
      <c r="I41" s="12"/>
      <c r="J41" s="11"/>
      <c r="K41" s="12"/>
      <c r="L41" s="11"/>
      <c r="M41" s="12"/>
      <c r="N41" s="11"/>
      <c r="O41" s="11"/>
      <c r="P41" s="11"/>
      <c r="Q41" s="11"/>
      <c r="R41" s="11"/>
      <c r="S41" s="11"/>
    </row>
    <row r="42" spans="1:6" ht="12">
      <c r="A42" s="50"/>
      <c r="B42" s="49"/>
      <c r="C42" s="49"/>
      <c r="D42" s="49"/>
      <c r="E42" s="49"/>
      <c r="F42" s="49"/>
    </row>
    <row r="43" spans="1:6" ht="12">
      <c r="A43" s="50" t="s">
        <v>0</v>
      </c>
      <c r="B43" s="49"/>
      <c r="C43" s="49"/>
      <c r="D43" s="49"/>
      <c r="E43" s="48"/>
      <c r="F43" s="49"/>
    </row>
    <row r="44" spans="1:6" ht="12">
      <c r="A44" s="50" t="s">
        <v>43</v>
      </c>
      <c r="B44" s="49"/>
      <c r="C44" s="49"/>
      <c r="D44" s="49"/>
      <c r="E44" s="49"/>
      <c r="F44" s="49"/>
    </row>
    <row r="45" spans="1:23" ht="12">
      <c r="A45" s="52" t="str">
        <f>A3</f>
        <v>2010 - 2012</v>
      </c>
      <c r="B45" s="53"/>
      <c r="C45" s="53"/>
      <c r="D45" s="53"/>
      <c r="E45" s="246"/>
      <c r="F45" s="246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</row>
    <row r="46" spans="1:6" ht="12">
      <c r="A46" s="50" t="s">
        <v>1</v>
      </c>
      <c r="B46" s="54"/>
      <c r="C46" s="50"/>
      <c r="D46" s="49"/>
      <c r="E46" s="49"/>
      <c r="F46" s="49"/>
    </row>
    <row r="47" spans="1:6" ht="12">
      <c r="A47" s="35"/>
      <c r="B47" s="49"/>
      <c r="C47" s="49"/>
      <c r="D47" s="49"/>
      <c r="E47" s="49"/>
      <c r="F47" s="49"/>
    </row>
    <row r="48" spans="1:6" ht="12">
      <c r="A48" s="55"/>
      <c r="B48" s="49"/>
      <c r="C48" s="49"/>
      <c r="D48" s="49"/>
      <c r="E48" s="49"/>
      <c r="F48" s="49"/>
    </row>
    <row r="49" spans="1:24" ht="12">
      <c r="A49" s="49"/>
      <c r="B49" s="49"/>
      <c r="C49" s="56">
        <v>2010</v>
      </c>
      <c r="D49" s="49"/>
      <c r="E49" s="40">
        <v>2011</v>
      </c>
      <c r="F49" s="35"/>
      <c r="G49" s="40">
        <v>2012</v>
      </c>
      <c r="I49" s="40">
        <v>2013</v>
      </c>
      <c r="K49" s="40">
        <v>2014</v>
      </c>
      <c r="M49" s="40">
        <v>2015</v>
      </c>
      <c r="O49" s="40">
        <v>2016</v>
      </c>
      <c r="Q49" s="40">
        <v>2017</v>
      </c>
      <c r="S49" s="40">
        <v>2018</v>
      </c>
      <c r="U49" s="40">
        <v>2019</v>
      </c>
      <c r="V49" s="40">
        <v>2011</v>
      </c>
      <c r="X49" s="40">
        <v>2012</v>
      </c>
    </row>
    <row r="50" spans="1:11" ht="12">
      <c r="A50" s="49"/>
      <c r="B50" s="49"/>
      <c r="C50" s="54"/>
      <c r="D50" s="49"/>
      <c r="E50" s="54"/>
      <c r="F50" s="49"/>
      <c r="G50" s="54"/>
      <c r="I50" s="54"/>
      <c r="K50" s="54"/>
    </row>
    <row r="51" spans="1:24" ht="12">
      <c r="A51" s="77" t="s">
        <v>90</v>
      </c>
      <c r="B51" s="49"/>
      <c r="C51" s="57">
        <v>8703</v>
      </c>
      <c r="D51" s="58"/>
      <c r="E51" s="59"/>
      <c r="F51" s="50"/>
      <c r="G51" s="59"/>
      <c r="I51" s="59"/>
      <c r="K51" s="59"/>
      <c r="M51" s="41"/>
      <c r="O51" s="41"/>
      <c r="Q51" s="41"/>
      <c r="S51" s="41"/>
      <c r="U51" s="41"/>
      <c r="V51" s="96">
        <v>1523</v>
      </c>
      <c r="X51" s="96">
        <v>4035</v>
      </c>
    </row>
    <row r="52" spans="1:24" ht="12">
      <c r="A52" s="35"/>
      <c r="B52" s="49"/>
      <c r="C52" s="60"/>
      <c r="D52" s="58"/>
      <c r="E52" s="58"/>
      <c r="F52" s="49"/>
      <c r="G52" s="58"/>
      <c r="I52" s="58"/>
      <c r="K52" s="58"/>
      <c r="V52" s="49"/>
      <c r="X52" s="49"/>
    </row>
    <row r="53" spans="1:24" ht="12">
      <c r="A53" s="34" t="s">
        <v>55</v>
      </c>
      <c r="B53" s="49"/>
      <c r="C53" s="60">
        <v>14846</v>
      </c>
      <c r="D53" s="58"/>
      <c r="E53" s="58"/>
      <c r="F53" s="49"/>
      <c r="G53" s="58"/>
      <c r="I53" s="58"/>
      <c r="K53" s="58"/>
      <c r="M53" s="58"/>
      <c r="O53" s="58"/>
      <c r="Q53" s="58"/>
      <c r="S53" s="58"/>
      <c r="U53" s="58"/>
      <c r="V53" s="49">
        <v>7667</v>
      </c>
      <c r="X53" s="49">
        <v>3913</v>
      </c>
    </row>
    <row r="54" spans="1:24" ht="12">
      <c r="A54" s="34"/>
      <c r="B54" s="49"/>
      <c r="C54" s="60"/>
      <c r="D54" s="58"/>
      <c r="E54" s="58"/>
      <c r="F54" s="49"/>
      <c r="G54" s="58"/>
      <c r="I54" s="58"/>
      <c r="K54" s="58"/>
      <c r="V54" s="49"/>
      <c r="X54" s="49"/>
    </row>
    <row r="55" spans="1:24" ht="12">
      <c r="A55" s="34" t="s">
        <v>48</v>
      </c>
      <c r="B55" s="49"/>
      <c r="C55" s="185">
        <v>15720</v>
      </c>
      <c r="D55" s="58"/>
      <c r="E55" s="185"/>
      <c r="F55" s="49"/>
      <c r="G55" s="185"/>
      <c r="I55" s="58"/>
      <c r="K55" s="58"/>
      <c r="M55" s="58"/>
      <c r="O55" s="58"/>
      <c r="Q55" s="58"/>
      <c r="S55" s="58"/>
      <c r="U55" s="58"/>
      <c r="V55" s="49">
        <v>32704</v>
      </c>
      <c r="X55" s="49">
        <v>34846</v>
      </c>
    </row>
    <row r="56" spans="1:24" ht="12">
      <c r="A56" s="35"/>
      <c r="B56" s="49"/>
      <c r="C56" s="60"/>
      <c r="D56" s="58"/>
      <c r="E56" s="58"/>
      <c r="F56" s="49"/>
      <c r="G56" s="58"/>
      <c r="I56" s="58"/>
      <c r="K56" s="58"/>
      <c r="V56" s="49"/>
      <c r="X56" s="49"/>
    </row>
    <row r="57" spans="1:24" ht="12">
      <c r="A57" s="34" t="s">
        <v>2</v>
      </c>
      <c r="B57" s="49"/>
      <c r="C57" s="60">
        <v>5928</v>
      </c>
      <c r="D57" s="58"/>
      <c r="E57" s="58"/>
      <c r="F57" s="49"/>
      <c r="G57" s="58"/>
      <c r="I57" s="58"/>
      <c r="K57" s="58"/>
      <c r="M57" s="58"/>
      <c r="O57" s="58"/>
      <c r="Q57" s="58"/>
      <c r="S57" s="58"/>
      <c r="U57" s="58"/>
      <c r="V57" s="49">
        <v>10338</v>
      </c>
      <c r="X57" s="49">
        <v>14012</v>
      </c>
    </row>
    <row r="58" spans="1:24" ht="12">
      <c r="A58" s="34"/>
      <c r="B58" s="49"/>
      <c r="C58" s="60"/>
      <c r="D58" s="58"/>
      <c r="E58" s="58"/>
      <c r="F58" s="49"/>
      <c r="G58" s="58"/>
      <c r="I58" s="58"/>
      <c r="K58" s="58"/>
      <c r="M58" s="58"/>
      <c r="O58" s="58"/>
      <c r="Q58" s="58"/>
      <c r="S58" s="58"/>
      <c r="U58" s="58"/>
      <c r="V58" s="49"/>
      <c r="X58" s="49"/>
    </row>
    <row r="59" spans="1:27" ht="12">
      <c r="A59" s="35" t="s">
        <v>77</v>
      </c>
      <c r="B59" s="49"/>
      <c r="C59" s="237" t="s">
        <v>47</v>
      </c>
      <c r="D59" s="58"/>
      <c r="E59" s="58"/>
      <c r="F59" s="49"/>
      <c r="G59" s="58"/>
      <c r="I59" s="58"/>
      <c r="K59" s="58"/>
      <c r="M59" s="58"/>
      <c r="O59" s="58"/>
      <c r="Q59" s="58"/>
      <c r="S59" s="58"/>
      <c r="U59" s="58"/>
      <c r="V59" s="49">
        <v>57243</v>
      </c>
      <c r="X59" s="49">
        <v>52714</v>
      </c>
      <c r="AA59" s="1" t="s">
        <v>8</v>
      </c>
    </row>
    <row r="60" spans="1:24" ht="12">
      <c r="A60" s="35"/>
      <c r="B60" s="49"/>
      <c r="C60" s="60"/>
      <c r="D60" s="58"/>
      <c r="E60" s="58"/>
      <c r="F60" s="49"/>
      <c r="G60" s="58"/>
      <c r="I60" s="58"/>
      <c r="K60" s="58"/>
      <c r="V60" s="49"/>
      <c r="X60" s="49"/>
    </row>
    <row r="61" spans="1:24" ht="12">
      <c r="A61" s="34" t="s">
        <v>3</v>
      </c>
      <c r="B61" s="49"/>
      <c r="C61" s="60">
        <v>6430</v>
      </c>
      <c r="D61" s="58"/>
      <c r="E61" s="58"/>
      <c r="F61" s="50"/>
      <c r="G61" s="58"/>
      <c r="I61" s="58"/>
      <c r="K61" s="58"/>
      <c r="M61" s="58"/>
      <c r="O61" s="58"/>
      <c r="Q61" s="58"/>
      <c r="S61" s="58"/>
      <c r="U61" s="58"/>
      <c r="V61" s="49">
        <v>10568</v>
      </c>
      <c r="X61" s="49">
        <v>11413</v>
      </c>
    </row>
    <row r="62" spans="1:24" ht="12">
      <c r="A62" s="35"/>
      <c r="B62" s="49"/>
      <c r="C62" s="60"/>
      <c r="D62" s="58"/>
      <c r="E62" s="58"/>
      <c r="F62" s="49"/>
      <c r="G62" s="58"/>
      <c r="I62" s="58"/>
      <c r="K62" s="58"/>
      <c r="V62" s="49"/>
      <c r="X62" s="49"/>
    </row>
    <row r="63" spans="1:24" ht="12">
      <c r="A63" s="34" t="s">
        <v>64</v>
      </c>
      <c r="B63" s="49"/>
      <c r="C63" s="60">
        <v>13096</v>
      </c>
      <c r="D63" s="61"/>
      <c r="E63" s="58"/>
      <c r="F63" s="49"/>
      <c r="G63" s="58"/>
      <c r="I63" s="58"/>
      <c r="K63" s="58"/>
      <c r="M63" s="58"/>
      <c r="O63" s="58"/>
      <c r="Q63" s="58"/>
      <c r="S63" s="58"/>
      <c r="U63" s="58"/>
      <c r="V63" s="49">
        <v>11113</v>
      </c>
      <c r="X63" s="49">
        <v>7030</v>
      </c>
    </row>
    <row r="64" spans="1:24" ht="12">
      <c r="A64" s="34"/>
      <c r="B64" s="49"/>
      <c r="C64" s="60"/>
      <c r="D64" s="61"/>
      <c r="E64" s="58"/>
      <c r="F64" s="49"/>
      <c r="G64" s="58"/>
      <c r="I64" s="58"/>
      <c r="K64" s="58"/>
      <c r="M64" s="58"/>
      <c r="O64" s="58"/>
      <c r="Q64" s="58"/>
      <c r="S64" s="58"/>
      <c r="U64" s="58"/>
      <c r="V64" s="49"/>
      <c r="X64" s="49"/>
    </row>
    <row r="65" spans="1:24" ht="12">
      <c r="A65" s="34" t="s">
        <v>88</v>
      </c>
      <c r="B65" s="49"/>
      <c r="C65" s="237" t="s">
        <v>47</v>
      </c>
      <c r="D65" s="61"/>
      <c r="E65" s="58"/>
      <c r="F65" s="49"/>
      <c r="G65" s="58"/>
      <c r="I65" s="58"/>
      <c r="K65" s="58"/>
      <c r="M65" s="58"/>
      <c r="O65" s="58"/>
      <c r="Q65" s="58"/>
      <c r="S65" s="58"/>
      <c r="U65" s="58"/>
      <c r="V65" s="237" t="s">
        <v>47</v>
      </c>
      <c r="X65" s="49">
        <v>73514</v>
      </c>
    </row>
    <row r="66" spans="1:24" ht="12">
      <c r="A66" s="35"/>
      <c r="B66" s="49"/>
      <c r="C66" s="60"/>
      <c r="D66" s="58"/>
      <c r="E66" s="58"/>
      <c r="F66" s="49"/>
      <c r="G66" s="58"/>
      <c r="I66" s="58"/>
      <c r="K66" s="58"/>
      <c r="V66" s="49"/>
      <c r="X66" s="49"/>
    </row>
    <row r="67" spans="1:24" ht="12">
      <c r="A67" s="34" t="s">
        <v>4</v>
      </c>
      <c r="B67" s="49"/>
      <c r="C67" s="60">
        <v>3899</v>
      </c>
      <c r="D67" s="58"/>
      <c r="E67" s="58"/>
      <c r="F67" s="49"/>
      <c r="G67" s="58"/>
      <c r="I67" s="58"/>
      <c r="K67" s="58"/>
      <c r="M67" s="58"/>
      <c r="O67" s="58"/>
      <c r="Q67" s="58"/>
      <c r="S67" s="58"/>
      <c r="U67" s="58"/>
      <c r="V67" s="49">
        <v>2565</v>
      </c>
      <c r="X67" s="49">
        <v>6623</v>
      </c>
    </row>
    <row r="68" spans="1:24" ht="12">
      <c r="A68" s="35"/>
      <c r="B68" s="49"/>
      <c r="C68" s="60"/>
      <c r="D68" s="58"/>
      <c r="E68" s="58"/>
      <c r="F68" s="49"/>
      <c r="G68" s="58"/>
      <c r="I68" s="58"/>
      <c r="K68" s="58"/>
      <c r="V68" s="49"/>
      <c r="X68" s="49"/>
    </row>
    <row r="69" spans="1:24" ht="12">
      <c r="A69" s="36" t="s">
        <v>65</v>
      </c>
      <c r="B69" s="49"/>
      <c r="C69" s="60">
        <v>9728</v>
      </c>
      <c r="D69" s="58"/>
      <c r="E69" s="58"/>
      <c r="F69" s="49"/>
      <c r="G69" s="58"/>
      <c r="I69" s="58"/>
      <c r="K69" s="58"/>
      <c r="M69" s="58"/>
      <c r="O69" s="58"/>
      <c r="Q69" s="58"/>
      <c r="S69" s="58"/>
      <c r="U69" s="58"/>
      <c r="V69" s="49">
        <v>12616</v>
      </c>
      <c r="X69" s="49">
        <v>15476</v>
      </c>
    </row>
    <row r="70" spans="1:24" ht="12">
      <c r="A70" s="35"/>
      <c r="B70" s="49"/>
      <c r="C70" s="60"/>
      <c r="D70" s="58"/>
      <c r="E70" s="58"/>
      <c r="F70" s="49"/>
      <c r="G70" s="58"/>
      <c r="I70" s="58"/>
      <c r="K70" s="58"/>
      <c r="V70" s="49"/>
      <c r="X70" s="49"/>
    </row>
    <row r="71" spans="1:24" ht="12">
      <c r="A71" s="34" t="s">
        <v>78</v>
      </c>
      <c r="B71" s="49"/>
      <c r="C71" s="60">
        <v>678</v>
      </c>
      <c r="D71" s="58"/>
      <c r="E71" s="58"/>
      <c r="F71" s="49"/>
      <c r="G71" s="58"/>
      <c r="I71" s="58"/>
      <c r="K71" s="58"/>
      <c r="M71" s="58"/>
      <c r="O71" s="58"/>
      <c r="Q71" s="58"/>
      <c r="S71" s="58"/>
      <c r="U71" s="58"/>
      <c r="V71" s="49">
        <f>130</f>
        <v>130</v>
      </c>
      <c r="X71" s="237" t="s">
        <v>47</v>
      </c>
    </row>
    <row r="72" spans="1:24" ht="12">
      <c r="A72" s="49"/>
      <c r="B72" s="49"/>
      <c r="C72" s="60"/>
      <c r="D72" s="58"/>
      <c r="E72" s="58"/>
      <c r="F72" s="49"/>
      <c r="G72" s="58"/>
      <c r="I72" s="58"/>
      <c r="K72" s="58"/>
      <c r="V72" s="49"/>
      <c r="X72" s="49"/>
    </row>
    <row r="73" spans="1:24" ht="12">
      <c r="A73" s="50" t="s">
        <v>5</v>
      </c>
      <c r="B73" s="49"/>
      <c r="C73" s="60">
        <v>1157</v>
      </c>
      <c r="D73" s="58"/>
      <c r="E73" s="58"/>
      <c r="F73" s="50"/>
      <c r="G73" s="58"/>
      <c r="I73" s="58"/>
      <c r="K73" s="58"/>
      <c r="M73" s="58"/>
      <c r="O73" s="58"/>
      <c r="Q73" s="58"/>
      <c r="S73" s="58"/>
      <c r="U73" s="58"/>
      <c r="V73" s="49">
        <v>2445</v>
      </c>
      <c r="X73" s="49">
        <v>575</v>
      </c>
    </row>
    <row r="74" spans="1:24" ht="12">
      <c r="A74" s="49"/>
      <c r="B74" s="49"/>
      <c r="C74" s="60"/>
      <c r="D74" s="62"/>
      <c r="E74" s="58"/>
      <c r="F74" s="49"/>
      <c r="G74" s="58"/>
      <c r="I74" s="58"/>
      <c r="K74" s="58"/>
      <c r="V74" s="49"/>
      <c r="X74" s="49"/>
    </row>
    <row r="75" spans="1:24" ht="12">
      <c r="A75" s="50" t="s">
        <v>6</v>
      </c>
      <c r="B75" s="49"/>
      <c r="C75" s="63">
        <v>3743</v>
      </c>
      <c r="D75" s="62"/>
      <c r="E75" s="64"/>
      <c r="F75" s="49"/>
      <c r="G75" s="64"/>
      <c r="I75" s="64"/>
      <c r="K75" s="64"/>
      <c r="M75" s="64"/>
      <c r="O75" s="64"/>
      <c r="Q75" s="64"/>
      <c r="S75" s="64"/>
      <c r="U75" s="64"/>
      <c r="V75" s="53">
        <v>7780</v>
      </c>
      <c r="X75" s="53">
        <v>4732</v>
      </c>
    </row>
    <row r="76" spans="1:11" ht="12">
      <c r="A76" s="49"/>
      <c r="B76" s="49"/>
      <c r="C76" s="54"/>
      <c r="D76" s="49"/>
      <c r="E76" s="54"/>
      <c r="F76" s="49"/>
      <c r="G76" s="54"/>
      <c r="I76" s="54"/>
      <c r="K76" s="54"/>
    </row>
    <row r="77" spans="1:24" ht="12.75" thickBot="1">
      <c r="A77" s="34" t="s">
        <v>15</v>
      </c>
      <c r="B77" s="49"/>
      <c r="C77" s="65">
        <f>SUM(C51:C75)</f>
        <v>83928</v>
      </c>
      <c r="D77" s="250"/>
      <c r="E77" s="65">
        <f aca="true" t="shared" si="1" ref="E77:V77">SUM(E51:E75)</f>
        <v>0</v>
      </c>
      <c r="F77" s="65">
        <f t="shared" si="1"/>
        <v>0</v>
      </c>
      <c r="G77" s="65">
        <f t="shared" si="1"/>
        <v>0</v>
      </c>
      <c r="H77" s="65">
        <f t="shared" si="1"/>
        <v>0</v>
      </c>
      <c r="I77" s="65">
        <f t="shared" si="1"/>
        <v>0</v>
      </c>
      <c r="J77" s="65">
        <f t="shared" si="1"/>
        <v>0</v>
      </c>
      <c r="K77" s="65">
        <f t="shared" si="1"/>
        <v>0</v>
      </c>
      <c r="L77" s="65">
        <f t="shared" si="1"/>
        <v>0</v>
      </c>
      <c r="M77" s="65">
        <f t="shared" si="1"/>
        <v>0</v>
      </c>
      <c r="N77" s="65">
        <f t="shared" si="1"/>
        <v>0</v>
      </c>
      <c r="O77" s="65">
        <f t="shared" si="1"/>
        <v>0</v>
      </c>
      <c r="P77" s="65">
        <f t="shared" si="1"/>
        <v>0</v>
      </c>
      <c r="Q77" s="65">
        <f t="shared" si="1"/>
        <v>0</v>
      </c>
      <c r="R77" s="65">
        <f t="shared" si="1"/>
        <v>0</v>
      </c>
      <c r="S77" s="65">
        <f t="shared" si="1"/>
        <v>0</v>
      </c>
      <c r="T77" s="65">
        <f t="shared" si="1"/>
        <v>0</v>
      </c>
      <c r="U77" s="65">
        <f t="shared" si="1"/>
        <v>0</v>
      </c>
      <c r="V77" s="65">
        <f t="shared" si="1"/>
        <v>156692</v>
      </c>
      <c r="X77" s="65">
        <f>SUM(X51:X75)</f>
        <v>228883</v>
      </c>
    </row>
    <row r="78" spans="1:6" ht="12.75" thickTop="1">
      <c r="A78" s="49"/>
      <c r="B78" s="49"/>
      <c r="C78" s="54"/>
      <c r="D78" s="49"/>
      <c r="E78" s="54"/>
      <c r="F78" s="49"/>
    </row>
    <row r="79" spans="1:6" ht="12">
      <c r="A79" s="111" t="s">
        <v>79</v>
      </c>
      <c r="B79" s="35"/>
      <c r="C79" s="49"/>
      <c r="D79" s="49"/>
      <c r="E79" s="49"/>
      <c r="F79" s="49"/>
    </row>
    <row r="80" spans="1:6" ht="12">
      <c r="A80" s="46" t="s">
        <v>66</v>
      </c>
      <c r="B80" s="35"/>
      <c r="C80" s="49"/>
      <c r="D80" s="49"/>
      <c r="E80" s="49"/>
      <c r="F80" s="49"/>
    </row>
    <row r="81" spans="1:6" ht="12">
      <c r="A81" s="46" t="s">
        <v>67</v>
      </c>
      <c r="B81" s="35"/>
      <c r="C81" s="49"/>
      <c r="D81" s="49"/>
      <c r="E81" s="49"/>
      <c r="F81" s="49"/>
    </row>
    <row r="82" spans="1:6" ht="12">
      <c r="A82" s="46" t="s">
        <v>91</v>
      </c>
      <c r="B82" s="35"/>
      <c r="C82" s="49"/>
      <c r="D82" s="49"/>
      <c r="E82" s="49"/>
      <c r="F82" s="49"/>
    </row>
    <row r="83" spans="1:6" ht="12">
      <c r="A83" s="122" t="s">
        <v>92</v>
      </c>
      <c r="B83" s="49"/>
      <c r="C83" s="49"/>
      <c r="D83" s="49"/>
      <c r="E83" s="49"/>
      <c r="F83" s="49"/>
    </row>
    <row r="84" ht="12">
      <c r="A84" s="50"/>
    </row>
    <row r="85" spans="1:13" ht="12">
      <c r="A85" s="50"/>
      <c r="C85" s="5"/>
      <c r="E85" s="5"/>
      <c r="G85" s="5"/>
      <c r="H85" s="5"/>
      <c r="I85" s="5"/>
      <c r="K85" s="5"/>
      <c r="M85" s="5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8" ht="11.25">
      <c r="A130" s="8"/>
      <c r="C130" s="8"/>
      <c r="D130" s="8"/>
      <c r="G130" s="8"/>
      <c r="H130" s="8"/>
    </row>
    <row r="131" spans="1:8" ht="11.25">
      <c r="A131" s="8"/>
      <c r="C131" s="8"/>
      <c r="D131" s="8"/>
      <c r="G131" s="8"/>
      <c r="H131" s="8"/>
    </row>
    <row r="132" spans="1:8" ht="11.25">
      <c r="A132" s="8"/>
      <c r="C132" s="8"/>
      <c r="D132" s="8"/>
      <c r="G132" s="8"/>
      <c r="H132" s="8"/>
    </row>
    <row r="133" spans="1:8" ht="11.25">
      <c r="A133" s="8"/>
      <c r="C133" s="8"/>
      <c r="D133" s="8"/>
      <c r="G133" s="8"/>
      <c r="H133" s="8"/>
    </row>
    <row r="134" spans="1:8" ht="11.25">
      <c r="A134" s="8"/>
      <c r="C134" s="8"/>
      <c r="D134" s="8"/>
      <c r="G134" s="8"/>
      <c r="H134" s="8"/>
    </row>
    <row r="135" spans="1:8" ht="11.25">
      <c r="A135" s="8"/>
      <c r="C135" s="8"/>
      <c r="D135" s="8"/>
      <c r="G135" s="8"/>
      <c r="H135" s="8"/>
    </row>
    <row r="136" spans="1:8" ht="11.25">
      <c r="A136" s="8"/>
      <c r="C136" s="8"/>
      <c r="D136" s="8"/>
      <c r="G136" s="8"/>
      <c r="H136" s="8"/>
    </row>
    <row r="137" spans="1:8" ht="11.25">
      <c r="A137" s="8"/>
      <c r="C137" s="8"/>
      <c r="D137" s="8"/>
      <c r="G137" s="8"/>
      <c r="H137" s="8"/>
    </row>
    <row r="138" spans="1:8" ht="11.25">
      <c r="A138" s="8"/>
      <c r="C138" s="8"/>
      <c r="D138" s="8"/>
      <c r="G138" s="8"/>
      <c r="H138" s="8"/>
    </row>
    <row r="139" spans="1:8" ht="11.25">
      <c r="A139" s="8"/>
      <c r="C139" s="8"/>
      <c r="D139" s="8"/>
      <c r="G139" s="8"/>
      <c r="H139" s="8"/>
    </row>
    <row r="140" spans="1:8" ht="11.25">
      <c r="A140" s="8"/>
      <c r="C140" s="8"/>
      <c r="D140" s="8"/>
      <c r="G140" s="8"/>
      <c r="H140" s="8"/>
    </row>
    <row r="141" spans="1:8" ht="11.25">
      <c r="A141" s="8"/>
      <c r="C141" s="8"/>
      <c r="D141" s="8"/>
      <c r="G141" s="8"/>
      <c r="H141" s="8"/>
    </row>
    <row r="142" spans="1:8" ht="11.25">
      <c r="A142" s="8"/>
      <c r="C142" s="8"/>
      <c r="D142" s="8"/>
      <c r="G142" s="8"/>
      <c r="H142" s="8"/>
    </row>
    <row r="143" spans="1:8" ht="11.25">
      <c r="A143" s="8"/>
      <c r="C143" s="8"/>
      <c r="D143" s="8"/>
      <c r="G143" s="8"/>
      <c r="H143" s="8"/>
    </row>
    <row r="144" spans="1:8" ht="11.25">
      <c r="A144" s="8"/>
      <c r="C144" s="8"/>
      <c r="D144" s="8"/>
      <c r="G144" s="8"/>
      <c r="H144" s="8"/>
    </row>
    <row r="145" spans="1:8" ht="11.25">
      <c r="A145" s="8"/>
      <c r="C145" s="8"/>
      <c r="D145" s="8"/>
      <c r="G145" s="8"/>
      <c r="H145" s="8"/>
    </row>
    <row r="146" spans="1:8" ht="11.25">
      <c r="A146" s="8"/>
      <c r="C146" s="8"/>
      <c r="D146" s="8"/>
      <c r="G146" s="8"/>
      <c r="H146" s="8"/>
    </row>
    <row r="147" spans="1:8" ht="11.25">
      <c r="A147" s="8"/>
      <c r="C147" s="8"/>
      <c r="D147" s="8"/>
      <c r="G147" s="8"/>
      <c r="H147" s="8"/>
    </row>
    <row r="148" spans="1:8" ht="11.25">
      <c r="A148" s="8"/>
      <c r="C148" s="8"/>
      <c r="D148" s="8"/>
      <c r="G148" s="8"/>
      <c r="H148" s="8"/>
    </row>
    <row r="149" spans="1:8" ht="11.25">
      <c r="A149" s="8"/>
      <c r="C149" s="8"/>
      <c r="D149" s="8"/>
      <c r="G149" s="8"/>
      <c r="H149" s="8"/>
    </row>
    <row r="162" spans="1:3" ht="11.25">
      <c r="A162" s="8"/>
      <c r="C162" s="8"/>
    </row>
    <row r="163" spans="1:3" ht="11.25">
      <c r="A163" s="8"/>
      <c r="C163" s="8"/>
    </row>
    <row r="164" spans="1:3" ht="11.25">
      <c r="A164" s="8"/>
      <c r="C164" s="8"/>
    </row>
    <row r="165" spans="1:3" ht="11.25">
      <c r="A165" s="8"/>
      <c r="C165" s="8"/>
    </row>
    <row r="166" spans="1:3" ht="11.25">
      <c r="A166" s="8"/>
      <c r="C166" s="8"/>
    </row>
    <row r="167" spans="1:3" ht="11.25">
      <c r="A167" s="8"/>
      <c r="C167" s="8"/>
    </row>
    <row r="168" spans="1:3" ht="11.25">
      <c r="A168" s="8"/>
      <c r="C168" s="8"/>
    </row>
    <row r="169" spans="1:3" ht="11.25">
      <c r="A169" s="8"/>
      <c r="C169" s="8"/>
    </row>
  </sheetData>
  <sheetProtection/>
  <printOptions/>
  <pageMargins left="0.92" right="0.25" top="0.65" bottom="0.55" header="0.5" footer="0.5"/>
  <pageSetup fitToHeight="0" fitToWidth="1" horizontalDpi="2400" verticalDpi="2400" orientation="landscape" r:id="rId1"/>
  <headerFooter alignWithMargins="0">
    <oddFooter>&amp;L&amp;D</oddFooter>
  </headerFooter>
  <rowBreaks count="2" manualBreakCount="2">
    <brk id="42" max="27" man="1"/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 Colon</cp:lastModifiedBy>
  <cp:lastPrinted>2013-08-28T15:22:41Z</cp:lastPrinted>
  <dcterms:created xsi:type="dcterms:W3CDTF">1998-07-14T19:29:00Z</dcterms:created>
  <dcterms:modified xsi:type="dcterms:W3CDTF">2013-09-19T16:13:39Z</dcterms:modified>
  <cp:category/>
  <cp:version/>
  <cp:contentType/>
  <cp:contentStatus/>
</cp:coreProperties>
</file>