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599" activeTab="0"/>
  </bookViews>
  <sheets>
    <sheet name="WIN" sheetId="1" r:id="rId1"/>
    <sheet name="PERCENT" sheetId="2" r:id="rId2"/>
    <sheet name="REVENUE" sheetId="3" r:id="rId3"/>
    <sheet name="PROMOS" sheetId="4" r:id="rId4"/>
  </sheets>
  <definedNames>
    <definedName name="\c">#REF!</definedName>
    <definedName name="_Regression_Int" localSheetId="1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ALL" localSheetId="3">'PROMOS'!$A$1:$O$439</definedName>
    <definedName name="ALL" localSheetId="2">'REVENUE'!$A$1:$S$435</definedName>
    <definedName name="ALL">#REF!</definedName>
    <definedName name="CASREV">#REF!</definedName>
    <definedName name="PAGE1" localSheetId="3">'PROMOS'!$A$1:$S$40</definedName>
    <definedName name="PAGE1" localSheetId="2">'REVENUE'!$A$1:$S$42</definedName>
    <definedName name="PAGE1">'WIN'!$A$1:$AE$40</definedName>
    <definedName name="PAGE10" localSheetId="3">'PROMOS'!$A$197:$S$232</definedName>
    <definedName name="PAGE10" localSheetId="2">'REVENUE'!$A$365:$Q$401</definedName>
    <definedName name="PAGE10">'PERCENT'!$A$42:$S$80</definedName>
    <definedName name="PAGE11" localSheetId="3">'PROMOS'!$AB$197:$AS$232</definedName>
    <definedName name="PAGE11" localSheetId="2">'REVENUE'!$A$402:$S$436</definedName>
    <definedName name="PAGE11">'PERCENT'!$A$81:$S$120</definedName>
    <definedName name="PAGE12">'PERCENT'!$A$123:$S$161</definedName>
    <definedName name="PAGE13">'PERCENT'!$A$162:$S$199</definedName>
    <definedName name="PAGE14">'PERCENT'!$A$201:$S$238</definedName>
    <definedName name="PAGE15">'PERCENT'!$A$241:$R$277</definedName>
    <definedName name="PAGE16">'PERCENT'!$A$280:$R$315</definedName>
    <definedName name="PAGE17">#REF!</definedName>
    <definedName name="PAGE2" localSheetId="3">'PROMOS'!$AB$41:$AS$78</definedName>
    <definedName name="PAGE2" localSheetId="2">'REVENUE'!$A$43:$Q$80</definedName>
    <definedName name="PAGE2">'WIN'!$A$41:$AE$80</definedName>
    <definedName name="PAGE3" localSheetId="3">'PROMOS'!$A$41:$S$78</definedName>
    <definedName name="PAGE3" localSheetId="2">'REVENUE'!$A$82:$S$122</definedName>
    <definedName name="PAGE3">'WIN'!$A$81:$AE$120</definedName>
    <definedName name="PAGE4" localSheetId="3">'PROMOS'!$A$81:$S$116</definedName>
    <definedName name="PAGE4" localSheetId="2">'REVENUE'!$A$127:$Q$163</definedName>
    <definedName name="PAGE4">'WIN'!$A$121:$R$156</definedName>
    <definedName name="PAGE5" localSheetId="3">'PROMOS'!$A$120:$S$156</definedName>
    <definedName name="PAGE5" localSheetId="2">'REVENUE'!$A$164:$Q$199</definedName>
    <definedName name="PAGE5">'WIN'!$A$161:$S$196</definedName>
    <definedName name="PAGE6" localSheetId="3">'PROMOS'!$AB$120:$AS$155</definedName>
    <definedName name="PAGE6" localSheetId="2">'REVENUE'!$A$203:$Q$240</definedName>
    <definedName name="PAGE6">'WIN'!$A$201:$Q$236</definedName>
    <definedName name="PAGE7" localSheetId="3">'PROMOS'!$A$233:$S$272</definedName>
    <definedName name="PAGE7" localSheetId="2">'REVENUE'!$A$241:$S$280</definedName>
    <definedName name="PAGE7">'WIN'!$A$239:$R$274</definedName>
    <definedName name="PAGE8" localSheetId="3">'PROMOS'!$A$273:$S$310</definedName>
    <definedName name="PAGE8" localSheetId="2">'REVENUE'!$A$281:$Q$314</definedName>
    <definedName name="PAGE8">'WIN'!$A$277:$T$312</definedName>
    <definedName name="PAGE9" localSheetId="3">'PROMOS'!$A$157:$S$196</definedName>
    <definedName name="PAGE9" localSheetId="2">'REVENUE'!$A$319:$S$364</definedName>
    <definedName name="PAGE9">'PERCENT'!$A$1:$R$41</definedName>
    <definedName name="_xlnm.Print_Area" localSheetId="1">'PERCENT'!$A$1:$U$311</definedName>
    <definedName name="_xlnm.Print_Area" localSheetId="3">'PROMOS'!$Z$197:$AU$228</definedName>
    <definedName name="_xlnm.Print_Area" localSheetId="2">'REVENUE'!$A$481:$U$512</definedName>
    <definedName name="_xlnm.Print_Area" localSheetId="0">'WIN'!$A$1:$V$309</definedName>
    <definedName name="Print_Area_MI" localSheetId="1">'PERCENT'!$A$1:$K$41</definedName>
    <definedName name="Print_Area_MI" localSheetId="3">'PROMOS'!$A$1:$L$119</definedName>
    <definedName name="Print_Area_MI" localSheetId="2">'REVENUE'!$A$1:$Q$236</definedName>
    <definedName name="TOTALREV">'REVENUE'!$A$440:$S$475</definedName>
  </definedNames>
  <calcPr fullCalcOnLoad="1" fullPrecision="0"/>
</workbook>
</file>

<file path=xl/sharedStrings.xml><?xml version="1.0" encoding="utf-8"?>
<sst xmlns="http://schemas.openxmlformats.org/spreadsheetml/2006/main" count="995" uniqueCount="81">
  <si>
    <t>ATLANTIC CITY CASINO INDUSTRY</t>
  </si>
  <si>
    <t>CASINO WIN (a)</t>
  </si>
  <si>
    <t>($ in Thousands)</t>
  </si>
  <si>
    <t>1990</t>
  </si>
  <si>
    <t>1991</t>
  </si>
  <si>
    <t>1992</t>
  </si>
  <si>
    <t>1993</t>
  </si>
  <si>
    <t>1994</t>
  </si>
  <si>
    <t>1995</t>
  </si>
  <si>
    <t>1996</t>
  </si>
  <si>
    <t>AC Hilton</t>
  </si>
  <si>
    <t>Bally's Park Place</t>
  </si>
  <si>
    <t>Caesars</t>
  </si>
  <si>
    <t>Claridge</t>
  </si>
  <si>
    <t>Harrah's</t>
  </si>
  <si>
    <t>Resorts</t>
  </si>
  <si>
    <t>Sands</t>
  </si>
  <si>
    <t>Showboat</t>
  </si>
  <si>
    <t>Tropicana</t>
  </si>
  <si>
    <t>Trump Plaza</t>
  </si>
  <si>
    <t>Trump Taj Mahal</t>
  </si>
  <si>
    <t>CASINO WIN GROWTH RATES</t>
  </si>
  <si>
    <t xml:space="preserve"> </t>
  </si>
  <si>
    <t xml:space="preserve">TABLE GAME WIN </t>
  </si>
  <si>
    <t>N/A</t>
  </si>
  <si>
    <t>TABLE GAME WIN GROWTH RATES</t>
  </si>
  <si>
    <t xml:space="preserve">SLOT MACHINE WIN </t>
  </si>
  <si>
    <t>SLOT MACHINE WIN GROWTH RATES</t>
  </si>
  <si>
    <t>TABLE GAME WIN AS A PERCENTAGE OF CASINO WIN</t>
  </si>
  <si>
    <t>SLOT MACHINE  WIN AS A PERCENTAGE OF CASINO WIN</t>
  </si>
  <si>
    <t xml:space="preserve">  </t>
  </si>
  <si>
    <t>Industry</t>
  </si>
  <si>
    <t>SLOT MACHINE WIN PERCENTAGE</t>
  </si>
  <si>
    <t>TABLE GAME WIN PERCENTAGE (EXCLUDING POKER REVENUE)</t>
  </si>
  <si>
    <t>SLOT MACHINE HANDLE</t>
  </si>
  <si>
    <t xml:space="preserve">TABLE GAME DROP </t>
  </si>
  <si>
    <t xml:space="preserve">        </t>
  </si>
  <si>
    <t>SLOT MACHINE HANDLE GROWTH RATES</t>
  </si>
  <si>
    <t>TABLE GAME DROP GROWTH RATES</t>
  </si>
  <si>
    <t>1997</t>
  </si>
  <si>
    <t>Trump Marina</t>
  </si>
  <si>
    <t>1998</t>
  </si>
  <si>
    <t>SIMULCASTING REVENUE (a)</t>
  </si>
  <si>
    <t>(a) Simulcasting commenced in Atlantic City in May 1993.</t>
  </si>
  <si>
    <t>POKER REVENUE (a)</t>
  </si>
  <si>
    <t>(a) Poker commenced in Atlantic City in June 1993.</t>
  </si>
  <si>
    <t>1999</t>
  </si>
  <si>
    <t xml:space="preserve">NET REVENUE </t>
  </si>
  <si>
    <t xml:space="preserve">Claridge </t>
  </si>
  <si>
    <t>NET REVENUE GROWTH RATES</t>
  </si>
  <si>
    <t>GROSS OPERATING PROFIT (a)</t>
  </si>
  <si>
    <t xml:space="preserve">AC Hilton </t>
  </si>
  <si>
    <t>GROSS OPERATING PROFIT GROWTH RATES</t>
  </si>
  <si>
    <t>GOP MARGIN (a)</t>
  </si>
  <si>
    <t>(a) GOP Margin is a measure of cost efficiency which is calculated by dividing GOP by Net Revenue.</t>
  </si>
  <si>
    <t>GOP MARGIN PERCENTAGE POINT INCREASE (DECREASE)</t>
  </si>
  <si>
    <t>COSTS AND EXPENSES (a)</t>
  </si>
  <si>
    <t>COSTS AND EXPENSES GROWTH RATES</t>
  </si>
  <si>
    <t>CASINO REVENUE</t>
  </si>
  <si>
    <t>CASINO REVENUE GROWTH RATES</t>
  </si>
  <si>
    <t>CASINO REVENUE AS A PERCENTAGE OF NET REVENUE</t>
  </si>
  <si>
    <t>Tropworld</t>
  </si>
  <si>
    <t>TOTAL REVENUE</t>
  </si>
  <si>
    <t>TOTAL REVENUE GROWTH RATES</t>
  </si>
  <si>
    <t>PROMOTIONAL ALLOWANCES</t>
  </si>
  <si>
    <t>PROMOTIONAL ALLOWANCES AS A PERCENTAGE OF NET REVENUE</t>
  </si>
  <si>
    <t>PROMOTIONAL ALLOWANCES AS A PERCENTAGE OF TOTAL REVENUE</t>
  </si>
  <si>
    <t>PROMOTIONAL EXPENSES</t>
  </si>
  <si>
    <t>PROMOTIONAL EXPENSES AS A PERCENTAGE OF NET REVENUE</t>
  </si>
  <si>
    <t>PROMOTIONAL EXPENSES AS A PERCENTAGE OF TOTAL REVENUE</t>
  </si>
  <si>
    <t>TOTAL PROMOTIONAL ALLOWANCES AND PROMOTIONAL EXPENSES</t>
  </si>
  <si>
    <t>TOTAL PROMOTIONAL ALLOWANCES AND PROMOTIONAL EXPENSES AS A PERCENTAGE OF NET REVENUE</t>
  </si>
  <si>
    <t>TOTAL PROMOTIONAL ALLOWANCES AND PROMOTIONAL EXPENSES AS A PERCENTAGE OF TOTAL REVENUE</t>
  </si>
  <si>
    <t>COIN/COUPON PROMOTIONALS AS A PERCENTAGE OF NET REVENUE</t>
  </si>
  <si>
    <t>(a)  GOP is Net Revenue - (Cost of Goods Sold, Selling General and Administrative and Allowance for Doubtful Accounts).</t>
  </si>
  <si>
    <t>COIN/COUPON PROMOTIONALS</t>
  </si>
  <si>
    <t>1990 - 1999</t>
  </si>
  <si>
    <t xml:space="preserve">       from those on the tax return due to rounding.</t>
  </si>
  <si>
    <t>(a ) These casino win figures are the sum of table game and slot machine win from the other spreadsheets.  As a result, these casino win figures may vary slightly</t>
  </si>
  <si>
    <t xml:space="preserve">    and Provision for Doubtful Accounts.</t>
  </si>
  <si>
    <t>(a) Costs and Expenses was calculated by taking Net Revenue less GOP.  Costs and Expenses consist of Costs of Goods &amp; Services; Selling, General, &amp; Administrative;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</si>
</sst>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#,##0.000_);\(#,##0.0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37" fontId="5" fillId="0" borderId="0" xfId="22" applyFont="1">
      <alignment/>
      <protection/>
    </xf>
    <xf numFmtId="37" fontId="5" fillId="0" borderId="0" xfId="22" applyFont="1" applyAlignment="1" applyProtection="1">
      <alignment horizontal="fill"/>
      <protection/>
    </xf>
    <xf numFmtId="37" fontId="5" fillId="0" borderId="0" xfId="22" applyFont="1" applyAlignment="1" applyProtection="1">
      <alignment horizontal="center"/>
      <protection/>
    </xf>
    <xf numFmtId="37" fontId="5" fillId="0" borderId="0" xfId="22" applyNumberFormat="1" applyFont="1" applyProtection="1">
      <alignment/>
      <protection/>
    </xf>
    <xf numFmtId="37" fontId="5" fillId="0" borderId="0" xfId="22" applyFont="1" applyProtection="1">
      <alignment/>
      <protection/>
    </xf>
    <xf numFmtId="37" fontId="5" fillId="0" borderId="0" xfId="22" applyNumberFormat="1" applyFont="1" applyAlignment="1" applyProtection="1">
      <alignment horizontal="fill"/>
      <protection/>
    </xf>
    <xf numFmtId="166" fontId="5" fillId="0" borderId="0" xfId="22" applyNumberFormat="1" applyFont="1" applyProtection="1">
      <alignment/>
      <protection/>
    </xf>
    <xf numFmtId="165" fontId="5" fillId="0" borderId="0" xfId="22" applyNumberFormat="1" applyFont="1" applyProtection="1">
      <alignment/>
      <protection/>
    </xf>
    <xf numFmtId="166" fontId="5" fillId="0" borderId="0" xfId="23" applyNumberFormat="1" applyFont="1" applyProtection="1">
      <alignment/>
      <protection/>
    </xf>
    <xf numFmtId="164" fontId="5" fillId="0" borderId="0" xfId="24" applyFont="1">
      <alignment/>
      <protection/>
    </xf>
    <xf numFmtId="37" fontId="5" fillId="0" borderId="0" xfId="24" applyNumberFormat="1" applyFont="1" applyProtection="1">
      <alignment/>
      <protection/>
    </xf>
    <xf numFmtId="37" fontId="5" fillId="0" borderId="0" xfId="24" applyNumberFormat="1" applyFont="1" applyAlignment="1" applyProtection="1">
      <alignment horizontal="fill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fill"/>
      <protection/>
    </xf>
    <xf numFmtId="0" fontId="5" fillId="0" borderId="0" xfId="0" applyFont="1" applyBorder="1" applyAlignment="1" applyProtection="1">
      <alignment horizontal="fill"/>
      <protection/>
    </xf>
    <xf numFmtId="166" fontId="5" fillId="0" borderId="0" xfId="0" applyNumberFormat="1" applyFont="1" applyAlignment="1" applyProtection="1">
      <alignment/>
      <protection/>
    </xf>
    <xf numFmtId="37" fontId="5" fillId="0" borderId="0" xfId="22" applyFont="1" applyAlignment="1" applyProtection="1" quotePrefix="1">
      <alignment horizontal="center"/>
      <protection/>
    </xf>
    <xf numFmtId="37" fontId="5" fillId="0" borderId="0" xfId="0" applyNumberFormat="1" applyFont="1" applyAlignment="1">
      <alignment/>
    </xf>
    <xf numFmtId="37" fontId="5" fillId="0" borderId="0" xfId="24" applyNumberFormat="1" applyFont="1">
      <alignment/>
      <protection/>
    </xf>
    <xf numFmtId="37" fontId="5" fillId="0" borderId="0" xfId="23" applyNumberFormat="1" applyFont="1" applyBorder="1" applyAlignment="1" applyProtection="1">
      <alignment horizontal="left"/>
      <protection/>
    </xf>
    <xf numFmtId="37" fontId="5" fillId="0" borderId="0" xfId="22" applyFont="1" applyBorder="1" applyAlignment="1" applyProtection="1">
      <alignment horizontal="left"/>
      <protection/>
    </xf>
    <xf numFmtId="37" fontId="5" fillId="0" borderId="0" xfId="22" applyFont="1" applyBorder="1">
      <alignment/>
      <protection/>
    </xf>
    <xf numFmtId="37" fontId="5" fillId="0" borderId="0" xfId="22" applyNumberFormat="1" applyFont="1" applyBorder="1" applyProtection="1">
      <alignment/>
      <protection/>
    </xf>
    <xf numFmtId="37" fontId="5" fillId="0" borderId="0" xfId="23" applyNumberFormat="1" applyFont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center"/>
      <protection/>
    </xf>
    <xf numFmtId="164" fontId="5" fillId="0" borderId="0" xfId="24" applyFont="1" applyAlignment="1">
      <alignment horizontal="right"/>
      <protection/>
    </xf>
    <xf numFmtId="5" fontId="5" fillId="0" borderId="0" xfId="0" applyNumberFormat="1" applyFont="1" applyBorder="1" applyAlignment="1" applyProtection="1">
      <alignment/>
      <protection/>
    </xf>
    <xf numFmtId="37" fontId="5" fillId="0" borderId="0" xfId="15" applyNumberFormat="1" applyFont="1" applyAlignment="1">
      <alignment/>
    </xf>
    <xf numFmtId="5" fontId="5" fillId="0" borderId="0" xfId="22" applyNumberFormat="1" applyFont="1" applyBorder="1" applyProtection="1">
      <alignment/>
      <protection/>
    </xf>
    <xf numFmtId="37" fontId="5" fillId="0" borderId="0" xfId="24" applyNumberFormat="1" applyFont="1" applyBorder="1" applyAlignment="1" applyProtection="1" quotePrefix="1">
      <alignment horizontal="center"/>
      <protection/>
    </xf>
    <xf numFmtId="37" fontId="5" fillId="0" borderId="0" xfId="24" applyNumberFormat="1" applyFont="1" applyBorder="1">
      <alignment/>
      <protection/>
    </xf>
    <xf numFmtId="5" fontId="5" fillId="0" borderId="0" xfId="24" applyNumberFormat="1" applyFont="1" applyBorder="1" applyProtection="1">
      <alignment/>
      <protection/>
    </xf>
    <xf numFmtId="166" fontId="5" fillId="0" borderId="0" xfId="24" applyNumberFormat="1" applyFont="1" applyAlignment="1">
      <alignment horizontal="right"/>
      <protection/>
    </xf>
    <xf numFmtId="166" fontId="5" fillId="0" borderId="0" xfId="24" applyNumberFormat="1" applyFont="1" applyAlignment="1" applyProtection="1">
      <alignment horizontal="right"/>
      <protection/>
    </xf>
    <xf numFmtId="164" fontId="5" fillId="0" borderId="0" xfId="24" applyFont="1" applyBorder="1">
      <alignment/>
      <protection/>
    </xf>
    <xf numFmtId="37" fontId="5" fillId="0" borderId="0" xfId="23" applyNumberFormat="1" applyFont="1" applyBorder="1" applyProtection="1">
      <alignment/>
      <protection/>
    </xf>
    <xf numFmtId="37" fontId="5" fillId="0" borderId="0" xfId="22" applyNumberFormat="1" applyFont="1" applyBorder="1" applyAlignment="1" applyProtection="1">
      <alignment horizontal="fill"/>
      <protection/>
    </xf>
    <xf numFmtId="37" fontId="5" fillId="0" borderId="0" xfId="23" applyFont="1" applyAlignment="1" applyProtection="1">
      <alignment horizontal="left"/>
      <protection/>
    </xf>
    <xf numFmtId="37" fontId="5" fillId="0" borderId="0" xfId="23" applyFont="1">
      <alignment/>
      <protection/>
    </xf>
    <xf numFmtId="37" fontId="5" fillId="0" borderId="0" xfId="23" applyFont="1" applyAlignment="1" quotePrefix="1">
      <alignment horizontal="left"/>
      <protection/>
    </xf>
    <xf numFmtId="0" fontId="5" fillId="0" borderId="0" xfId="23" applyNumberFormat="1" applyFont="1" applyBorder="1" applyAlignment="1">
      <alignment horizontal="center"/>
      <protection/>
    </xf>
    <xf numFmtId="37" fontId="5" fillId="0" borderId="0" xfId="23" applyFont="1" applyAlignment="1" applyProtection="1">
      <alignment horizontal="fill"/>
      <protection/>
    </xf>
    <xf numFmtId="37" fontId="5" fillId="0" borderId="0" xfId="23" applyFont="1" applyAlignment="1">
      <alignment horizontal="right"/>
      <protection/>
    </xf>
    <xf numFmtId="37" fontId="5" fillId="0" borderId="0" xfId="23" applyFont="1" applyAlignment="1" applyProtection="1">
      <alignment horizontal="right"/>
      <protection/>
    </xf>
    <xf numFmtId="37" fontId="5" fillId="0" borderId="0" xfId="23" applyNumberFormat="1" applyFont="1" applyBorder="1" applyAlignment="1" applyProtection="1">
      <alignment horizontal="right"/>
      <protection/>
    </xf>
    <xf numFmtId="37" fontId="5" fillId="0" borderId="0" xfId="23" applyFont="1" applyBorder="1" applyAlignment="1" applyProtection="1">
      <alignment horizontal="left"/>
      <protection/>
    </xf>
    <xf numFmtId="37" fontId="5" fillId="0" borderId="0" xfId="23" applyFont="1" applyBorder="1" applyAlignment="1" applyProtection="1">
      <alignment horizontal="right"/>
      <protection/>
    </xf>
    <xf numFmtId="37" fontId="5" fillId="0" borderId="0" xfId="23" applyFont="1" applyBorder="1" applyAlignment="1">
      <alignment horizontal="right"/>
      <protection/>
    </xf>
    <xf numFmtId="37" fontId="5" fillId="0" borderId="0" xfId="23" applyFont="1" applyBorder="1" applyAlignment="1" applyProtection="1" quotePrefix="1">
      <alignment horizontal="left"/>
      <protection/>
    </xf>
    <xf numFmtId="37" fontId="5" fillId="0" borderId="0" xfId="23" applyFont="1" applyBorder="1">
      <alignment/>
      <protection/>
    </xf>
    <xf numFmtId="166" fontId="5" fillId="0" borderId="0" xfId="23" applyNumberFormat="1" applyFont="1" applyAlignment="1" applyProtection="1">
      <alignment horizontal="right"/>
      <protection/>
    </xf>
    <xf numFmtId="37" fontId="5" fillId="0" borderId="0" xfId="23" applyFont="1" applyBorder="1" applyAlignment="1" applyProtection="1">
      <alignment horizontal="fill"/>
      <protection/>
    </xf>
    <xf numFmtId="37" fontId="5" fillId="0" borderId="0" xfId="23" applyFont="1" applyBorder="1" applyProtection="1">
      <alignment/>
      <protection/>
    </xf>
    <xf numFmtId="37" fontId="5" fillId="0" borderId="0" xfId="23" applyNumberFormat="1" applyFont="1" applyBorder="1" applyAlignment="1" applyProtection="1">
      <alignment horizontal="fill"/>
      <protection/>
    </xf>
    <xf numFmtId="5" fontId="5" fillId="0" borderId="0" xfId="23" applyNumberFormat="1" applyFont="1" applyBorder="1" applyProtection="1">
      <alignment/>
      <protection/>
    </xf>
    <xf numFmtId="5" fontId="5" fillId="0" borderId="0" xfId="23" applyNumberFormat="1" applyFont="1" applyBorder="1">
      <alignment/>
      <protection/>
    </xf>
    <xf numFmtId="166" fontId="5" fillId="0" borderId="0" xfId="23" applyNumberFormat="1" applyFont="1" applyBorder="1" applyProtection="1">
      <alignment/>
      <protection/>
    </xf>
    <xf numFmtId="14" fontId="5" fillId="0" borderId="0" xfId="23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166" fontId="5" fillId="0" borderId="0" xfId="23" applyNumberFormat="1" applyFont="1" applyBorder="1" applyAlignment="1" applyProtection="1">
      <alignment horizontal="fill"/>
      <protection/>
    </xf>
    <xf numFmtId="5" fontId="5" fillId="0" borderId="0" xfId="23" applyNumberFormat="1" applyFont="1" applyBorder="1" applyAlignment="1" applyProtection="1">
      <alignment/>
      <protection/>
    </xf>
    <xf numFmtId="174" fontId="5" fillId="0" borderId="0" xfId="23" applyNumberFormat="1" applyFont="1">
      <alignment/>
      <protection/>
    </xf>
    <xf numFmtId="37" fontId="5" fillId="0" borderId="0" xfId="23" applyFont="1" applyBorder="1" applyAlignment="1" applyProtection="1">
      <alignment horizontal="center"/>
      <protection/>
    </xf>
    <xf numFmtId="37" fontId="5" fillId="0" borderId="0" xfId="23" applyFont="1" applyBorder="1" applyAlignment="1" applyProtection="1" quotePrefix="1">
      <alignment horizontal="center"/>
      <protection/>
    </xf>
    <xf numFmtId="37" fontId="5" fillId="0" borderId="0" xfId="23" applyFont="1" applyBorder="1" applyAlignment="1">
      <alignment horizontal="left"/>
      <protection/>
    </xf>
    <xf numFmtId="37" fontId="5" fillId="0" borderId="0" xfId="23" applyFont="1" applyBorder="1" applyAlignment="1" quotePrefix="1">
      <alignment horizontal="left"/>
      <protection/>
    </xf>
    <xf numFmtId="166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164" fontId="5" fillId="0" borderId="0" xfId="24" applyFont="1" applyBorder="1" applyAlignment="1" quotePrefix="1">
      <alignment horizontal="center"/>
      <protection/>
    </xf>
    <xf numFmtId="37" fontId="5" fillId="0" borderId="0" xfId="15" applyNumberFormat="1" applyFont="1" applyBorder="1" applyAlignment="1">
      <alignment/>
    </xf>
    <xf numFmtId="0" fontId="5" fillId="0" borderId="0" xfId="22" applyNumberFormat="1" applyFont="1" applyBorder="1" applyAlignment="1" applyProtection="1" quotePrefix="1">
      <alignment horizontal="center"/>
      <protection/>
    </xf>
    <xf numFmtId="37" fontId="5" fillId="0" borderId="0" xfId="24" applyNumberFormat="1" applyFont="1" applyBorder="1" applyAlignment="1" quotePrefix="1">
      <alignment horizontal="center"/>
      <protection/>
    </xf>
    <xf numFmtId="37" fontId="5" fillId="0" borderId="0" xfId="22" applyFont="1" applyBorder="1" applyAlignment="1" quotePrefix="1">
      <alignment horizontal="center"/>
      <protection/>
    </xf>
    <xf numFmtId="174" fontId="5" fillId="0" borderId="0" xfId="23" applyNumberFormat="1" applyFont="1" applyBorder="1" applyAlignment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fill"/>
      <protection/>
    </xf>
    <xf numFmtId="0" fontId="8" fillId="0" borderId="1" xfId="0" applyFont="1" applyBorder="1" applyAlignment="1" applyProtection="1">
      <alignment horizontal="center"/>
      <protection/>
    </xf>
    <xf numFmtId="5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5" fontId="8" fillId="0" borderId="2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/>
    </xf>
    <xf numFmtId="166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0" xfId="22" applyFont="1">
      <alignment/>
      <protection/>
    </xf>
    <xf numFmtId="37" fontId="8" fillId="0" borderId="0" xfId="22" applyFont="1" applyAlignment="1" applyProtection="1">
      <alignment horizontal="left"/>
      <protection/>
    </xf>
    <xf numFmtId="37" fontId="8" fillId="0" borderId="0" xfId="22" applyFont="1" applyAlignment="1" applyProtection="1" quotePrefix="1">
      <alignment horizontal="left"/>
      <protection/>
    </xf>
    <xf numFmtId="37" fontId="8" fillId="0" borderId="1" xfId="22" applyFont="1" applyBorder="1">
      <alignment/>
      <protection/>
    </xf>
    <xf numFmtId="37" fontId="8" fillId="0" borderId="0" xfId="22" applyFont="1" applyAlignment="1" applyProtection="1">
      <alignment horizontal="fill"/>
      <protection/>
    </xf>
    <xf numFmtId="37" fontId="8" fillId="0" borderId="0" xfId="22" applyFont="1" applyAlignment="1" quotePrefix="1">
      <alignment horizontal="left"/>
      <protection/>
    </xf>
    <xf numFmtId="37" fontId="8" fillId="0" borderId="0" xfId="22" applyNumberFormat="1" applyFont="1" applyProtection="1">
      <alignment/>
      <protection/>
    </xf>
    <xf numFmtId="5" fontId="8" fillId="0" borderId="0" xfId="22" applyNumberFormat="1" applyFont="1" applyProtection="1">
      <alignment/>
      <protection/>
    </xf>
    <xf numFmtId="37" fontId="8" fillId="0" borderId="0" xfId="22" applyNumberFormat="1" applyFont="1" applyAlignment="1" applyProtection="1">
      <alignment horizontal="left"/>
      <protection/>
    </xf>
    <xf numFmtId="37" fontId="8" fillId="0" borderId="0" xfId="22" applyNumberFormat="1" applyFont="1" applyBorder="1" applyProtection="1">
      <alignment/>
      <protection/>
    </xf>
    <xf numFmtId="37" fontId="8" fillId="0" borderId="1" xfId="22" applyNumberFormat="1" applyFont="1" applyBorder="1" applyProtection="1">
      <alignment/>
      <protection/>
    </xf>
    <xf numFmtId="5" fontId="8" fillId="0" borderId="2" xfId="22" applyNumberFormat="1" applyFont="1" applyBorder="1">
      <alignment/>
      <protection/>
    </xf>
    <xf numFmtId="37" fontId="8" fillId="0" borderId="1" xfId="22" applyFont="1" applyBorder="1" applyAlignment="1" applyProtection="1" quotePrefix="1">
      <alignment horizontal="left"/>
      <protection/>
    </xf>
    <xf numFmtId="166" fontId="8" fillId="0" borderId="0" xfId="22" applyNumberFormat="1" applyFont="1" applyProtection="1">
      <alignment/>
      <protection/>
    </xf>
    <xf numFmtId="166" fontId="8" fillId="0" borderId="0" xfId="22" applyNumberFormat="1" applyFont="1" applyBorder="1" applyProtection="1">
      <alignment/>
      <protection/>
    </xf>
    <xf numFmtId="37" fontId="8" fillId="0" borderId="0" xfId="22" applyFont="1" applyBorder="1">
      <alignment/>
      <protection/>
    </xf>
    <xf numFmtId="37" fontId="8" fillId="0" borderId="0" xfId="22" applyFont="1" applyBorder="1" applyAlignment="1" applyProtection="1">
      <alignment horizontal="fill"/>
      <protection/>
    </xf>
    <xf numFmtId="0" fontId="8" fillId="0" borderId="1" xfId="0" applyFont="1" applyBorder="1" applyAlignment="1" applyProtection="1" quotePrefix="1">
      <alignment horizontal="left"/>
      <protection/>
    </xf>
    <xf numFmtId="37" fontId="8" fillId="0" borderId="0" xfId="0" applyNumberFormat="1" applyFont="1" applyAlignment="1" applyProtection="1">
      <alignment horizontal="left"/>
      <protection/>
    </xf>
    <xf numFmtId="5" fontId="8" fillId="0" borderId="0" xfId="0" applyNumberFormat="1" applyFont="1" applyAlignment="1">
      <alignment/>
    </xf>
    <xf numFmtId="166" fontId="8" fillId="0" borderId="0" xfId="22" applyNumberFormat="1" applyFont="1" applyAlignment="1" applyProtection="1">
      <alignment horizontal="right"/>
      <protection/>
    </xf>
    <xf numFmtId="37" fontId="8" fillId="0" borderId="0" xfId="22" applyFont="1" applyAlignment="1">
      <alignment horizontal="right"/>
      <protection/>
    </xf>
    <xf numFmtId="37" fontId="8" fillId="0" borderId="0" xfId="22" applyNumberFormat="1" applyFont="1" applyAlignment="1" applyProtection="1">
      <alignment horizontal="right"/>
      <protection/>
    </xf>
    <xf numFmtId="166" fontId="8" fillId="0" borderId="0" xfId="22" applyNumberFormat="1" applyFont="1" applyBorder="1" applyAlignment="1" applyProtection="1">
      <alignment horizontal="right"/>
      <protection/>
    </xf>
    <xf numFmtId="37" fontId="8" fillId="0" borderId="0" xfId="22" applyNumberFormat="1" applyFont="1" applyBorder="1" applyAlignment="1" applyProtection="1">
      <alignment horizontal="right"/>
      <protection/>
    </xf>
    <xf numFmtId="37" fontId="8" fillId="0" borderId="0" xfId="22" applyFont="1" applyBorder="1" applyAlignment="1">
      <alignment horizontal="right"/>
      <protection/>
    </xf>
    <xf numFmtId="37" fontId="8" fillId="0" borderId="0" xfId="22" applyFont="1" applyBorder="1" applyAlignment="1" applyProtection="1">
      <alignment horizontal="left"/>
      <protection/>
    </xf>
    <xf numFmtId="164" fontId="8" fillId="0" borderId="0" xfId="24" applyFont="1" applyAlignment="1" applyProtection="1">
      <alignment horizontal="left"/>
      <protection/>
    </xf>
    <xf numFmtId="164" fontId="8" fillId="0" borderId="0" xfId="24" applyFont="1">
      <alignment/>
      <protection/>
    </xf>
    <xf numFmtId="164" fontId="8" fillId="0" borderId="1" xfId="24" applyFont="1" applyBorder="1">
      <alignment/>
      <protection/>
    </xf>
    <xf numFmtId="164" fontId="8" fillId="0" borderId="1" xfId="24" applyFont="1" applyBorder="1" applyAlignment="1" applyProtection="1">
      <alignment horizontal="center"/>
      <protection/>
    </xf>
    <xf numFmtId="166" fontId="8" fillId="0" borderId="0" xfId="24" applyNumberFormat="1" applyFont="1" applyAlignment="1">
      <alignment horizontal="right"/>
      <protection/>
    </xf>
    <xf numFmtId="164" fontId="8" fillId="0" borderId="0" xfId="24" applyFont="1" applyAlignment="1">
      <alignment horizontal="right"/>
      <protection/>
    </xf>
    <xf numFmtId="164" fontId="8" fillId="0" borderId="0" xfId="24" applyFont="1" applyAlignment="1" applyProtection="1" quotePrefix="1">
      <alignment horizontal="left"/>
      <protection/>
    </xf>
    <xf numFmtId="164" fontId="8" fillId="0" borderId="0" xfId="24" applyFont="1" applyBorder="1" applyAlignment="1">
      <alignment horizontal="right"/>
      <protection/>
    </xf>
    <xf numFmtId="164" fontId="8" fillId="0" borderId="0" xfId="24" applyFont="1" applyBorder="1" applyAlignment="1" applyProtection="1">
      <alignment horizontal="right"/>
      <protection/>
    </xf>
    <xf numFmtId="164" fontId="8" fillId="0" borderId="0" xfId="24" applyFont="1" applyAlignment="1" quotePrefix="1">
      <alignment horizontal="left"/>
      <protection/>
    </xf>
    <xf numFmtId="164" fontId="8" fillId="0" borderId="0" xfId="24" applyFont="1" applyAlignment="1" applyProtection="1">
      <alignment horizontal="fill"/>
      <protection/>
    </xf>
    <xf numFmtId="164" fontId="8" fillId="0" borderId="1" xfId="24" applyFont="1" applyBorder="1" applyAlignment="1" applyProtection="1" quotePrefix="1">
      <alignment horizontal="left"/>
      <protection/>
    </xf>
    <xf numFmtId="166" fontId="8" fillId="0" borderId="0" xfId="24" applyNumberFormat="1" applyFont="1" applyAlignment="1" applyProtection="1">
      <alignment horizontal="right"/>
      <protection/>
    </xf>
    <xf numFmtId="166" fontId="8" fillId="0" borderId="0" xfId="24" applyNumberFormat="1" applyFont="1" applyBorder="1" applyAlignment="1" applyProtection="1">
      <alignment horizontal="right"/>
      <protection/>
    </xf>
    <xf numFmtId="164" fontId="8" fillId="0" borderId="0" xfId="24" applyFont="1" applyBorder="1" applyAlignment="1" applyProtection="1">
      <alignment horizontal="fill"/>
      <protection/>
    </xf>
    <xf numFmtId="164" fontId="8" fillId="0" borderId="0" xfId="24" applyFont="1" applyBorder="1">
      <alignment/>
      <protection/>
    </xf>
    <xf numFmtId="164" fontId="8" fillId="0" borderId="0" xfId="24" applyFont="1" applyAlignment="1">
      <alignment/>
      <protection/>
    </xf>
    <xf numFmtId="5" fontId="8" fillId="0" borderId="0" xfId="24" applyNumberFormat="1" applyFont="1" applyAlignment="1">
      <alignment horizontal="center"/>
      <protection/>
    </xf>
    <xf numFmtId="37" fontId="8" fillId="0" borderId="0" xfId="22" applyFont="1" applyAlignment="1" applyProtection="1">
      <alignment/>
      <protection/>
    </xf>
    <xf numFmtId="5" fontId="8" fillId="0" borderId="0" xfId="22" applyNumberFormat="1" applyFont="1">
      <alignment/>
      <protection/>
    </xf>
    <xf numFmtId="5" fontId="8" fillId="0" borderId="2" xfId="22" applyNumberFormat="1" applyFont="1" applyBorder="1" applyProtection="1">
      <alignment/>
      <protection/>
    </xf>
    <xf numFmtId="37" fontId="8" fillId="0" borderId="0" xfId="22" applyNumberFormat="1" applyFont="1" applyAlignment="1" applyProtection="1">
      <alignment horizontal="fill"/>
      <protection/>
    </xf>
    <xf numFmtId="164" fontId="8" fillId="0" borderId="0" xfId="24" applyFont="1" applyAlignment="1" quotePrefix="1">
      <alignment/>
      <protection/>
    </xf>
    <xf numFmtId="37" fontId="8" fillId="0" borderId="0" xfId="24" applyNumberFormat="1" applyFont="1" applyAlignment="1" applyProtection="1">
      <alignment horizontal="left"/>
      <protection/>
    </xf>
    <xf numFmtId="37" fontId="8" fillId="0" borderId="0" xfId="24" applyNumberFormat="1" applyFont="1">
      <alignment/>
      <protection/>
    </xf>
    <xf numFmtId="37" fontId="8" fillId="0" borderId="1" xfId="24" applyNumberFormat="1" applyFont="1" applyBorder="1" applyAlignment="1" applyProtection="1" quotePrefix="1">
      <alignment horizontal="left"/>
      <protection/>
    </xf>
    <xf numFmtId="37" fontId="8" fillId="0" borderId="1" xfId="24" applyNumberFormat="1" applyFont="1" applyBorder="1">
      <alignment/>
      <protection/>
    </xf>
    <xf numFmtId="37" fontId="8" fillId="0" borderId="0" xfId="24" applyNumberFormat="1" applyFont="1" applyAlignment="1" applyProtection="1">
      <alignment/>
      <protection/>
    </xf>
    <xf numFmtId="37" fontId="8" fillId="0" borderId="0" xfId="24" applyNumberFormat="1" applyFont="1" applyAlignment="1" applyProtection="1">
      <alignment horizontal="fill"/>
      <protection/>
    </xf>
    <xf numFmtId="5" fontId="8" fillId="0" borderId="0" xfId="24" applyNumberFormat="1" applyFont="1">
      <alignment/>
      <protection/>
    </xf>
    <xf numFmtId="5" fontId="8" fillId="0" borderId="2" xfId="24" applyNumberFormat="1" applyFont="1" applyBorder="1" applyProtection="1">
      <alignment/>
      <protection/>
    </xf>
    <xf numFmtId="37" fontId="8" fillId="0" borderId="0" xfId="24" applyNumberFormat="1" applyFont="1" applyProtection="1">
      <alignment/>
      <protection/>
    </xf>
    <xf numFmtId="37" fontId="8" fillId="0" borderId="0" xfId="24" applyNumberFormat="1" applyFont="1" applyAlignment="1" applyProtection="1" quotePrefix="1">
      <alignment horizontal="left"/>
      <protection/>
    </xf>
    <xf numFmtId="37" fontId="8" fillId="0" borderId="0" xfId="22" applyFont="1" applyBorder="1" applyAlignment="1" applyProtection="1" quotePrefix="1">
      <alignment horizontal="left"/>
      <protection/>
    </xf>
    <xf numFmtId="37" fontId="8" fillId="0" borderId="0" xfId="23" applyFont="1" applyAlignment="1" applyProtection="1">
      <alignment horizontal="left"/>
      <protection/>
    </xf>
    <xf numFmtId="37" fontId="9" fillId="0" borderId="0" xfId="23" applyFont="1">
      <alignment/>
      <protection/>
    </xf>
    <xf numFmtId="37" fontId="8" fillId="0" borderId="0" xfId="23" applyFont="1">
      <alignment/>
      <protection/>
    </xf>
    <xf numFmtId="37" fontId="8" fillId="0" borderId="1" xfId="23" applyFont="1" applyBorder="1" applyAlignment="1" applyProtection="1" quotePrefix="1">
      <alignment horizontal="left"/>
      <protection/>
    </xf>
    <xf numFmtId="37" fontId="9" fillId="0" borderId="1" xfId="23" applyFont="1" applyBorder="1">
      <alignment/>
      <protection/>
    </xf>
    <xf numFmtId="37" fontId="9" fillId="0" borderId="0" xfId="23" applyFont="1" applyAlignment="1" applyProtection="1">
      <alignment horizontal="fill"/>
      <protection/>
    </xf>
    <xf numFmtId="37" fontId="8" fillId="0" borderId="0" xfId="23" applyFont="1" applyAlignment="1" quotePrefix="1">
      <alignment horizontal="left"/>
      <protection/>
    </xf>
    <xf numFmtId="37" fontId="8" fillId="0" borderId="0" xfId="23" applyFont="1" applyAlignment="1" applyProtection="1">
      <alignment horizontal="fill"/>
      <protection/>
    </xf>
    <xf numFmtId="3" fontId="8" fillId="0" borderId="0" xfId="0" applyNumberFormat="1" applyFont="1" applyAlignment="1">
      <alignment/>
    </xf>
    <xf numFmtId="37" fontId="8" fillId="0" borderId="0" xfId="23" applyNumberFormat="1" applyFont="1" applyAlignment="1" applyProtection="1">
      <alignment horizontal="right"/>
      <protection/>
    </xf>
    <xf numFmtId="37" fontId="8" fillId="0" borderId="0" xfId="23" applyFont="1" applyAlignment="1" applyProtection="1" quotePrefix="1">
      <alignment horizontal="left"/>
      <protection/>
    </xf>
    <xf numFmtId="37" fontId="8" fillId="0" borderId="0" xfId="23" applyFont="1" applyBorder="1" applyAlignment="1" applyProtection="1">
      <alignment horizontal="left"/>
      <protection/>
    </xf>
    <xf numFmtId="3" fontId="8" fillId="0" borderId="1" xfId="0" applyNumberFormat="1" applyFont="1" applyBorder="1" applyAlignment="1">
      <alignment/>
    </xf>
    <xf numFmtId="37" fontId="8" fillId="0" borderId="1" xfId="23" applyNumberFormat="1" applyFont="1" applyBorder="1" applyAlignment="1" applyProtection="1">
      <alignment horizontal="right"/>
      <protection/>
    </xf>
    <xf numFmtId="37" fontId="8" fillId="0" borderId="0" xfId="23" applyFont="1" applyBorder="1" applyAlignment="1" applyProtection="1">
      <alignment horizontal="right"/>
      <protection/>
    </xf>
    <xf numFmtId="37" fontId="8" fillId="0" borderId="0" xfId="23" applyFont="1" applyAlignment="1">
      <alignment horizontal="right"/>
      <protection/>
    </xf>
    <xf numFmtId="5" fontId="8" fillId="0" borderId="2" xfId="23" applyNumberFormat="1" applyFont="1" applyBorder="1" applyAlignment="1" applyProtection="1">
      <alignment horizontal="right"/>
      <protection/>
    </xf>
    <xf numFmtId="5" fontId="8" fillId="0" borderId="0" xfId="23" applyNumberFormat="1" applyFont="1" applyAlignment="1" applyProtection="1">
      <alignment horizontal="right"/>
      <protection/>
    </xf>
    <xf numFmtId="5" fontId="8" fillId="0" borderId="0" xfId="23" applyNumberFormat="1" applyFont="1" applyBorder="1" applyAlignment="1" applyProtection="1">
      <alignment horizontal="right"/>
      <protection/>
    </xf>
    <xf numFmtId="37" fontId="8" fillId="0" borderId="0" xfId="23" applyFont="1" applyAlignment="1">
      <alignment horizontal="left"/>
      <protection/>
    </xf>
    <xf numFmtId="37" fontId="8" fillId="0" borderId="1" xfId="23" applyFont="1" applyBorder="1">
      <alignment/>
      <protection/>
    </xf>
    <xf numFmtId="37" fontId="8" fillId="0" borderId="0" xfId="23" applyFont="1" applyBorder="1" applyAlignment="1" applyProtection="1" quotePrefix="1">
      <alignment horizontal="left"/>
      <protection/>
    </xf>
    <xf numFmtId="37" fontId="8" fillId="0" borderId="0" xfId="23" applyFont="1" applyBorder="1">
      <alignment/>
      <protection/>
    </xf>
    <xf numFmtId="166" fontId="8" fillId="0" borderId="0" xfId="23" applyNumberFormat="1" applyFont="1" applyAlignment="1">
      <alignment horizontal="right"/>
      <protection/>
    </xf>
    <xf numFmtId="166" fontId="8" fillId="0" borderId="0" xfId="23" applyNumberFormat="1" applyFont="1" applyAlignment="1" applyProtection="1">
      <alignment horizontal="right"/>
      <protection/>
    </xf>
    <xf numFmtId="166" fontId="8" fillId="0" borderId="0" xfId="23" applyNumberFormat="1" applyFont="1" applyBorder="1" applyAlignment="1" applyProtection="1">
      <alignment horizontal="right"/>
      <protection/>
    </xf>
    <xf numFmtId="37" fontId="8" fillId="0" borderId="0" xfId="23" applyFont="1" applyBorder="1" applyAlignment="1">
      <alignment horizontal="right"/>
      <protection/>
    </xf>
    <xf numFmtId="37" fontId="8" fillId="0" borderId="0" xfId="23" applyFont="1" applyBorder="1" applyAlignment="1" applyProtection="1">
      <alignment horizontal="fill"/>
      <protection/>
    </xf>
    <xf numFmtId="37" fontId="8" fillId="0" borderId="0" xfId="23" applyNumberFormat="1" applyFont="1" applyProtection="1">
      <alignment/>
      <protection/>
    </xf>
    <xf numFmtId="37" fontId="8" fillId="0" borderId="0" xfId="23" applyNumberFormat="1" applyFont="1" applyBorder="1" applyProtection="1">
      <alignment/>
      <protection/>
    </xf>
    <xf numFmtId="37" fontId="8" fillId="0" borderId="1" xfId="23" applyNumberFormat="1" applyFont="1" applyBorder="1" applyProtection="1">
      <alignment/>
      <protection/>
    </xf>
    <xf numFmtId="37" fontId="8" fillId="0" borderId="0" xfId="23" applyNumberFormat="1" applyFont="1" applyAlignment="1" applyProtection="1">
      <alignment horizontal="fill"/>
      <protection/>
    </xf>
    <xf numFmtId="5" fontId="8" fillId="0" borderId="2" xfId="23" applyNumberFormat="1" applyFont="1" applyBorder="1" applyProtection="1">
      <alignment/>
      <protection/>
    </xf>
    <xf numFmtId="5" fontId="8" fillId="0" borderId="0" xfId="23" applyNumberFormat="1" applyFont="1" applyBorder="1" applyProtection="1">
      <alignment/>
      <protection/>
    </xf>
    <xf numFmtId="37" fontId="8" fillId="0" borderId="0" xfId="23" applyFont="1" applyAlignment="1" applyProtection="1">
      <alignment horizontal="right"/>
      <protection/>
    </xf>
    <xf numFmtId="166" fontId="8" fillId="0" borderId="0" xfId="23" applyNumberFormat="1" applyFont="1" applyProtection="1">
      <alignment/>
      <protection/>
    </xf>
    <xf numFmtId="166" fontId="8" fillId="0" borderId="0" xfId="23" applyNumberFormat="1" applyFont="1" applyBorder="1" applyProtection="1">
      <alignment/>
      <protection/>
    </xf>
    <xf numFmtId="37" fontId="8" fillId="0" borderId="0" xfId="23" applyFont="1" applyBorder="1" applyAlignment="1" applyProtection="1" quotePrefix="1">
      <alignment horizontal="fill"/>
      <protection/>
    </xf>
    <xf numFmtId="165" fontId="8" fillId="0" borderId="0" xfId="23" applyNumberFormat="1" applyFont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37" fontId="8" fillId="0" borderId="0" xfId="23" applyNumberFormat="1" applyFont="1" applyBorder="1" applyAlignment="1" applyProtection="1">
      <alignment horizontal="fill"/>
      <protection/>
    </xf>
    <xf numFmtId="37" fontId="8" fillId="0" borderId="0" xfId="21" applyFont="1" applyAlignment="1" applyProtection="1">
      <alignment horizontal="left"/>
      <protection/>
    </xf>
    <xf numFmtId="37" fontId="8" fillId="0" borderId="0" xfId="21" applyFont="1">
      <alignment/>
      <protection/>
    </xf>
    <xf numFmtId="37" fontId="8" fillId="0" borderId="0" xfId="21" applyFont="1" applyAlignment="1" applyProtection="1" quotePrefix="1">
      <alignment horizontal="left"/>
      <protection/>
    </xf>
    <xf numFmtId="37" fontId="8" fillId="0" borderId="1" xfId="21" applyFont="1" applyBorder="1" applyAlignment="1" applyProtection="1" quotePrefix="1">
      <alignment horizontal="left"/>
      <protection/>
    </xf>
    <xf numFmtId="37" fontId="8" fillId="0" borderId="1" xfId="21" applyFont="1" applyBorder="1">
      <alignment/>
      <protection/>
    </xf>
    <xf numFmtId="37" fontId="8" fillId="0" borderId="0" xfId="21" applyNumberFormat="1" applyFont="1" applyProtection="1">
      <alignment/>
      <protection/>
    </xf>
    <xf numFmtId="37" fontId="8" fillId="0" borderId="0" xfId="21" applyFont="1" applyBorder="1">
      <alignment/>
      <protection/>
    </xf>
    <xf numFmtId="37" fontId="8" fillId="0" borderId="3" xfId="22" applyFont="1" applyBorder="1" applyAlignment="1" applyProtection="1">
      <alignment horizontal="fill"/>
      <protection/>
    </xf>
    <xf numFmtId="5" fontId="8" fillId="0" borderId="2" xfId="21" applyNumberFormat="1" applyFont="1" applyBorder="1" applyProtection="1">
      <alignment/>
      <protection/>
    </xf>
    <xf numFmtId="5" fontId="8" fillId="0" borderId="0" xfId="21" applyNumberFormat="1" applyFont="1" applyBorder="1">
      <alignment/>
      <protection/>
    </xf>
    <xf numFmtId="37" fontId="8" fillId="0" borderId="0" xfId="21" applyFont="1" applyAlignment="1" applyProtection="1">
      <alignment horizontal="fill"/>
      <protection/>
    </xf>
    <xf numFmtId="37" fontId="8" fillId="0" borderId="3" xfId="23" applyFont="1" applyBorder="1">
      <alignment/>
      <protection/>
    </xf>
    <xf numFmtId="5" fontId="8" fillId="0" borderId="2" xfId="23" applyNumberFormat="1" applyFont="1" applyBorder="1">
      <alignment/>
      <protection/>
    </xf>
    <xf numFmtId="5" fontId="8" fillId="0" borderId="0" xfId="23" applyNumberFormat="1" applyFont="1" applyBorder="1">
      <alignment/>
      <protection/>
    </xf>
    <xf numFmtId="37" fontId="8" fillId="0" borderId="1" xfId="23" applyFont="1" applyBorder="1" applyAlignment="1" applyProtection="1">
      <alignment horizontal="left"/>
      <protection/>
    </xf>
    <xf numFmtId="37" fontId="8" fillId="0" borderId="0" xfId="23" applyNumberFormat="1" applyFont="1" applyBorder="1" applyAlignment="1" applyProtection="1">
      <alignment horizontal="right"/>
      <protection/>
    </xf>
    <xf numFmtId="166" fontId="8" fillId="0" borderId="0" xfId="23" applyNumberFormat="1" applyFont="1" applyBorder="1" applyAlignment="1" applyProtection="1">
      <alignment horizontal="fill"/>
      <protection/>
    </xf>
    <xf numFmtId="5" fontId="8" fillId="0" borderId="2" xfId="23" applyNumberFormat="1" applyFont="1" applyBorder="1" applyAlignment="1" applyProtection="1">
      <alignment/>
      <protection/>
    </xf>
    <xf numFmtId="37" fontId="8" fillId="0" borderId="0" xfId="23" applyNumberFormat="1" applyFont="1" applyAlignment="1" applyProtection="1" quotePrefix="1">
      <alignment horizontal="left"/>
      <protection/>
    </xf>
    <xf numFmtId="174" fontId="8" fillId="0" borderId="0" xfId="23" applyNumberFormat="1" applyFont="1">
      <alignment/>
      <protection/>
    </xf>
    <xf numFmtId="174" fontId="8" fillId="0" borderId="2" xfId="23" applyNumberFormat="1" applyFont="1" applyBorder="1" applyAlignment="1">
      <alignment horizontal="right"/>
      <protection/>
    </xf>
    <xf numFmtId="174" fontId="8" fillId="0" borderId="0" xfId="23" applyNumberFormat="1" applyFont="1" applyBorder="1" applyProtection="1">
      <alignment/>
      <protection/>
    </xf>
    <xf numFmtId="37" fontId="8" fillId="0" borderId="0" xfId="23" applyFont="1" applyBorder="1" applyAlignment="1" applyProtection="1">
      <alignment horizontal="center"/>
      <protection/>
    </xf>
    <xf numFmtId="0" fontId="8" fillId="0" borderId="1" xfId="0" applyFont="1" applyBorder="1" applyAlignment="1" applyProtection="1" quotePrefix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166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Alignment="1" applyProtection="1">
      <alignment horizontal="fill"/>
      <protection/>
    </xf>
    <xf numFmtId="5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Alignment="1" applyProtection="1">
      <alignment horizontal="right"/>
      <protection/>
    </xf>
    <xf numFmtId="166" fontId="8" fillId="0" borderId="0" xfId="0" applyNumberFormat="1" applyFont="1" applyBorder="1" applyAlignment="1" applyProtection="1">
      <alignment/>
      <protection/>
    </xf>
    <xf numFmtId="37" fontId="8" fillId="0" borderId="1" xfId="22" applyFont="1" applyBorder="1" applyAlignment="1" applyProtection="1">
      <alignment horizontal="center"/>
      <protection/>
    </xf>
    <xf numFmtId="37" fontId="8" fillId="0" borderId="1" xfId="22" applyFont="1" applyBorder="1" applyAlignment="1" applyProtection="1" quotePrefix="1">
      <alignment horizontal="center"/>
      <protection/>
    </xf>
    <xf numFmtId="37" fontId="8" fillId="0" borderId="0" xfId="22" applyFont="1" applyAlignment="1" applyProtection="1" quotePrefix="1">
      <alignment horizontal="center"/>
      <protection/>
    </xf>
    <xf numFmtId="37" fontId="8" fillId="0" borderId="1" xfId="22" applyFont="1" applyBorder="1" applyAlignment="1" quotePrefix="1">
      <alignment horizontal="center"/>
      <protection/>
    </xf>
    <xf numFmtId="37" fontId="8" fillId="0" borderId="0" xfId="22" applyFont="1" applyProtection="1">
      <alignment/>
      <protection/>
    </xf>
    <xf numFmtId="37" fontId="8" fillId="0" borderId="1" xfId="22" applyFont="1" applyBorder="1" applyProtection="1">
      <alignment/>
      <protection/>
    </xf>
    <xf numFmtId="37" fontId="8" fillId="0" borderId="0" xfId="22" applyFont="1" applyAlignment="1" quotePrefix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1" xfId="0" applyFont="1" applyBorder="1" applyAlignment="1" quotePrefix="1">
      <alignment horizontal="center"/>
    </xf>
    <xf numFmtId="170" fontId="8" fillId="0" borderId="0" xfId="15" applyNumberFormat="1" applyFont="1" applyAlignment="1" applyProtection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Alignment="1" applyProtection="1">
      <alignment horizontal="left"/>
      <protection/>
    </xf>
    <xf numFmtId="170" fontId="8" fillId="0" borderId="1" xfId="15" applyNumberFormat="1" applyFont="1" applyBorder="1" applyAlignment="1" applyProtection="1">
      <alignment/>
      <protection/>
    </xf>
    <xf numFmtId="170" fontId="8" fillId="0" borderId="1" xfId="15" applyNumberFormat="1" applyFont="1" applyBorder="1" applyAlignment="1">
      <alignment/>
    </xf>
    <xf numFmtId="37" fontId="8" fillId="0" borderId="0" xfId="22" applyFont="1" applyBorder="1" applyAlignment="1" applyProtection="1" quotePrefix="1">
      <alignment horizontal="center"/>
      <protection/>
    </xf>
    <xf numFmtId="37" fontId="8" fillId="0" borderId="0" xfId="22" applyFont="1" applyBorder="1" applyAlignment="1" applyProtection="1">
      <alignment/>
      <protection/>
    </xf>
    <xf numFmtId="37" fontId="8" fillId="0" borderId="0" xfId="22" applyFont="1" applyAlignment="1" applyProtection="1">
      <alignment horizontal="center"/>
      <protection/>
    </xf>
    <xf numFmtId="165" fontId="8" fillId="0" borderId="0" xfId="22" applyNumberFormat="1" applyFont="1" applyProtection="1">
      <alignment/>
      <protection/>
    </xf>
    <xf numFmtId="164" fontId="8" fillId="0" borderId="1" xfId="24" applyFont="1" applyBorder="1" applyAlignment="1" quotePrefix="1">
      <alignment horizontal="center"/>
      <protection/>
    </xf>
    <xf numFmtId="164" fontId="8" fillId="0" borderId="0" xfId="24" applyFont="1" applyAlignment="1" quotePrefix="1">
      <alignment horizontal="center"/>
      <protection/>
    </xf>
    <xf numFmtId="166" fontId="8" fillId="0" borderId="0" xfId="24" applyNumberFormat="1" applyFont="1">
      <alignment/>
      <protection/>
    </xf>
    <xf numFmtId="166" fontId="8" fillId="0" borderId="0" xfId="24" applyNumberFormat="1" applyFont="1" applyBorder="1" applyAlignment="1">
      <alignment horizontal="right"/>
      <protection/>
    </xf>
    <xf numFmtId="164" fontId="8" fillId="0" borderId="1" xfId="24" applyFont="1" applyBorder="1" applyAlignment="1" applyProtection="1" quotePrefix="1">
      <alignment horizontal="center"/>
      <protection/>
    </xf>
    <xf numFmtId="164" fontId="8" fillId="0" borderId="0" xfId="24" applyFont="1" applyAlignment="1" applyProtection="1" quotePrefix="1">
      <alignment horizontal="center"/>
      <protection/>
    </xf>
    <xf numFmtId="166" fontId="8" fillId="0" borderId="0" xfId="24" applyNumberFormat="1" applyFont="1" applyProtection="1">
      <alignment/>
      <protection/>
    </xf>
    <xf numFmtId="164" fontId="8" fillId="0" borderId="0" xfId="24" applyFont="1" applyProtection="1">
      <alignment/>
      <protection/>
    </xf>
    <xf numFmtId="164" fontId="8" fillId="0" borderId="0" xfId="24" applyFont="1" applyBorder="1" applyProtection="1">
      <alignment/>
      <protection/>
    </xf>
    <xf numFmtId="164" fontId="8" fillId="0" borderId="0" xfId="24" applyNumberFormat="1" applyFont="1" applyBorder="1" applyProtection="1">
      <alignment/>
      <protection/>
    </xf>
    <xf numFmtId="166" fontId="8" fillId="0" borderId="0" xfId="24" applyNumberFormat="1" applyFont="1" applyAlignment="1" applyProtection="1">
      <alignment horizontal="fill"/>
      <protection/>
    </xf>
    <xf numFmtId="164" fontId="8" fillId="0" borderId="0" xfId="24" applyFont="1" applyAlignment="1" applyProtection="1">
      <alignment horizontal="center"/>
      <protection/>
    </xf>
    <xf numFmtId="165" fontId="8" fillId="0" borderId="0" xfId="24" applyNumberFormat="1" applyFont="1" applyProtection="1">
      <alignment/>
      <protection/>
    </xf>
    <xf numFmtId="37" fontId="8" fillId="0" borderId="0" xfId="15" applyNumberFormat="1" applyFont="1" applyAlignment="1">
      <alignment/>
    </xf>
    <xf numFmtId="37" fontId="8" fillId="0" borderId="1" xfId="24" applyNumberFormat="1" applyFont="1" applyBorder="1" applyProtection="1">
      <alignment/>
      <protection/>
    </xf>
    <xf numFmtId="37" fontId="8" fillId="0" borderId="1" xfId="15" applyNumberFormat="1" applyFont="1" applyBorder="1" applyAlignment="1">
      <alignment/>
    </xf>
    <xf numFmtId="5" fontId="8" fillId="0" borderId="2" xfId="24" applyNumberFormat="1" applyFont="1" applyBorder="1" applyAlignment="1">
      <alignment horizontal="center"/>
      <protection/>
    </xf>
    <xf numFmtId="5" fontId="8" fillId="0" borderId="0" xfId="24" applyNumberFormat="1" applyFont="1" applyProtection="1">
      <alignment/>
      <protection/>
    </xf>
    <xf numFmtId="14" fontId="8" fillId="0" borderId="0" xfId="24" applyNumberFormat="1" applyFont="1" applyAlignment="1">
      <alignment horizontal="left"/>
      <protection/>
    </xf>
    <xf numFmtId="0" fontId="8" fillId="0" borderId="1" xfId="22" applyNumberFormat="1" applyFont="1" applyBorder="1" applyAlignment="1" applyProtection="1" quotePrefix="1">
      <alignment horizontal="center"/>
      <protection/>
    </xf>
    <xf numFmtId="5" fontId="8" fillId="0" borderId="0" xfId="22" applyNumberFormat="1" applyFont="1" applyBorder="1" applyProtection="1">
      <alignment/>
      <protection/>
    </xf>
    <xf numFmtId="14" fontId="8" fillId="0" borderId="0" xfId="24" applyNumberFormat="1" applyFont="1">
      <alignment/>
      <protection/>
    </xf>
    <xf numFmtId="37" fontId="8" fillId="0" borderId="1" xfId="24" applyNumberFormat="1" applyFont="1" applyBorder="1" applyAlignment="1" applyProtection="1">
      <alignment horizontal="center"/>
      <protection/>
    </xf>
    <xf numFmtId="37" fontId="8" fillId="0" borderId="1" xfId="24" applyNumberFormat="1" applyFont="1" applyBorder="1" applyAlignment="1" applyProtection="1" quotePrefix="1">
      <alignment horizontal="center"/>
      <protection/>
    </xf>
    <xf numFmtId="37" fontId="8" fillId="0" borderId="0" xfId="24" applyNumberFormat="1" applyFont="1" applyAlignment="1" applyProtection="1" quotePrefix="1">
      <alignment horizontal="center"/>
      <protection/>
    </xf>
    <xf numFmtId="37" fontId="8" fillId="0" borderId="0" xfId="24" applyNumberFormat="1" applyFont="1" applyBorder="1" applyAlignment="1" applyProtection="1" quotePrefix="1">
      <alignment horizontal="center"/>
      <protection/>
    </xf>
    <xf numFmtId="37" fontId="8" fillId="0" borderId="0" xfId="24" applyNumberFormat="1" applyFont="1" applyBorder="1">
      <alignment/>
      <protection/>
    </xf>
    <xf numFmtId="5" fontId="8" fillId="0" borderId="0" xfId="24" applyNumberFormat="1" applyFont="1" applyBorder="1" applyProtection="1">
      <alignment/>
      <protection/>
    </xf>
    <xf numFmtId="37" fontId="8" fillId="0" borderId="1" xfId="24" applyNumberFormat="1" applyFont="1" applyBorder="1" applyAlignment="1" quotePrefix="1">
      <alignment horizontal="center"/>
      <protection/>
    </xf>
    <xf numFmtId="37" fontId="8" fillId="0" borderId="0" xfId="24" applyNumberFormat="1" applyFont="1" applyAlignment="1" quotePrefix="1">
      <alignment horizontal="center"/>
      <protection/>
    </xf>
    <xf numFmtId="37" fontId="8" fillId="0" borderId="1" xfId="23" applyFont="1" applyBorder="1" applyAlignment="1" applyProtection="1">
      <alignment horizontal="center"/>
      <protection/>
    </xf>
    <xf numFmtId="37" fontId="8" fillId="0" borderId="0" xfId="23" applyFont="1" applyAlignment="1" applyProtection="1">
      <alignment horizontal="center"/>
      <protection/>
    </xf>
    <xf numFmtId="37" fontId="8" fillId="0" borderId="1" xfId="23" applyFont="1" applyBorder="1" applyAlignment="1" applyProtection="1" quotePrefix="1">
      <alignment horizontal="center"/>
      <protection/>
    </xf>
    <xf numFmtId="37" fontId="8" fillId="0" borderId="0" xfId="23" applyFont="1" applyAlignment="1" applyProtection="1" quotePrefix="1">
      <alignment horizontal="center"/>
      <protection/>
    </xf>
    <xf numFmtId="0" fontId="8" fillId="0" borderId="1" xfId="23" applyNumberFormat="1" applyFont="1" applyBorder="1" applyAlignment="1">
      <alignment horizontal="center"/>
      <protection/>
    </xf>
    <xf numFmtId="0" fontId="8" fillId="0" borderId="0" xfId="23" applyNumberFormat="1" applyFont="1" applyBorder="1" applyAlignment="1">
      <alignment horizontal="center"/>
      <protection/>
    </xf>
    <xf numFmtId="37" fontId="8" fillId="0" borderId="0" xfId="23" applyFont="1" applyAlignment="1" applyProtection="1" quotePrefix="1">
      <alignment horizontal="fill"/>
      <protection/>
    </xf>
    <xf numFmtId="37" fontId="8" fillId="0" borderId="1" xfId="23" applyFont="1" applyBorder="1" applyAlignment="1" applyProtection="1">
      <alignment horizontal="right"/>
      <protection/>
    </xf>
    <xf numFmtId="5" fontId="8" fillId="0" borderId="0" xfId="23" applyNumberFormat="1" applyFont="1" applyAlignment="1">
      <alignment horizontal="right"/>
      <protection/>
    </xf>
    <xf numFmtId="173" fontId="8" fillId="0" borderId="0" xfId="17" applyNumberFormat="1" applyFont="1" applyBorder="1" applyAlignment="1">
      <alignment horizontal="right"/>
    </xf>
    <xf numFmtId="173" fontId="8" fillId="0" borderId="0" xfId="17" applyNumberFormat="1" applyFont="1" applyBorder="1" applyAlignment="1" applyProtection="1">
      <alignment horizontal="right"/>
      <protection/>
    </xf>
    <xf numFmtId="14" fontId="8" fillId="0" borderId="0" xfId="23" applyNumberFormat="1" applyFont="1" applyAlignment="1">
      <alignment horizontal="left"/>
      <protection/>
    </xf>
    <xf numFmtId="37" fontId="8" fillId="0" borderId="0" xfId="23" applyFont="1" applyProtection="1">
      <alignment/>
      <protection/>
    </xf>
    <xf numFmtId="37" fontId="8" fillId="0" borderId="1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8" fillId="0" borderId="0" xfId="23" applyNumberFormat="1" applyFont="1" applyAlignment="1" applyProtection="1">
      <alignment horizontal="left"/>
      <protection/>
    </xf>
    <xf numFmtId="166" fontId="8" fillId="0" borderId="0" xfId="23" applyNumberFormat="1" applyFont="1" applyBorder="1" applyAlignment="1" applyProtection="1">
      <alignment horizontal="left"/>
      <protection/>
    </xf>
    <xf numFmtId="14" fontId="8" fillId="0" borderId="0" xfId="23" applyNumberFormat="1" applyFont="1" applyBorder="1" applyAlignment="1">
      <alignment horizontal="left"/>
      <protection/>
    </xf>
    <xf numFmtId="165" fontId="8" fillId="0" borderId="0" xfId="23" applyNumberFormat="1" applyFont="1" applyAlignment="1" applyProtection="1">
      <alignment horizontal="right"/>
      <protection/>
    </xf>
    <xf numFmtId="5" fontId="8" fillId="0" borderId="0" xfId="23" applyNumberFormat="1" applyFont="1" applyProtection="1">
      <alignment/>
      <protection/>
    </xf>
    <xf numFmtId="37" fontId="8" fillId="0" borderId="0" xfId="21" applyFont="1" applyProtection="1">
      <alignment/>
      <protection/>
    </xf>
    <xf numFmtId="37" fontId="8" fillId="0" borderId="0" xfId="21" applyNumberFormat="1" applyFont="1" applyBorder="1" applyProtection="1">
      <alignment/>
      <protection/>
    </xf>
    <xf numFmtId="37" fontId="8" fillId="0" borderId="0" xfId="21" applyFont="1" applyBorder="1" applyProtection="1">
      <alignment/>
      <protection/>
    </xf>
    <xf numFmtId="5" fontId="8" fillId="0" borderId="0" xfId="0" applyNumberFormat="1" applyFont="1" applyBorder="1" applyAlignment="1">
      <alignment/>
    </xf>
    <xf numFmtId="5" fontId="8" fillId="0" borderId="0" xfId="21" applyNumberFormat="1" applyFont="1" applyBorder="1" applyProtection="1">
      <alignment/>
      <protection/>
    </xf>
    <xf numFmtId="37" fontId="8" fillId="0" borderId="1" xfId="23" applyFont="1" applyBorder="1" applyAlignment="1" quotePrefix="1">
      <alignment horizontal="center"/>
      <protection/>
    </xf>
    <xf numFmtId="37" fontId="8" fillId="0" borderId="1" xfId="23" applyFont="1" applyBorder="1" applyAlignment="1">
      <alignment horizontal="right"/>
      <protection/>
    </xf>
    <xf numFmtId="37" fontId="8" fillId="0" borderId="0" xfId="23" applyNumberFormat="1" applyFont="1" applyAlignment="1">
      <alignment horizontal="right"/>
      <protection/>
    </xf>
    <xf numFmtId="37" fontId="8" fillId="0" borderId="0" xfId="23" applyNumberFormat="1" applyFont="1">
      <alignment/>
      <protection/>
    </xf>
    <xf numFmtId="174" fontId="8" fillId="0" borderId="0" xfId="23" applyNumberFormat="1" applyFont="1" applyBorder="1">
      <alignment/>
      <protection/>
    </xf>
    <xf numFmtId="37" fontId="8" fillId="0" borderId="0" xfId="23" applyFont="1" applyBorder="1" applyAlignment="1" applyProtection="1" quotePrefix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%93" xfId="21"/>
    <cellStyle name="Normal_CASCT2" xfId="22"/>
    <cellStyle name="Normal_STATS93" xfId="23"/>
    <cellStyle name="Normal_WIN%9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B448"/>
  <sheetViews>
    <sheetView showGridLines="0" tabSelected="1" workbookViewId="0" topLeftCell="A1">
      <selection activeCell="A2" sqref="A2"/>
    </sheetView>
  </sheetViews>
  <sheetFormatPr defaultColWidth="12.57421875" defaultRowHeight="12.75"/>
  <cols>
    <col min="1" max="1" width="15.421875" style="1" customWidth="1"/>
    <col min="2" max="2" width="1.1484375" style="1" customWidth="1"/>
    <col min="3" max="3" width="10.421875" style="1" bestFit="1" customWidth="1"/>
    <col min="4" max="4" width="3.7109375" style="1" customWidth="1"/>
    <col min="5" max="5" width="10.421875" style="1" bestFit="1" customWidth="1"/>
    <col min="6" max="6" width="3.7109375" style="1" customWidth="1"/>
    <col min="7" max="7" width="10.421875" style="1" bestFit="1" customWidth="1"/>
    <col min="8" max="8" width="3.57421875" style="1" customWidth="1"/>
    <col min="9" max="9" width="10.421875" style="1" bestFit="1" customWidth="1"/>
    <col min="10" max="10" width="3.7109375" style="1" customWidth="1"/>
    <col min="11" max="11" width="10.421875" style="1" bestFit="1" customWidth="1"/>
    <col min="12" max="12" width="3.7109375" style="1" customWidth="1"/>
    <col min="13" max="13" width="10.421875" style="1" bestFit="1" customWidth="1"/>
    <col min="14" max="14" width="3.7109375" style="1" customWidth="1"/>
    <col min="15" max="15" width="10.421875" style="1" bestFit="1" customWidth="1"/>
    <col min="16" max="16" width="3.7109375" style="1" customWidth="1"/>
    <col min="17" max="17" width="10.421875" style="1" bestFit="1" customWidth="1"/>
    <col min="18" max="18" width="3.7109375" style="1" customWidth="1"/>
    <col min="19" max="19" width="10.421875" style="1" bestFit="1" customWidth="1"/>
    <col min="20" max="20" width="3.7109375" style="1" customWidth="1"/>
    <col min="21" max="21" width="10.421875" style="1" bestFit="1" customWidth="1"/>
    <col min="22" max="22" width="3.7109375" style="1" customWidth="1"/>
    <col min="23" max="23" width="9.00390625" style="1" customWidth="1"/>
    <col min="24" max="24" width="2.7109375" style="1" customWidth="1"/>
    <col min="25" max="25" width="9.7109375" style="1" customWidth="1"/>
    <col min="26" max="26" width="2.57421875" style="1" customWidth="1"/>
    <col min="27" max="27" width="10.421875" style="1" customWidth="1"/>
    <col min="28" max="28" width="2.421875" style="1" customWidth="1"/>
    <col min="29" max="29" width="10.421875" style="1" customWidth="1"/>
    <col min="30" max="30" width="2.421875" style="1" customWidth="1"/>
    <col min="31" max="31" width="10.7109375" style="1" customWidth="1"/>
    <col min="32" max="32" width="1.7109375" style="1" customWidth="1"/>
    <col min="33" max="33" width="10.7109375" style="1" customWidth="1"/>
    <col min="34" max="34" width="2.8515625" style="1" customWidth="1"/>
    <col min="35" max="35" width="12.57421875" style="1" customWidth="1"/>
    <col min="36" max="36" width="1.7109375" style="1" customWidth="1"/>
    <col min="37" max="37" width="12.57421875" style="1" customWidth="1"/>
    <col min="38" max="38" width="1.7109375" style="1" customWidth="1"/>
    <col min="39" max="16384" width="12.57421875" style="1" customWidth="1"/>
  </cols>
  <sheetData>
    <row r="1" spans="1:37" ht="1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2">
      <c r="A2" s="78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2">
      <c r="A3" s="111" t="s">
        <v>76</v>
      </c>
      <c r="B3" s="79"/>
      <c r="C3" s="79"/>
      <c r="D3" s="79"/>
      <c r="E3" s="80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">
      <c r="A4" s="76" t="s">
        <v>2</v>
      </c>
      <c r="B4" s="81"/>
      <c r="C4" s="81"/>
      <c r="D4" s="80"/>
      <c r="E4" s="80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23" ht="12">
      <c r="A7" s="77"/>
      <c r="B7" s="77"/>
      <c r="C7" s="82" t="s">
        <v>3</v>
      </c>
      <c r="D7" s="77"/>
      <c r="E7" s="82">
        <v>1991</v>
      </c>
      <c r="F7" s="77"/>
      <c r="G7" s="82" t="s">
        <v>5</v>
      </c>
      <c r="H7" s="77"/>
      <c r="I7" s="82" t="s">
        <v>6</v>
      </c>
      <c r="J7" s="77"/>
      <c r="K7" s="82" t="s">
        <v>7</v>
      </c>
      <c r="L7" s="77"/>
      <c r="M7" s="219" t="s">
        <v>8</v>
      </c>
      <c r="N7" s="220"/>
      <c r="O7" s="219" t="s">
        <v>9</v>
      </c>
      <c r="P7" s="77"/>
      <c r="Q7" s="219" t="s">
        <v>39</v>
      </c>
      <c r="R7" s="77"/>
      <c r="S7" s="219" t="s">
        <v>41</v>
      </c>
      <c r="T7" s="77"/>
      <c r="U7" s="219" t="s">
        <v>46</v>
      </c>
      <c r="V7" s="26"/>
      <c r="W7" s="13"/>
    </row>
    <row r="8" spans="1:23" ht="12">
      <c r="A8" s="77"/>
      <c r="B8" s="77"/>
      <c r="C8" s="81"/>
      <c r="D8" s="77"/>
      <c r="E8" s="81"/>
      <c r="F8" s="77"/>
      <c r="G8" s="81"/>
      <c r="H8" s="77"/>
      <c r="I8" s="81"/>
      <c r="J8" s="77"/>
      <c r="K8" s="81"/>
      <c r="L8" s="77"/>
      <c r="M8" s="81"/>
      <c r="N8" s="81"/>
      <c r="O8" s="77"/>
      <c r="P8" s="77"/>
      <c r="Q8" s="77"/>
      <c r="R8" s="77"/>
      <c r="S8" s="77"/>
      <c r="T8" s="77"/>
      <c r="U8" s="77"/>
      <c r="V8" s="13"/>
      <c r="W8" s="13"/>
    </row>
    <row r="9" spans="1:23" ht="1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13"/>
      <c r="W9" s="13"/>
    </row>
    <row r="10" spans="1:23" ht="12">
      <c r="A10" s="76" t="s">
        <v>10</v>
      </c>
      <c r="B10" s="77"/>
      <c r="C10" s="84">
        <f>C90+C170</f>
        <v>199611</v>
      </c>
      <c r="D10" s="77"/>
      <c r="E10" s="84">
        <f>E90+E170</f>
        <v>191490</v>
      </c>
      <c r="F10" s="77"/>
      <c r="G10" s="84">
        <f>G90+G170</f>
        <v>199774</v>
      </c>
      <c r="H10" s="221"/>
      <c r="I10" s="84">
        <f>I90+I170</f>
        <v>217568</v>
      </c>
      <c r="J10" s="221"/>
      <c r="K10" s="84">
        <f>K90+K170</f>
        <v>228883</v>
      </c>
      <c r="L10" s="221"/>
      <c r="M10" s="84">
        <f>M90+M170</f>
        <v>256348</v>
      </c>
      <c r="N10" s="92"/>
      <c r="O10" s="84">
        <f>O90+O170</f>
        <v>250803</v>
      </c>
      <c r="P10" s="221"/>
      <c r="Q10" s="222">
        <f>Q90+Q170</f>
        <v>248938</v>
      </c>
      <c r="R10" s="221"/>
      <c r="S10" s="222">
        <f>S90+S170</f>
        <v>256704</v>
      </c>
      <c r="T10" s="221"/>
      <c r="U10" s="222">
        <f>U90+U170</f>
        <v>291980</v>
      </c>
      <c r="V10" s="19"/>
      <c r="W10" s="68"/>
    </row>
    <row r="11" spans="1:23" ht="12">
      <c r="A11" s="77"/>
      <c r="B11" s="77"/>
      <c r="C11" s="84"/>
      <c r="D11" s="77"/>
      <c r="E11" s="84"/>
      <c r="F11" s="77"/>
      <c r="G11" s="84"/>
      <c r="H11" s="77"/>
      <c r="I11" s="84"/>
      <c r="J11" s="77"/>
      <c r="K11" s="84"/>
      <c r="L11" s="77"/>
      <c r="M11" s="84"/>
      <c r="N11" s="84"/>
      <c r="O11" s="84"/>
      <c r="P11" s="77"/>
      <c r="Q11" s="222"/>
      <c r="R11" s="77"/>
      <c r="S11" s="222"/>
      <c r="T11" s="77"/>
      <c r="U11" s="222"/>
      <c r="V11" s="19"/>
      <c r="W11" s="13"/>
    </row>
    <row r="12" spans="1:23" ht="12">
      <c r="A12" s="76" t="s">
        <v>11</v>
      </c>
      <c r="B12" s="77"/>
      <c r="C12" s="84">
        <f>C92+C172</f>
        <v>267986</v>
      </c>
      <c r="D12" s="77"/>
      <c r="E12" s="84">
        <f>E92+E172</f>
        <v>267140</v>
      </c>
      <c r="F12" s="77"/>
      <c r="G12" s="84">
        <f>G92+G172</f>
        <v>280534</v>
      </c>
      <c r="H12" s="77"/>
      <c r="I12" s="84">
        <f>I92+I172</f>
        <v>298179</v>
      </c>
      <c r="J12" s="77"/>
      <c r="K12" s="84">
        <f>K92+K172</f>
        <v>323697</v>
      </c>
      <c r="L12" s="77"/>
      <c r="M12" s="84">
        <f>M92+M172</f>
        <v>357525</v>
      </c>
      <c r="N12" s="84"/>
      <c r="O12" s="84">
        <f>O92+O172</f>
        <v>351748</v>
      </c>
      <c r="P12" s="77"/>
      <c r="Q12" s="222">
        <f>Q92+Q172</f>
        <v>406627</v>
      </c>
      <c r="R12" s="77"/>
      <c r="S12" s="222">
        <f>S92+S172</f>
        <v>466868</v>
      </c>
      <c r="T12" s="77"/>
      <c r="U12" s="222">
        <f>U92+U172</f>
        <v>494764</v>
      </c>
      <c r="V12" s="19"/>
      <c r="W12" s="13"/>
    </row>
    <row r="13" spans="1:23" ht="12">
      <c r="A13" s="77"/>
      <c r="B13" s="77"/>
      <c r="C13" s="84"/>
      <c r="D13" s="77"/>
      <c r="E13" s="84"/>
      <c r="F13" s="77"/>
      <c r="G13" s="84"/>
      <c r="H13" s="77"/>
      <c r="I13" s="84"/>
      <c r="J13" s="77"/>
      <c r="K13" s="84"/>
      <c r="L13" s="77"/>
      <c r="M13" s="84"/>
      <c r="N13" s="84"/>
      <c r="O13" s="84"/>
      <c r="P13" s="77"/>
      <c r="Q13" s="222"/>
      <c r="R13" s="77"/>
      <c r="S13" s="222"/>
      <c r="T13" s="77"/>
      <c r="U13" s="222"/>
      <c r="V13" s="19"/>
      <c r="W13" s="13"/>
    </row>
    <row r="14" spans="1:23" ht="12">
      <c r="A14" s="76" t="s">
        <v>12</v>
      </c>
      <c r="B14" s="77"/>
      <c r="C14" s="84">
        <f>C94+C174</f>
        <v>290398</v>
      </c>
      <c r="D14" s="77"/>
      <c r="E14" s="84">
        <f>E94+E174</f>
        <v>309095</v>
      </c>
      <c r="F14" s="77"/>
      <c r="G14" s="84">
        <f>G94+G174</f>
        <v>332496</v>
      </c>
      <c r="H14" s="77"/>
      <c r="I14" s="84">
        <f>I94+I174</f>
        <v>316418</v>
      </c>
      <c r="J14" s="77"/>
      <c r="K14" s="84">
        <f>K94+K174</f>
        <v>339510</v>
      </c>
      <c r="L14" s="77"/>
      <c r="M14" s="84">
        <f>M94+M174</f>
        <v>371089</v>
      </c>
      <c r="N14" s="84"/>
      <c r="O14" s="84">
        <f>O94+O174</f>
        <v>391006</v>
      </c>
      <c r="P14" s="77"/>
      <c r="Q14" s="222">
        <f>Q94+Q174</f>
        <v>383537</v>
      </c>
      <c r="R14" s="77"/>
      <c r="S14" s="222">
        <f>S94+S174</f>
        <v>424695</v>
      </c>
      <c r="T14" s="77"/>
      <c r="U14" s="222">
        <f>U94+U174</f>
        <v>461357</v>
      </c>
      <c r="V14" s="19"/>
      <c r="W14" s="13"/>
    </row>
    <row r="15" spans="1:23" ht="12">
      <c r="A15" s="77"/>
      <c r="B15" s="77"/>
      <c r="C15" s="84"/>
      <c r="D15" s="77"/>
      <c r="E15" s="84"/>
      <c r="F15" s="77"/>
      <c r="G15" s="84"/>
      <c r="H15" s="77"/>
      <c r="I15" s="84"/>
      <c r="J15" s="77"/>
      <c r="K15" s="84"/>
      <c r="L15" s="77"/>
      <c r="M15" s="84"/>
      <c r="N15" s="84"/>
      <c r="O15" s="84"/>
      <c r="P15" s="77"/>
      <c r="Q15" s="222"/>
      <c r="R15" s="77"/>
      <c r="S15" s="222"/>
      <c r="T15" s="77"/>
      <c r="U15" s="222"/>
      <c r="V15" s="19"/>
      <c r="W15" s="13"/>
    </row>
    <row r="16" spans="1:23" ht="12">
      <c r="A16" s="78" t="s">
        <v>13</v>
      </c>
      <c r="B16" s="77"/>
      <c r="C16" s="84">
        <f>C96+C176</f>
        <v>134685</v>
      </c>
      <c r="D16" s="77"/>
      <c r="E16" s="84">
        <f>E96+E176</f>
        <v>135405</v>
      </c>
      <c r="F16" s="77"/>
      <c r="G16" s="84">
        <f>G96+G176</f>
        <v>146358</v>
      </c>
      <c r="H16" s="77"/>
      <c r="I16" s="84">
        <f>I96+I176</f>
        <v>154615</v>
      </c>
      <c r="J16" s="77"/>
      <c r="K16" s="84">
        <f>K96+K176</f>
        <v>155978</v>
      </c>
      <c r="L16" s="77"/>
      <c r="M16" s="84">
        <f>M96+M176</f>
        <v>169406</v>
      </c>
      <c r="N16" s="84"/>
      <c r="O16" s="84">
        <f>O96+O176</f>
        <v>162727</v>
      </c>
      <c r="P16" s="77"/>
      <c r="Q16" s="222">
        <f>Q96+Q176</f>
        <v>165424</v>
      </c>
      <c r="R16" s="77"/>
      <c r="S16" s="222">
        <f>S96+S176</f>
        <v>164705</v>
      </c>
      <c r="T16" s="77"/>
      <c r="U16" s="222">
        <f>U96+U176</f>
        <v>165913</v>
      </c>
      <c r="V16" s="19"/>
      <c r="W16" s="13"/>
    </row>
    <row r="17" spans="1:23" ht="12">
      <c r="A17" s="77"/>
      <c r="B17" s="77"/>
      <c r="C17" s="84"/>
      <c r="D17" s="77"/>
      <c r="E17" s="84"/>
      <c r="F17" s="77"/>
      <c r="G17" s="84"/>
      <c r="H17" s="77"/>
      <c r="I17" s="84"/>
      <c r="J17" s="77"/>
      <c r="K17" s="84"/>
      <c r="L17" s="77"/>
      <c r="M17" s="84"/>
      <c r="N17" s="84"/>
      <c r="O17" s="84"/>
      <c r="P17" s="77"/>
      <c r="Q17" s="222"/>
      <c r="R17" s="77"/>
      <c r="S17" s="222"/>
      <c r="T17" s="77"/>
      <c r="U17" s="222"/>
      <c r="V17" s="19"/>
      <c r="W17" s="13"/>
    </row>
    <row r="18" spans="1:23" ht="12">
      <c r="A18" s="76" t="s">
        <v>14</v>
      </c>
      <c r="B18" s="77"/>
      <c r="C18" s="84">
        <f>C98+C178</f>
        <v>279745</v>
      </c>
      <c r="D18" s="77"/>
      <c r="E18" s="84">
        <f>E98+E178</f>
        <v>283912</v>
      </c>
      <c r="F18" s="77"/>
      <c r="G18" s="84">
        <f>G98+G178</f>
        <v>287495</v>
      </c>
      <c r="H18" s="77"/>
      <c r="I18" s="84">
        <f>I98+I178</f>
        <v>285226</v>
      </c>
      <c r="J18" s="77"/>
      <c r="K18" s="84">
        <f>K98+K178</f>
        <v>291589</v>
      </c>
      <c r="L18" s="77"/>
      <c r="M18" s="84">
        <f>M98+M178</f>
        <v>319445</v>
      </c>
      <c r="N18" s="84"/>
      <c r="O18" s="84">
        <f>O98+O178</f>
        <v>316254</v>
      </c>
      <c r="P18" s="77"/>
      <c r="Q18" s="222">
        <f>Q98+Q178</f>
        <v>322976</v>
      </c>
      <c r="R18" s="77"/>
      <c r="S18" s="222">
        <f>S98+S178</f>
        <v>349224</v>
      </c>
      <c r="T18" s="77"/>
      <c r="U18" s="222">
        <f>U98+U178</f>
        <v>382826</v>
      </c>
      <c r="V18" s="19"/>
      <c r="W18" s="13"/>
    </row>
    <row r="19" spans="1:23" ht="12">
      <c r="A19" s="77"/>
      <c r="B19" s="77"/>
      <c r="C19" s="84"/>
      <c r="D19" s="77"/>
      <c r="E19" s="84"/>
      <c r="F19" s="77"/>
      <c r="G19" s="84"/>
      <c r="H19" s="77"/>
      <c r="I19" s="84"/>
      <c r="J19" s="77"/>
      <c r="K19" s="84"/>
      <c r="L19" s="77"/>
      <c r="M19" s="84"/>
      <c r="N19" s="84"/>
      <c r="O19" s="84"/>
      <c r="P19" s="77"/>
      <c r="Q19" s="222"/>
      <c r="R19" s="77"/>
      <c r="S19" s="222"/>
      <c r="T19" s="77"/>
      <c r="U19" s="222"/>
      <c r="V19" s="19"/>
      <c r="W19" s="13"/>
    </row>
    <row r="20" spans="1:23" ht="12">
      <c r="A20" s="76" t="s">
        <v>15</v>
      </c>
      <c r="B20" s="77"/>
      <c r="C20" s="84">
        <f>C100+C180</f>
        <v>204967</v>
      </c>
      <c r="D20" s="77"/>
      <c r="E20" s="84">
        <f>E100+E180</f>
        <v>220127</v>
      </c>
      <c r="F20" s="77"/>
      <c r="G20" s="84">
        <f>G100+G180</f>
        <v>235515</v>
      </c>
      <c r="H20" s="77"/>
      <c r="I20" s="84">
        <f>I100+I180</f>
        <v>245276</v>
      </c>
      <c r="J20" s="77"/>
      <c r="K20" s="84">
        <f>K100+K180</f>
        <v>250154</v>
      </c>
      <c r="L20" s="77"/>
      <c r="M20" s="84">
        <f>M100+M180</f>
        <v>268580</v>
      </c>
      <c r="N20" s="84"/>
      <c r="O20" s="84">
        <f>O100+O180</f>
        <v>259217</v>
      </c>
      <c r="P20" s="77"/>
      <c r="Q20" s="222">
        <f>Q100+Q180</f>
        <v>245950</v>
      </c>
      <c r="R20" s="77"/>
      <c r="S20" s="222">
        <f>S100+S180</f>
        <v>235493</v>
      </c>
      <c r="T20" s="77"/>
      <c r="U20" s="222">
        <f>U100+U180</f>
        <v>222124</v>
      </c>
      <c r="V20" s="19"/>
      <c r="W20" s="13"/>
    </row>
    <row r="21" spans="1:23" ht="12">
      <c r="A21" s="77"/>
      <c r="B21" s="77"/>
      <c r="C21" s="84"/>
      <c r="D21" s="77"/>
      <c r="E21" s="84"/>
      <c r="F21" s="77"/>
      <c r="G21" s="84"/>
      <c r="H21" s="77"/>
      <c r="I21" s="84"/>
      <c r="J21" s="77"/>
      <c r="K21" s="84"/>
      <c r="L21" s="77"/>
      <c r="M21" s="84"/>
      <c r="N21" s="84"/>
      <c r="O21" s="84"/>
      <c r="P21" s="77"/>
      <c r="Q21" s="222"/>
      <c r="R21" s="77"/>
      <c r="S21" s="222"/>
      <c r="T21" s="77"/>
      <c r="U21" s="222"/>
      <c r="V21" s="19"/>
      <c r="W21" s="13"/>
    </row>
    <row r="22" spans="1:23" ht="12">
      <c r="A22" s="76" t="s">
        <v>16</v>
      </c>
      <c r="B22" s="77"/>
      <c r="C22" s="84">
        <f>C102+C182</f>
        <v>230398</v>
      </c>
      <c r="D22" s="77"/>
      <c r="E22" s="84">
        <f>E102+E182</f>
        <v>242010</v>
      </c>
      <c r="F22" s="77"/>
      <c r="G22" s="84">
        <f>G102+G182</f>
        <v>245230</v>
      </c>
      <c r="H22" s="77"/>
      <c r="I22" s="84">
        <f>I102+I182</f>
        <v>245003</v>
      </c>
      <c r="J22" s="77"/>
      <c r="K22" s="84">
        <f>K102+K182</f>
        <v>255146</v>
      </c>
      <c r="L22" s="77"/>
      <c r="M22" s="84">
        <f>M102+M182</f>
        <v>264977</v>
      </c>
      <c r="N22" s="84"/>
      <c r="O22" s="84">
        <f>O102+O182</f>
        <v>243833</v>
      </c>
      <c r="P22" s="77"/>
      <c r="Q22" s="222">
        <f>Q102+Q182</f>
        <v>236274</v>
      </c>
      <c r="R22" s="77"/>
      <c r="S22" s="222">
        <f>S102+S182</f>
        <v>221901</v>
      </c>
      <c r="T22" s="77"/>
      <c r="U22" s="222">
        <f>U102+U182</f>
        <v>230056</v>
      </c>
      <c r="V22" s="19"/>
      <c r="W22" s="13"/>
    </row>
    <row r="23" spans="1:23" ht="12">
      <c r="A23" s="77"/>
      <c r="B23" s="77"/>
      <c r="C23" s="84"/>
      <c r="D23" s="77"/>
      <c r="E23" s="84"/>
      <c r="F23" s="77"/>
      <c r="G23" s="84"/>
      <c r="H23" s="77"/>
      <c r="I23" s="84"/>
      <c r="J23" s="77"/>
      <c r="K23" s="84"/>
      <c r="L23" s="77"/>
      <c r="M23" s="84"/>
      <c r="N23" s="84"/>
      <c r="O23" s="84"/>
      <c r="P23" s="77"/>
      <c r="Q23" s="222"/>
      <c r="R23" s="77"/>
      <c r="S23" s="222"/>
      <c r="T23" s="77"/>
      <c r="U23" s="222"/>
      <c r="V23" s="19"/>
      <c r="W23" s="13"/>
    </row>
    <row r="24" spans="1:23" ht="12">
      <c r="A24" s="76" t="s">
        <v>17</v>
      </c>
      <c r="B24" s="77"/>
      <c r="C24" s="84">
        <f>C104+C184</f>
        <v>247810</v>
      </c>
      <c r="D24" s="77"/>
      <c r="E24" s="84">
        <f>E104+E184</f>
        <v>239801</v>
      </c>
      <c r="F24" s="77"/>
      <c r="G24" s="84">
        <f>G104+G184</f>
        <v>257703</v>
      </c>
      <c r="H24" s="77"/>
      <c r="I24" s="84">
        <f>I104+I184</f>
        <v>270208</v>
      </c>
      <c r="J24" s="77"/>
      <c r="K24" s="84">
        <f>K104+K184</f>
        <v>294575</v>
      </c>
      <c r="L24" s="77"/>
      <c r="M24" s="84">
        <f>M104+M184</f>
        <v>340891</v>
      </c>
      <c r="N24" s="84"/>
      <c r="O24" s="84">
        <f>O104+O184</f>
        <v>343724</v>
      </c>
      <c r="P24" s="77"/>
      <c r="Q24" s="222">
        <f>Q104+Q184</f>
        <v>353381</v>
      </c>
      <c r="R24" s="77"/>
      <c r="S24" s="222">
        <f>S104+S184</f>
        <v>357063</v>
      </c>
      <c r="T24" s="77"/>
      <c r="U24" s="222">
        <f>U104+U184</f>
        <v>359973</v>
      </c>
      <c r="V24" s="19"/>
      <c r="W24" s="13"/>
    </row>
    <row r="25" spans="1:23" ht="12">
      <c r="A25" s="77"/>
      <c r="B25" s="77"/>
      <c r="C25" s="84"/>
      <c r="D25" s="77"/>
      <c r="E25" s="84"/>
      <c r="F25" s="77"/>
      <c r="G25" s="84"/>
      <c r="H25" s="77"/>
      <c r="I25" s="84"/>
      <c r="J25" s="77"/>
      <c r="K25" s="84"/>
      <c r="L25" s="77"/>
      <c r="M25" s="84"/>
      <c r="N25" s="84"/>
      <c r="O25" s="84"/>
      <c r="P25" s="77"/>
      <c r="Q25" s="222"/>
      <c r="R25" s="77"/>
      <c r="S25" s="222"/>
      <c r="T25" s="77"/>
      <c r="U25" s="222"/>
      <c r="V25" s="19"/>
      <c r="W25" s="13"/>
    </row>
    <row r="26" spans="1:23" ht="12">
      <c r="A26" s="78" t="s">
        <v>18</v>
      </c>
      <c r="B26" s="77"/>
      <c r="C26" s="84">
        <f>C106+C186</f>
        <v>278514</v>
      </c>
      <c r="D26" s="77"/>
      <c r="E26" s="84">
        <f>E106+E186</f>
        <v>287026</v>
      </c>
      <c r="F26" s="77"/>
      <c r="G26" s="84">
        <f>G106+G186</f>
        <v>310199</v>
      </c>
      <c r="H26" s="77"/>
      <c r="I26" s="84">
        <f>I106+I186</f>
        <v>310218</v>
      </c>
      <c r="J26" s="77"/>
      <c r="K26" s="84">
        <f>K106+K186</f>
        <v>300216</v>
      </c>
      <c r="L26" s="77"/>
      <c r="M26" s="84">
        <f>M106+M186</f>
        <v>313742</v>
      </c>
      <c r="N26" s="84"/>
      <c r="O26" s="84">
        <f>O106+O186</f>
        <v>350702</v>
      </c>
      <c r="P26" s="77"/>
      <c r="Q26" s="222">
        <f>Q106+Q186</f>
        <v>371703</v>
      </c>
      <c r="R26" s="77"/>
      <c r="S26" s="222">
        <f>S106+S186</f>
        <v>388583</v>
      </c>
      <c r="T26" s="77"/>
      <c r="U26" s="222">
        <f>U106+U186</f>
        <v>398487</v>
      </c>
      <c r="V26" s="19"/>
      <c r="W26" s="13"/>
    </row>
    <row r="27" spans="1:23" ht="12">
      <c r="A27" s="77"/>
      <c r="B27" s="77"/>
      <c r="C27" s="84"/>
      <c r="D27" s="77"/>
      <c r="E27" s="84"/>
      <c r="F27" s="77"/>
      <c r="G27" s="84"/>
      <c r="H27" s="84"/>
      <c r="I27" s="84"/>
      <c r="J27" s="77"/>
      <c r="K27" s="84"/>
      <c r="L27" s="77"/>
      <c r="M27" s="84"/>
      <c r="N27" s="84"/>
      <c r="O27" s="84"/>
      <c r="P27" s="77"/>
      <c r="Q27" s="222"/>
      <c r="R27" s="77"/>
      <c r="S27" s="222"/>
      <c r="T27" s="77"/>
      <c r="U27" s="222"/>
      <c r="V27" s="19"/>
      <c r="W27" s="13"/>
    </row>
    <row r="28" spans="1:23" ht="12">
      <c r="A28" s="76" t="s">
        <v>40</v>
      </c>
      <c r="B28" s="77"/>
      <c r="C28" s="84">
        <f>C108+C188</f>
        <v>233870</v>
      </c>
      <c r="D28" s="77"/>
      <c r="E28" s="84">
        <f>E108+E188</f>
        <v>196493</v>
      </c>
      <c r="F28" s="77"/>
      <c r="G28" s="84">
        <f>G108+G188</f>
        <v>240354</v>
      </c>
      <c r="H28" s="84"/>
      <c r="I28" s="84">
        <f>I108+I188</f>
        <v>246385</v>
      </c>
      <c r="J28" s="77"/>
      <c r="K28" s="84">
        <f>K108+K188</f>
        <v>258127</v>
      </c>
      <c r="L28" s="77"/>
      <c r="M28" s="84">
        <f>M108+M188</f>
        <v>278784</v>
      </c>
      <c r="N28" s="84"/>
      <c r="O28" s="84">
        <f>O108+O188</f>
        <v>250652</v>
      </c>
      <c r="P28" s="77"/>
      <c r="Q28" s="222">
        <f>Q108+Q188</f>
        <v>265571</v>
      </c>
      <c r="R28" s="77"/>
      <c r="S28" s="222">
        <f>S108+S188</f>
        <v>264825</v>
      </c>
      <c r="T28" s="77"/>
      <c r="U28" s="222">
        <f>U108+U188</f>
        <v>272809</v>
      </c>
      <c r="V28" s="19"/>
      <c r="W28" s="13"/>
    </row>
    <row r="29" spans="1:23" ht="12">
      <c r="A29" s="77"/>
      <c r="B29" s="77"/>
      <c r="C29" s="84"/>
      <c r="D29" s="77"/>
      <c r="E29" s="84"/>
      <c r="F29" s="77"/>
      <c r="G29" s="84"/>
      <c r="H29" s="84"/>
      <c r="I29" s="84"/>
      <c r="J29" s="77"/>
      <c r="K29" s="84"/>
      <c r="L29" s="77"/>
      <c r="M29" s="84"/>
      <c r="N29" s="84"/>
      <c r="O29" s="84"/>
      <c r="P29" s="77"/>
      <c r="Q29" s="222"/>
      <c r="R29" s="77"/>
      <c r="S29" s="222"/>
      <c r="T29" s="77"/>
      <c r="U29" s="222"/>
      <c r="V29" s="19"/>
      <c r="W29" s="13"/>
    </row>
    <row r="30" spans="1:23" ht="12">
      <c r="A30" s="76" t="s">
        <v>19</v>
      </c>
      <c r="B30" s="77"/>
      <c r="C30" s="84">
        <f>C110+C190</f>
        <v>278707</v>
      </c>
      <c r="D30" s="77"/>
      <c r="E30" s="84">
        <f>E110+E190</f>
        <v>235033</v>
      </c>
      <c r="F30" s="77"/>
      <c r="G30" s="84">
        <f>G110+G190</f>
        <v>264252</v>
      </c>
      <c r="H30" s="84"/>
      <c r="I30" s="84">
        <f>I110+I190</f>
        <v>266808</v>
      </c>
      <c r="J30" s="77"/>
      <c r="K30" s="84">
        <f>K110+K190</f>
        <v>263086</v>
      </c>
      <c r="L30" s="77"/>
      <c r="M30" s="84">
        <f>M110+M190</f>
        <v>300748</v>
      </c>
      <c r="N30" s="84"/>
      <c r="O30" s="84">
        <f>O110+O190</f>
        <v>373301</v>
      </c>
      <c r="P30" s="77"/>
      <c r="Q30" s="222">
        <f>Q110+Q190</f>
        <v>377637</v>
      </c>
      <c r="R30" s="77"/>
      <c r="S30" s="222">
        <f>S110+S190</f>
        <v>379604</v>
      </c>
      <c r="T30" s="77"/>
      <c r="U30" s="222">
        <f>U110+U190</f>
        <v>358828</v>
      </c>
      <c r="V30" s="19"/>
      <c r="W30" s="13"/>
    </row>
    <row r="31" spans="1:23" ht="12">
      <c r="A31" s="77"/>
      <c r="B31" s="77"/>
      <c r="C31" s="84"/>
      <c r="D31" s="77"/>
      <c r="E31" s="84"/>
      <c r="F31" s="77"/>
      <c r="G31" s="84"/>
      <c r="H31" s="84"/>
      <c r="I31" s="84"/>
      <c r="J31" s="77"/>
      <c r="K31" s="84"/>
      <c r="L31" s="77"/>
      <c r="M31" s="84"/>
      <c r="N31" s="84"/>
      <c r="O31" s="84"/>
      <c r="P31" s="77"/>
      <c r="Q31" s="222"/>
      <c r="R31" s="77"/>
      <c r="S31" s="222"/>
      <c r="T31" s="77"/>
      <c r="U31" s="222"/>
      <c r="V31" s="19"/>
      <c r="W31" s="13"/>
    </row>
    <row r="32" spans="1:23" ht="12">
      <c r="A32" s="76" t="s">
        <v>20</v>
      </c>
      <c r="B32" s="77"/>
      <c r="C32" s="85">
        <f>C112+C192</f>
        <v>304890</v>
      </c>
      <c r="D32" s="77"/>
      <c r="E32" s="85">
        <f>E112+E192</f>
        <v>384027</v>
      </c>
      <c r="F32" s="77"/>
      <c r="G32" s="85">
        <f>G112+G192</f>
        <v>416060</v>
      </c>
      <c r="H32" s="77"/>
      <c r="I32" s="85">
        <f>I112+I192</f>
        <v>445456</v>
      </c>
      <c r="J32" s="77"/>
      <c r="K32" s="85">
        <f>K112+K192</f>
        <v>461573</v>
      </c>
      <c r="L32" s="77"/>
      <c r="M32" s="85">
        <f>M112+M192</f>
        <v>506043</v>
      </c>
      <c r="N32" s="93"/>
      <c r="O32" s="85">
        <f>O112+O192</f>
        <v>519686</v>
      </c>
      <c r="P32" s="77"/>
      <c r="Q32" s="223">
        <f>Q112+Q192</f>
        <v>528121</v>
      </c>
      <c r="R32" s="77"/>
      <c r="S32" s="223">
        <f>S112+S192</f>
        <v>523347</v>
      </c>
      <c r="T32" s="77"/>
      <c r="U32" s="223">
        <f>U112+U192</f>
        <v>525080</v>
      </c>
      <c r="V32" s="69"/>
      <c r="W32" s="13"/>
    </row>
    <row r="33" spans="1:23" ht="12">
      <c r="A33" s="77"/>
      <c r="B33" s="77"/>
      <c r="C33" s="81"/>
      <c r="D33" s="77"/>
      <c r="E33" s="81"/>
      <c r="F33" s="77"/>
      <c r="G33" s="224"/>
      <c r="H33" s="77"/>
      <c r="I33" s="224"/>
      <c r="J33" s="77"/>
      <c r="K33" s="81"/>
      <c r="L33" s="77"/>
      <c r="M33" s="81"/>
      <c r="N33" s="224"/>
      <c r="O33" s="81"/>
      <c r="P33" s="77"/>
      <c r="Q33" s="77"/>
      <c r="R33" s="77"/>
      <c r="S33" s="77"/>
      <c r="T33" s="77"/>
      <c r="U33" s="77"/>
      <c r="V33" s="13"/>
      <c r="W33" s="13"/>
    </row>
    <row r="34" spans="1:23" ht="12.75" thickBot="1">
      <c r="A34" s="76" t="s">
        <v>31</v>
      </c>
      <c r="B34" s="77"/>
      <c r="C34" s="86">
        <f>SUM(C10:C32)</f>
        <v>2951581</v>
      </c>
      <c r="D34" s="77"/>
      <c r="E34" s="86">
        <f>SUM(E10:E32)</f>
        <v>2991559</v>
      </c>
      <c r="F34" s="77"/>
      <c r="G34" s="86">
        <f>SUM(G10:G32)</f>
        <v>3215970</v>
      </c>
      <c r="H34" s="225"/>
      <c r="I34" s="86">
        <f>SUM(I10:I32)</f>
        <v>3301360</v>
      </c>
      <c r="J34" s="225"/>
      <c r="K34" s="86">
        <f>SUM(K10:K32)</f>
        <v>3422534</v>
      </c>
      <c r="L34" s="225"/>
      <c r="M34" s="86">
        <f>SUM(M10:M32)</f>
        <v>3747578</v>
      </c>
      <c r="N34" s="225"/>
      <c r="O34" s="86">
        <f>SUM(O10:O32)</f>
        <v>3813653</v>
      </c>
      <c r="P34" s="225"/>
      <c r="Q34" s="86">
        <f>SUM(Q10:Q32)</f>
        <v>3906139</v>
      </c>
      <c r="R34" s="225"/>
      <c r="S34" s="86">
        <f>SUM(S10:S32)</f>
        <v>4033012</v>
      </c>
      <c r="T34" s="77"/>
      <c r="U34" s="86">
        <f>SUM(U10:U32)</f>
        <v>4164197</v>
      </c>
      <c r="V34" s="28"/>
      <c r="W34" s="13"/>
    </row>
    <row r="35" spans="1:37" ht="12.75" thickTop="1">
      <c r="A35" s="77"/>
      <c r="B35" s="77"/>
      <c r="C35" s="81"/>
      <c r="D35" s="77"/>
      <c r="E35" s="81"/>
      <c r="F35" s="80"/>
      <c r="G35" s="81"/>
      <c r="H35" s="77"/>
      <c r="I35" s="81"/>
      <c r="J35" s="77"/>
      <c r="K35" s="81"/>
      <c r="L35" s="77"/>
      <c r="M35" s="81"/>
      <c r="N35" s="77"/>
      <c r="O35" s="81"/>
      <c r="P35" s="77"/>
      <c r="Q35" s="81"/>
      <c r="R35" s="77"/>
      <c r="S35" s="81"/>
      <c r="T35" s="77"/>
      <c r="U35" s="81"/>
      <c r="V35" s="15"/>
      <c r="W35" s="13"/>
      <c r="X35" s="13"/>
      <c r="Y35" s="15"/>
      <c r="Z35" s="15"/>
      <c r="AA35" s="13"/>
      <c r="AB35" s="13"/>
      <c r="AC35" s="13"/>
      <c r="AD35" s="13"/>
      <c r="AE35" s="15"/>
      <c r="AF35" s="13"/>
      <c r="AG35" s="13"/>
      <c r="AH35" s="13"/>
      <c r="AI35" s="13"/>
      <c r="AJ35" s="13"/>
      <c r="AK35" s="13"/>
    </row>
    <row r="36" spans="1:37" ht="18.75" customHeight="1">
      <c r="A36" s="87" t="s">
        <v>78</v>
      </c>
      <c r="B36" s="77"/>
      <c r="C36" s="81"/>
      <c r="D36" s="77"/>
      <c r="E36" s="81"/>
      <c r="F36" s="80"/>
      <c r="G36" s="81"/>
      <c r="H36" s="77"/>
      <c r="I36" s="81"/>
      <c r="J36" s="77"/>
      <c r="K36" s="81"/>
      <c r="L36" s="77"/>
      <c r="M36" s="81"/>
      <c r="N36" s="77"/>
      <c r="O36" s="81"/>
      <c r="P36" s="77"/>
      <c r="Q36" s="81"/>
      <c r="R36" s="77"/>
      <c r="S36" s="81"/>
      <c r="T36" s="77"/>
      <c r="U36" s="81"/>
      <c r="V36" s="15"/>
      <c r="W36" s="13"/>
      <c r="X36" s="13"/>
      <c r="Y36" s="15"/>
      <c r="Z36" s="15"/>
      <c r="AA36"/>
      <c r="AB36"/>
      <c r="AC36"/>
      <c r="AD36"/>
      <c r="AE36"/>
      <c r="AF36" s="13"/>
      <c r="AG36" s="13"/>
      <c r="AH36" s="13"/>
      <c r="AI36" s="13"/>
      <c r="AJ36" s="13"/>
      <c r="AK36" s="13"/>
    </row>
    <row r="37" spans="1:37" ht="12">
      <c r="A37" s="88" t="s">
        <v>77</v>
      </c>
      <c r="B37" s="77"/>
      <c r="C37" s="81"/>
      <c r="D37" s="77"/>
      <c r="E37" s="81"/>
      <c r="F37" s="80"/>
      <c r="G37" s="81"/>
      <c r="H37" s="77"/>
      <c r="I37" s="81"/>
      <c r="J37" s="77"/>
      <c r="K37" s="81"/>
      <c r="L37" s="77"/>
      <c r="M37" s="81"/>
      <c r="N37" s="77"/>
      <c r="O37" s="81"/>
      <c r="P37" s="77"/>
      <c r="Q37" s="81"/>
      <c r="R37" s="77"/>
      <c r="S37" s="81"/>
      <c r="T37" s="77"/>
      <c r="U37" s="81"/>
      <c r="V37" s="15"/>
      <c r="W37" s="13"/>
      <c r="X37" s="13"/>
      <c r="Y37" s="15"/>
      <c r="Z37" s="15"/>
      <c r="AA37" s="13"/>
      <c r="AB37" s="13"/>
      <c r="AC37" s="13"/>
      <c r="AD37" s="13"/>
      <c r="AE37" s="15"/>
      <c r="AF37" s="13"/>
      <c r="AG37" s="13"/>
      <c r="AH37" s="13"/>
      <c r="AI37" s="13"/>
      <c r="AJ37" s="13"/>
      <c r="AK37" s="13"/>
    </row>
    <row r="38" spans="1:37" ht="12">
      <c r="A38" s="87"/>
      <c r="B38" s="77"/>
      <c r="C38" s="81"/>
      <c r="D38" s="77"/>
      <c r="E38" s="81"/>
      <c r="F38" s="80"/>
      <c r="G38" s="81"/>
      <c r="H38" s="77"/>
      <c r="I38" s="81"/>
      <c r="J38" s="77"/>
      <c r="K38" s="81"/>
      <c r="L38" s="77"/>
      <c r="M38" s="81"/>
      <c r="N38" s="77"/>
      <c r="O38" s="81"/>
      <c r="P38" s="77"/>
      <c r="Q38" s="81"/>
      <c r="R38" s="77"/>
      <c r="S38" s="81"/>
      <c r="T38" s="77"/>
      <c r="U38" s="81"/>
      <c r="V38" s="15"/>
      <c r="W38" s="13"/>
      <c r="X38" s="13"/>
      <c r="Y38" s="15"/>
      <c r="Z38" s="15"/>
      <c r="AA38" s="13"/>
      <c r="AB38" s="13"/>
      <c r="AC38" s="13"/>
      <c r="AD38" s="13"/>
      <c r="AE38" s="15"/>
      <c r="AF38" s="13"/>
      <c r="AG38" s="13"/>
      <c r="AH38" s="13"/>
      <c r="AI38" s="13"/>
      <c r="AJ38" s="13"/>
      <c r="AK38" s="13"/>
    </row>
    <row r="39" spans="1:37" ht="12">
      <c r="A39" s="89"/>
      <c r="B39" s="77"/>
      <c r="C39" s="90"/>
      <c r="D39" s="77"/>
      <c r="E39" s="81"/>
      <c r="F39" s="77"/>
      <c r="G39" s="81"/>
      <c r="H39" s="77"/>
      <c r="I39" s="81"/>
      <c r="J39" s="77"/>
      <c r="K39" s="81"/>
      <c r="L39" s="77"/>
      <c r="M39" s="81"/>
      <c r="N39" s="77"/>
      <c r="O39" s="81"/>
      <c r="P39" s="77"/>
      <c r="Q39" s="81"/>
      <c r="R39" s="77"/>
      <c r="S39" s="81"/>
      <c r="T39" s="77"/>
      <c r="U39" s="81"/>
      <c r="V39" s="15"/>
      <c r="W39" s="13"/>
      <c r="X39" s="13"/>
      <c r="Y39" s="15"/>
      <c r="Z39" s="15"/>
      <c r="AA39" s="13"/>
      <c r="AB39" s="13"/>
      <c r="AC39" s="13"/>
      <c r="AD39" s="13"/>
      <c r="AE39" s="15"/>
      <c r="AF39" s="13"/>
      <c r="AG39" s="13"/>
      <c r="AH39" s="13"/>
      <c r="AI39" s="13"/>
      <c r="AJ39" s="13"/>
      <c r="AK39" s="13"/>
    </row>
    <row r="40" spans="1:37" ht="1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2">
      <c r="A41" s="76" t="s">
        <v>0</v>
      </c>
      <c r="B41" s="77"/>
      <c r="C41" s="77"/>
      <c r="D41" s="77"/>
      <c r="E41" s="91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">
      <c r="A42" s="78" t="s">
        <v>21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">
      <c r="A43" s="111" t="str">
        <f>A3</f>
        <v>1990 - 1999</v>
      </c>
      <c r="B43" s="79"/>
      <c r="C43" s="79"/>
      <c r="D43" s="80"/>
      <c r="E43" s="80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">
      <c r="A44" s="81"/>
      <c r="B44" s="81"/>
      <c r="C44" s="81"/>
      <c r="D44" s="80"/>
      <c r="E44" s="80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3"/>
      <c r="W46" s="13"/>
      <c r="X46" s="13"/>
      <c r="Y46" s="13"/>
      <c r="Z46" s="13"/>
      <c r="AA46" s="13"/>
      <c r="AB46" s="13"/>
      <c r="AC46" s="13"/>
      <c r="AD46" s="13"/>
      <c r="AE46" s="14"/>
      <c r="AF46" s="13"/>
      <c r="AG46" s="13"/>
      <c r="AH46" s="13"/>
      <c r="AI46" s="13"/>
      <c r="AJ46" s="13"/>
      <c r="AK46" s="13"/>
    </row>
    <row r="47" spans="1:22" ht="12">
      <c r="A47" s="77"/>
      <c r="B47" s="77"/>
      <c r="C47" s="82" t="s">
        <v>3</v>
      </c>
      <c r="D47" s="77"/>
      <c r="E47" s="82" t="s">
        <v>4</v>
      </c>
      <c r="F47" s="77"/>
      <c r="G47" s="82" t="s">
        <v>5</v>
      </c>
      <c r="H47" s="77"/>
      <c r="I47" s="82" t="s">
        <v>6</v>
      </c>
      <c r="J47" s="77"/>
      <c r="K47" s="82" t="s">
        <v>7</v>
      </c>
      <c r="L47" s="77"/>
      <c r="M47" s="219" t="s">
        <v>8</v>
      </c>
      <c r="N47" s="220"/>
      <c r="O47" s="219" t="s">
        <v>9</v>
      </c>
      <c r="P47" s="77"/>
      <c r="Q47" s="219" t="s">
        <v>39</v>
      </c>
      <c r="R47" s="77"/>
      <c r="S47" s="219" t="s">
        <v>41</v>
      </c>
      <c r="T47" s="77"/>
      <c r="U47" s="219" t="s">
        <v>46</v>
      </c>
      <c r="V47" s="26"/>
    </row>
    <row r="48" spans="1:22" ht="12">
      <c r="A48" s="77" t="s">
        <v>22</v>
      </c>
      <c r="B48" s="77"/>
      <c r="C48" s="81"/>
      <c r="D48" s="77"/>
      <c r="E48" s="81"/>
      <c r="F48" s="77"/>
      <c r="G48" s="81"/>
      <c r="H48" s="77"/>
      <c r="I48" s="81"/>
      <c r="J48" s="77"/>
      <c r="K48" s="81"/>
      <c r="L48" s="77"/>
      <c r="M48" s="81"/>
      <c r="N48" s="81"/>
      <c r="O48" s="81"/>
      <c r="P48" s="77"/>
      <c r="Q48" s="77"/>
      <c r="R48" s="77"/>
      <c r="S48" s="77"/>
      <c r="T48" s="77"/>
      <c r="U48" s="77"/>
      <c r="V48" s="13"/>
    </row>
    <row r="49" spans="1:22" ht="12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89"/>
      <c r="N49" s="77"/>
      <c r="O49" s="77"/>
      <c r="P49" s="77"/>
      <c r="Q49" s="77"/>
      <c r="R49" s="77"/>
      <c r="S49" s="77"/>
      <c r="T49" s="77"/>
      <c r="U49" s="77"/>
      <c r="V49" s="13"/>
    </row>
    <row r="50" spans="1:22" ht="12">
      <c r="A50" s="76" t="s">
        <v>10</v>
      </c>
      <c r="B50" s="77"/>
      <c r="C50" s="92">
        <f>(C10-210748)/210748</f>
        <v>-0.053</v>
      </c>
      <c r="D50" s="84"/>
      <c r="E50" s="92">
        <f>(E10-C10)/C10</f>
        <v>-0.041</v>
      </c>
      <c r="F50" s="77"/>
      <c r="G50" s="92">
        <f>(G10-E10)/E10</f>
        <v>0.043</v>
      </c>
      <c r="H50" s="77"/>
      <c r="I50" s="92">
        <f>(I10-G10)/G10</f>
        <v>0.089</v>
      </c>
      <c r="J50" s="77"/>
      <c r="K50" s="92">
        <f>(K10-I10)/I10</f>
        <v>0.052</v>
      </c>
      <c r="L50" s="77"/>
      <c r="M50" s="92">
        <f>(M10-K10)/K10</f>
        <v>0.12</v>
      </c>
      <c r="N50" s="92"/>
      <c r="O50" s="92">
        <f>(O10-M10)/M10</f>
        <v>-0.022</v>
      </c>
      <c r="P50" s="77"/>
      <c r="Q50" s="92">
        <f>(Q10-O10)/O10</f>
        <v>-0.007</v>
      </c>
      <c r="R50" s="77"/>
      <c r="S50" s="92">
        <f>(S10-Q10)/Q10</f>
        <v>0.031</v>
      </c>
      <c r="T50" s="77"/>
      <c r="U50" s="92">
        <f>(U10-S10)/S10</f>
        <v>0.137</v>
      </c>
      <c r="V50" s="17"/>
    </row>
    <row r="51" spans="1:22" ht="12">
      <c r="A51" s="77"/>
      <c r="B51" s="77"/>
      <c r="C51" s="92"/>
      <c r="D51" s="84"/>
      <c r="E51" s="92"/>
      <c r="F51" s="77"/>
      <c r="G51" s="92"/>
      <c r="H51" s="77"/>
      <c r="I51" s="92"/>
      <c r="J51" s="77"/>
      <c r="K51" s="92"/>
      <c r="L51" s="77"/>
      <c r="M51" s="92"/>
      <c r="N51" s="84"/>
      <c r="O51" s="92"/>
      <c r="P51" s="77"/>
      <c r="Q51" s="92"/>
      <c r="R51" s="77"/>
      <c r="S51" s="92"/>
      <c r="T51" s="77"/>
      <c r="U51" s="92"/>
      <c r="V51" s="17"/>
    </row>
    <row r="52" spans="1:22" ht="12">
      <c r="A52" s="76" t="s">
        <v>11</v>
      </c>
      <c r="B52" s="77"/>
      <c r="C52" s="92">
        <v>-0.039</v>
      </c>
      <c r="D52" s="84"/>
      <c r="E52" s="92">
        <f>(E12-C12)/C12</f>
        <v>-0.003</v>
      </c>
      <c r="F52" s="77"/>
      <c r="G52" s="92">
        <f>(G12-E12)/E12</f>
        <v>0.05</v>
      </c>
      <c r="H52" s="77"/>
      <c r="I52" s="92">
        <f>(I12-G12)/G12</f>
        <v>0.063</v>
      </c>
      <c r="J52" s="77"/>
      <c r="K52" s="92">
        <f>(K12-I12)/I12</f>
        <v>0.086</v>
      </c>
      <c r="L52" s="77"/>
      <c r="M52" s="92">
        <f>(M12-K12)/K12</f>
        <v>0.105</v>
      </c>
      <c r="N52" s="92"/>
      <c r="O52" s="92">
        <f>(O12-M12)/M12</f>
        <v>-0.016</v>
      </c>
      <c r="P52" s="77"/>
      <c r="Q52" s="92">
        <f>(Q12-O12)/O12</f>
        <v>0.156</v>
      </c>
      <c r="R52" s="77"/>
      <c r="S52" s="92">
        <f>(S12-Q12)/Q12</f>
        <v>0.148</v>
      </c>
      <c r="T52" s="77"/>
      <c r="U52" s="92">
        <f>(U12-S12)/S12</f>
        <v>0.06</v>
      </c>
      <c r="V52" s="17"/>
    </row>
    <row r="53" spans="1:22" ht="12">
      <c r="A53" s="77"/>
      <c r="B53" s="77"/>
      <c r="C53" s="92"/>
      <c r="D53" s="84"/>
      <c r="E53" s="92"/>
      <c r="F53" s="77"/>
      <c r="G53" s="92"/>
      <c r="H53" s="77"/>
      <c r="I53" s="92"/>
      <c r="J53" s="77"/>
      <c r="K53" s="92"/>
      <c r="L53" s="77"/>
      <c r="M53" s="92"/>
      <c r="N53" s="84"/>
      <c r="O53" s="92"/>
      <c r="P53" s="77"/>
      <c r="Q53" s="92"/>
      <c r="R53" s="77"/>
      <c r="S53" s="92"/>
      <c r="T53" s="77"/>
      <c r="U53" s="92"/>
      <c r="V53" s="17"/>
    </row>
    <row r="54" spans="1:22" ht="12">
      <c r="A54" s="76" t="s">
        <v>12</v>
      </c>
      <c r="B54" s="77"/>
      <c r="C54" s="92">
        <v>-0.042</v>
      </c>
      <c r="D54" s="84"/>
      <c r="E54" s="92">
        <f>(E14-C14)/C14</f>
        <v>0.064</v>
      </c>
      <c r="F54" s="77"/>
      <c r="G54" s="92">
        <f>(G14-E14)/E14</f>
        <v>0.076</v>
      </c>
      <c r="H54" s="77"/>
      <c r="I54" s="92">
        <f>(I14-G14)/G14</f>
        <v>-0.048</v>
      </c>
      <c r="J54" s="77"/>
      <c r="K54" s="92">
        <f>(K14-I14)/I14</f>
        <v>0.073</v>
      </c>
      <c r="L54" s="77"/>
      <c r="M54" s="92">
        <f>(M14-K14)/K14</f>
        <v>0.093</v>
      </c>
      <c r="N54" s="92"/>
      <c r="O54" s="92">
        <f>(O14-M14)/M14</f>
        <v>0.054</v>
      </c>
      <c r="P54" s="77"/>
      <c r="Q54" s="92">
        <f>(Q14-O14)/O14</f>
        <v>-0.019</v>
      </c>
      <c r="R54" s="77"/>
      <c r="S54" s="92">
        <f>(S14-Q14)/Q14</f>
        <v>0.107</v>
      </c>
      <c r="T54" s="77"/>
      <c r="U54" s="92">
        <f>(U14-S14)/S14</f>
        <v>0.086</v>
      </c>
      <c r="V54" s="17"/>
    </row>
    <row r="55" spans="1:22" ht="12">
      <c r="A55" s="77"/>
      <c r="B55" s="77"/>
      <c r="C55" s="92"/>
      <c r="D55" s="84"/>
      <c r="E55" s="92"/>
      <c r="F55" s="77"/>
      <c r="G55" s="92"/>
      <c r="H55" s="77"/>
      <c r="I55" s="92"/>
      <c r="J55" s="77"/>
      <c r="K55" s="92"/>
      <c r="L55" s="77"/>
      <c r="M55" s="92"/>
      <c r="N55" s="84"/>
      <c r="O55" s="92"/>
      <c r="P55" s="77"/>
      <c r="Q55" s="92"/>
      <c r="R55" s="77"/>
      <c r="S55" s="92"/>
      <c r="T55" s="77"/>
      <c r="U55" s="92"/>
      <c r="V55" s="17"/>
    </row>
    <row r="56" spans="1:22" ht="12">
      <c r="A56" s="78" t="s">
        <v>13</v>
      </c>
      <c r="B56" s="77"/>
      <c r="C56" s="92">
        <v>0.047</v>
      </c>
      <c r="D56" s="84"/>
      <c r="E56" s="92">
        <f>(E16-C16)/C16</f>
        <v>0.005</v>
      </c>
      <c r="F56" s="77"/>
      <c r="G56" s="92">
        <f>(G16-E16)/E16</f>
        <v>0.081</v>
      </c>
      <c r="H56" s="77"/>
      <c r="I56" s="92">
        <f>(I16-G16)/G16</f>
        <v>0.056</v>
      </c>
      <c r="J56" s="77"/>
      <c r="K56" s="92">
        <f>(K16-I16)/I16</f>
        <v>0.009</v>
      </c>
      <c r="L56" s="77"/>
      <c r="M56" s="92">
        <f>(M16-K16)/K16</f>
        <v>0.086</v>
      </c>
      <c r="N56" s="92"/>
      <c r="O56" s="92">
        <f>(O16-M16)/M16</f>
        <v>-0.039</v>
      </c>
      <c r="P56" s="77"/>
      <c r="Q56" s="92">
        <f>(Q16-O16)/O16</f>
        <v>0.017</v>
      </c>
      <c r="R56" s="77"/>
      <c r="S56" s="92">
        <f>(S16-Q16)/Q16</f>
        <v>-0.004</v>
      </c>
      <c r="T56" s="77"/>
      <c r="U56" s="92">
        <f>(U16-S16)/S16</f>
        <v>0.007</v>
      </c>
      <c r="V56" s="17"/>
    </row>
    <row r="57" spans="1:22" ht="12">
      <c r="A57" s="77"/>
      <c r="B57" s="77"/>
      <c r="C57" s="92"/>
      <c r="D57" s="84"/>
      <c r="E57" s="92"/>
      <c r="F57" s="77"/>
      <c r="G57" s="92"/>
      <c r="H57" s="77"/>
      <c r="I57" s="92"/>
      <c r="J57" s="77"/>
      <c r="K57" s="92"/>
      <c r="L57" s="77"/>
      <c r="M57" s="92"/>
      <c r="N57" s="84"/>
      <c r="O57" s="92"/>
      <c r="P57" s="77"/>
      <c r="Q57" s="92"/>
      <c r="R57" s="77"/>
      <c r="S57" s="92"/>
      <c r="T57" s="77"/>
      <c r="U57" s="92"/>
      <c r="V57" s="17"/>
    </row>
    <row r="58" spans="1:22" ht="12">
      <c r="A58" s="76" t="s">
        <v>14</v>
      </c>
      <c r="B58" s="77"/>
      <c r="C58" s="92">
        <v>-0.046</v>
      </c>
      <c r="D58" s="84"/>
      <c r="E58" s="92">
        <f>(E18-C18)/C18</f>
        <v>0.015</v>
      </c>
      <c r="F58" s="77"/>
      <c r="G58" s="92">
        <f>(G18-E18)/E18</f>
        <v>0.013</v>
      </c>
      <c r="H58" s="77"/>
      <c r="I58" s="92">
        <f>(I18-G18)/G18</f>
        <v>-0.008</v>
      </c>
      <c r="J58" s="77"/>
      <c r="K58" s="92">
        <f>(K18-I18)/I18</f>
        <v>0.022</v>
      </c>
      <c r="L58" s="77"/>
      <c r="M58" s="92">
        <f>(M18-K18)/K18</f>
        <v>0.096</v>
      </c>
      <c r="N58" s="92"/>
      <c r="O58" s="92">
        <f>(O18-M18)/M18</f>
        <v>-0.01</v>
      </c>
      <c r="P58" s="77"/>
      <c r="Q58" s="92">
        <f>(Q18-O18)/O18</f>
        <v>0.021</v>
      </c>
      <c r="R58" s="77"/>
      <c r="S58" s="92">
        <f>(S18-Q18)/Q18</f>
        <v>0.081</v>
      </c>
      <c r="T58" s="77"/>
      <c r="U58" s="92">
        <f>(U18-S18)/S18</f>
        <v>0.096</v>
      </c>
      <c r="V58" s="17"/>
    </row>
    <row r="59" spans="1:22" ht="12">
      <c r="A59" s="77"/>
      <c r="B59" s="77"/>
      <c r="C59" s="92"/>
      <c r="D59" s="84"/>
      <c r="E59" s="92"/>
      <c r="F59" s="77"/>
      <c r="G59" s="92"/>
      <c r="H59" s="77"/>
      <c r="I59" s="92"/>
      <c r="J59" s="77"/>
      <c r="K59" s="92"/>
      <c r="L59" s="77"/>
      <c r="M59" s="92"/>
      <c r="N59" s="84"/>
      <c r="O59" s="92"/>
      <c r="P59" s="77"/>
      <c r="Q59" s="92"/>
      <c r="R59" s="77"/>
      <c r="S59" s="92"/>
      <c r="T59" s="77"/>
      <c r="U59" s="92"/>
      <c r="V59" s="17"/>
    </row>
    <row r="60" spans="1:22" ht="12">
      <c r="A60" s="76" t="s">
        <v>15</v>
      </c>
      <c r="B60" s="77"/>
      <c r="C60" s="92">
        <v>-0.099</v>
      </c>
      <c r="D60" s="84"/>
      <c r="E60" s="92">
        <f>(E20-C20)/C20</f>
        <v>0.074</v>
      </c>
      <c r="F60" s="77"/>
      <c r="G60" s="92">
        <f>(G20-E20)/E20</f>
        <v>0.07</v>
      </c>
      <c r="H60" s="77"/>
      <c r="I60" s="92">
        <f>(I20-G20)/G20</f>
        <v>0.041</v>
      </c>
      <c r="J60" s="77"/>
      <c r="K60" s="92">
        <f>(K20-I20)/I20</f>
        <v>0.02</v>
      </c>
      <c r="L60" s="77"/>
      <c r="M60" s="92">
        <f>(M20-K20)/K20</f>
        <v>0.074</v>
      </c>
      <c r="N60" s="92"/>
      <c r="O60" s="92">
        <f>(O20-M20)/M20</f>
        <v>-0.035</v>
      </c>
      <c r="P60" s="77"/>
      <c r="Q60" s="92">
        <f>(Q20-O20)/O20</f>
        <v>-0.051</v>
      </c>
      <c r="R60" s="77"/>
      <c r="S60" s="92">
        <f>(S20-Q20)/Q20</f>
        <v>-0.043</v>
      </c>
      <c r="T60" s="77"/>
      <c r="U60" s="92">
        <f>(U20-S20)/S20</f>
        <v>-0.057</v>
      </c>
      <c r="V60" s="17"/>
    </row>
    <row r="61" spans="1:22" ht="12">
      <c r="A61" s="77"/>
      <c r="B61" s="77"/>
      <c r="C61" s="92"/>
      <c r="D61" s="84"/>
      <c r="E61" s="92"/>
      <c r="F61" s="77"/>
      <c r="G61" s="92"/>
      <c r="H61" s="77"/>
      <c r="I61" s="92"/>
      <c r="J61" s="77"/>
      <c r="K61" s="92"/>
      <c r="L61" s="77"/>
      <c r="M61" s="92"/>
      <c r="N61" s="84"/>
      <c r="O61" s="92"/>
      <c r="P61" s="77"/>
      <c r="Q61" s="92"/>
      <c r="R61" s="77"/>
      <c r="S61" s="92"/>
      <c r="T61" s="77"/>
      <c r="U61" s="92"/>
      <c r="V61" s="17"/>
    </row>
    <row r="62" spans="1:22" ht="12">
      <c r="A62" s="76" t="s">
        <v>16</v>
      </c>
      <c r="B62" s="77"/>
      <c r="C62" s="92">
        <v>0.05</v>
      </c>
      <c r="D62" s="84"/>
      <c r="E62" s="92">
        <f>(E22-C22)/C22</f>
        <v>0.05</v>
      </c>
      <c r="F62" s="77"/>
      <c r="G62" s="92">
        <f>(G22-E22)/E22</f>
        <v>0.013</v>
      </c>
      <c r="H62" s="77"/>
      <c r="I62" s="92">
        <f>(I22-G22)/G22</f>
        <v>-0.001</v>
      </c>
      <c r="J62" s="77"/>
      <c r="K62" s="92">
        <f>(K22-I22)/I22</f>
        <v>0.041</v>
      </c>
      <c r="L62" s="77"/>
      <c r="M62" s="92">
        <f>(M22-K22)/K22</f>
        <v>0.039</v>
      </c>
      <c r="N62" s="92"/>
      <c r="O62" s="92">
        <f>(O22-M22)/M22</f>
        <v>-0.08</v>
      </c>
      <c r="P62" s="77"/>
      <c r="Q62" s="92">
        <f>(Q22-O22)/O22</f>
        <v>-0.031</v>
      </c>
      <c r="R62" s="77"/>
      <c r="S62" s="92">
        <f>(S22-Q22)/Q22</f>
        <v>-0.061</v>
      </c>
      <c r="T62" s="77"/>
      <c r="U62" s="92">
        <f>(U22-S22)/S22</f>
        <v>0.037</v>
      </c>
      <c r="V62" s="17"/>
    </row>
    <row r="63" spans="1:22" ht="12">
      <c r="A63" s="77"/>
      <c r="B63" s="77"/>
      <c r="C63" s="92"/>
      <c r="D63" s="84"/>
      <c r="E63" s="92"/>
      <c r="F63" s="77"/>
      <c r="G63" s="92"/>
      <c r="H63" s="77"/>
      <c r="I63" s="92"/>
      <c r="J63" s="77"/>
      <c r="K63" s="92"/>
      <c r="L63" s="77"/>
      <c r="M63" s="92"/>
      <c r="N63" s="84"/>
      <c r="O63" s="92"/>
      <c r="P63" s="77"/>
      <c r="Q63" s="92"/>
      <c r="R63" s="77"/>
      <c r="S63" s="92"/>
      <c r="T63" s="77"/>
      <c r="U63" s="92"/>
      <c r="V63" s="17"/>
    </row>
    <row r="64" spans="1:22" ht="12">
      <c r="A64" s="76" t="s">
        <v>17</v>
      </c>
      <c r="B64" s="77"/>
      <c r="C64" s="92">
        <v>-0.043</v>
      </c>
      <c r="D64" s="84"/>
      <c r="E64" s="92">
        <f>(E24-C24)/C24</f>
        <v>-0.032</v>
      </c>
      <c r="F64" s="77"/>
      <c r="G64" s="92">
        <f>(G24-E24)/E24</f>
        <v>0.075</v>
      </c>
      <c r="H64" s="77"/>
      <c r="I64" s="92">
        <f>(I24-G24)/G24</f>
        <v>0.049</v>
      </c>
      <c r="J64" s="77"/>
      <c r="K64" s="92">
        <f>(K24-I24)/I24</f>
        <v>0.09</v>
      </c>
      <c r="L64" s="77"/>
      <c r="M64" s="92">
        <f>(M24-K24)/K24</f>
        <v>0.157</v>
      </c>
      <c r="N64" s="92"/>
      <c r="O64" s="92">
        <f>(O24-M24)/M24</f>
        <v>0.008</v>
      </c>
      <c r="P64" s="77"/>
      <c r="Q64" s="92">
        <f>(Q24-O24)/O24</f>
        <v>0.028</v>
      </c>
      <c r="R64" s="77"/>
      <c r="S64" s="92">
        <f>(S24-Q24)/Q24</f>
        <v>0.01</v>
      </c>
      <c r="T64" s="77"/>
      <c r="U64" s="92">
        <f>(U24-S24)/S24</f>
        <v>0.008</v>
      </c>
      <c r="V64" s="17"/>
    </row>
    <row r="65" spans="1:22" ht="12">
      <c r="A65" s="77"/>
      <c r="B65" s="77"/>
      <c r="C65" s="92"/>
      <c r="D65" s="84"/>
      <c r="E65" s="92"/>
      <c r="F65" s="77"/>
      <c r="G65" s="92"/>
      <c r="H65" s="77"/>
      <c r="I65" s="92"/>
      <c r="J65" s="77"/>
      <c r="K65" s="92"/>
      <c r="L65" s="77"/>
      <c r="M65" s="92"/>
      <c r="N65" s="84"/>
      <c r="O65" s="92"/>
      <c r="P65" s="77"/>
      <c r="Q65" s="92"/>
      <c r="R65" s="77"/>
      <c r="S65" s="92"/>
      <c r="T65" s="77"/>
      <c r="U65" s="92"/>
      <c r="V65" s="17"/>
    </row>
    <row r="66" spans="1:22" ht="12">
      <c r="A66" s="78" t="s">
        <v>18</v>
      </c>
      <c r="B66" s="77"/>
      <c r="C66" s="92">
        <v>-0.024</v>
      </c>
      <c r="D66" s="84"/>
      <c r="E66" s="92">
        <f>(E26-C26)/C26</f>
        <v>0.031</v>
      </c>
      <c r="F66" s="77"/>
      <c r="G66" s="92">
        <f>(G26-E26)/E26</f>
        <v>0.081</v>
      </c>
      <c r="H66" s="77"/>
      <c r="I66" s="92">
        <f>(I26-G26)/G26</f>
        <v>0</v>
      </c>
      <c r="J66" s="77"/>
      <c r="K66" s="92">
        <f>(K26-I26)/I26</f>
        <v>-0.032</v>
      </c>
      <c r="L66" s="77"/>
      <c r="M66" s="92">
        <f>(M26-K26)/K26</f>
        <v>0.045</v>
      </c>
      <c r="N66" s="92"/>
      <c r="O66" s="92">
        <f>(O26-M26)/M26</f>
        <v>0.118</v>
      </c>
      <c r="P66" s="77"/>
      <c r="Q66" s="92">
        <f>(Q26-O26)/O26</f>
        <v>0.06</v>
      </c>
      <c r="R66" s="77"/>
      <c r="S66" s="92">
        <f>(S26-Q26)/Q26</f>
        <v>0.045</v>
      </c>
      <c r="T66" s="77"/>
      <c r="U66" s="92">
        <f>(U26-S26)/S26</f>
        <v>0.025</v>
      </c>
      <c r="V66" s="17"/>
    </row>
    <row r="67" spans="1:22" ht="12">
      <c r="A67" s="77"/>
      <c r="B67" s="77"/>
      <c r="C67" s="92"/>
      <c r="D67" s="84"/>
      <c r="E67" s="92"/>
      <c r="F67" s="84"/>
      <c r="G67" s="92"/>
      <c r="H67" s="84"/>
      <c r="I67" s="92"/>
      <c r="J67" s="77"/>
      <c r="K67" s="92"/>
      <c r="L67" s="77"/>
      <c r="M67" s="92"/>
      <c r="N67" s="84"/>
      <c r="O67" s="92"/>
      <c r="P67" s="77"/>
      <c r="Q67" s="92"/>
      <c r="R67" s="77"/>
      <c r="S67" s="92"/>
      <c r="T67" s="77"/>
      <c r="U67" s="92"/>
      <c r="V67" s="17"/>
    </row>
    <row r="68" spans="1:22" ht="12">
      <c r="A68" s="76" t="s">
        <v>40</v>
      </c>
      <c r="B68" s="77"/>
      <c r="C68" s="92">
        <v>-0.117</v>
      </c>
      <c r="D68" s="84"/>
      <c r="E68" s="92">
        <f>(E28-C28)/C28</f>
        <v>-0.16</v>
      </c>
      <c r="F68" s="84"/>
      <c r="G68" s="92">
        <f>(G28-E28)/E28</f>
        <v>0.223</v>
      </c>
      <c r="H68" s="84"/>
      <c r="I68" s="92">
        <f>(I28-G28)/G28</f>
        <v>0.025</v>
      </c>
      <c r="J68" s="77"/>
      <c r="K68" s="92">
        <f>(K28-I28)/I28</f>
        <v>0.048</v>
      </c>
      <c r="L68" s="77"/>
      <c r="M68" s="92">
        <f>(M28-K28)/K28</f>
        <v>0.08</v>
      </c>
      <c r="N68" s="92"/>
      <c r="O68" s="92">
        <f>(O28-M28)/M28</f>
        <v>-0.101</v>
      </c>
      <c r="P68" s="77"/>
      <c r="Q68" s="92">
        <f>(Q28-O28)/O28</f>
        <v>0.06</v>
      </c>
      <c r="R68" s="77"/>
      <c r="S68" s="92">
        <f>(S28-Q28)/Q28</f>
        <v>-0.003</v>
      </c>
      <c r="T68" s="77"/>
      <c r="U68" s="92">
        <f>(U28-S28)/S28</f>
        <v>0.03</v>
      </c>
      <c r="V68" s="17"/>
    </row>
    <row r="69" spans="1:22" ht="12">
      <c r="A69" s="77"/>
      <c r="B69" s="77"/>
      <c r="C69" s="92"/>
      <c r="D69" s="84"/>
      <c r="E69" s="92"/>
      <c r="F69" s="84"/>
      <c r="G69" s="92"/>
      <c r="H69" s="84"/>
      <c r="I69" s="92"/>
      <c r="J69" s="77"/>
      <c r="K69" s="92"/>
      <c r="L69" s="77"/>
      <c r="M69" s="92"/>
      <c r="N69" s="84"/>
      <c r="O69" s="92"/>
      <c r="P69" s="77"/>
      <c r="Q69" s="92"/>
      <c r="R69" s="77"/>
      <c r="S69" s="92"/>
      <c r="T69" s="77"/>
      <c r="U69" s="92"/>
      <c r="V69" s="17"/>
    </row>
    <row r="70" spans="1:22" ht="12">
      <c r="A70" s="76" t="s">
        <v>19</v>
      </c>
      <c r="B70" s="77"/>
      <c r="C70" s="92">
        <v>-0.088</v>
      </c>
      <c r="D70" s="84"/>
      <c r="E70" s="92">
        <f>(E30-C30)/C30</f>
        <v>-0.157</v>
      </c>
      <c r="F70" s="84"/>
      <c r="G70" s="92">
        <f>(G30-E30)/E30</f>
        <v>0.124</v>
      </c>
      <c r="H70" s="84"/>
      <c r="I70" s="92">
        <f>(I30-G30)/G30</f>
        <v>0.01</v>
      </c>
      <c r="J70" s="77"/>
      <c r="K70" s="92">
        <f>(K30-I30)/I30</f>
        <v>-0.014</v>
      </c>
      <c r="L70" s="77"/>
      <c r="M70" s="92">
        <f>(M30-K30)/K30</f>
        <v>0.143</v>
      </c>
      <c r="N70" s="92"/>
      <c r="O70" s="92">
        <f>(O30-M30)/M30</f>
        <v>0.241</v>
      </c>
      <c r="P70" s="77"/>
      <c r="Q70" s="92">
        <f>(Q30-O30)/O30</f>
        <v>0.012</v>
      </c>
      <c r="R70" s="77"/>
      <c r="S70" s="92">
        <f>(S30-Q30)/Q30</f>
        <v>0.005</v>
      </c>
      <c r="T70" s="77"/>
      <c r="U70" s="92">
        <f>(U30-S30)/S30</f>
        <v>-0.055</v>
      </c>
      <c r="V70" s="17"/>
    </row>
    <row r="71" spans="1:22" ht="12">
      <c r="A71" s="77"/>
      <c r="B71" s="77"/>
      <c r="C71" s="92"/>
      <c r="D71" s="84"/>
      <c r="E71" s="92"/>
      <c r="F71" s="84"/>
      <c r="G71" s="92"/>
      <c r="H71" s="84"/>
      <c r="I71" s="92"/>
      <c r="J71" s="77"/>
      <c r="K71" s="92"/>
      <c r="L71" s="77"/>
      <c r="M71" s="92"/>
      <c r="N71" s="84"/>
      <c r="O71" s="92"/>
      <c r="P71" s="77"/>
      <c r="Q71" s="92"/>
      <c r="R71" s="77"/>
      <c r="S71" s="92"/>
      <c r="T71" s="77"/>
      <c r="U71" s="92"/>
      <c r="V71" s="17"/>
    </row>
    <row r="72" spans="1:54" ht="12">
      <c r="A72" s="76" t="s">
        <v>20</v>
      </c>
      <c r="B72" s="77"/>
      <c r="C72" s="226" t="s">
        <v>24</v>
      </c>
      <c r="D72" s="93"/>
      <c r="E72" s="92">
        <f>(E32-C32)/C32</f>
        <v>0.26</v>
      </c>
      <c r="F72" s="80"/>
      <c r="G72" s="92">
        <f>(G32-E32)/E32</f>
        <v>0.083</v>
      </c>
      <c r="H72" s="80"/>
      <c r="I72" s="92">
        <f>(I32-G32)/G32</f>
        <v>0.071</v>
      </c>
      <c r="J72" s="80"/>
      <c r="K72" s="92">
        <f>(K32-I32)/I32</f>
        <v>0.036</v>
      </c>
      <c r="L72" s="80"/>
      <c r="M72" s="92">
        <f>(M32-K32)/K32</f>
        <v>0.096</v>
      </c>
      <c r="N72" s="227"/>
      <c r="O72" s="92">
        <f>(O32-M32)/M32</f>
        <v>0.027</v>
      </c>
      <c r="P72" s="80"/>
      <c r="Q72" s="92">
        <f>(Q32-O32)/O32</f>
        <v>0.016</v>
      </c>
      <c r="R72" s="80"/>
      <c r="S72" s="92">
        <f>(S32-Q32)/Q32</f>
        <v>-0.009</v>
      </c>
      <c r="T72" s="80"/>
      <c r="U72" s="92">
        <f>(U32-S32)/S32</f>
        <v>0.003</v>
      </c>
      <c r="V72" s="17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12">
      <c r="A73" s="77"/>
      <c r="B73" s="77"/>
      <c r="C73" s="92"/>
      <c r="D73" s="80"/>
      <c r="E73" s="92"/>
      <c r="F73" s="80"/>
      <c r="G73" s="92"/>
      <c r="H73" s="80"/>
      <c r="I73" s="92"/>
      <c r="J73" s="80"/>
      <c r="K73" s="92"/>
      <c r="L73" s="80"/>
      <c r="M73" s="92"/>
      <c r="N73" s="80"/>
      <c r="O73" s="92"/>
      <c r="P73" s="80"/>
      <c r="Q73" s="92"/>
      <c r="R73" s="80"/>
      <c r="S73" s="92"/>
      <c r="T73" s="80"/>
      <c r="U73" s="92"/>
      <c r="V73" s="17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12">
      <c r="A74" s="76" t="s">
        <v>31</v>
      </c>
      <c r="B74" s="77"/>
      <c r="C74" s="92">
        <v>0.052</v>
      </c>
      <c r="D74" s="93"/>
      <c r="E74" s="92">
        <f>(E34-C34)/C34</f>
        <v>0.014</v>
      </c>
      <c r="F74" s="80"/>
      <c r="G74" s="92">
        <f>(G34-E34)/E34</f>
        <v>0.075</v>
      </c>
      <c r="H74" s="80"/>
      <c r="I74" s="92">
        <f>(I34-G34)/G34</f>
        <v>0.027</v>
      </c>
      <c r="J74" s="80"/>
      <c r="K74" s="92">
        <f>(K34-I34)/I34</f>
        <v>0.037</v>
      </c>
      <c r="L74" s="80"/>
      <c r="M74" s="92">
        <f>(M34-K34)/K34</f>
        <v>0.095</v>
      </c>
      <c r="N74" s="227"/>
      <c r="O74" s="92">
        <f>(O34-M34)/M34</f>
        <v>0.018</v>
      </c>
      <c r="P74" s="80"/>
      <c r="Q74" s="92">
        <f>(Q34-O34)/O34</f>
        <v>0.024</v>
      </c>
      <c r="R74" s="80"/>
      <c r="S74" s="92">
        <f>(S34-Q34)/Q34</f>
        <v>0.032</v>
      </c>
      <c r="T74" s="80"/>
      <c r="U74" s="92">
        <f>(U34-S34)/S34</f>
        <v>0.033</v>
      </c>
      <c r="V74" s="17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37" ht="12">
      <c r="A75" s="77"/>
      <c r="B75" s="77"/>
      <c r="C75" s="81"/>
      <c r="D75" s="77"/>
      <c r="E75" s="81"/>
      <c r="F75" s="77"/>
      <c r="G75" s="81"/>
      <c r="H75" s="77"/>
      <c r="I75" s="81"/>
      <c r="J75" s="77"/>
      <c r="K75" s="81"/>
      <c r="L75" s="77"/>
      <c r="M75" s="81"/>
      <c r="N75" s="77"/>
      <c r="O75" s="81"/>
      <c r="P75" s="77"/>
      <c r="Q75" s="81"/>
      <c r="R75" s="77"/>
      <c r="S75" s="81"/>
      <c r="T75" s="77"/>
      <c r="U75" s="81"/>
      <c r="V75" s="15"/>
      <c r="W75" s="13"/>
      <c r="X75" s="13"/>
      <c r="Y75" s="15"/>
      <c r="Z75" s="15"/>
      <c r="AA75" s="15"/>
      <c r="AB75" s="13"/>
      <c r="AC75" s="15"/>
      <c r="AD75" s="13"/>
      <c r="AE75" s="16"/>
      <c r="AF75" s="13"/>
      <c r="AG75" s="13"/>
      <c r="AH75" s="13"/>
      <c r="AI75" s="13"/>
      <c r="AJ75" s="13"/>
      <c r="AK75" s="13"/>
    </row>
    <row r="76" spans="1:31" ht="21.75" customHeight="1">
      <c r="A76" s="89"/>
      <c r="B76" s="77"/>
      <c r="C76" s="90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AA76"/>
      <c r="AB76"/>
      <c r="AC76"/>
      <c r="AD76"/>
      <c r="AE76"/>
    </row>
    <row r="77" spans="1:21" ht="12">
      <c r="A77" s="87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</row>
    <row r="78" spans="1:21" ht="12">
      <c r="A78" s="95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</row>
    <row r="79" spans="1:21" ht="12">
      <c r="A79" s="77"/>
      <c r="B79" s="77"/>
      <c r="C79" s="77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ht="12">
      <c r="A80" s="95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ht="12">
      <c r="A81" s="95" t="s">
        <v>0</v>
      </c>
      <c r="B81" s="94"/>
      <c r="C81" s="94"/>
      <c r="D81" s="94"/>
      <c r="E81" s="91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ht="12">
      <c r="A82" s="96" t="s">
        <v>23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ht="12">
      <c r="A83" s="106" t="str">
        <f>A3</f>
        <v>1990 - 1999</v>
      </c>
      <c r="B83" s="97"/>
      <c r="C83" s="97"/>
      <c r="D83" s="97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2">
      <c r="A84" s="95" t="s">
        <v>2</v>
      </c>
      <c r="B84" s="98"/>
      <c r="C84" s="95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ht="12">
      <c r="A85" s="77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ht="12">
      <c r="A86" s="99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ht="12">
      <c r="A87" s="94"/>
      <c r="B87" s="94"/>
      <c r="C87" s="228" t="s">
        <v>3</v>
      </c>
      <c r="D87" s="94"/>
      <c r="E87" s="228" t="s">
        <v>4</v>
      </c>
      <c r="F87" s="94"/>
      <c r="G87" s="228" t="s">
        <v>5</v>
      </c>
      <c r="H87" s="94"/>
      <c r="I87" s="228" t="s">
        <v>6</v>
      </c>
      <c r="J87" s="94"/>
      <c r="K87" s="228" t="s">
        <v>7</v>
      </c>
      <c r="L87" s="94"/>
      <c r="M87" s="229" t="s">
        <v>8</v>
      </c>
      <c r="N87" s="230"/>
      <c r="O87" s="231" t="s">
        <v>9</v>
      </c>
      <c r="P87" s="94"/>
      <c r="Q87" s="219" t="s">
        <v>39</v>
      </c>
      <c r="R87" s="94"/>
      <c r="S87" s="219" t="s">
        <v>41</v>
      </c>
      <c r="T87" s="94"/>
      <c r="U87" s="219" t="s">
        <v>46</v>
      </c>
    </row>
    <row r="88" spans="1:21" ht="12">
      <c r="A88" s="94"/>
      <c r="B88" s="94"/>
      <c r="C88" s="98"/>
      <c r="D88" s="94"/>
      <c r="E88" s="98"/>
      <c r="F88" s="94"/>
      <c r="G88" s="98"/>
      <c r="H88" s="94"/>
      <c r="I88" s="98"/>
      <c r="J88" s="94"/>
      <c r="K88" s="98"/>
      <c r="L88" s="94"/>
      <c r="M88" s="98"/>
      <c r="N88" s="98"/>
      <c r="O88" s="94"/>
      <c r="P88" s="94"/>
      <c r="Q88" s="94"/>
      <c r="R88" s="94"/>
      <c r="S88" s="94"/>
      <c r="T88" s="94"/>
      <c r="U88" s="94"/>
    </row>
    <row r="89" spans="1:21" ht="12">
      <c r="A89" s="94"/>
      <c r="B89" s="94"/>
      <c r="C89" s="94"/>
      <c r="D89" s="94"/>
      <c r="E89" s="94"/>
      <c r="F89" s="94"/>
      <c r="G89" s="100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ht="12">
      <c r="A90" s="76" t="s">
        <v>10</v>
      </c>
      <c r="B90" s="94"/>
      <c r="C90" s="100">
        <v>87772</v>
      </c>
      <c r="D90" s="100"/>
      <c r="E90" s="100">
        <v>75348</v>
      </c>
      <c r="F90" s="95"/>
      <c r="G90" s="100">
        <v>73635</v>
      </c>
      <c r="H90" s="94"/>
      <c r="I90" s="232">
        <v>87145</v>
      </c>
      <c r="J90" s="94"/>
      <c r="K90" s="232">
        <v>93831</v>
      </c>
      <c r="L90" s="94"/>
      <c r="M90" s="100">
        <v>97086</v>
      </c>
      <c r="N90" s="100"/>
      <c r="O90" s="94">
        <v>98193</v>
      </c>
      <c r="P90" s="94"/>
      <c r="Q90" s="94">
        <v>94509</v>
      </c>
      <c r="R90" s="94"/>
      <c r="S90" s="94">
        <v>97840</v>
      </c>
      <c r="T90" s="94"/>
      <c r="U90" s="94">
        <v>119730</v>
      </c>
    </row>
    <row r="91" spans="1:21" ht="12">
      <c r="A91" s="77"/>
      <c r="B91" s="94"/>
      <c r="C91" s="100"/>
      <c r="D91" s="100"/>
      <c r="E91" s="100"/>
      <c r="F91" s="94"/>
      <c r="G91" s="100"/>
      <c r="H91" s="94"/>
      <c r="I91" s="94"/>
      <c r="J91" s="94"/>
      <c r="K91" s="94"/>
      <c r="L91" s="94"/>
      <c r="M91" s="100"/>
      <c r="N91" s="100"/>
      <c r="O91" s="94"/>
      <c r="P91" s="94"/>
      <c r="Q91" s="94"/>
      <c r="R91" s="94"/>
      <c r="S91" s="94"/>
      <c r="T91" s="94"/>
      <c r="U91" s="94"/>
    </row>
    <row r="92" spans="1:21" ht="12">
      <c r="A92" s="76" t="s">
        <v>11</v>
      </c>
      <c r="B92" s="94"/>
      <c r="C92" s="100">
        <v>97678</v>
      </c>
      <c r="D92" s="100"/>
      <c r="E92" s="100">
        <v>90339</v>
      </c>
      <c r="F92" s="94"/>
      <c r="G92" s="100">
        <v>87618</v>
      </c>
      <c r="H92" s="94"/>
      <c r="I92" s="232">
        <v>92865</v>
      </c>
      <c r="J92" s="94"/>
      <c r="K92" s="232">
        <v>102131</v>
      </c>
      <c r="L92" s="94"/>
      <c r="M92" s="100">
        <v>106550</v>
      </c>
      <c r="N92" s="100"/>
      <c r="O92" s="94">
        <v>103374</v>
      </c>
      <c r="P92" s="94"/>
      <c r="Q92" s="94">
        <v>111547</v>
      </c>
      <c r="R92" s="94"/>
      <c r="S92" s="94">
        <v>126082</v>
      </c>
      <c r="T92" s="94"/>
      <c r="U92" s="94">
        <v>138518</v>
      </c>
    </row>
    <row r="93" spans="1:21" ht="12">
      <c r="A93" s="77"/>
      <c r="B93" s="94"/>
      <c r="C93" s="100"/>
      <c r="D93" s="100"/>
      <c r="E93" s="100"/>
      <c r="F93" s="94"/>
      <c r="G93" s="100"/>
      <c r="H93" s="94"/>
      <c r="I93" s="94"/>
      <c r="J93" s="94"/>
      <c r="K93" s="94"/>
      <c r="L93" s="94"/>
      <c r="M93" s="100"/>
      <c r="N93" s="100"/>
      <c r="O93" s="94"/>
      <c r="P93" s="94"/>
      <c r="Q93" s="94"/>
      <c r="R93" s="94"/>
      <c r="S93" s="94"/>
      <c r="T93" s="94"/>
      <c r="U93" s="94"/>
    </row>
    <row r="94" spans="1:21" ht="12">
      <c r="A94" s="76" t="s">
        <v>12</v>
      </c>
      <c r="B94" s="94"/>
      <c r="C94" s="100">
        <v>138828</v>
      </c>
      <c r="D94" s="100"/>
      <c r="E94" s="100">
        <v>139229</v>
      </c>
      <c r="F94" s="94"/>
      <c r="G94" s="100">
        <v>140377</v>
      </c>
      <c r="H94" s="94"/>
      <c r="I94" s="232">
        <v>125949</v>
      </c>
      <c r="J94" s="94"/>
      <c r="K94" s="232">
        <v>126994</v>
      </c>
      <c r="L94" s="94"/>
      <c r="M94" s="100">
        <v>130623</v>
      </c>
      <c r="N94" s="100"/>
      <c r="O94" s="94">
        <v>143876</v>
      </c>
      <c r="P94" s="94"/>
      <c r="Q94" s="94">
        <v>141930</v>
      </c>
      <c r="R94" s="94"/>
      <c r="S94" s="94">
        <v>156322</v>
      </c>
      <c r="T94" s="94"/>
      <c r="U94" s="94">
        <v>162049</v>
      </c>
    </row>
    <row r="95" spans="1:21" ht="12">
      <c r="A95" s="77"/>
      <c r="B95" s="94"/>
      <c r="C95" s="100"/>
      <c r="D95" s="100"/>
      <c r="E95" s="100"/>
      <c r="F95" s="94"/>
      <c r="G95" s="100"/>
      <c r="H95" s="94"/>
      <c r="I95" s="94"/>
      <c r="J95" s="94"/>
      <c r="K95" s="94"/>
      <c r="L95" s="94"/>
      <c r="M95" s="100"/>
      <c r="N95" s="100"/>
      <c r="O95" s="94"/>
      <c r="P95" s="94"/>
      <c r="Q95" s="94"/>
      <c r="R95" s="94"/>
      <c r="S95" s="94"/>
      <c r="T95" s="94"/>
      <c r="U95" s="94"/>
    </row>
    <row r="96" spans="1:21" ht="12">
      <c r="A96" s="78" t="s">
        <v>13</v>
      </c>
      <c r="B96" s="94"/>
      <c r="C96" s="100">
        <v>45851</v>
      </c>
      <c r="D96" s="100"/>
      <c r="E96" s="100">
        <v>40504</v>
      </c>
      <c r="F96" s="94"/>
      <c r="G96" s="100">
        <v>40758</v>
      </c>
      <c r="H96" s="94"/>
      <c r="I96" s="232">
        <v>40959</v>
      </c>
      <c r="J96" s="94"/>
      <c r="K96" s="232">
        <v>39069</v>
      </c>
      <c r="L96" s="94"/>
      <c r="M96" s="100">
        <v>39239</v>
      </c>
      <c r="N96" s="100"/>
      <c r="O96" s="94">
        <v>40374</v>
      </c>
      <c r="P96" s="94"/>
      <c r="Q96" s="94">
        <v>39255</v>
      </c>
      <c r="R96" s="94"/>
      <c r="S96" s="94">
        <v>43762</v>
      </c>
      <c r="T96" s="94"/>
      <c r="U96" s="94">
        <v>42274</v>
      </c>
    </row>
    <row r="97" spans="1:21" ht="12">
      <c r="A97" s="77"/>
      <c r="B97" s="94"/>
      <c r="C97" s="100"/>
      <c r="D97" s="100"/>
      <c r="E97" s="100"/>
      <c r="F97" s="94"/>
      <c r="G97" s="100"/>
      <c r="H97" s="94"/>
      <c r="I97" s="94"/>
      <c r="J97" s="94"/>
      <c r="K97" s="94"/>
      <c r="L97" s="94"/>
      <c r="M97" s="100"/>
      <c r="N97" s="100"/>
      <c r="O97" s="94"/>
      <c r="P97" s="94"/>
      <c r="Q97" s="94"/>
      <c r="R97" s="94"/>
      <c r="S97" s="94"/>
      <c r="T97" s="94"/>
      <c r="U97" s="94"/>
    </row>
    <row r="98" spans="1:21" ht="12">
      <c r="A98" s="76" t="s">
        <v>14</v>
      </c>
      <c r="B98" s="94"/>
      <c r="C98" s="100">
        <v>99125</v>
      </c>
      <c r="D98" s="100"/>
      <c r="E98" s="100">
        <v>84046</v>
      </c>
      <c r="F98" s="95"/>
      <c r="G98" s="100">
        <v>79154</v>
      </c>
      <c r="H98" s="94"/>
      <c r="I98" s="232">
        <v>73143</v>
      </c>
      <c r="J98" s="94"/>
      <c r="K98" s="232">
        <v>65223</v>
      </c>
      <c r="L98" s="94"/>
      <c r="M98" s="100">
        <v>65227</v>
      </c>
      <c r="N98" s="100"/>
      <c r="O98" s="94">
        <v>62795</v>
      </c>
      <c r="P98" s="94"/>
      <c r="Q98" s="94">
        <v>64391</v>
      </c>
      <c r="R98" s="94"/>
      <c r="S98" s="94">
        <v>68408</v>
      </c>
      <c r="T98" s="94"/>
      <c r="U98" s="94">
        <v>64497</v>
      </c>
    </row>
    <row r="99" spans="1:21" ht="12">
      <c r="A99" s="77"/>
      <c r="B99" s="94"/>
      <c r="C99" s="100"/>
      <c r="D99" s="100"/>
      <c r="E99" s="100"/>
      <c r="F99" s="94"/>
      <c r="G99" s="100"/>
      <c r="H99" s="94"/>
      <c r="I99" s="94"/>
      <c r="J99" s="94"/>
      <c r="K99" s="94"/>
      <c r="L99" s="94"/>
      <c r="M99" s="100"/>
      <c r="N99" s="100"/>
      <c r="O99" s="94"/>
      <c r="P99" s="94"/>
      <c r="Q99" s="94"/>
      <c r="R99" s="94"/>
      <c r="S99" s="94"/>
      <c r="T99" s="94"/>
      <c r="U99" s="94"/>
    </row>
    <row r="100" spans="1:21" ht="12">
      <c r="A100" s="76" t="s">
        <v>15</v>
      </c>
      <c r="B100" s="94"/>
      <c r="C100" s="100">
        <v>83600</v>
      </c>
      <c r="D100" s="102"/>
      <c r="E100" s="100">
        <v>85586</v>
      </c>
      <c r="F100" s="94"/>
      <c r="G100" s="100">
        <v>80023</v>
      </c>
      <c r="H100" s="94"/>
      <c r="I100" s="232">
        <v>81139</v>
      </c>
      <c r="J100" s="94"/>
      <c r="K100" s="232">
        <v>76171</v>
      </c>
      <c r="L100" s="94"/>
      <c r="M100" s="100">
        <v>77754</v>
      </c>
      <c r="N100" s="100"/>
      <c r="O100" s="94">
        <v>75296</v>
      </c>
      <c r="P100" s="94"/>
      <c r="Q100" s="94">
        <v>71806</v>
      </c>
      <c r="R100" s="94"/>
      <c r="S100" s="94">
        <v>62178</v>
      </c>
      <c r="T100" s="94"/>
      <c r="U100" s="94">
        <v>64287</v>
      </c>
    </row>
    <row r="101" spans="1:21" ht="12">
      <c r="A101" s="77"/>
      <c r="B101" s="94"/>
      <c r="C101" s="100"/>
      <c r="D101" s="100"/>
      <c r="E101" s="100"/>
      <c r="F101" s="94"/>
      <c r="G101" s="100"/>
      <c r="H101" s="94"/>
      <c r="I101" s="94"/>
      <c r="J101" s="94"/>
      <c r="K101" s="94"/>
      <c r="L101" s="94"/>
      <c r="M101" s="100"/>
      <c r="N101" s="100"/>
      <c r="O101" s="94"/>
      <c r="P101" s="94"/>
      <c r="Q101" s="94"/>
      <c r="R101" s="94"/>
      <c r="S101" s="94"/>
      <c r="T101" s="94"/>
      <c r="U101" s="94"/>
    </row>
    <row r="102" spans="1:21" ht="12">
      <c r="A102" s="76" t="s">
        <v>16</v>
      </c>
      <c r="B102" s="94"/>
      <c r="C102" s="100">
        <v>101848</v>
      </c>
      <c r="D102" s="100"/>
      <c r="E102" s="100">
        <v>108205</v>
      </c>
      <c r="F102" s="94"/>
      <c r="G102" s="100">
        <v>102589</v>
      </c>
      <c r="H102" s="94"/>
      <c r="I102" s="232">
        <v>95526</v>
      </c>
      <c r="J102" s="94"/>
      <c r="K102" s="232">
        <v>99495</v>
      </c>
      <c r="L102" s="94"/>
      <c r="M102" s="100">
        <v>99001</v>
      </c>
      <c r="N102" s="100"/>
      <c r="O102" s="94">
        <v>81404</v>
      </c>
      <c r="P102" s="94"/>
      <c r="Q102" s="94">
        <v>75984</v>
      </c>
      <c r="R102" s="94"/>
      <c r="S102" s="94">
        <v>66685</v>
      </c>
      <c r="T102" s="94"/>
      <c r="U102" s="94">
        <v>69392</v>
      </c>
    </row>
    <row r="103" spans="1:21" ht="12">
      <c r="A103" s="77"/>
      <c r="B103" s="94"/>
      <c r="C103" s="100"/>
      <c r="D103" s="100"/>
      <c r="E103" s="100"/>
      <c r="F103" s="94"/>
      <c r="G103" s="100"/>
      <c r="H103" s="94"/>
      <c r="I103" s="94"/>
      <c r="J103" s="94"/>
      <c r="K103" s="94"/>
      <c r="L103" s="94"/>
      <c r="M103" s="100"/>
      <c r="N103" s="100"/>
      <c r="O103" s="94"/>
      <c r="P103" s="94"/>
      <c r="Q103" s="94"/>
      <c r="R103" s="94"/>
      <c r="S103" s="94"/>
      <c r="T103" s="94"/>
      <c r="U103" s="94"/>
    </row>
    <row r="104" spans="1:21" ht="12">
      <c r="A104" s="76" t="s">
        <v>17</v>
      </c>
      <c r="B104" s="94"/>
      <c r="C104" s="100">
        <v>91752</v>
      </c>
      <c r="D104" s="100"/>
      <c r="E104" s="100">
        <v>75468</v>
      </c>
      <c r="F104" s="94"/>
      <c r="G104" s="100">
        <v>72580</v>
      </c>
      <c r="H104" s="94"/>
      <c r="I104" s="232">
        <v>69830</v>
      </c>
      <c r="J104" s="94"/>
      <c r="K104" s="232">
        <v>74912</v>
      </c>
      <c r="L104" s="94"/>
      <c r="M104" s="100">
        <v>85819</v>
      </c>
      <c r="N104" s="100"/>
      <c r="O104" s="94">
        <v>79244</v>
      </c>
      <c r="P104" s="94"/>
      <c r="Q104" s="94">
        <v>71509</v>
      </c>
      <c r="R104" s="94"/>
      <c r="S104" s="94">
        <v>63246</v>
      </c>
      <c r="T104" s="94"/>
      <c r="U104" s="94">
        <v>60576</v>
      </c>
    </row>
    <row r="105" spans="1:21" ht="12">
      <c r="A105" s="77"/>
      <c r="B105" s="94"/>
      <c r="C105" s="100"/>
      <c r="D105" s="100"/>
      <c r="E105" s="100"/>
      <c r="F105" s="94"/>
      <c r="G105" s="100"/>
      <c r="H105" s="94"/>
      <c r="I105" s="94"/>
      <c r="J105" s="94"/>
      <c r="K105" s="94"/>
      <c r="L105" s="94"/>
      <c r="M105" s="100"/>
      <c r="N105" s="100"/>
      <c r="O105" s="94"/>
      <c r="P105" s="94"/>
      <c r="Q105" s="94"/>
      <c r="R105" s="94"/>
      <c r="S105" s="94"/>
      <c r="T105" s="94"/>
      <c r="U105" s="94"/>
    </row>
    <row r="106" spans="1:21" ht="12">
      <c r="A106" s="78" t="s">
        <v>18</v>
      </c>
      <c r="B106" s="94"/>
      <c r="C106" s="100">
        <v>100417</v>
      </c>
      <c r="D106" s="100"/>
      <c r="E106" s="100">
        <v>88634</v>
      </c>
      <c r="F106" s="94"/>
      <c r="G106" s="100">
        <v>82724</v>
      </c>
      <c r="H106" s="94"/>
      <c r="I106" s="232">
        <v>72242</v>
      </c>
      <c r="J106" s="94"/>
      <c r="K106" s="232">
        <v>71575</v>
      </c>
      <c r="L106" s="94"/>
      <c r="M106" s="100">
        <v>74670</v>
      </c>
      <c r="N106" s="100"/>
      <c r="O106" s="94">
        <v>98974</v>
      </c>
      <c r="P106" s="94"/>
      <c r="Q106" s="94">
        <v>121665</v>
      </c>
      <c r="R106" s="94"/>
      <c r="S106" s="94">
        <v>131219</v>
      </c>
      <c r="T106" s="94"/>
      <c r="U106" s="94">
        <v>121698</v>
      </c>
    </row>
    <row r="107" spans="1:21" ht="12">
      <c r="A107" s="94"/>
      <c r="B107" s="94"/>
      <c r="C107" s="100"/>
      <c r="D107" s="100"/>
      <c r="E107" s="100"/>
      <c r="F107" s="94"/>
      <c r="G107" s="100"/>
      <c r="H107" s="94"/>
      <c r="I107" s="94"/>
      <c r="J107" s="94"/>
      <c r="K107" s="94"/>
      <c r="L107" s="94"/>
      <c r="M107" s="100"/>
      <c r="N107" s="100"/>
      <c r="O107" s="94"/>
      <c r="P107" s="94"/>
      <c r="Q107" s="94"/>
      <c r="R107" s="94"/>
      <c r="S107" s="94"/>
      <c r="T107" s="94"/>
      <c r="U107" s="94"/>
    </row>
    <row r="108" spans="1:21" ht="12">
      <c r="A108" s="95" t="s">
        <v>40</v>
      </c>
      <c r="B108" s="94"/>
      <c r="C108" s="100">
        <v>98347</v>
      </c>
      <c r="D108" s="100"/>
      <c r="E108" s="100">
        <v>67585</v>
      </c>
      <c r="F108" s="94"/>
      <c r="G108" s="100">
        <v>77734</v>
      </c>
      <c r="H108" s="94"/>
      <c r="I108" s="232">
        <v>73386</v>
      </c>
      <c r="J108" s="94"/>
      <c r="K108" s="232">
        <v>80758</v>
      </c>
      <c r="L108" s="94"/>
      <c r="M108" s="100">
        <v>81575</v>
      </c>
      <c r="N108" s="100"/>
      <c r="O108" s="94">
        <v>64985</v>
      </c>
      <c r="P108" s="94"/>
      <c r="Q108" s="94">
        <v>76719</v>
      </c>
      <c r="R108" s="94"/>
      <c r="S108" s="94">
        <v>72687</v>
      </c>
      <c r="T108" s="94"/>
      <c r="U108" s="94">
        <v>72996</v>
      </c>
    </row>
    <row r="109" spans="1:21" ht="12">
      <c r="A109" s="94"/>
      <c r="B109" s="94"/>
      <c r="C109" s="100"/>
      <c r="D109" s="100"/>
      <c r="E109" s="100"/>
      <c r="F109" s="94"/>
      <c r="G109" s="100"/>
      <c r="H109" s="94"/>
      <c r="I109" s="94"/>
      <c r="J109" s="94"/>
      <c r="K109" s="94"/>
      <c r="L109" s="94"/>
      <c r="M109" s="100"/>
      <c r="N109" s="100"/>
      <c r="O109" s="94"/>
      <c r="P109" s="94"/>
      <c r="Q109" s="94"/>
      <c r="R109" s="94"/>
      <c r="S109" s="94"/>
      <c r="T109" s="94"/>
      <c r="U109" s="94"/>
    </row>
    <row r="110" spans="1:21" ht="12">
      <c r="A110" s="95" t="s">
        <v>19</v>
      </c>
      <c r="B110" s="94"/>
      <c r="C110" s="100">
        <v>127992</v>
      </c>
      <c r="D110" s="100"/>
      <c r="E110" s="100">
        <v>98903</v>
      </c>
      <c r="F110" s="95"/>
      <c r="G110" s="100">
        <v>95864</v>
      </c>
      <c r="H110" s="94"/>
      <c r="I110" s="232">
        <v>93593</v>
      </c>
      <c r="J110" s="94"/>
      <c r="K110" s="232">
        <v>92770</v>
      </c>
      <c r="L110" s="94"/>
      <c r="M110" s="100">
        <v>96518</v>
      </c>
      <c r="N110" s="100"/>
      <c r="O110" s="94">
        <v>104025</v>
      </c>
      <c r="P110" s="94"/>
      <c r="Q110" s="94">
        <v>96687</v>
      </c>
      <c r="R110" s="94"/>
      <c r="S110" s="94">
        <v>102122</v>
      </c>
      <c r="T110" s="94"/>
      <c r="U110" s="94">
        <v>97606</v>
      </c>
    </row>
    <row r="111" spans="1:21" ht="12">
      <c r="A111" s="94"/>
      <c r="B111" s="94"/>
      <c r="C111" s="103"/>
      <c r="D111" s="103"/>
      <c r="E111" s="100"/>
      <c r="F111" s="94"/>
      <c r="G111" s="100"/>
      <c r="H111" s="94"/>
      <c r="I111" s="94"/>
      <c r="J111" s="94"/>
      <c r="K111" s="94"/>
      <c r="L111" s="94"/>
      <c r="M111" s="100"/>
      <c r="N111" s="100"/>
      <c r="O111" s="94"/>
      <c r="P111" s="94"/>
      <c r="Q111" s="94"/>
      <c r="R111" s="94"/>
      <c r="S111" s="94"/>
      <c r="T111" s="94"/>
      <c r="U111" s="94"/>
    </row>
    <row r="112" spans="1:21" ht="12">
      <c r="A112" s="95" t="s">
        <v>20</v>
      </c>
      <c r="B112" s="94"/>
      <c r="C112" s="104">
        <v>154048</v>
      </c>
      <c r="D112" s="103"/>
      <c r="E112" s="104">
        <v>186644</v>
      </c>
      <c r="F112" s="94"/>
      <c r="G112" s="104">
        <v>169112</v>
      </c>
      <c r="H112" s="94"/>
      <c r="I112" s="233">
        <v>180952</v>
      </c>
      <c r="J112" s="94"/>
      <c r="K112" s="233">
        <v>202459</v>
      </c>
      <c r="L112" s="94"/>
      <c r="M112" s="104">
        <v>220795</v>
      </c>
      <c r="N112" s="100"/>
      <c r="O112" s="97">
        <v>235091</v>
      </c>
      <c r="P112" s="94"/>
      <c r="Q112" s="97">
        <v>219989</v>
      </c>
      <c r="R112" s="94"/>
      <c r="S112" s="97">
        <v>217288</v>
      </c>
      <c r="T112" s="94"/>
      <c r="U112" s="97">
        <v>194688</v>
      </c>
    </row>
    <row r="113" spans="1:21" ht="12">
      <c r="A113" s="94"/>
      <c r="B113" s="94"/>
      <c r="C113" s="98"/>
      <c r="D113" s="94"/>
      <c r="E113" s="98"/>
      <c r="F113" s="94"/>
      <c r="G113" s="98"/>
      <c r="H113" s="94"/>
      <c r="I113" s="98"/>
      <c r="J113" s="94"/>
      <c r="K113" s="98"/>
      <c r="L113" s="94"/>
      <c r="M113" s="142"/>
      <c r="N113" s="142"/>
      <c r="O113" s="94"/>
      <c r="P113" s="94"/>
      <c r="Q113" s="94"/>
      <c r="R113" s="94"/>
      <c r="S113" s="94"/>
      <c r="T113" s="94"/>
      <c r="U113" s="94"/>
    </row>
    <row r="114" spans="1:21" ht="12.75" thickBot="1">
      <c r="A114" s="76" t="s">
        <v>31</v>
      </c>
      <c r="B114" s="94"/>
      <c r="C114" s="105">
        <f>SUM(C90:C112)</f>
        <v>1227258</v>
      </c>
      <c r="D114" s="101"/>
      <c r="E114" s="105">
        <f>SUM(E90:E112)</f>
        <v>1140491</v>
      </c>
      <c r="F114" s="101"/>
      <c r="G114" s="105">
        <f>SUM(G90:G112)</f>
        <v>1102168</v>
      </c>
      <c r="H114" s="140"/>
      <c r="I114" s="105">
        <f>SUM(I90:I112)</f>
        <v>1086729</v>
      </c>
      <c r="J114" s="140"/>
      <c r="K114" s="105">
        <f>SUM(K90:K112)</f>
        <v>1125388</v>
      </c>
      <c r="L114" s="140"/>
      <c r="M114" s="105">
        <f>SUM(M90:M112)</f>
        <v>1174857</v>
      </c>
      <c r="N114" s="101"/>
      <c r="O114" s="105">
        <f>SUM(O90:O112)</f>
        <v>1187631</v>
      </c>
      <c r="P114" s="140"/>
      <c r="Q114" s="105">
        <f>SUM(Q90:Q112)</f>
        <v>1185991</v>
      </c>
      <c r="R114" s="140"/>
      <c r="S114" s="105">
        <f>SUM(S90:S112)</f>
        <v>1207839</v>
      </c>
      <c r="T114" s="94"/>
      <c r="U114" s="105">
        <f>SUM(U90:U112)</f>
        <v>1208311</v>
      </c>
    </row>
    <row r="115" spans="1:21" ht="12.75" thickTop="1">
      <c r="A115" s="94"/>
      <c r="B115" s="94"/>
      <c r="C115" s="98"/>
      <c r="D115" s="94"/>
      <c r="E115" s="98"/>
      <c r="F115" s="94"/>
      <c r="G115" s="98"/>
      <c r="H115" s="94"/>
      <c r="I115" s="98"/>
      <c r="J115" s="94"/>
      <c r="K115" s="98"/>
      <c r="L115" s="94"/>
      <c r="M115" s="142"/>
      <c r="N115" s="142"/>
      <c r="O115" s="94"/>
      <c r="P115" s="94"/>
      <c r="Q115" s="94"/>
      <c r="R115" s="94"/>
      <c r="S115" s="142" t="s">
        <v>30</v>
      </c>
      <c r="T115" s="94"/>
      <c r="U115" s="94"/>
    </row>
    <row r="116" spans="1:21" ht="12">
      <c r="A116" s="87"/>
      <c r="B116" s="77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89"/>
      <c r="P116" s="77"/>
      <c r="Q116" s="77"/>
      <c r="R116" s="77"/>
      <c r="S116" s="90"/>
      <c r="T116" s="94"/>
      <c r="U116" s="94"/>
    </row>
    <row r="117" spans="1:21" ht="12">
      <c r="A117" s="87"/>
      <c r="B117" s="77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89"/>
      <c r="P117" s="77"/>
      <c r="Q117" s="77"/>
      <c r="R117" s="77"/>
      <c r="S117" s="90"/>
      <c r="T117" s="94"/>
      <c r="U117" s="94"/>
    </row>
    <row r="118" spans="1:21" ht="12">
      <c r="A118" s="89"/>
      <c r="B118" s="77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89"/>
      <c r="P118" s="77"/>
      <c r="Q118" s="77"/>
      <c r="R118" s="77"/>
      <c r="S118" s="90"/>
      <c r="T118" s="94"/>
      <c r="U118" s="94"/>
    </row>
    <row r="119" spans="1:21" ht="12">
      <c r="A119" s="89"/>
      <c r="B119" s="77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89"/>
      <c r="P119" s="77"/>
      <c r="Q119" s="77"/>
      <c r="R119" s="77"/>
      <c r="S119" s="90"/>
      <c r="T119" s="94"/>
      <c r="U119" s="94"/>
    </row>
    <row r="120" spans="1:21" ht="12">
      <c r="A120" s="96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1:21" ht="12">
      <c r="A121" s="95" t="s">
        <v>0</v>
      </c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1:21" ht="12">
      <c r="A122" s="96" t="s">
        <v>25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1:21" ht="12">
      <c r="A123" s="106" t="str">
        <f>A3</f>
        <v>1990 - 1999</v>
      </c>
      <c r="B123" s="97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1:21" ht="12">
      <c r="A124" s="98"/>
      <c r="B124" s="98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1:21" ht="1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1:21" ht="12">
      <c r="A126" s="94"/>
      <c r="B126" s="94"/>
      <c r="C126" s="228" t="s">
        <v>3</v>
      </c>
      <c r="D126" s="94"/>
      <c r="E126" s="228" t="s">
        <v>4</v>
      </c>
      <c r="F126" s="94"/>
      <c r="G126" s="228" t="s">
        <v>5</v>
      </c>
      <c r="H126" s="94"/>
      <c r="I126" s="228" t="s">
        <v>6</v>
      </c>
      <c r="J126" s="94"/>
      <c r="K126" s="228" t="s">
        <v>7</v>
      </c>
      <c r="L126" s="94"/>
      <c r="M126" s="231" t="s">
        <v>8</v>
      </c>
      <c r="N126" s="234"/>
      <c r="O126" s="231" t="s">
        <v>9</v>
      </c>
      <c r="P126" s="94"/>
      <c r="Q126" s="231" t="s">
        <v>39</v>
      </c>
      <c r="R126" s="94"/>
      <c r="S126" s="231" t="s">
        <v>41</v>
      </c>
      <c r="T126" s="94"/>
      <c r="U126" s="231" t="s">
        <v>46</v>
      </c>
    </row>
    <row r="127" spans="1:21" ht="12">
      <c r="A127" s="94"/>
      <c r="B127" s="94"/>
      <c r="C127" s="98"/>
      <c r="D127" s="94"/>
      <c r="E127" s="98"/>
      <c r="F127" s="94"/>
      <c r="G127" s="98"/>
      <c r="H127" s="94"/>
      <c r="I127" s="98"/>
      <c r="J127" s="94"/>
      <c r="K127" s="98"/>
      <c r="L127" s="94"/>
      <c r="M127" s="98"/>
      <c r="N127" s="94"/>
      <c r="O127" s="98"/>
      <c r="P127" s="94"/>
      <c r="Q127" s="98"/>
      <c r="R127" s="94"/>
      <c r="S127" s="98"/>
      <c r="T127" s="94"/>
      <c r="U127" s="98"/>
    </row>
    <row r="128" spans="1:21" ht="1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1:21" ht="12">
      <c r="A129" s="76" t="s">
        <v>10</v>
      </c>
      <c r="B129" s="94"/>
      <c r="C129" s="107">
        <f>(C90-100377)/100377</f>
        <v>-0.126</v>
      </c>
      <c r="D129" s="107"/>
      <c r="E129" s="107">
        <f>(E90-C90)/C90</f>
        <v>-0.142</v>
      </c>
      <c r="F129" s="94"/>
      <c r="G129" s="107">
        <f>(G90-E90)/E90</f>
        <v>-0.023</v>
      </c>
      <c r="H129" s="94"/>
      <c r="I129" s="107">
        <f>(I90-G90)/G90</f>
        <v>0.183</v>
      </c>
      <c r="J129" s="94"/>
      <c r="K129" s="107">
        <f>(K90-I90)/I90</f>
        <v>0.077</v>
      </c>
      <c r="L129" s="107"/>
      <c r="M129" s="107">
        <f>(M90-K90)/K90</f>
        <v>0.035</v>
      </c>
      <c r="N129" s="107"/>
      <c r="O129" s="107">
        <f aca="true" t="shared" si="0" ref="O129:O153">(O90-M90)/M90</f>
        <v>0.011</v>
      </c>
      <c r="P129" s="94"/>
      <c r="Q129" s="107">
        <f aca="true" t="shared" si="1" ref="Q129:Q153">(Q90-O90)/O90</f>
        <v>-0.038</v>
      </c>
      <c r="R129" s="94"/>
      <c r="S129" s="107">
        <f>(S90-Q90)/Q90</f>
        <v>0.035</v>
      </c>
      <c r="T129" s="94"/>
      <c r="U129" s="107">
        <f>(U90-S90)/S90</f>
        <v>0.224</v>
      </c>
    </row>
    <row r="130" spans="1:21" ht="12">
      <c r="A130" s="77"/>
      <c r="B130" s="94"/>
      <c r="C130" s="107"/>
      <c r="D130" s="107"/>
      <c r="E130" s="107"/>
      <c r="F130" s="94"/>
      <c r="G130" s="107"/>
      <c r="H130" s="94"/>
      <c r="I130" s="107"/>
      <c r="J130" s="94"/>
      <c r="K130" s="107"/>
      <c r="L130" s="107"/>
      <c r="M130" s="107"/>
      <c r="N130" s="107"/>
      <c r="O130" s="107"/>
      <c r="P130" s="94"/>
      <c r="Q130" s="107"/>
      <c r="R130" s="94"/>
      <c r="S130" s="107"/>
      <c r="T130" s="94"/>
      <c r="U130" s="107"/>
    </row>
    <row r="131" spans="1:21" ht="12">
      <c r="A131" s="76" t="s">
        <v>11</v>
      </c>
      <c r="B131" s="94"/>
      <c r="C131" s="107">
        <v>-0.122</v>
      </c>
      <c r="D131" s="107"/>
      <c r="E131" s="107">
        <f>(E92-C92)/C92</f>
        <v>-0.075</v>
      </c>
      <c r="F131" s="94"/>
      <c r="G131" s="107">
        <f>(G92-E92)/E92</f>
        <v>-0.03</v>
      </c>
      <c r="H131" s="94"/>
      <c r="I131" s="107">
        <f>(I92-G92)/G92</f>
        <v>0.06</v>
      </c>
      <c r="J131" s="94"/>
      <c r="K131" s="107">
        <f>(K92-I92)/I92</f>
        <v>0.1</v>
      </c>
      <c r="L131" s="107"/>
      <c r="M131" s="107">
        <f>(M92-K92)/K92</f>
        <v>0.043</v>
      </c>
      <c r="N131" s="107"/>
      <c r="O131" s="107">
        <f t="shared" si="0"/>
        <v>-0.03</v>
      </c>
      <c r="P131" s="94"/>
      <c r="Q131" s="107">
        <f t="shared" si="1"/>
        <v>0.079</v>
      </c>
      <c r="R131" s="94"/>
      <c r="S131" s="107">
        <f>(S92-Q92)/Q92</f>
        <v>0.13</v>
      </c>
      <c r="T131" s="94"/>
      <c r="U131" s="107">
        <f>(U92-S92)/S92</f>
        <v>0.099</v>
      </c>
    </row>
    <row r="132" spans="1:21" ht="12">
      <c r="A132" s="77"/>
      <c r="B132" s="94"/>
      <c r="C132" s="107"/>
      <c r="D132" s="107"/>
      <c r="E132" s="107"/>
      <c r="F132" s="94"/>
      <c r="G132" s="107"/>
      <c r="H132" s="94"/>
      <c r="I132" s="107"/>
      <c r="J132" s="94"/>
      <c r="K132" s="107"/>
      <c r="L132" s="107"/>
      <c r="M132" s="107"/>
      <c r="N132" s="107"/>
      <c r="O132" s="107"/>
      <c r="P132" s="94"/>
      <c r="Q132" s="107"/>
      <c r="R132" s="94"/>
      <c r="S132" s="107"/>
      <c r="T132" s="94"/>
      <c r="U132" s="107"/>
    </row>
    <row r="133" spans="1:21" ht="12">
      <c r="A133" s="76" t="s">
        <v>12</v>
      </c>
      <c r="B133" s="94"/>
      <c r="C133" s="107">
        <v>-0.105</v>
      </c>
      <c r="D133" s="107"/>
      <c r="E133" s="107">
        <f>(E94-C94)/C94</f>
        <v>0.003</v>
      </c>
      <c r="F133" s="94"/>
      <c r="G133" s="107">
        <f>(G94-E94)/E94</f>
        <v>0.008</v>
      </c>
      <c r="H133" s="94"/>
      <c r="I133" s="107">
        <f>(I94-G94)/G94</f>
        <v>-0.103</v>
      </c>
      <c r="J133" s="94"/>
      <c r="K133" s="107">
        <f>(K94-I94)/I94</f>
        <v>0.008</v>
      </c>
      <c r="L133" s="107"/>
      <c r="M133" s="107">
        <f>(M94-K94)/K94</f>
        <v>0.029</v>
      </c>
      <c r="N133" s="107"/>
      <c r="O133" s="107">
        <f t="shared" si="0"/>
        <v>0.101</v>
      </c>
      <c r="P133" s="94"/>
      <c r="Q133" s="107">
        <f t="shared" si="1"/>
        <v>-0.014</v>
      </c>
      <c r="R133" s="94"/>
      <c r="S133" s="107">
        <f>(S94-Q94)/Q94</f>
        <v>0.101</v>
      </c>
      <c r="T133" s="94"/>
      <c r="U133" s="107">
        <f>(U94-S94)/S94</f>
        <v>0.037</v>
      </c>
    </row>
    <row r="134" spans="1:21" ht="12">
      <c r="A134" s="77"/>
      <c r="B134" s="94"/>
      <c r="C134" s="107"/>
      <c r="D134" s="107"/>
      <c r="E134" s="107"/>
      <c r="F134" s="94"/>
      <c r="G134" s="107"/>
      <c r="H134" s="94"/>
      <c r="I134" s="107"/>
      <c r="J134" s="94"/>
      <c r="K134" s="107"/>
      <c r="L134" s="107"/>
      <c r="M134" s="107"/>
      <c r="N134" s="107"/>
      <c r="O134" s="107"/>
      <c r="P134" s="94"/>
      <c r="Q134" s="107"/>
      <c r="R134" s="94"/>
      <c r="S134" s="107"/>
      <c r="T134" s="94"/>
      <c r="U134" s="107"/>
    </row>
    <row r="135" spans="1:21" ht="12">
      <c r="A135" s="78" t="s">
        <v>13</v>
      </c>
      <c r="B135" s="94"/>
      <c r="C135" s="107">
        <v>-0.061</v>
      </c>
      <c r="D135" s="107"/>
      <c r="E135" s="107">
        <f>(E96-C96)/C96</f>
        <v>-0.117</v>
      </c>
      <c r="F135" s="94"/>
      <c r="G135" s="107">
        <f>(G96-E96)/E96</f>
        <v>0.006</v>
      </c>
      <c r="H135" s="94"/>
      <c r="I135" s="107">
        <f>(I96-G96)/G96</f>
        <v>0.005</v>
      </c>
      <c r="J135" s="94"/>
      <c r="K135" s="107">
        <f>(K96-I96)/I96</f>
        <v>-0.046</v>
      </c>
      <c r="L135" s="107"/>
      <c r="M135" s="107">
        <f>(M96-K96)/K96</f>
        <v>0.004</v>
      </c>
      <c r="N135" s="107"/>
      <c r="O135" s="107">
        <f t="shared" si="0"/>
        <v>0.029</v>
      </c>
      <c r="P135" s="94"/>
      <c r="Q135" s="107">
        <f t="shared" si="1"/>
        <v>-0.028</v>
      </c>
      <c r="R135" s="94"/>
      <c r="S135" s="107">
        <f>(S96-Q96)/Q96</f>
        <v>0.115</v>
      </c>
      <c r="T135" s="94"/>
      <c r="U135" s="107">
        <f>(U96-S96)/S96</f>
        <v>-0.034</v>
      </c>
    </row>
    <row r="136" spans="1:21" ht="12">
      <c r="A136" s="77"/>
      <c r="B136" s="94"/>
      <c r="C136" s="107"/>
      <c r="D136" s="107"/>
      <c r="E136" s="107"/>
      <c r="F136" s="94"/>
      <c r="G136" s="107"/>
      <c r="H136" s="94"/>
      <c r="I136" s="107"/>
      <c r="J136" s="94"/>
      <c r="K136" s="107"/>
      <c r="L136" s="107"/>
      <c r="M136" s="107"/>
      <c r="N136" s="107"/>
      <c r="O136" s="107"/>
      <c r="P136" s="94"/>
      <c r="Q136" s="107"/>
      <c r="R136" s="94"/>
      <c r="S136" s="107"/>
      <c r="T136" s="94"/>
      <c r="U136" s="107"/>
    </row>
    <row r="137" spans="1:21" ht="12">
      <c r="A137" s="76" t="s">
        <v>14</v>
      </c>
      <c r="B137" s="94"/>
      <c r="C137" s="107">
        <v>-0.122</v>
      </c>
      <c r="D137" s="107"/>
      <c r="E137" s="107">
        <f>(E98-C98)/C98</f>
        <v>-0.152</v>
      </c>
      <c r="F137" s="94"/>
      <c r="G137" s="107">
        <f>(G98-E98)/E98</f>
        <v>-0.058</v>
      </c>
      <c r="H137" s="94"/>
      <c r="I137" s="107">
        <f>(I98-G98)/G98</f>
        <v>-0.076</v>
      </c>
      <c r="J137" s="94"/>
      <c r="K137" s="107">
        <f>(K98-I98)/I98</f>
        <v>-0.108</v>
      </c>
      <c r="L137" s="107"/>
      <c r="M137" s="107">
        <f>(M98-K98)/K98</f>
        <v>0</v>
      </c>
      <c r="N137" s="107"/>
      <c r="O137" s="107">
        <f t="shared" si="0"/>
        <v>-0.037</v>
      </c>
      <c r="P137" s="94"/>
      <c r="Q137" s="107">
        <f t="shared" si="1"/>
        <v>0.025</v>
      </c>
      <c r="R137" s="94"/>
      <c r="S137" s="107">
        <f>(S98-Q98)/Q98</f>
        <v>0.062</v>
      </c>
      <c r="T137" s="94"/>
      <c r="U137" s="107">
        <f>(U98-S98)/S98</f>
        <v>-0.057</v>
      </c>
    </row>
    <row r="138" spans="1:21" ht="12">
      <c r="A138" s="77"/>
      <c r="B138" s="94"/>
      <c r="C138" s="107"/>
      <c r="D138" s="107"/>
      <c r="E138" s="107"/>
      <c r="F138" s="94"/>
      <c r="G138" s="107"/>
      <c r="H138" s="94"/>
      <c r="I138" s="107"/>
      <c r="J138" s="94"/>
      <c r="K138" s="107"/>
      <c r="L138" s="107"/>
      <c r="M138" s="107"/>
      <c r="N138" s="107"/>
      <c r="O138" s="107"/>
      <c r="P138" s="94"/>
      <c r="Q138" s="107"/>
      <c r="R138" s="94"/>
      <c r="S138" s="107"/>
      <c r="T138" s="94"/>
      <c r="U138" s="107"/>
    </row>
    <row r="139" spans="1:21" ht="12">
      <c r="A139" s="76" t="s">
        <v>15</v>
      </c>
      <c r="B139" s="94"/>
      <c r="C139" s="107">
        <v>-0.178</v>
      </c>
      <c r="D139" s="107"/>
      <c r="E139" s="107">
        <f>(E100-C100)/C100</f>
        <v>0.024</v>
      </c>
      <c r="F139" s="94"/>
      <c r="G139" s="107">
        <f>(G100-E100)/E100</f>
        <v>-0.065</v>
      </c>
      <c r="H139" s="94"/>
      <c r="I139" s="107">
        <f>(I100-G100)/G100</f>
        <v>0.014</v>
      </c>
      <c r="J139" s="94"/>
      <c r="K139" s="107">
        <f>(K100-I100)/I100</f>
        <v>-0.061</v>
      </c>
      <c r="L139" s="107"/>
      <c r="M139" s="107">
        <f>(M100-K100)/K100</f>
        <v>0.021</v>
      </c>
      <c r="N139" s="107"/>
      <c r="O139" s="107">
        <f t="shared" si="0"/>
        <v>-0.032</v>
      </c>
      <c r="P139" s="94"/>
      <c r="Q139" s="107">
        <f t="shared" si="1"/>
        <v>-0.046</v>
      </c>
      <c r="R139" s="94"/>
      <c r="S139" s="107">
        <f>(S100-Q100)/Q100</f>
        <v>-0.134</v>
      </c>
      <c r="T139" s="94"/>
      <c r="U139" s="107">
        <f>(U100-S100)/S100</f>
        <v>0.034</v>
      </c>
    </row>
    <row r="140" spans="1:21" ht="12">
      <c r="A140" s="77"/>
      <c r="B140" s="94"/>
      <c r="C140" s="107"/>
      <c r="D140" s="107"/>
      <c r="E140" s="107"/>
      <c r="F140" s="94"/>
      <c r="G140" s="107"/>
      <c r="H140" s="94"/>
      <c r="I140" s="107"/>
      <c r="J140" s="94"/>
      <c r="K140" s="107"/>
      <c r="L140" s="107"/>
      <c r="M140" s="107"/>
      <c r="N140" s="107"/>
      <c r="O140" s="107"/>
      <c r="P140" s="94"/>
      <c r="Q140" s="107"/>
      <c r="R140" s="94"/>
      <c r="S140" s="107"/>
      <c r="T140" s="94"/>
      <c r="U140" s="107"/>
    </row>
    <row r="141" spans="1:21" ht="12">
      <c r="A141" s="76" t="s">
        <v>16</v>
      </c>
      <c r="B141" s="94"/>
      <c r="C141" s="107">
        <v>-0.031</v>
      </c>
      <c r="D141" s="107"/>
      <c r="E141" s="107">
        <f>(E102-C102)/C102</f>
        <v>0.062</v>
      </c>
      <c r="F141" s="94"/>
      <c r="G141" s="107">
        <f>(G102-E102)/E102</f>
        <v>-0.052</v>
      </c>
      <c r="H141" s="94"/>
      <c r="I141" s="107">
        <f>(I102-G102)/G102</f>
        <v>-0.069</v>
      </c>
      <c r="J141" s="94"/>
      <c r="K141" s="107">
        <f>(K102-I102)/I102</f>
        <v>0.042</v>
      </c>
      <c r="L141" s="107"/>
      <c r="M141" s="107">
        <f>(M102-K102)/K102</f>
        <v>-0.005</v>
      </c>
      <c r="N141" s="107"/>
      <c r="O141" s="107">
        <f t="shared" si="0"/>
        <v>-0.178</v>
      </c>
      <c r="P141" s="94"/>
      <c r="Q141" s="107">
        <f t="shared" si="1"/>
        <v>-0.067</v>
      </c>
      <c r="R141" s="94"/>
      <c r="S141" s="107">
        <f>(S102-Q102)/Q102</f>
        <v>-0.122</v>
      </c>
      <c r="T141" s="94"/>
      <c r="U141" s="107">
        <f>(U102-S102)/S102</f>
        <v>0.041</v>
      </c>
    </row>
    <row r="142" spans="1:21" ht="12">
      <c r="A142" s="77"/>
      <c r="B142" s="94"/>
      <c r="C142" s="107"/>
      <c r="D142" s="107"/>
      <c r="E142" s="107"/>
      <c r="F142" s="94"/>
      <c r="G142" s="107"/>
      <c r="H142" s="94"/>
      <c r="I142" s="107"/>
      <c r="J142" s="94"/>
      <c r="K142" s="107"/>
      <c r="L142" s="107"/>
      <c r="M142" s="107"/>
      <c r="N142" s="107"/>
      <c r="O142" s="107"/>
      <c r="P142" s="94"/>
      <c r="Q142" s="107"/>
      <c r="R142" s="94"/>
      <c r="S142" s="107"/>
      <c r="T142" s="94"/>
      <c r="U142" s="107"/>
    </row>
    <row r="143" spans="1:21" ht="12">
      <c r="A143" s="76" t="s">
        <v>17</v>
      </c>
      <c r="B143" s="94"/>
      <c r="C143" s="107">
        <v>-0.178</v>
      </c>
      <c r="D143" s="107"/>
      <c r="E143" s="107">
        <f>(E104-C104)/C104</f>
        <v>-0.177</v>
      </c>
      <c r="F143" s="94"/>
      <c r="G143" s="107">
        <f>(G104-E104)/E104</f>
        <v>-0.038</v>
      </c>
      <c r="H143" s="94"/>
      <c r="I143" s="107">
        <f>(I104-G104)/G104</f>
        <v>-0.038</v>
      </c>
      <c r="J143" s="94"/>
      <c r="K143" s="107">
        <f>(K104-I104)/I104</f>
        <v>0.073</v>
      </c>
      <c r="L143" s="107"/>
      <c r="M143" s="107">
        <f>(M104-K104)/K104</f>
        <v>0.146</v>
      </c>
      <c r="N143" s="107"/>
      <c r="O143" s="107">
        <f t="shared" si="0"/>
        <v>-0.077</v>
      </c>
      <c r="P143" s="94"/>
      <c r="Q143" s="107">
        <f t="shared" si="1"/>
        <v>-0.098</v>
      </c>
      <c r="R143" s="94"/>
      <c r="S143" s="107">
        <f>(S104-Q104)/Q104</f>
        <v>-0.116</v>
      </c>
      <c r="T143" s="94"/>
      <c r="U143" s="107">
        <f>(U104-S104)/S104</f>
        <v>-0.042</v>
      </c>
    </row>
    <row r="144" spans="1:21" ht="12">
      <c r="A144" s="77"/>
      <c r="B144" s="94"/>
      <c r="C144" s="107"/>
      <c r="D144" s="107"/>
      <c r="E144" s="107"/>
      <c r="F144" s="94"/>
      <c r="G144" s="107"/>
      <c r="H144" s="94"/>
      <c r="I144" s="107"/>
      <c r="J144" s="94"/>
      <c r="K144" s="107"/>
      <c r="L144" s="107"/>
      <c r="M144" s="107"/>
      <c r="N144" s="107"/>
      <c r="O144" s="107"/>
      <c r="P144" s="94"/>
      <c r="Q144" s="107"/>
      <c r="R144" s="94"/>
      <c r="S144" s="107"/>
      <c r="T144" s="94"/>
      <c r="U144" s="107"/>
    </row>
    <row r="145" spans="1:21" ht="12">
      <c r="A145" s="78" t="s">
        <v>18</v>
      </c>
      <c r="B145" s="94"/>
      <c r="C145" s="107">
        <v>-0.104</v>
      </c>
      <c r="D145" s="107"/>
      <c r="E145" s="107">
        <f>(E106-C106)/C106</f>
        <v>-0.117</v>
      </c>
      <c r="F145" s="94"/>
      <c r="G145" s="107">
        <f>(G106-E106)/E106</f>
        <v>-0.067</v>
      </c>
      <c r="H145" s="94"/>
      <c r="I145" s="107">
        <f>(I106-G106)/G106</f>
        <v>-0.127</v>
      </c>
      <c r="J145" s="94"/>
      <c r="K145" s="107">
        <f>(K106-I106)/I106</f>
        <v>-0.009</v>
      </c>
      <c r="L145" s="107"/>
      <c r="M145" s="107">
        <f>(M106-K106)/K106</f>
        <v>0.043</v>
      </c>
      <c r="N145" s="107"/>
      <c r="O145" s="107">
        <f t="shared" si="0"/>
        <v>0.325</v>
      </c>
      <c r="P145" s="94"/>
      <c r="Q145" s="107">
        <f t="shared" si="1"/>
        <v>0.229</v>
      </c>
      <c r="R145" s="94"/>
      <c r="S145" s="107">
        <f>(S106-Q106)/Q106</f>
        <v>0.079</v>
      </c>
      <c r="T145" s="94"/>
      <c r="U145" s="107">
        <f>(U106-S106)/S106</f>
        <v>-0.073</v>
      </c>
    </row>
    <row r="146" spans="1:21" ht="12">
      <c r="A146" s="94"/>
      <c r="B146" s="94"/>
      <c r="C146" s="107"/>
      <c r="D146" s="107"/>
      <c r="E146" s="107"/>
      <c r="F146" s="94"/>
      <c r="G146" s="107"/>
      <c r="H146" s="94"/>
      <c r="I146" s="107"/>
      <c r="J146" s="94"/>
      <c r="K146" s="107"/>
      <c r="L146" s="107"/>
      <c r="M146" s="107"/>
      <c r="N146" s="107"/>
      <c r="O146" s="107"/>
      <c r="P146" s="94"/>
      <c r="Q146" s="107"/>
      <c r="R146" s="94"/>
      <c r="S146" s="107"/>
      <c r="T146" s="94"/>
      <c r="U146" s="107"/>
    </row>
    <row r="147" spans="1:21" ht="12">
      <c r="A147" s="95" t="s">
        <v>40</v>
      </c>
      <c r="B147" s="94"/>
      <c r="C147" s="107">
        <v>-0.164</v>
      </c>
      <c r="D147" s="107"/>
      <c r="E147" s="107">
        <f>(E108-C108)/C108</f>
        <v>-0.313</v>
      </c>
      <c r="F147" s="94"/>
      <c r="G147" s="107">
        <f>(G108-E108)/E108</f>
        <v>0.15</v>
      </c>
      <c r="H147" s="94"/>
      <c r="I147" s="107">
        <f>(I108-G108)/G108</f>
        <v>-0.056</v>
      </c>
      <c r="J147" s="94"/>
      <c r="K147" s="107">
        <f>(K108-I108)/I108</f>
        <v>0.1</v>
      </c>
      <c r="L147" s="107"/>
      <c r="M147" s="107">
        <f>(M108-K108)/K108</f>
        <v>0.01</v>
      </c>
      <c r="N147" s="107"/>
      <c r="O147" s="107">
        <f t="shared" si="0"/>
        <v>-0.203</v>
      </c>
      <c r="P147" s="94"/>
      <c r="Q147" s="107">
        <f t="shared" si="1"/>
        <v>0.181</v>
      </c>
      <c r="R147" s="94"/>
      <c r="S147" s="107">
        <f>(S108-Q108)/Q108</f>
        <v>-0.053</v>
      </c>
      <c r="T147" s="94"/>
      <c r="U147" s="107">
        <f>(U108-S108)/S108</f>
        <v>0.004</v>
      </c>
    </row>
    <row r="148" spans="1:21" ht="12">
      <c r="A148" s="94"/>
      <c r="B148" s="94"/>
      <c r="C148" s="107"/>
      <c r="D148" s="107"/>
      <c r="E148" s="107"/>
      <c r="F148" s="94"/>
      <c r="G148" s="107"/>
      <c r="H148" s="94"/>
      <c r="I148" s="107"/>
      <c r="J148" s="94"/>
      <c r="K148" s="107"/>
      <c r="L148" s="107"/>
      <c r="M148" s="107"/>
      <c r="N148" s="107"/>
      <c r="O148" s="107"/>
      <c r="P148" s="94"/>
      <c r="Q148" s="107"/>
      <c r="R148" s="94"/>
      <c r="S148" s="107"/>
      <c r="T148" s="94"/>
      <c r="U148" s="107"/>
    </row>
    <row r="149" spans="1:21" ht="12">
      <c r="A149" s="95" t="s">
        <v>19</v>
      </c>
      <c r="B149" s="94"/>
      <c r="C149" s="107">
        <v>-0.105</v>
      </c>
      <c r="D149" s="107"/>
      <c r="E149" s="107">
        <f>(E110-C110)/C110</f>
        <v>-0.227</v>
      </c>
      <c r="F149" s="94"/>
      <c r="G149" s="107">
        <f>(G110-E110)/E110</f>
        <v>-0.031</v>
      </c>
      <c r="H149" s="94"/>
      <c r="I149" s="107">
        <f>(I110-G110)/G110</f>
        <v>-0.024</v>
      </c>
      <c r="J149" s="94"/>
      <c r="K149" s="107">
        <f>(K110-I110)/I110</f>
        <v>-0.009</v>
      </c>
      <c r="L149" s="107"/>
      <c r="M149" s="107">
        <f>(M110-K110)/K110</f>
        <v>0.04</v>
      </c>
      <c r="N149" s="107"/>
      <c r="O149" s="107">
        <f t="shared" si="0"/>
        <v>0.078</v>
      </c>
      <c r="P149" s="94"/>
      <c r="Q149" s="107">
        <f t="shared" si="1"/>
        <v>-0.071</v>
      </c>
      <c r="R149" s="94"/>
      <c r="S149" s="107">
        <f>(S110-Q110)/Q110</f>
        <v>0.056</v>
      </c>
      <c r="T149" s="94"/>
      <c r="U149" s="107">
        <f>(U110-S110)/S110</f>
        <v>-0.044</v>
      </c>
    </row>
    <row r="150" spans="1:21" ht="12">
      <c r="A150" s="94"/>
      <c r="B150" s="94"/>
      <c r="C150" s="107"/>
      <c r="D150" s="107"/>
      <c r="E150" s="107"/>
      <c r="F150" s="94"/>
      <c r="G150" s="107"/>
      <c r="H150" s="94"/>
      <c r="I150" s="107"/>
      <c r="J150" s="94"/>
      <c r="K150" s="107"/>
      <c r="L150" s="107"/>
      <c r="M150" s="107"/>
      <c r="N150" s="107"/>
      <c r="O150" s="107"/>
      <c r="P150" s="94"/>
      <c r="Q150" s="107"/>
      <c r="R150" s="94"/>
      <c r="S150" s="107"/>
      <c r="T150" s="94"/>
      <c r="U150" s="107"/>
    </row>
    <row r="151" spans="1:22" ht="12">
      <c r="A151" s="95" t="s">
        <v>20</v>
      </c>
      <c r="B151" s="94"/>
      <c r="C151" s="114" t="s">
        <v>24</v>
      </c>
      <c r="D151" s="108"/>
      <c r="E151" s="107">
        <f>(E112-C112)/C112</f>
        <v>0.212</v>
      </c>
      <c r="F151" s="109"/>
      <c r="G151" s="107">
        <f>(G112-E112)/E112</f>
        <v>-0.094</v>
      </c>
      <c r="H151" s="109"/>
      <c r="I151" s="107">
        <f>(I112-G112)/G112</f>
        <v>0.07</v>
      </c>
      <c r="J151" s="109"/>
      <c r="K151" s="107">
        <f>(K112-I112)/I112</f>
        <v>0.119</v>
      </c>
      <c r="L151" s="107"/>
      <c r="M151" s="107">
        <f>(M112-K112)/K112</f>
        <v>0.091</v>
      </c>
      <c r="N151" s="108"/>
      <c r="O151" s="107">
        <f t="shared" si="0"/>
        <v>0.065</v>
      </c>
      <c r="P151" s="109"/>
      <c r="Q151" s="107">
        <f t="shared" si="1"/>
        <v>-0.064</v>
      </c>
      <c r="R151" s="109"/>
      <c r="S151" s="107">
        <f>(S112-Q112)/Q112</f>
        <v>-0.012</v>
      </c>
      <c r="T151" s="109"/>
      <c r="U151" s="107">
        <f>(U112-S112)/S112</f>
        <v>-0.104</v>
      </c>
      <c r="V151" s="23"/>
    </row>
    <row r="152" spans="1:22" ht="12">
      <c r="A152" s="94"/>
      <c r="B152" s="94"/>
      <c r="C152" s="107"/>
      <c r="D152" s="109"/>
      <c r="E152" s="107"/>
      <c r="F152" s="109"/>
      <c r="G152" s="107"/>
      <c r="H152" s="109"/>
      <c r="I152" s="107"/>
      <c r="J152" s="109"/>
      <c r="K152" s="107"/>
      <c r="L152" s="107"/>
      <c r="M152" s="107"/>
      <c r="N152" s="109"/>
      <c r="O152" s="107"/>
      <c r="P152" s="109"/>
      <c r="Q152" s="107"/>
      <c r="R152" s="109"/>
      <c r="S152" s="107"/>
      <c r="T152" s="109"/>
      <c r="U152" s="107"/>
      <c r="V152" s="23"/>
    </row>
    <row r="153" spans="1:22" ht="12">
      <c r="A153" s="76" t="s">
        <v>31</v>
      </c>
      <c r="B153" s="94"/>
      <c r="C153" s="107">
        <f>(C114-1229801)/1229801</f>
        <v>-0.002</v>
      </c>
      <c r="D153" s="108"/>
      <c r="E153" s="107">
        <f>(E114-C114)/C114</f>
        <v>-0.071</v>
      </c>
      <c r="F153" s="109"/>
      <c r="G153" s="107">
        <f>(G114-E114)/E114</f>
        <v>-0.034</v>
      </c>
      <c r="H153" s="109"/>
      <c r="I153" s="107">
        <f>(I114-G114)/G114</f>
        <v>-0.014</v>
      </c>
      <c r="J153" s="109"/>
      <c r="K153" s="107">
        <f>(K114-I114)/I114</f>
        <v>0.036</v>
      </c>
      <c r="L153" s="107"/>
      <c r="M153" s="107">
        <f>(M114-K114)/K114</f>
        <v>0.044</v>
      </c>
      <c r="N153" s="108"/>
      <c r="O153" s="107">
        <f t="shared" si="0"/>
        <v>0.011</v>
      </c>
      <c r="P153" s="109"/>
      <c r="Q153" s="107">
        <f t="shared" si="1"/>
        <v>-0.001</v>
      </c>
      <c r="R153" s="109"/>
      <c r="S153" s="107">
        <f>(S114-Q114)/Q114</f>
        <v>0.018</v>
      </c>
      <c r="T153" s="109"/>
      <c r="U153" s="107">
        <f>(U114-S114)/S114</f>
        <v>0</v>
      </c>
      <c r="V153" s="23"/>
    </row>
    <row r="154" spans="1:22" ht="12">
      <c r="A154" s="94"/>
      <c r="B154" s="94"/>
      <c r="C154" s="110"/>
      <c r="D154" s="109"/>
      <c r="E154" s="110"/>
      <c r="F154" s="109"/>
      <c r="G154" s="110"/>
      <c r="H154" s="109"/>
      <c r="I154" s="110"/>
      <c r="J154" s="109"/>
      <c r="K154" s="110"/>
      <c r="L154" s="109"/>
      <c r="M154" s="110"/>
      <c r="N154" s="109"/>
      <c r="O154" s="110"/>
      <c r="P154" s="109"/>
      <c r="Q154" s="110"/>
      <c r="R154" s="109"/>
      <c r="S154" s="109"/>
      <c r="T154" s="109"/>
      <c r="U154" s="109"/>
      <c r="V154" s="23"/>
    </row>
    <row r="155" spans="1:22" ht="12">
      <c r="A155" s="94"/>
      <c r="B155" s="94"/>
      <c r="C155" s="110"/>
      <c r="D155" s="109"/>
      <c r="E155" s="110"/>
      <c r="F155" s="109"/>
      <c r="G155" s="110"/>
      <c r="H155" s="109"/>
      <c r="I155" s="110"/>
      <c r="J155" s="109"/>
      <c r="K155" s="110"/>
      <c r="L155" s="109"/>
      <c r="M155" s="110"/>
      <c r="N155" s="109"/>
      <c r="O155" s="110"/>
      <c r="P155" s="109"/>
      <c r="Q155" s="109"/>
      <c r="R155" s="109"/>
      <c r="S155" s="109"/>
      <c r="T155" s="109"/>
      <c r="U155" s="109"/>
      <c r="V155" s="23"/>
    </row>
    <row r="156" spans="1:21" ht="12">
      <c r="A156" s="89"/>
      <c r="B156" s="77"/>
      <c r="C156" s="98"/>
      <c r="D156" s="94"/>
      <c r="E156" s="98"/>
      <c r="F156" s="94"/>
      <c r="G156" s="98"/>
      <c r="H156" s="94"/>
      <c r="I156" s="98"/>
      <c r="J156" s="94"/>
      <c r="K156" s="98"/>
      <c r="L156" s="94"/>
      <c r="M156" s="94"/>
      <c r="N156" s="94"/>
      <c r="O156" s="89"/>
      <c r="P156" s="77"/>
      <c r="Q156" s="77"/>
      <c r="R156" s="77"/>
      <c r="S156" s="90"/>
      <c r="T156" s="94"/>
      <c r="U156" s="94"/>
    </row>
    <row r="157" spans="1:21" ht="12">
      <c r="A157" s="89"/>
      <c r="B157" s="77"/>
      <c r="C157" s="98"/>
      <c r="D157" s="94"/>
      <c r="E157" s="98"/>
      <c r="F157" s="94"/>
      <c r="G157" s="98"/>
      <c r="H157" s="94"/>
      <c r="I157" s="98"/>
      <c r="J157" s="94"/>
      <c r="K157" s="98"/>
      <c r="L157" s="94"/>
      <c r="M157" s="94"/>
      <c r="N157" s="94"/>
      <c r="O157" s="89"/>
      <c r="P157" s="77"/>
      <c r="Q157" s="77"/>
      <c r="R157" s="77"/>
      <c r="S157" s="90"/>
      <c r="T157" s="94"/>
      <c r="U157" s="94"/>
    </row>
    <row r="158" spans="1:21" ht="12">
      <c r="A158" s="89"/>
      <c r="B158" s="77"/>
      <c r="C158" s="98"/>
      <c r="D158" s="94"/>
      <c r="E158" s="98"/>
      <c r="F158" s="94"/>
      <c r="G158" s="98"/>
      <c r="H158" s="94"/>
      <c r="I158" s="98"/>
      <c r="J158" s="94"/>
      <c r="K158" s="98"/>
      <c r="L158" s="94"/>
      <c r="M158" s="94"/>
      <c r="N158" s="94"/>
      <c r="O158" s="89"/>
      <c r="P158" s="77"/>
      <c r="Q158" s="77"/>
      <c r="R158" s="77"/>
      <c r="S158" s="90"/>
      <c r="T158" s="94"/>
      <c r="U158" s="94"/>
    </row>
    <row r="159" spans="1:21" ht="11.25" customHeight="1">
      <c r="A159" s="94"/>
      <c r="B159" s="94"/>
      <c r="C159" s="98"/>
      <c r="D159" s="94"/>
      <c r="E159" s="98"/>
      <c r="F159" s="94"/>
      <c r="G159" s="98"/>
      <c r="H159" s="94"/>
      <c r="I159" s="98"/>
      <c r="J159" s="94"/>
      <c r="K159" s="98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1:21" ht="12">
      <c r="A160" s="95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1:21" ht="12">
      <c r="A161" s="76" t="s">
        <v>0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94"/>
      <c r="U161" s="94"/>
    </row>
    <row r="162" spans="1:21" ht="12">
      <c r="A162" s="78" t="s">
        <v>26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94"/>
      <c r="U162" s="94"/>
    </row>
    <row r="163" spans="1:21" ht="12">
      <c r="A163" s="111" t="str">
        <f>A3</f>
        <v>1990 - 1999</v>
      </c>
      <c r="B163" s="79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94"/>
      <c r="U163" s="94"/>
    </row>
    <row r="164" spans="1:21" ht="12">
      <c r="A164" s="76" t="s">
        <v>2</v>
      </c>
      <c r="B164" s="8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94"/>
      <c r="U164" s="94"/>
    </row>
    <row r="165" spans="1:21" ht="12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94"/>
      <c r="U165" s="94"/>
    </row>
    <row r="166" spans="1:21" ht="12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94"/>
      <c r="U166" s="94"/>
    </row>
    <row r="167" spans="1:21" ht="12">
      <c r="A167" s="77"/>
      <c r="B167" s="77"/>
      <c r="C167" s="82" t="s">
        <v>3</v>
      </c>
      <c r="D167" s="77"/>
      <c r="E167" s="82" t="s">
        <v>4</v>
      </c>
      <c r="F167" s="77"/>
      <c r="G167" s="82" t="s">
        <v>5</v>
      </c>
      <c r="H167" s="77"/>
      <c r="I167" s="82" t="s">
        <v>6</v>
      </c>
      <c r="J167" s="77"/>
      <c r="K167" s="82" t="s">
        <v>7</v>
      </c>
      <c r="L167" s="77"/>
      <c r="M167" s="219" t="s">
        <v>8</v>
      </c>
      <c r="N167" s="235"/>
      <c r="O167" s="236" t="s">
        <v>9</v>
      </c>
      <c r="P167" s="77"/>
      <c r="Q167" s="236" t="s">
        <v>39</v>
      </c>
      <c r="R167" s="77"/>
      <c r="S167" s="236" t="s">
        <v>41</v>
      </c>
      <c r="T167" s="94"/>
      <c r="U167" s="236" t="s">
        <v>46</v>
      </c>
    </row>
    <row r="168" spans="1:21" ht="12">
      <c r="A168" s="77"/>
      <c r="B168" s="77"/>
      <c r="C168" s="81"/>
      <c r="D168" s="77"/>
      <c r="E168" s="81"/>
      <c r="F168" s="77"/>
      <c r="G168" s="81"/>
      <c r="H168" s="77"/>
      <c r="I168" s="81"/>
      <c r="J168" s="77"/>
      <c r="K168" s="81"/>
      <c r="L168" s="77"/>
      <c r="M168" s="81"/>
      <c r="N168" s="81"/>
      <c r="O168" s="77"/>
      <c r="P168" s="77"/>
      <c r="Q168" s="77"/>
      <c r="R168" s="77"/>
      <c r="S168" s="77"/>
      <c r="T168" s="94"/>
      <c r="U168" s="77"/>
    </row>
    <row r="169" spans="1:21" ht="12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94"/>
      <c r="U169" s="77"/>
    </row>
    <row r="170" spans="1:21" ht="12">
      <c r="A170" s="76" t="s">
        <v>10</v>
      </c>
      <c r="B170" s="77"/>
      <c r="C170" s="84">
        <v>111839</v>
      </c>
      <c r="D170" s="84"/>
      <c r="E170" s="84">
        <v>116142</v>
      </c>
      <c r="F170" s="76"/>
      <c r="G170" s="237">
        <v>126139</v>
      </c>
      <c r="H170" s="77"/>
      <c r="I170" s="237">
        <v>130423</v>
      </c>
      <c r="J170" s="77"/>
      <c r="K170" s="237">
        <v>135052</v>
      </c>
      <c r="L170" s="77"/>
      <c r="M170" s="238">
        <v>159262</v>
      </c>
      <c r="N170" s="238"/>
      <c r="O170" s="163">
        <v>152610</v>
      </c>
      <c r="P170" s="77"/>
      <c r="Q170" s="238">
        <v>154429</v>
      </c>
      <c r="R170" s="77"/>
      <c r="S170" s="238">
        <v>158864</v>
      </c>
      <c r="T170" s="94"/>
      <c r="U170" s="238">
        <v>172250</v>
      </c>
    </row>
    <row r="171" spans="1:21" ht="12">
      <c r="A171" s="77"/>
      <c r="B171" s="77"/>
      <c r="C171" s="84"/>
      <c r="D171" s="84"/>
      <c r="E171" s="84"/>
      <c r="F171" s="77"/>
      <c r="G171" s="76"/>
      <c r="H171" s="77"/>
      <c r="I171" s="239"/>
      <c r="J171" s="77"/>
      <c r="K171" s="239"/>
      <c r="L171" s="77"/>
      <c r="M171" s="238"/>
      <c r="N171" s="238"/>
      <c r="O171" s="77"/>
      <c r="P171" s="77"/>
      <c r="Q171" s="77"/>
      <c r="R171" s="77"/>
      <c r="S171" s="77"/>
      <c r="T171" s="94"/>
      <c r="U171" s="77"/>
    </row>
    <row r="172" spans="1:21" ht="12">
      <c r="A172" s="76" t="s">
        <v>11</v>
      </c>
      <c r="B172" s="77"/>
      <c r="C172" s="84">
        <v>170308</v>
      </c>
      <c r="D172" s="84"/>
      <c r="E172" s="84">
        <v>176801</v>
      </c>
      <c r="F172" s="77"/>
      <c r="G172" s="237">
        <v>192916</v>
      </c>
      <c r="H172" s="77"/>
      <c r="I172" s="237">
        <v>205314</v>
      </c>
      <c r="J172" s="77"/>
      <c r="K172" s="237">
        <v>221566</v>
      </c>
      <c r="L172" s="77"/>
      <c r="M172" s="238">
        <v>250975</v>
      </c>
      <c r="N172" s="238"/>
      <c r="O172" s="163">
        <v>248374</v>
      </c>
      <c r="P172" s="77"/>
      <c r="Q172" s="238">
        <v>295080</v>
      </c>
      <c r="R172" s="77"/>
      <c r="S172" s="238">
        <v>340786</v>
      </c>
      <c r="T172" s="94"/>
      <c r="U172" s="238">
        <v>356246</v>
      </c>
    </row>
    <row r="173" spans="1:21" ht="12">
      <c r="A173" s="77"/>
      <c r="B173" s="77"/>
      <c r="C173" s="84"/>
      <c r="D173" s="84"/>
      <c r="E173" s="84"/>
      <c r="F173" s="77"/>
      <c r="G173" s="76"/>
      <c r="H173" s="77"/>
      <c r="I173" s="239"/>
      <c r="J173" s="77"/>
      <c r="K173" s="239"/>
      <c r="L173" s="77"/>
      <c r="M173" s="238"/>
      <c r="N173" s="238"/>
      <c r="O173" s="77"/>
      <c r="P173" s="77"/>
      <c r="Q173" s="77"/>
      <c r="R173" s="77"/>
      <c r="S173" s="77"/>
      <c r="T173" s="94"/>
      <c r="U173" s="77"/>
    </row>
    <row r="174" spans="1:21" ht="12">
      <c r="A174" s="76" t="s">
        <v>12</v>
      </c>
      <c r="B174" s="77"/>
      <c r="C174" s="84">
        <v>151570</v>
      </c>
      <c r="D174" s="84"/>
      <c r="E174" s="84">
        <v>169866</v>
      </c>
      <c r="F174" s="77"/>
      <c r="G174" s="237">
        <v>192119</v>
      </c>
      <c r="H174" s="77"/>
      <c r="I174" s="237">
        <v>190469</v>
      </c>
      <c r="J174" s="77"/>
      <c r="K174" s="237">
        <v>212516</v>
      </c>
      <c r="L174" s="77"/>
      <c r="M174" s="238">
        <v>240466</v>
      </c>
      <c r="N174" s="238"/>
      <c r="O174" s="163">
        <v>247130</v>
      </c>
      <c r="P174" s="77"/>
      <c r="Q174" s="238">
        <v>241607</v>
      </c>
      <c r="R174" s="77"/>
      <c r="S174" s="238">
        <v>268373</v>
      </c>
      <c r="T174" s="94"/>
      <c r="U174" s="238">
        <v>299308</v>
      </c>
    </row>
    <row r="175" spans="1:21" ht="12">
      <c r="A175" s="77"/>
      <c r="B175" s="77"/>
      <c r="C175" s="84"/>
      <c r="D175" s="84"/>
      <c r="E175" s="84"/>
      <c r="F175" s="77"/>
      <c r="G175" s="239"/>
      <c r="H175" s="77"/>
      <c r="I175" s="239"/>
      <c r="J175" s="77"/>
      <c r="K175" s="239"/>
      <c r="L175" s="77"/>
      <c r="M175" s="238"/>
      <c r="N175" s="238"/>
      <c r="O175" s="77"/>
      <c r="P175" s="77"/>
      <c r="Q175" s="77"/>
      <c r="R175" s="77"/>
      <c r="S175" s="77"/>
      <c r="T175" s="94"/>
      <c r="U175" s="77"/>
    </row>
    <row r="176" spans="1:21" ht="12">
      <c r="A176" s="78" t="s">
        <v>13</v>
      </c>
      <c r="B176" s="77"/>
      <c r="C176" s="84">
        <v>88834</v>
      </c>
      <c r="D176" s="84"/>
      <c r="E176" s="84">
        <v>94901</v>
      </c>
      <c r="F176" s="77"/>
      <c r="G176" s="237">
        <v>105600</v>
      </c>
      <c r="H176" s="77"/>
      <c r="I176" s="237">
        <v>113656</v>
      </c>
      <c r="J176" s="77"/>
      <c r="K176" s="237">
        <v>116909</v>
      </c>
      <c r="L176" s="77"/>
      <c r="M176" s="238">
        <v>130167</v>
      </c>
      <c r="N176" s="238"/>
      <c r="O176" s="163">
        <v>122353</v>
      </c>
      <c r="P176" s="77"/>
      <c r="Q176" s="238">
        <v>126169</v>
      </c>
      <c r="R176" s="77"/>
      <c r="S176" s="238">
        <v>120943</v>
      </c>
      <c r="T176" s="94"/>
      <c r="U176" s="238">
        <v>123639</v>
      </c>
    </row>
    <row r="177" spans="1:21" ht="12">
      <c r="A177" s="77"/>
      <c r="B177" s="77"/>
      <c r="C177" s="84"/>
      <c r="D177" s="84"/>
      <c r="E177" s="84"/>
      <c r="F177" s="77"/>
      <c r="G177" s="239"/>
      <c r="H177" s="77"/>
      <c r="I177" s="239"/>
      <c r="J177" s="77"/>
      <c r="K177" s="239"/>
      <c r="L177" s="77"/>
      <c r="M177" s="238"/>
      <c r="N177" s="238"/>
      <c r="O177" s="77"/>
      <c r="P177" s="77"/>
      <c r="Q177" s="77"/>
      <c r="R177" s="77"/>
      <c r="S177" s="77"/>
      <c r="T177" s="94"/>
      <c r="U177" s="77"/>
    </row>
    <row r="178" spans="1:21" ht="12">
      <c r="A178" s="76" t="s">
        <v>14</v>
      </c>
      <c r="B178" s="77"/>
      <c r="C178" s="84">
        <v>180620</v>
      </c>
      <c r="D178" s="84"/>
      <c r="E178" s="84">
        <v>199866</v>
      </c>
      <c r="F178" s="76"/>
      <c r="G178" s="237">
        <v>208341</v>
      </c>
      <c r="H178" s="77"/>
      <c r="I178" s="237">
        <v>212083</v>
      </c>
      <c r="J178" s="77"/>
      <c r="K178" s="237">
        <v>226366</v>
      </c>
      <c r="L178" s="77"/>
      <c r="M178" s="238">
        <v>254218</v>
      </c>
      <c r="N178" s="238"/>
      <c r="O178" s="163">
        <v>253459</v>
      </c>
      <c r="P178" s="77"/>
      <c r="Q178" s="238">
        <v>258585</v>
      </c>
      <c r="R178" s="77"/>
      <c r="S178" s="238">
        <v>280816</v>
      </c>
      <c r="T178" s="94"/>
      <c r="U178" s="238">
        <v>318329</v>
      </c>
    </row>
    <row r="179" spans="1:21" ht="12">
      <c r="A179" s="77"/>
      <c r="B179" s="77"/>
      <c r="C179" s="84"/>
      <c r="D179" s="84"/>
      <c r="E179" s="84"/>
      <c r="F179" s="77"/>
      <c r="G179" s="239"/>
      <c r="H179" s="77"/>
      <c r="I179" s="239"/>
      <c r="J179" s="77"/>
      <c r="K179" s="239"/>
      <c r="L179" s="77"/>
      <c r="M179" s="238"/>
      <c r="N179" s="238"/>
      <c r="O179" s="77"/>
      <c r="P179" s="77"/>
      <c r="Q179" s="77"/>
      <c r="R179" s="77"/>
      <c r="S179" s="77"/>
      <c r="T179" s="94"/>
      <c r="U179" s="77"/>
    </row>
    <row r="180" spans="1:21" ht="12">
      <c r="A180" s="76" t="s">
        <v>15</v>
      </c>
      <c r="B180" s="77"/>
      <c r="C180" s="84">
        <v>121367</v>
      </c>
      <c r="D180" s="112"/>
      <c r="E180" s="84">
        <v>134541</v>
      </c>
      <c r="F180" s="77"/>
      <c r="G180" s="237">
        <v>155492</v>
      </c>
      <c r="H180" s="77"/>
      <c r="I180" s="237">
        <v>164137</v>
      </c>
      <c r="J180" s="77"/>
      <c r="K180" s="237">
        <v>173983</v>
      </c>
      <c r="L180" s="77"/>
      <c r="M180" s="238">
        <v>190826</v>
      </c>
      <c r="N180" s="238"/>
      <c r="O180" s="163">
        <v>183921</v>
      </c>
      <c r="P180" s="77"/>
      <c r="Q180" s="238">
        <v>174144</v>
      </c>
      <c r="R180" s="77"/>
      <c r="S180" s="238">
        <v>173315</v>
      </c>
      <c r="T180" s="94"/>
      <c r="U180" s="238">
        <v>157837</v>
      </c>
    </row>
    <row r="181" spans="1:21" ht="12">
      <c r="A181" s="77"/>
      <c r="B181" s="77"/>
      <c r="C181" s="84"/>
      <c r="D181" s="84"/>
      <c r="E181" s="84"/>
      <c r="F181" s="77"/>
      <c r="G181" s="239"/>
      <c r="H181" s="77"/>
      <c r="I181" s="239"/>
      <c r="J181" s="77"/>
      <c r="K181" s="239"/>
      <c r="L181" s="77"/>
      <c r="M181" s="238"/>
      <c r="N181" s="238"/>
      <c r="O181" s="77"/>
      <c r="P181" s="77"/>
      <c r="Q181" s="77"/>
      <c r="R181" s="77"/>
      <c r="S181" s="77"/>
      <c r="T181" s="94"/>
      <c r="U181" s="77"/>
    </row>
    <row r="182" spans="1:21" ht="12">
      <c r="A182" s="76" t="s">
        <v>16</v>
      </c>
      <c r="B182" s="77"/>
      <c r="C182" s="84">
        <v>128550</v>
      </c>
      <c r="D182" s="84"/>
      <c r="E182" s="84">
        <v>133805</v>
      </c>
      <c r="F182" s="77"/>
      <c r="G182" s="237">
        <v>142641</v>
      </c>
      <c r="H182" s="77"/>
      <c r="I182" s="237">
        <v>149477</v>
      </c>
      <c r="J182" s="77"/>
      <c r="K182" s="237">
        <v>155651</v>
      </c>
      <c r="L182" s="77"/>
      <c r="M182" s="238">
        <v>165976</v>
      </c>
      <c r="N182" s="238"/>
      <c r="O182" s="163">
        <v>162429</v>
      </c>
      <c r="P182" s="77"/>
      <c r="Q182" s="238">
        <v>160290</v>
      </c>
      <c r="R182" s="77"/>
      <c r="S182" s="238">
        <v>155216</v>
      </c>
      <c r="T182" s="94"/>
      <c r="U182" s="238">
        <v>160664</v>
      </c>
    </row>
    <row r="183" spans="1:21" ht="12">
      <c r="A183" s="77"/>
      <c r="B183" s="77"/>
      <c r="C183" s="84"/>
      <c r="D183" s="84"/>
      <c r="E183" s="84"/>
      <c r="F183" s="77"/>
      <c r="G183" s="239"/>
      <c r="H183" s="77"/>
      <c r="I183" s="239"/>
      <c r="J183" s="77"/>
      <c r="K183" s="239"/>
      <c r="L183" s="77"/>
      <c r="M183" s="238"/>
      <c r="N183" s="238"/>
      <c r="O183" s="77"/>
      <c r="P183" s="77"/>
      <c r="Q183" s="77"/>
      <c r="R183" s="77"/>
      <c r="S183" s="77"/>
      <c r="T183" s="94"/>
      <c r="U183" s="77"/>
    </row>
    <row r="184" spans="1:21" ht="12">
      <c r="A184" s="76" t="s">
        <v>17</v>
      </c>
      <c r="B184" s="77"/>
      <c r="C184" s="84">
        <v>156058</v>
      </c>
      <c r="D184" s="84"/>
      <c r="E184" s="84">
        <v>164333</v>
      </c>
      <c r="F184" s="77"/>
      <c r="G184" s="237">
        <v>185123</v>
      </c>
      <c r="H184" s="77"/>
      <c r="I184" s="237">
        <v>200378</v>
      </c>
      <c r="J184" s="77"/>
      <c r="K184" s="237">
        <v>219663</v>
      </c>
      <c r="L184" s="77"/>
      <c r="M184" s="238">
        <v>255072</v>
      </c>
      <c r="N184" s="238"/>
      <c r="O184" s="163">
        <v>264480</v>
      </c>
      <c r="P184" s="77"/>
      <c r="Q184" s="238">
        <v>281872</v>
      </c>
      <c r="R184" s="77"/>
      <c r="S184" s="238">
        <v>293817</v>
      </c>
      <c r="T184" s="94"/>
      <c r="U184" s="238">
        <v>299397</v>
      </c>
    </row>
    <row r="185" spans="1:21" ht="12">
      <c r="A185" s="77"/>
      <c r="B185" s="77"/>
      <c r="C185" s="84"/>
      <c r="D185" s="84"/>
      <c r="E185" s="84"/>
      <c r="F185" s="77"/>
      <c r="G185" s="239"/>
      <c r="H185" s="77"/>
      <c r="I185" s="239"/>
      <c r="J185" s="77"/>
      <c r="K185" s="239"/>
      <c r="L185" s="77"/>
      <c r="M185" s="238"/>
      <c r="N185" s="238"/>
      <c r="O185" s="77"/>
      <c r="P185" s="77"/>
      <c r="Q185" s="77"/>
      <c r="R185" s="77"/>
      <c r="S185" s="77"/>
      <c r="T185" s="94"/>
      <c r="U185" s="77"/>
    </row>
    <row r="186" spans="1:21" ht="12">
      <c r="A186" s="78" t="s">
        <v>18</v>
      </c>
      <c r="B186" s="77"/>
      <c r="C186" s="84">
        <v>178097</v>
      </c>
      <c r="D186" s="84"/>
      <c r="E186" s="84">
        <v>198392</v>
      </c>
      <c r="F186" s="77"/>
      <c r="G186" s="237">
        <v>227475</v>
      </c>
      <c r="H186" s="77"/>
      <c r="I186" s="237">
        <v>237976</v>
      </c>
      <c r="J186" s="77"/>
      <c r="K186" s="237">
        <v>228641</v>
      </c>
      <c r="L186" s="77"/>
      <c r="M186" s="238">
        <v>239072</v>
      </c>
      <c r="N186" s="238"/>
      <c r="O186" s="163">
        <v>251728</v>
      </c>
      <c r="P186" s="77"/>
      <c r="Q186" s="238">
        <v>250038</v>
      </c>
      <c r="R186" s="77"/>
      <c r="S186" s="238">
        <v>257364</v>
      </c>
      <c r="T186" s="94"/>
      <c r="U186" s="238">
        <v>276789</v>
      </c>
    </row>
    <row r="187" spans="1:21" ht="12">
      <c r="A187" s="77"/>
      <c r="B187" s="77"/>
      <c r="C187" s="84"/>
      <c r="D187" s="84"/>
      <c r="E187" s="84"/>
      <c r="F187" s="77"/>
      <c r="G187" s="239"/>
      <c r="H187" s="77"/>
      <c r="I187" s="239"/>
      <c r="J187" s="77"/>
      <c r="K187" s="239"/>
      <c r="L187" s="77"/>
      <c r="M187" s="238"/>
      <c r="N187" s="238"/>
      <c r="O187" s="77"/>
      <c r="P187" s="77"/>
      <c r="Q187" s="77"/>
      <c r="R187" s="77"/>
      <c r="S187" s="77"/>
      <c r="T187" s="94"/>
      <c r="U187" s="77"/>
    </row>
    <row r="188" spans="1:21" ht="12">
      <c r="A188" s="76" t="s">
        <v>40</v>
      </c>
      <c r="B188" s="77"/>
      <c r="C188" s="84">
        <v>135523</v>
      </c>
      <c r="D188" s="84"/>
      <c r="E188" s="84">
        <v>128908</v>
      </c>
      <c r="F188" s="77"/>
      <c r="G188" s="237">
        <v>162620</v>
      </c>
      <c r="H188" s="77"/>
      <c r="I188" s="237">
        <v>172999</v>
      </c>
      <c r="J188" s="77"/>
      <c r="K188" s="237">
        <v>177369</v>
      </c>
      <c r="L188" s="77"/>
      <c r="M188" s="238">
        <v>197209</v>
      </c>
      <c r="N188" s="238"/>
      <c r="O188" s="163">
        <v>185667</v>
      </c>
      <c r="P188" s="77"/>
      <c r="Q188" s="238">
        <v>188852</v>
      </c>
      <c r="R188" s="77"/>
      <c r="S188" s="238">
        <v>192138</v>
      </c>
      <c r="T188" s="94"/>
      <c r="U188" s="238">
        <v>199813</v>
      </c>
    </row>
    <row r="189" spans="1:21" ht="12">
      <c r="A189" s="77"/>
      <c r="B189" s="77"/>
      <c r="C189" s="84"/>
      <c r="D189" s="84"/>
      <c r="E189" s="84"/>
      <c r="F189" s="77"/>
      <c r="G189" s="239"/>
      <c r="H189" s="77"/>
      <c r="I189" s="239"/>
      <c r="J189" s="77"/>
      <c r="K189" s="239"/>
      <c r="L189" s="77"/>
      <c r="M189" s="238"/>
      <c r="N189" s="238"/>
      <c r="O189" s="77"/>
      <c r="P189" s="77"/>
      <c r="Q189" s="77"/>
      <c r="R189" s="77"/>
      <c r="S189" s="77"/>
      <c r="T189" s="94"/>
      <c r="U189" s="77"/>
    </row>
    <row r="190" spans="1:21" ht="12">
      <c r="A190" s="76" t="s">
        <v>19</v>
      </c>
      <c r="B190" s="77"/>
      <c r="C190" s="84">
        <v>150715</v>
      </c>
      <c r="D190" s="84"/>
      <c r="E190" s="84">
        <v>136130</v>
      </c>
      <c r="F190" s="76"/>
      <c r="G190" s="237">
        <v>168388</v>
      </c>
      <c r="H190" s="77"/>
      <c r="I190" s="237">
        <v>173215</v>
      </c>
      <c r="J190" s="77"/>
      <c r="K190" s="237">
        <v>170316</v>
      </c>
      <c r="L190" s="77"/>
      <c r="M190" s="238">
        <v>204230</v>
      </c>
      <c r="N190" s="238"/>
      <c r="O190" s="163">
        <v>269276</v>
      </c>
      <c r="P190" s="77"/>
      <c r="Q190" s="238">
        <v>280950</v>
      </c>
      <c r="R190" s="77"/>
      <c r="S190" s="238">
        <v>277482</v>
      </c>
      <c r="T190" s="94"/>
      <c r="U190" s="238">
        <v>261222</v>
      </c>
    </row>
    <row r="191" spans="1:21" ht="12">
      <c r="A191" s="77"/>
      <c r="B191" s="77"/>
      <c r="C191" s="84"/>
      <c r="D191" s="84"/>
      <c r="E191" s="84"/>
      <c r="F191" s="77"/>
      <c r="G191" s="239"/>
      <c r="H191" s="77"/>
      <c r="I191" s="239"/>
      <c r="J191" s="77"/>
      <c r="K191" s="239"/>
      <c r="L191" s="77"/>
      <c r="M191" s="238"/>
      <c r="N191" s="238"/>
      <c r="O191" s="77"/>
      <c r="P191" s="77"/>
      <c r="Q191" s="77"/>
      <c r="R191" s="77"/>
      <c r="S191" s="77"/>
      <c r="T191" s="94"/>
      <c r="U191" s="77"/>
    </row>
    <row r="192" spans="1:21" ht="12">
      <c r="A192" s="76" t="s">
        <v>20</v>
      </c>
      <c r="B192" s="77"/>
      <c r="C192" s="85">
        <v>150842</v>
      </c>
      <c r="D192" s="84"/>
      <c r="E192" s="85">
        <v>197383</v>
      </c>
      <c r="F192" s="77"/>
      <c r="G192" s="240">
        <v>246948</v>
      </c>
      <c r="H192" s="77"/>
      <c r="I192" s="240">
        <v>264504</v>
      </c>
      <c r="J192" s="77"/>
      <c r="K192" s="240">
        <v>259114</v>
      </c>
      <c r="L192" s="77"/>
      <c r="M192" s="241">
        <v>285248</v>
      </c>
      <c r="N192" s="238"/>
      <c r="O192" s="167">
        <v>284595</v>
      </c>
      <c r="P192" s="77"/>
      <c r="Q192" s="241">
        <v>308132</v>
      </c>
      <c r="R192" s="77"/>
      <c r="S192" s="241">
        <v>306059</v>
      </c>
      <c r="T192" s="94"/>
      <c r="U192" s="241">
        <v>330392</v>
      </c>
    </row>
    <row r="193" spans="1:21" ht="12">
      <c r="A193" s="77"/>
      <c r="B193" s="77"/>
      <c r="C193" s="81"/>
      <c r="D193" s="77"/>
      <c r="E193" s="81"/>
      <c r="F193" s="77"/>
      <c r="G193" s="81"/>
      <c r="H193" s="77"/>
      <c r="I193" s="81"/>
      <c r="J193" s="77"/>
      <c r="K193" s="81"/>
      <c r="L193" s="77"/>
      <c r="M193" s="81"/>
      <c r="N193" s="81"/>
      <c r="O193" s="77"/>
      <c r="P193" s="77"/>
      <c r="Q193" s="77"/>
      <c r="R193" s="77"/>
      <c r="S193" s="77"/>
      <c r="T193" s="94"/>
      <c r="U193" s="77"/>
    </row>
    <row r="194" spans="1:21" ht="12.75" thickBot="1">
      <c r="A194" s="76" t="s">
        <v>31</v>
      </c>
      <c r="B194" s="77"/>
      <c r="C194" s="86">
        <f>SUM(C170:C192)</f>
        <v>1724323</v>
      </c>
      <c r="D194" s="83"/>
      <c r="E194" s="86">
        <f>SUM(E170:E192)</f>
        <v>1851068</v>
      </c>
      <c r="F194" s="113"/>
      <c r="G194" s="86">
        <f>SUM(G170:G192)</f>
        <v>2113802</v>
      </c>
      <c r="H194" s="113"/>
      <c r="I194" s="86">
        <f>SUM(I170:I192)</f>
        <v>2214631</v>
      </c>
      <c r="J194" s="113"/>
      <c r="K194" s="86">
        <f>SUM(K170:K192)</f>
        <v>2297146</v>
      </c>
      <c r="L194" s="113"/>
      <c r="M194" s="86">
        <f>SUM(M170:M192)</f>
        <v>2572721</v>
      </c>
      <c r="N194" s="83"/>
      <c r="O194" s="86">
        <f>SUM(O170:O192)</f>
        <v>2626022</v>
      </c>
      <c r="P194" s="113"/>
      <c r="Q194" s="86">
        <f>SUM(Q170:Q192)</f>
        <v>2720148</v>
      </c>
      <c r="R194" s="113"/>
      <c r="S194" s="86">
        <f>SUM(S170:S192)</f>
        <v>2825173</v>
      </c>
      <c r="T194" s="94"/>
      <c r="U194" s="86">
        <f>SUM(U170:U192)</f>
        <v>2955886</v>
      </c>
    </row>
    <row r="195" spans="1:21" ht="12.75" thickTop="1">
      <c r="A195" s="77"/>
      <c r="B195" s="77"/>
      <c r="C195" s="81"/>
      <c r="D195" s="77"/>
      <c r="E195" s="81"/>
      <c r="F195" s="77"/>
      <c r="G195" s="81"/>
      <c r="H195" s="77"/>
      <c r="I195" s="81"/>
      <c r="J195" s="77"/>
      <c r="K195" s="81"/>
      <c r="L195" s="77"/>
      <c r="M195" s="81"/>
      <c r="N195" s="81"/>
      <c r="O195" s="77"/>
      <c r="P195" s="77"/>
      <c r="Q195" s="77"/>
      <c r="R195" s="77"/>
      <c r="S195" s="81"/>
      <c r="T195" s="94"/>
      <c r="U195" s="94"/>
    </row>
    <row r="196" spans="1:21" ht="12">
      <c r="A196" s="87"/>
      <c r="B196" s="77"/>
      <c r="C196" s="81"/>
      <c r="D196" s="77"/>
      <c r="E196" s="81"/>
      <c r="F196" s="77"/>
      <c r="G196" s="81"/>
      <c r="H196" s="77"/>
      <c r="I196" s="81"/>
      <c r="J196" s="77"/>
      <c r="K196" s="81"/>
      <c r="L196" s="77"/>
      <c r="M196" s="81"/>
      <c r="N196" s="81"/>
      <c r="O196" s="77"/>
      <c r="P196" s="77"/>
      <c r="Q196" s="77"/>
      <c r="R196" s="77"/>
      <c r="S196" s="77"/>
      <c r="T196" s="94"/>
      <c r="U196" s="94"/>
    </row>
    <row r="197" spans="1:21" ht="12">
      <c r="A197" s="87"/>
      <c r="B197" s="77"/>
      <c r="C197" s="81"/>
      <c r="D197" s="77"/>
      <c r="E197" s="81"/>
      <c r="F197" s="77"/>
      <c r="G197" s="81"/>
      <c r="H197" s="77"/>
      <c r="I197" s="81"/>
      <c r="J197" s="77"/>
      <c r="K197" s="81"/>
      <c r="L197" s="77"/>
      <c r="M197" s="81"/>
      <c r="N197" s="81"/>
      <c r="O197" s="77"/>
      <c r="P197" s="77"/>
      <c r="Q197" s="77"/>
      <c r="R197" s="77"/>
      <c r="S197" s="81"/>
      <c r="T197" s="94"/>
      <c r="U197" s="94"/>
    </row>
    <row r="198" spans="1:21" ht="12">
      <c r="A198" s="96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</row>
    <row r="199" spans="1:21" ht="12">
      <c r="A199" s="95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77"/>
      <c r="N199" s="77"/>
      <c r="O199" s="94"/>
      <c r="P199" s="94"/>
      <c r="Q199" s="94"/>
      <c r="R199" s="94"/>
      <c r="S199" s="94"/>
      <c r="T199" s="94"/>
      <c r="U199" s="94"/>
    </row>
    <row r="200" spans="1:21" ht="12">
      <c r="A200" s="95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77"/>
      <c r="N200" s="77"/>
      <c r="O200" s="94"/>
      <c r="P200" s="94"/>
      <c r="Q200" s="94"/>
      <c r="R200" s="94"/>
      <c r="S200" s="94"/>
      <c r="T200" s="94"/>
      <c r="U200" s="94"/>
    </row>
    <row r="201" spans="1:21" ht="12">
      <c r="A201" s="95" t="s">
        <v>0</v>
      </c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1:21" ht="12">
      <c r="A202" s="96" t="s">
        <v>27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</row>
    <row r="203" spans="1:21" ht="12">
      <c r="A203" s="106" t="str">
        <f>A3</f>
        <v>1990 - 1999</v>
      </c>
      <c r="B203" s="97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</row>
    <row r="204" spans="1:21" ht="12">
      <c r="A204" s="98"/>
      <c r="B204" s="98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</row>
    <row r="205" spans="1:21" ht="12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</row>
    <row r="206" spans="1:21" ht="12">
      <c r="A206" s="94"/>
      <c r="B206" s="94"/>
      <c r="C206" s="228" t="s">
        <v>3</v>
      </c>
      <c r="D206" s="94"/>
      <c r="E206" s="228" t="s">
        <v>4</v>
      </c>
      <c r="F206" s="109"/>
      <c r="G206" s="228" t="s">
        <v>5</v>
      </c>
      <c r="H206" s="94"/>
      <c r="I206" s="228" t="s">
        <v>6</v>
      </c>
      <c r="J206" s="94"/>
      <c r="K206" s="228" t="s">
        <v>7</v>
      </c>
      <c r="L206" s="94"/>
      <c r="M206" s="231" t="s">
        <v>8</v>
      </c>
      <c r="N206" s="234"/>
      <c r="O206" s="231" t="s">
        <v>9</v>
      </c>
      <c r="P206" s="94"/>
      <c r="Q206" s="231" t="s">
        <v>39</v>
      </c>
      <c r="R206" s="94"/>
      <c r="S206" s="231" t="s">
        <v>41</v>
      </c>
      <c r="T206" s="94"/>
      <c r="U206" s="231" t="s">
        <v>46</v>
      </c>
    </row>
    <row r="207" spans="1:21" ht="12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</row>
    <row r="208" spans="1:21" ht="12">
      <c r="A208" s="76" t="s">
        <v>10</v>
      </c>
      <c r="B208" s="94"/>
      <c r="C208" s="114">
        <v>0.013</v>
      </c>
      <c r="D208" s="114"/>
      <c r="E208" s="114">
        <f>(E170-C170)/C170</f>
        <v>0.038</v>
      </c>
      <c r="F208" s="115"/>
      <c r="G208" s="114">
        <f>(G170-E170)/E170</f>
        <v>0.086</v>
      </c>
      <c r="H208" s="115"/>
      <c r="I208" s="114">
        <f>(I170-G170)/G170</f>
        <v>0.034</v>
      </c>
      <c r="J208" s="115"/>
      <c r="K208" s="114">
        <f>(K170-I170)/I170</f>
        <v>0.035</v>
      </c>
      <c r="L208" s="115"/>
      <c r="M208" s="114">
        <f>(M170-K170)/K170</f>
        <v>0.179</v>
      </c>
      <c r="N208" s="114"/>
      <c r="O208" s="114">
        <f>(O170-M170)/M170</f>
        <v>-0.042</v>
      </c>
      <c r="P208" s="115"/>
      <c r="Q208" s="114">
        <f>(Q170-O170)/O170</f>
        <v>0.012</v>
      </c>
      <c r="R208" s="115"/>
      <c r="S208" s="114">
        <f>(S170-Q170)/Q170</f>
        <v>0.029</v>
      </c>
      <c r="T208" s="94"/>
      <c r="U208" s="114">
        <f>(U170-S170)/S170</f>
        <v>0.084</v>
      </c>
    </row>
    <row r="209" spans="1:21" ht="12">
      <c r="A209" s="77"/>
      <c r="B209" s="94"/>
      <c r="C209" s="114"/>
      <c r="D209" s="114"/>
      <c r="E209" s="114"/>
      <c r="F209" s="115"/>
      <c r="G209" s="114"/>
      <c r="H209" s="115"/>
      <c r="I209" s="114"/>
      <c r="J209" s="115"/>
      <c r="K209" s="114"/>
      <c r="L209" s="115"/>
      <c r="M209" s="114"/>
      <c r="N209" s="114"/>
      <c r="O209" s="114"/>
      <c r="P209" s="115"/>
      <c r="Q209" s="114"/>
      <c r="R209" s="115"/>
      <c r="S209" s="114"/>
      <c r="T209" s="94"/>
      <c r="U209" s="114"/>
    </row>
    <row r="210" spans="1:21" ht="12">
      <c r="A210" s="76" t="s">
        <v>11</v>
      </c>
      <c r="B210" s="94"/>
      <c r="C210" s="114">
        <v>0.016</v>
      </c>
      <c r="D210" s="114"/>
      <c r="E210" s="114">
        <f>(E172-C172)/C172</f>
        <v>0.038</v>
      </c>
      <c r="F210" s="115"/>
      <c r="G210" s="114">
        <f>(G172-E172)/E172</f>
        <v>0.091</v>
      </c>
      <c r="H210" s="115"/>
      <c r="I210" s="114">
        <f>(I172-G172)/G172</f>
        <v>0.064</v>
      </c>
      <c r="J210" s="115"/>
      <c r="K210" s="114">
        <f>(K172-I172)/I172</f>
        <v>0.079</v>
      </c>
      <c r="L210" s="115"/>
      <c r="M210" s="114">
        <f>(M172-K172)/K172</f>
        <v>0.133</v>
      </c>
      <c r="N210" s="114"/>
      <c r="O210" s="114">
        <f>(O172-M172)/M172</f>
        <v>-0.01</v>
      </c>
      <c r="P210" s="115"/>
      <c r="Q210" s="114">
        <f>(Q172-O172)/O172</f>
        <v>0.188</v>
      </c>
      <c r="R210" s="115"/>
      <c r="S210" s="114">
        <f>(S172-Q172)/Q172</f>
        <v>0.155</v>
      </c>
      <c r="T210" s="94"/>
      <c r="U210" s="114">
        <f>(U172-S172)/S172</f>
        <v>0.045</v>
      </c>
    </row>
    <row r="211" spans="1:21" ht="12">
      <c r="A211" s="77"/>
      <c r="B211" s="94"/>
      <c r="C211" s="114"/>
      <c r="D211" s="114"/>
      <c r="E211" s="114"/>
      <c r="F211" s="115"/>
      <c r="G211" s="114"/>
      <c r="H211" s="115"/>
      <c r="I211" s="114"/>
      <c r="J211" s="115"/>
      <c r="K211" s="114"/>
      <c r="L211" s="115"/>
      <c r="M211" s="114"/>
      <c r="N211" s="114"/>
      <c r="O211" s="114"/>
      <c r="P211" s="115"/>
      <c r="Q211" s="114"/>
      <c r="R211" s="115"/>
      <c r="S211" s="114"/>
      <c r="T211" s="94"/>
      <c r="U211" s="114"/>
    </row>
    <row r="212" spans="1:21" ht="12">
      <c r="A212" s="76" t="s">
        <v>12</v>
      </c>
      <c r="B212" s="94"/>
      <c r="C212" s="114">
        <v>0.025</v>
      </c>
      <c r="D212" s="114"/>
      <c r="E212" s="114">
        <f>(E174-C174)/C174</f>
        <v>0.121</v>
      </c>
      <c r="F212" s="115"/>
      <c r="G212" s="114">
        <f>(G174-E174)/E174</f>
        <v>0.131</v>
      </c>
      <c r="H212" s="115"/>
      <c r="I212" s="114">
        <f>(I174-G174)/G174</f>
        <v>-0.009</v>
      </c>
      <c r="J212" s="115"/>
      <c r="K212" s="114">
        <f>(K174-I174)/I174</f>
        <v>0.116</v>
      </c>
      <c r="L212" s="115"/>
      <c r="M212" s="114">
        <f>(M174-K174)/K174</f>
        <v>0.132</v>
      </c>
      <c r="N212" s="114"/>
      <c r="O212" s="114">
        <f>(O174-M174)/M174</f>
        <v>0.028</v>
      </c>
      <c r="P212" s="115"/>
      <c r="Q212" s="114">
        <f>(Q174-O174)/O174</f>
        <v>-0.022</v>
      </c>
      <c r="R212" s="115"/>
      <c r="S212" s="114">
        <f>(S174-Q174)/Q174</f>
        <v>0.111</v>
      </c>
      <c r="T212" s="94"/>
      <c r="U212" s="114">
        <f>(U174-S174)/S174</f>
        <v>0.115</v>
      </c>
    </row>
    <row r="213" spans="1:21" ht="12">
      <c r="A213" s="77"/>
      <c r="B213" s="94"/>
      <c r="C213" s="114"/>
      <c r="D213" s="114"/>
      <c r="E213" s="114"/>
      <c r="F213" s="115"/>
      <c r="G213" s="114"/>
      <c r="H213" s="115"/>
      <c r="I213" s="114"/>
      <c r="J213" s="115"/>
      <c r="K213" s="114"/>
      <c r="L213" s="115"/>
      <c r="M213" s="114"/>
      <c r="N213" s="114"/>
      <c r="O213" s="114"/>
      <c r="P213" s="115"/>
      <c r="Q213" s="114"/>
      <c r="R213" s="115"/>
      <c r="S213" s="114"/>
      <c r="T213" s="94"/>
      <c r="U213" s="114"/>
    </row>
    <row r="214" spans="1:21" ht="12">
      <c r="A214" s="78" t="s">
        <v>13</v>
      </c>
      <c r="B214" s="94"/>
      <c r="C214" s="114">
        <v>0.113</v>
      </c>
      <c r="D214" s="114"/>
      <c r="E214" s="114">
        <f>(E176-C176)/C176</f>
        <v>0.068</v>
      </c>
      <c r="F214" s="115"/>
      <c r="G214" s="114">
        <f>(G176-E176)/E176</f>
        <v>0.113</v>
      </c>
      <c r="H214" s="115"/>
      <c r="I214" s="114">
        <f>(I176-G176)/G176</f>
        <v>0.076</v>
      </c>
      <c r="J214" s="115"/>
      <c r="K214" s="114">
        <f>(K176-I176)/I176</f>
        <v>0.029</v>
      </c>
      <c r="L214" s="115"/>
      <c r="M214" s="114">
        <f>(M176-K176)/K176</f>
        <v>0.113</v>
      </c>
      <c r="N214" s="114"/>
      <c r="O214" s="114">
        <f>(O176-M176)/M176</f>
        <v>-0.06</v>
      </c>
      <c r="P214" s="115"/>
      <c r="Q214" s="114">
        <f>(Q176-O176)/O176</f>
        <v>0.031</v>
      </c>
      <c r="R214" s="115"/>
      <c r="S214" s="114">
        <f>(S176-Q176)/Q176</f>
        <v>-0.041</v>
      </c>
      <c r="T214" s="94"/>
      <c r="U214" s="114">
        <f>(U176-S176)/S176</f>
        <v>0.022</v>
      </c>
    </row>
    <row r="215" spans="1:21" ht="12">
      <c r="A215" s="77"/>
      <c r="B215" s="94"/>
      <c r="C215" s="114"/>
      <c r="D215" s="114"/>
      <c r="E215" s="114"/>
      <c r="F215" s="115"/>
      <c r="G215" s="114"/>
      <c r="H215" s="115"/>
      <c r="I215" s="114"/>
      <c r="J215" s="115"/>
      <c r="K215" s="114"/>
      <c r="L215" s="115"/>
      <c r="M215" s="114"/>
      <c r="N215" s="114"/>
      <c r="O215" s="114"/>
      <c r="P215" s="115"/>
      <c r="Q215" s="114"/>
      <c r="R215" s="115"/>
      <c r="S215" s="114"/>
      <c r="T215" s="94"/>
      <c r="U215" s="114"/>
    </row>
    <row r="216" spans="1:21" ht="12">
      <c r="A216" s="76" t="s">
        <v>14</v>
      </c>
      <c r="B216" s="94"/>
      <c r="C216" s="114">
        <v>0.002</v>
      </c>
      <c r="D216" s="114"/>
      <c r="E216" s="114">
        <f>(E178-C178)/C178</f>
        <v>0.107</v>
      </c>
      <c r="F216" s="115"/>
      <c r="G216" s="114">
        <f>(G178-E178)/E178</f>
        <v>0.042</v>
      </c>
      <c r="H216" s="115"/>
      <c r="I216" s="114">
        <f>(I178-G178)/G178</f>
        <v>0.018</v>
      </c>
      <c r="J216" s="115"/>
      <c r="K216" s="114">
        <f>(K178-I178)/I178</f>
        <v>0.067</v>
      </c>
      <c r="L216" s="115"/>
      <c r="M216" s="114">
        <f>(M178-K178)/K178</f>
        <v>0.123</v>
      </c>
      <c r="N216" s="114"/>
      <c r="O216" s="114">
        <f>(O178-M178)/M178</f>
        <v>-0.003</v>
      </c>
      <c r="P216" s="115"/>
      <c r="Q216" s="114">
        <f>(Q178-O178)/O178</f>
        <v>0.02</v>
      </c>
      <c r="R216" s="115"/>
      <c r="S216" s="114">
        <f>(S178-Q178)/Q178</f>
        <v>0.086</v>
      </c>
      <c r="T216" s="94"/>
      <c r="U216" s="114">
        <f>(U178-S178)/S178</f>
        <v>0.134</v>
      </c>
    </row>
    <row r="217" spans="1:21" ht="12">
      <c r="A217" s="77"/>
      <c r="B217" s="94"/>
      <c r="C217" s="114"/>
      <c r="D217" s="114"/>
      <c r="E217" s="114"/>
      <c r="F217" s="115"/>
      <c r="G217" s="114"/>
      <c r="H217" s="115"/>
      <c r="I217" s="114"/>
      <c r="J217" s="115"/>
      <c r="K217" s="114"/>
      <c r="L217" s="115"/>
      <c r="M217" s="114"/>
      <c r="N217" s="114"/>
      <c r="O217" s="114"/>
      <c r="P217" s="115"/>
      <c r="Q217" s="114"/>
      <c r="R217" s="115"/>
      <c r="S217" s="114"/>
      <c r="T217" s="94"/>
      <c r="U217" s="114"/>
    </row>
    <row r="218" spans="1:21" ht="12">
      <c r="A218" s="76" t="s">
        <v>15</v>
      </c>
      <c r="B218" s="94"/>
      <c r="C218" s="114">
        <v>-0.035</v>
      </c>
      <c r="D218" s="114"/>
      <c r="E218" s="114">
        <f>(E180-C180)/C180</f>
        <v>0.109</v>
      </c>
      <c r="F218" s="115"/>
      <c r="G218" s="114">
        <f>(G180-E180)/E180</f>
        <v>0.156</v>
      </c>
      <c r="H218" s="115"/>
      <c r="I218" s="114">
        <f>(I180-G180)/G180</f>
        <v>0.056</v>
      </c>
      <c r="J218" s="115"/>
      <c r="K218" s="114">
        <f>(K180-I180)/I180</f>
        <v>0.06</v>
      </c>
      <c r="L218" s="115"/>
      <c r="M218" s="114">
        <f>(M180-K180)/K180</f>
        <v>0.097</v>
      </c>
      <c r="N218" s="114"/>
      <c r="O218" s="114">
        <f>(O180-M180)/M180</f>
        <v>-0.036</v>
      </c>
      <c r="P218" s="115"/>
      <c r="Q218" s="114">
        <f>(Q180-O180)/O180</f>
        <v>-0.053</v>
      </c>
      <c r="R218" s="115"/>
      <c r="S218" s="114">
        <f>(S180-Q180)/Q180</f>
        <v>-0.005</v>
      </c>
      <c r="T218" s="94"/>
      <c r="U218" s="114">
        <f>(U180-S180)/S180</f>
        <v>-0.089</v>
      </c>
    </row>
    <row r="219" spans="1:21" ht="12">
      <c r="A219" s="77"/>
      <c r="B219" s="94"/>
      <c r="C219" s="114"/>
      <c r="D219" s="114"/>
      <c r="E219" s="114"/>
      <c r="F219" s="115"/>
      <c r="G219" s="114"/>
      <c r="H219" s="115"/>
      <c r="I219" s="114"/>
      <c r="J219" s="115"/>
      <c r="K219" s="114"/>
      <c r="L219" s="115"/>
      <c r="M219" s="114"/>
      <c r="N219" s="114"/>
      <c r="O219" s="114"/>
      <c r="P219" s="115"/>
      <c r="Q219" s="114"/>
      <c r="R219" s="115"/>
      <c r="S219" s="114"/>
      <c r="T219" s="94"/>
      <c r="U219" s="114"/>
    </row>
    <row r="220" spans="1:21" ht="12">
      <c r="A220" s="76" t="s">
        <v>16</v>
      </c>
      <c r="B220" s="94"/>
      <c r="C220" s="114">
        <v>0.124</v>
      </c>
      <c r="D220" s="114"/>
      <c r="E220" s="114">
        <f>(E182-C182)/C182</f>
        <v>0.041</v>
      </c>
      <c r="F220" s="115"/>
      <c r="G220" s="114">
        <f>(G182-E182)/E182</f>
        <v>0.066</v>
      </c>
      <c r="H220" s="115"/>
      <c r="I220" s="114">
        <f>(I182-G182)/G182</f>
        <v>0.048</v>
      </c>
      <c r="J220" s="115"/>
      <c r="K220" s="114">
        <f>(K182-I182)/I182</f>
        <v>0.041</v>
      </c>
      <c r="L220" s="115"/>
      <c r="M220" s="114">
        <f>(M182-K182)/K182</f>
        <v>0.066</v>
      </c>
      <c r="N220" s="114"/>
      <c r="O220" s="114">
        <f>(O182-M182)/M182</f>
        <v>-0.021</v>
      </c>
      <c r="P220" s="115"/>
      <c r="Q220" s="114">
        <f>(Q182-O182)/O182</f>
        <v>-0.013</v>
      </c>
      <c r="R220" s="115"/>
      <c r="S220" s="114">
        <f>(S182-Q182)/Q182</f>
        <v>-0.032</v>
      </c>
      <c r="T220" s="94"/>
      <c r="U220" s="114">
        <f>(U182-S182)/S182</f>
        <v>0.035</v>
      </c>
    </row>
    <row r="221" spans="1:21" ht="12">
      <c r="A221" s="77"/>
      <c r="B221" s="94"/>
      <c r="C221" s="114"/>
      <c r="D221" s="114"/>
      <c r="E221" s="114"/>
      <c r="F221" s="115"/>
      <c r="G221" s="114"/>
      <c r="H221" s="115"/>
      <c r="I221" s="114"/>
      <c r="J221" s="115"/>
      <c r="K221" s="114"/>
      <c r="L221" s="115"/>
      <c r="M221" s="114"/>
      <c r="N221" s="114"/>
      <c r="O221" s="114"/>
      <c r="P221" s="115"/>
      <c r="Q221" s="114"/>
      <c r="R221" s="115"/>
      <c r="S221" s="114"/>
      <c r="T221" s="94"/>
      <c r="U221" s="114"/>
    </row>
    <row r="222" spans="1:21" ht="12">
      <c r="A222" s="76" t="s">
        <v>17</v>
      </c>
      <c r="B222" s="94"/>
      <c r="C222" s="114">
        <v>0.06</v>
      </c>
      <c r="D222" s="114"/>
      <c r="E222" s="114">
        <f>(E184-C184)/C184</f>
        <v>0.053</v>
      </c>
      <c r="F222" s="115"/>
      <c r="G222" s="114">
        <f>(G184-E184)/E184</f>
        <v>0.127</v>
      </c>
      <c r="H222" s="115"/>
      <c r="I222" s="114">
        <f>(I184-G184)/G184</f>
        <v>0.082</v>
      </c>
      <c r="J222" s="115"/>
      <c r="K222" s="114">
        <f>(K184-I184)/I184</f>
        <v>0.096</v>
      </c>
      <c r="L222" s="115"/>
      <c r="M222" s="114">
        <f>(M184-K184)/K184</f>
        <v>0.161</v>
      </c>
      <c r="N222" s="114"/>
      <c r="O222" s="114">
        <f>(O184-M184)/M184</f>
        <v>0.037</v>
      </c>
      <c r="P222" s="115"/>
      <c r="Q222" s="114">
        <f>(Q184-O184)/O184</f>
        <v>0.066</v>
      </c>
      <c r="R222" s="115"/>
      <c r="S222" s="114">
        <f>(S184-Q184)/Q184</f>
        <v>0.042</v>
      </c>
      <c r="T222" s="94"/>
      <c r="U222" s="114">
        <f>(U184-S184)/S184</f>
        <v>0.019</v>
      </c>
    </row>
    <row r="223" spans="1:21" ht="12">
      <c r="A223" s="77"/>
      <c r="B223" s="94"/>
      <c r="C223" s="114"/>
      <c r="D223" s="114"/>
      <c r="E223" s="114"/>
      <c r="F223" s="115"/>
      <c r="G223" s="114"/>
      <c r="H223" s="115"/>
      <c r="I223" s="114"/>
      <c r="J223" s="115"/>
      <c r="K223" s="114"/>
      <c r="L223" s="115"/>
      <c r="M223" s="114"/>
      <c r="N223" s="114"/>
      <c r="O223" s="114"/>
      <c r="P223" s="115"/>
      <c r="Q223" s="114"/>
      <c r="R223" s="115"/>
      <c r="S223" s="114"/>
      <c r="T223" s="94"/>
      <c r="U223" s="114"/>
    </row>
    <row r="224" spans="1:21" ht="12">
      <c r="A224" s="78" t="s">
        <v>18</v>
      </c>
      <c r="B224" s="94"/>
      <c r="C224" s="114">
        <v>0.027</v>
      </c>
      <c r="D224" s="114"/>
      <c r="E224" s="114">
        <f>(E186-C186)/C186</f>
        <v>0.114</v>
      </c>
      <c r="F224" s="116"/>
      <c r="G224" s="114">
        <f>(G186-E186)/E186</f>
        <v>0.147</v>
      </c>
      <c r="H224" s="115"/>
      <c r="I224" s="114">
        <f>(I186-G186)/G186</f>
        <v>0.046</v>
      </c>
      <c r="J224" s="115"/>
      <c r="K224" s="114">
        <f>(K186-I186)/I186</f>
        <v>-0.039</v>
      </c>
      <c r="L224" s="115"/>
      <c r="M224" s="114">
        <f>(M186-K186)/K186</f>
        <v>0.046</v>
      </c>
      <c r="N224" s="114"/>
      <c r="O224" s="114">
        <f>(O186-M186)/M186</f>
        <v>0.053</v>
      </c>
      <c r="P224" s="115"/>
      <c r="Q224" s="114">
        <f>(Q186-O186)/O186</f>
        <v>-0.007</v>
      </c>
      <c r="R224" s="115"/>
      <c r="S224" s="114">
        <f>(S186-Q186)/Q186</f>
        <v>0.029</v>
      </c>
      <c r="T224" s="94"/>
      <c r="U224" s="114">
        <f>(U186-S186)/S186</f>
        <v>0.075</v>
      </c>
    </row>
    <row r="225" spans="1:21" ht="12">
      <c r="A225" s="94"/>
      <c r="B225" s="94"/>
      <c r="C225" s="114"/>
      <c r="D225" s="114"/>
      <c r="E225" s="114"/>
      <c r="F225" s="116"/>
      <c r="G225" s="114"/>
      <c r="H225" s="115"/>
      <c r="I225" s="114"/>
      <c r="J225" s="115"/>
      <c r="K225" s="114"/>
      <c r="L225" s="115"/>
      <c r="M225" s="114"/>
      <c r="N225" s="114"/>
      <c r="O225" s="114"/>
      <c r="P225" s="115"/>
      <c r="Q225" s="114"/>
      <c r="R225" s="115"/>
      <c r="S225" s="114"/>
      <c r="T225" s="94"/>
      <c r="U225" s="114"/>
    </row>
    <row r="226" spans="1:21" ht="12">
      <c r="A226" s="95" t="s">
        <v>40</v>
      </c>
      <c r="B226" s="94"/>
      <c r="C226" s="114">
        <v>-0.08</v>
      </c>
      <c r="D226" s="114"/>
      <c r="E226" s="114">
        <f>(E188-C188)/C188</f>
        <v>-0.049</v>
      </c>
      <c r="F226" s="116"/>
      <c r="G226" s="114">
        <f>(G188-E188)/E188</f>
        <v>0.262</v>
      </c>
      <c r="H226" s="115"/>
      <c r="I226" s="114">
        <f>(I188-G188)/G188</f>
        <v>0.064</v>
      </c>
      <c r="J226" s="115"/>
      <c r="K226" s="114">
        <f>(K188-I188)/I188</f>
        <v>0.025</v>
      </c>
      <c r="L226" s="115"/>
      <c r="M226" s="114">
        <f>(M188-K188)/K188</f>
        <v>0.112</v>
      </c>
      <c r="N226" s="114"/>
      <c r="O226" s="114">
        <f>(O188-M188)/M188</f>
        <v>-0.059</v>
      </c>
      <c r="P226" s="115"/>
      <c r="Q226" s="114">
        <f>(Q188-O188)/O188</f>
        <v>0.017</v>
      </c>
      <c r="R226" s="115"/>
      <c r="S226" s="114">
        <f>(S188-Q188)/Q188</f>
        <v>0.017</v>
      </c>
      <c r="T226" s="94"/>
      <c r="U226" s="114">
        <f>(U188-S188)/S188</f>
        <v>0.04</v>
      </c>
    </row>
    <row r="227" spans="1:21" ht="12">
      <c r="A227" s="94"/>
      <c r="B227" s="94"/>
      <c r="C227" s="114"/>
      <c r="D227" s="114"/>
      <c r="E227" s="114"/>
      <c r="F227" s="116"/>
      <c r="G227" s="114"/>
      <c r="H227" s="115"/>
      <c r="I227" s="114"/>
      <c r="J227" s="115"/>
      <c r="K227" s="114"/>
      <c r="L227" s="115"/>
      <c r="M227" s="114"/>
      <c r="N227" s="114"/>
      <c r="O227" s="114"/>
      <c r="P227" s="115"/>
      <c r="Q227" s="114"/>
      <c r="R227" s="115"/>
      <c r="S227" s="114"/>
      <c r="T227" s="94"/>
      <c r="U227" s="114"/>
    </row>
    <row r="228" spans="1:21" ht="12">
      <c r="A228" s="95" t="s">
        <v>19</v>
      </c>
      <c r="B228" s="94"/>
      <c r="C228" s="114">
        <v>-0.073</v>
      </c>
      <c r="D228" s="114"/>
      <c r="E228" s="114">
        <f>(E190-C190)/C190</f>
        <v>-0.097</v>
      </c>
      <c r="F228" s="116"/>
      <c r="G228" s="114">
        <f>(G190-E190)/E190</f>
        <v>0.237</v>
      </c>
      <c r="H228" s="115"/>
      <c r="I228" s="114">
        <f>(I190-G190)/G190</f>
        <v>0.029</v>
      </c>
      <c r="J228" s="115"/>
      <c r="K228" s="114">
        <f>(K190-I190)/I190</f>
        <v>-0.017</v>
      </c>
      <c r="L228" s="115"/>
      <c r="M228" s="114">
        <f>(M190-K190)/K190</f>
        <v>0.199</v>
      </c>
      <c r="N228" s="114"/>
      <c r="O228" s="114">
        <f>(O190-M190)/M190</f>
        <v>0.318</v>
      </c>
      <c r="P228" s="115"/>
      <c r="Q228" s="114">
        <f>(Q190-O190)/O190</f>
        <v>0.043</v>
      </c>
      <c r="R228" s="115"/>
      <c r="S228" s="114">
        <f>(S190-Q190)/Q190</f>
        <v>-0.012</v>
      </c>
      <c r="T228" s="94"/>
      <c r="U228" s="114">
        <f>(U190-S190)/S190</f>
        <v>-0.059</v>
      </c>
    </row>
    <row r="229" spans="1:21" ht="12">
      <c r="A229" s="94"/>
      <c r="B229" s="94"/>
      <c r="C229" s="114"/>
      <c r="D229" s="114"/>
      <c r="E229" s="114"/>
      <c r="F229" s="116"/>
      <c r="G229" s="114"/>
      <c r="H229" s="115"/>
      <c r="I229" s="114"/>
      <c r="J229" s="115"/>
      <c r="K229" s="114"/>
      <c r="L229" s="115"/>
      <c r="M229" s="114"/>
      <c r="N229" s="114"/>
      <c r="O229" s="114"/>
      <c r="P229" s="115"/>
      <c r="Q229" s="114"/>
      <c r="R229" s="115"/>
      <c r="S229" s="114"/>
      <c r="T229" s="94"/>
      <c r="U229" s="114"/>
    </row>
    <row r="230" spans="1:46" ht="12">
      <c r="A230" s="95" t="s">
        <v>20</v>
      </c>
      <c r="B230" s="94"/>
      <c r="C230" s="114" t="s">
        <v>24</v>
      </c>
      <c r="D230" s="117"/>
      <c r="E230" s="114">
        <f>(E192-C192)/C192</f>
        <v>0.309</v>
      </c>
      <c r="F230" s="118"/>
      <c r="G230" s="114">
        <f>(G192-E192)/E192</f>
        <v>0.251</v>
      </c>
      <c r="H230" s="119"/>
      <c r="I230" s="114">
        <f>(I192-G192)/G192</f>
        <v>0.071</v>
      </c>
      <c r="J230" s="119"/>
      <c r="K230" s="114">
        <f>(K192-I192)/I192</f>
        <v>-0.02</v>
      </c>
      <c r="L230" s="119"/>
      <c r="M230" s="114">
        <f>(M192-K192)/K192</f>
        <v>0.101</v>
      </c>
      <c r="N230" s="117"/>
      <c r="O230" s="114">
        <f>(O192-M192)/M192</f>
        <v>-0.002</v>
      </c>
      <c r="P230" s="119"/>
      <c r="Q230" s="114">
        <f>(Q192-O192)/O192</f>
        <v>0.083</v>
      </c>
      <c r="R230" s="119"/>
      <c r="S230" s="114">
        <f>(S192-Q192)/Q192</f>
        <v>-0.007</v>
      </c>
      <c r="T230" s="109"/>
      <c r="U230" s="114">
        <f>(U192-S192)/S192</f>
        <v>0.08</v>
      </c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</row>
    <row r="231" spans="1:46" ht="12">
      <c r="A231" s="94"/>
      <c r="B231" s="94"/>
      <c r="C231" s="114"/>
      <c r="D231" s="119"/>
      <c r="E231" s="114"/>
      <c r="F231" s="118"/>
      <c r="G231" s="114"/>
      <c r="H231" s="118"/>
      <c r="I231" s="114"/>
      <c r="J231" s="119"/>
      <c r="K231" s="114"/>
      <c r="L231" s="119"/>
      <c r="M231" s="114"/>
      <c r="N231" s="119"/>
      <c r="O231" s="114"/>
      <c r="P231" s="119"/>
      <c r="Q231" s="114"/>
      <c r="R231" s="119"/>
      <c r="S231" s="114"/>
      <c r="T231" s="109"/>
      <c r="U231" s="114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</row>
    <row r="232" spans="1:46" ht="12">
      <c r="A232" s="95" t="s">
        <v>31</v>
      </c>
      <c r="B232" s="94"/>
      <c r="C232" s="114">
        <v>0.093</v>
      </c>
      <c r="D232" s="117"/>
      <c r="E232" s="114">
        <f>(E194-C194)/C194</f>
        <v>0.074</v>
      </c>
      <c r="F232" s="118"/>
      <c r="G232" s="114">
        <f>(G194-E194)/E194</f>
        <v>0.142</v>
      </c>
      <c r="H232" s="118"/>
      <c r="I232" s="114">
        <f>(I194-G194)/G194</f>
        <v>0.048</v>
      </c>
      <c r="J232" s="119"/>
      <c r="K232" s="114">
        <f>(K194-I194)/I194</f>
        <v>0.037</v>
      </c>
      <c r="L232" s="119"/>
      <c r="M232" s="114">
        <f>(M194-K194)/K194</f>
        <v>0.12</v>
      </c>
      <c r="N232" s="119"/>
      <c r="O232" s="114">
        <f>(O194-M194)/M194</f>
        <v>0.021</v>
      </c>
      <c r="P232" s="119"/>
      <c r="Q232" s="114">
        <f>(Q194-O194)/O194</f>
        <v>0.036</v>
      </c>
      <c r="R232" s="119"/>
      <c r="S232" s="114">
        <f>(S194-Q194)/Q194</f>
        <v>0.039</v>
      </c>
      <c r="T232" s="109"/>
      <c r="U232" s="114">
        <f>(U194-S194)/S194</f>
        <v>0.046</v>
      </c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</row>
    <row r="233" spans="1:46" ht="12">
      <c r="A233" s="94"/>
      <c r="B233" s="94"/>
      <c r="C233" s="110"/>
      <c r="D233" s="109"/>
      <c r="E233" s="110"/>
      <c r="F233" s="103"/>
      <c r="G233" s="110"/>
      <c r="H233" s="103"/>
      <c r="I233" s="110"/>
      <c r="J233" s="109"/>
      <c r="K233" s="110"/>
      <c r="L233" s="109"/>
      <c r="M233" s="110"/>
      <c r="N233" s="109"/>
      <c r="O233" s="110"/>
      <c r="P233" s="109"/>
      <c r="Q233" s="110"/>
      <c r="R233" s="109"/>
      <c r="S233" s="109"/>
      <c r="T233" s="109"/>
      <c r="U233" s="109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</row>
    <row r="234" spans="1:21" ht="12">
      <c r="A234" s="89"/>
      <c r="B234" s="77"/>
      <c r="C234" s="98"/>
      <c r="D234" s="94"/>
      <c r="E234" s="98"/>
      <c r="F234" s="100"/>
      <c r="G234" s="98"/>
      <c r="H234" s="100"/>
      <c r="I234" s="98"/>
      <c r="J234" s="94"/>
      <c r="K234" s="98"/>
      <c r="L234" s="94"/>
      <c r="M234" s="100"/>
      <c r="N234" s="100"/>
      <c r="O234" s="89"/>
      <c r="P234" s="77"/>
      <c r="Q234" s="77"/>
      <c r="R234" s="77"/>
      <c r="S234" s="90"/>
      <c r="T234" s="94"/>
      <c r="U234" s="94"/>
    </row>
    <row r="235" spans="1:21" ht="12">
      <c r="A235" s="89"/>
      <c r="B235" s="77"/>
      <c r="C235" s="98"/>
      <c r="D235" s="94"/>
      <c r="E235" s="98"/>
      <c r="F235" s="100"/>
      <c r="G235" s="98"/>
      <c r="H235" s="100"/>
      <c r="I235" s="98"/>
      <c r="J235" s="94"/>
      <c r="K235" s="98"/>
      <c r="L235" s="94"/>
      <c r="M235" s="100"/>
      <c r="N235" s="100"/>
      <c r="O235" s="89"/>
      <c r="P235" s="77"/>
      <c r="Q235" s="77"/>
      <c r="R235" s="77"/>
      <c r="S235" s="90"/>
      <c r="T235" s="94"/>
      <c r="U235" s="94"/>
    </row>
    <row r="236" spans="1:21" ht="12">
      <c r="A236" s="89"/>
      <c r="B236" s="77"/>
      <c r="C236" s="98"/>
      <c r="D236" s="94"/>
      <c r="E236" s="98"/>
      <c r="F236" s="100"/>
      <c r="G236" s="98"/>
      <c r="H236" s="100"/>
      <c r="I236" s="98"/>
      <c r="J236" s="94"/>
      <c r="K236" s="98"/>
      <c r="L236" s="94"/>
      <c r="M236" s="100"/>
      <c r="N236" s="100"/>
      <c r="O236" s="89"/>
      <c r="P236" s="77"/>
      <c r="Q236" s="77"/>
      <c r="R236" s="77"/>
      <c r="S236" s="90"/>
      <c r="T236" s="94"/>
      <c r="U236" s="94"/>
    </row>
    <row r="237" spans="1:21" ht="12">
      <c r="A237" s="89"/>
      <c r="B237" s="77"/>
      <c r="C237" s="98"/>
      <c r="D237" s="94"/>
      <c r="E237" s="98"/>
      <c r="F237" s="100"/>
      <c r="G237" s="98"/>
      <c r="H237" s="100"/>
      <c r="I237" s="98"/>
      <c r="J237" s="94"/>
      <c r="K237" s="98"/>
      <c r="L237" s="94"/>
      <c r="M237" s="100"/>
      <c r="N237" s="100"/>
      <c r="O237" s="89"/>
      <c r="P237" s="77"/>
      <c r="Q237" s="77"/>
      <c r="R237" s="77"/>
      <c r="S237" s="90"/>
      <c r="T237" s="94"/>
      <c r="U237" s="94"/>
    </row>
    <row r="238" spans="1:21" ht="12">
      <c r="A238" s="95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</row>
    <row r="239" spans="1:21" ht="12">
      <c r="A239" s="95" t="s">
        <v>0</v>
      </c>
      <c r="B239" s="94"/>
      <c r="C239" s="94"/>
      <c r="D239" s="94"/>
      <c r="E239" s="94"/>
      <c r="F239" s="94"/>
      <c r="G239" s="94"/>
      <c r="H239" s="100"/>
      <c r="I239" s="94"/>
      <c r="J239" s="94"/>
      <c r="K239" s="94"/>
      <c r="L239" s="94"/>
      <c r="M239" s="100"/>
      <c r="N239" s="100"/>
      <c r="O239" s="94"/>
      <c r="P239" s="94"/>
      <c r="Q239" s="94"/>
      <c r="R239" s="94"/>
      <c r="S239" s="94"/>
      <c r="T239" s="94"/>
      <c r="U239" s="94"/>
    </row>
    <row r="240" spans="1:21" ht="12">
      <c r="A240" s="95" t="s">
        <v>28</v>
      </c>
      <c r="B240" s="94"/>
      <c r="C240" s="94"/>
      <c r="D240" s="94"/>
      <c r="E240" s="94"/>
      <c r="F240" s="94"/>
      <c r="G240" s="94"/>
      <c r="H240" s="100"/>
      <c r="I240" s="94"/>
      <c r="J240" s="94"/>
      <c r="K240" s="94"/>
      <c r="L240" s="94"/>
      <c r="M240" s="100"/>
      <c r="N240" s="100"/>
      <c r="O240" s="94"/>
      <c r="P240" s="94"/>
      <c r="Q240" s="94"/>
      <c r="R240" s="94"/>
      <c r="S240" s="94"/>
      <c r="T240" s="94"/>
      <c r="U240" s="94"/>
    </row>
    <row r="241" spans="1:21" ht="12">
      <c r="A241" s="106" t="str">
        <f>A3</f>
        <v>1990 - 1999</v>
      </c>
      <c r="B241" s="97"/>
      <c r="C241" s="94"/>
      <c r="D241" s="94"/>
      <c r="E241" s="94"/>
      <c r="F241" s="94"/>
      <c r="G241" s="94"/>
      <c r="H241" s="100"/>
      <c r="I241" s="94"/>
      <c r="J241" s="94"/>
      <c r="K241" s="94"/>
      <c r="L241" s="94"/>
      <c r="M241" s="100"/>
      <c r="N241" s="100"/>
      <c r="O241" s="94"/>
      <c r="P241" s="94"/>
      <c r="Q241" s="94"/>
      <c r="R241" s="94"/>
      <c r="S241" s="94"/>
      <c r="T241" s="94"/>
      <c r="U241" s="94"/>
    </row>
    <row r="242" spans="1:21" ht="12">
      <c r="A242" s="98"/>
      <c r="B242" s="98"/>
      <c r="C242" s="94"/>
      <c r="D242" s="94"/>
      <c r="E242" s="94"/>
      <c r="F242" s="94"/>
      <c r="G242" s="94"/>
      <c r="H242" s="100"/>
      <c r="I242" s="94"/>
      <c r="J242" s="94"/>
      <c r="K242" s="94"/>
      <c r="L242" s="94"/>
      <c r="M242" s="100"/>
      <c r="N242" s="100"/>
      <c r="O242" s="94"/>
      <c r="P242" s="94"/>
      <c r="Q242" s="94"/>
      <c r="R242" s="94"/>
      <c r="S242" s="94"/>
      <c r="T242" s="94"/>
      <c r="U242" s="94"/>
    </row>
    <row r="243" spans="1:21" ht="12">
      <c r="A243" s="99"/>
      <c r="B243" s="94"/>
      <c r="C243" s="94"/>
      <c r="D243" s="94"/>
      <c r="E243" s="94"/>
      <c r="F243" s="94"/>
      <c r="G243" s="94"/>
      <c r="H243" s="100"/>
      <c r="I243" s="94"/>
      <c r="J243" s="94"/>
      <c r="K243" s="94"/>
      <c r="L243" s="94"/>
      <c r="M243" s="100"/>
      <c r="N243" s="100"/>
      <c r="O243" s="94"/>
      <c r="P243" s="94"/>
      <c r="Q243" s="94"/>
      <c r="R243" s="94"/>
      <c r="S243" s="94"/>
      <c r="T243" s="94"/>
      <c r="U243" s="94"/>
    </row>
    <row r="244" spans="1:21" ht="12">
      <c r="A244" s="94"/>
      <c r="B244" s="94"/>
      <c r="C244" s="228" t="s">
        <v>3</v>
      </c>
      <c r="D244" s="94"/>
      <c r="E244" s="228" t="s">
        <v>4</v>
      </c>
      <c r="F244" s="94"/>
      <c r="G244" s="228" t="s">
        <v>5</v>
      </c>
      <c r="H244" s="100"/>
      <c r="I244" s="228" t="s">
        <v>6</v>
      </c>
      <c r="J244" s="94"/>
      <c r="K244" s="228" t="s">
        <v>7</v>
      </c>
      <c r="L244" s="94"/>
      <c r="M244" s="229" t="s">
        <v>8</v>
      </c>
      <c r="N244" s="230"/>
      <c r="O244" s="229" t="s">
        <v>9</v>
      </c>
      <c r="P244" s="94"/>
      <c r="Q244" s="229" t="s">
        <v>39</v>
      </c>
      <c r="R244" s="94"/>
      <c r="S244" s="229" t="s">
        <v>41</v>
      </c>
      <c r="T244" s="94"/>
      <c r="U244" s="229" t="s">
        <v>46</v>
      </c>
    </row>
    <row r="245" spans="1:21" ht="12">
      <c r="A245" s="94"/>
      <c r="B245" s="94"/>
      <c r="C245" s="94"/>
      <c r="D245" s="94"/>
      <c r="E245" s="94"/>
      <c r="F245" s="94"/>
      <c r="G245" s="107"/>
      <c r="H245" s="100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</row>
    <row r="246" spans="1:21" ht="12">
      <c r="A246" s="76" t="s">
        <v>10</v>
      </c>
      <c r="B246" s="94"/>
      <c r="C246" s="107">
        <f>C90/C10</f>
        <v>0.44</v>
      </c>
      <c r="D246" s="107"/>
      <c r="E246" s="107">
        <f>E90/E10</f>
        <v>0.393</v>
      </c>
      <c r="F246" s="107"/>
      <c r="G246" s="107">
        <f>G90/G10</f>
        <v>0.369</v>
      </c>
      <c r="H246" s="100"/>
      <c r="I246" s="107">
        <f>I90/I10</f>
        <v>0.401</v>
      </c>
      <c r="J246" s="94"/>
      <c r="K246" s="107">
        <f>K90/K10</f>
        <v>0.41</v>
      </c>
      <c r="L246" s="94"/>
      <c r="M246" s="107">
        <f>M90/M10</f>
        <v>0.379</v>
      </c>
      <c r="N246" s="107"/>
      <c r="O246" s="107">
        <f>O90/O10</f>
        <v>0.392</v>
      </c>
      <c r="P246" s="94"/>
      <c r="Q246" s="107">
        <f>Q90/Q10</f>
        <v>0.38</v>
      </c>
      <c r="R246" s="94"/>
      <c r="S246" s="107">
        <f>S90/S10</f>
        <v>0.381</v>
      </c>
      <c r="T246" s="94"/>
      <c r="U246" s="107">
        <f>U90/U10</f>
        <v>0.41</v>
      </c>
    </row>
    <row r="247" spans="1:21" ht="12">
      <c r="A247" s="77"/>
      <c r="B247" s="94"/>
      <c r="C247" s="107"/>
      <c r="D247" s="107"/>
      <c r="E247" s="107"/>
      <c r="F247" s="107"/>
      <c r="G247" s="107"/>
      <c r="H247" s="100"/>
      <c r="I247" s="107"/>
      <c r="J247" s="94"/>
      <c r="K247" s="107"/>
      <c r="L247" s="94"/>
      <c r="M247" s="107"/>
      <c r="N247" s="107"/>
      <c r="O247" s="107"/>
      <c r="P247" s="94"/>
      <c r="Q247" s="107"/>
      <c r="R247" s="94"/>
      <c r="S247" s="107"/>
      <c r="T247" s="94"/>
      <c r="U247" s="107"/>
    </row>
    <row r="248" spans="1:21" ht="12">
      <c r="A248" s="76" t="s">
        <v>11</v>
      </c>
      <c r="B248" s="94"/>
      <c r="C248" s="107">
        <f>C92/C12</f>
        <v>0.364</v>
      </c>
      <c r="D248" s="107"/>
      <c r="E248" s="107">
        <f>E92/E12</f>
        <v>0.338</v>
      </c>
      <c r="F248" s="107"/>
      <c r="G248" s="107">
        <f>G92/G12</f>
        <v>0.312</v>
      </c>
      <c r="H248" s="100"/>
      <c r="I248" s="107">
        <f>I92/I12</f>
        <v>0.311</v>
      </c>
      <c r="J248" s="94"/>
      <c r="K248" s="107">
        <f>K92/K12</f>
        <v>0.316</v>
      </c>
      <c r="L248" s="94"/>
      <c r="M248" s="107">
        <f>M92/M12</f>
        <v>0.298</v>
      </c>
      <c r="N248" s="107"/>
      <c r="O248" s="107">
        <f>O92/O12</f>
        <v>0.294</v>
      </c>
      <c r="P248" s="94"/>
      <c r="Q248" s="107">
        <f>Q92/Q12</f>
        <v>0.274</v>
      </c>
      <c r="R248" s="94"/>
      <c r="S248" s="107">
        <f>S92/S12</f>
        <v>0.27</v>
      </c>
      <c r="T248" s="94"/>
      <c r="U248" s="107">
        <f>U92/U12</f>
        <v>0.28</v>
      </c>
    </row>
    <row r="249" spans="1:21" ht="12">
      <c r="A249" s="77"/>
      <c r="B249" s="94"/>
      <c r="C249" s="107"/>
      <c r="D249" s="107"/>
      <c r="E249" s="107"/>
      <c r="F249" s="107"/>
      <c r="G249" s="107"/>
      <c r="H249" s="100"/>
      <c r="I249" s="107"/>
      <c r="J249" s="94"/>
      <c r="K249" s="107"/>
      <c r="L249" s="94"/>
      <c r="M249" s="107"/>
      <c r="N249" s="107"/>
      <c r="O249" s="107"/>
      <c r="P249" s="94"/>
      <c r="Q249" s="107"/>
      <c r="R249" s="94"/>
      <c r="S249" s="107"/>
      <c r="T249" s="94"/>
      <c r="U249" s="107"/>
    </row>
    <row r="250" spans="1:21" ht="12">
      <c r="A250" s="76" t="s">
        <v>12</v>
      </c>
      <c r="B250" s="94"/>
      <c r="C250" s="107">
        <f>C94/C14</f>
        <v>0.478</v>
      </c>
      <c r="D250" s="107"/>
      <c r="E250" s="107">
        <f>E94/E14</f>
        <v>0.45</v>
      </c>
      <c r="F250" s="107"/>
      <c r="G250" s="107">
        <f>G94/G14</f>
        <v>0.422</v>
      </c>
      <c r="H250" s="100"/>
      <c r="I250" s="107">
        <f>I94/I14</f>
        <v>0.398</v>
      </c>
      <c r="J250" s="94"/>
      <c r="K250" s="107">
        <f>K94/K14</f>
        <v>0.374</v>
      </c>
      <c r="L250" s="94"/>
      <c r="M250" s="107">
        <f>M94/M14</f>
        <v>0.352</v>
      </c>
      <c r="N250" s="107"/>
      <c r="O250" s="107">
        <f>O94/O14</f>
        <v>0.368</v>
      </c>
      <c r="P250" s="94"/>
      <c r="Q250" s="107">
        <f>Q94/Q14</f>
        <v>0.37</v>
      </c>
      <c r="R250" s="94"/>
      <c r="S250" s="107">
        <f>S94/S14</f>
        <v>0.368</v>
      </c>
      <c r="T250" s="94"/>
      <c r="U250" s="107">
        <f>U94/U14</f>
        <v>0.351</v>
      </c>
    </row>
    <row r="251" spans="1:21" ht="12">
      <c r="A251" s="77"/>
      <c r="B251" s="94"/>
      <c r="C251" s="107"/>
      <c r="D251" s="107"/>
      <c r="E251" s="107"/>
      <c r="F251" s="107"/>
      <c r="G251" s="107"/>
      <c r="H251" s="100"/>
      <c r="I251" s="107"/>
      <c r="J251" s="94"/>
      <c r="K251" s="107"/>
      <c r="L251" s="94"/>
      <c r="M251" s="107"/>
      <c r="N251" s="107"/>
      <c r="O251" s="107"/>
      <c r="P251" s="94"/>
      <c r="Q251" s="107"/>
      <c r="R251" s="94"/>
      <c r="S251" s="107"/>
      <c r="T251" s="94"/>
      <c r="U251" s="107"/>
    </row>
    <row r="252" spans="1:21" ht="12">
      <c r="A252" s="78" t="s">
        <v>13</v>
      </c>
      <c r="B252" s="94"/>
      <c r="C252" s="107">
        <f>C96/C16</f>
        <v>0.34</v>
      </c>
      <c r="D252" s="107"/>
      <c r="E252" s="107">
        <f>E96/E16</f>
        <v>0.299</v>
      </c>
      <c r="F252" s="107"/>
      <c r="G252" s="107">
        <f>G96/G16</f>
        <v>0.278</v>
      </c>
      <c r="H252" s="94"/>
      <c r="I252" s="107">
        <f>I96/I16</f>
        <v>0.265</v>
      </c>
      <c r="J252" s="94"/>
      <c r="K252" s="107">
        <f>K96/K16</f>
        <v>0.25</v>
      </c>
      <c r="L252" s="94"/>
      <c r="M252" s="107">
        <f>M96/M16</f>
        <v>0.232</v>
      </c>
      <c r="N252" s="107"/>
      <c r="O252" s="107">
        <f>O96/O16</f>
        <v>0.248</v>
      </c>
      <c r="P252" s="94"/>
      <c r="Q252" s="107">
        <f>Q96/Q16</f>
        <v>0.237</v>
      </c>
      <c r="R252" s="94"/>
      <c r="S252" s="107">
        <f>S96/S16</f>
        <v>0.266</v>
      </c>
      <c r="T252" s="94"/>
      <c r="U252" s="107">
        <f>U96/U16</f>
        <v>0.255</v>
      </c>
    </row>
    <row r="253" spans="1:21" ht="12">
      <c r="A253" s="77"/>
      <c r="B253" s="94"/>
      <c r="C253" s="107"/>
      <c r="D253" s="107"/>
      <c r="E253" s="107"/>
      <c r="F253" s="107"/>
      <c r="G253" s="107"/>
      <c r="H253" s="94"/>
      <c r="I253" s="107"/>
      <c r="J253" s="94"/>
      <c r="K253" s="107"/>
      <c r="L253" s="94"/>
      <c r="M253" s="107"/>
      <c r="N253" s="107"/>
      <c r="O253" s="107"/>
      <c r="P253" s="94"/>
      <c r="Q253" s="107"/>
      <c r="R253" s="94"/>
      <c r="S253" s="107"/>
      <c r="T253" s="94"/>
      <c r="U253" s="107"/>
    </row>
    <row r="254" spans="1:21" ht="12">
      <c r="A254" s="76" t="s">
        <v>14</v>
      </c>
      <c r="B254" s="94"/>
      <c r="C254" s="107">
        <f>C98/C18</f>
        <v>0.354</v>
      </c>
      <c r="D254" s="107"/>
      <c r="E254" s="107">
        <f>E98/E18</f>
        <v>0.296</v>
      </c>
      <c r="F254" s="107"/>
      <c r="G254" s="107">
        <f>G98/G18</f>
        <v>0.275</v>
      </c>
      <c r="H254" s="94"/>
      <c r="I254" s="107">
        <f>I98/I18</f>
        <v>0.256</v>
      </c>
      <c r="J254" s="94"/>
      <c r="K254" s="107">
        <f>K98/K18</f>
        <v>0.224</v>
      </c>
      <c r="L254" s="94"/>
      <c r="M254" s="107">
        <f>M98/M18</f>
        <v>0.204</v>
      </c>
      <c r="N254" s="107"/>
      <c r="O254" s="107">
        <f>O98/O18</f>
        <v>0.199</v>
      </c>
      <c r="P254" s="94"/>
      <c r="Q254" s="107">
        <f>Q98/Q18</f>
        <v>0.199</v>
      </c>
      <c r="R254" s="94"/>
      <c r="S254" s="107">
        <f>S98/S18</f>
        <v>0.196</v>
      </c>
      <c r="T254" s="94"/>
      <c r="U254" s="107">
        <f>U98/U18</f>
        <v>0.168</v>
      </c>
    </row>
    <row r="255" spans="1:21" ht="12">
      <c r="A255" s="77"/>
      <c r="B255" s="94"/>
      <c r="C255" s="107"/>
      <c r="D255" s="107"/>
      <c r="E255" s="107"/>
      <c r="F255" s="107"/>
      <c r="G255" s="107"/>
      <c r="H255" s="94"/>
      <c r="I255" s="107"/>
      <c r="J255" s="94"/>
      <c r="K255" s="107"/>
      <c r="L255" s="94"/>
      <c r="M255" s="107"/>
      <c r="N255" s="107"/>
      <c r="O255" s="107"/>
      <c r="P255" s="94"/>
      <c r="Q255" s="107"/>
      <c r="R255" s="94"/>
      <c r="S255" s="107"/>
      <c r="T255" s="94"/>
      <c r="U255" s="107"/>
    </row>
    <row r="256" spans="1:21" ht="12">
      <c r="A256" s="76" t="s">
        <v>15</v>
      </c>
      <c r="B256" s="94"/>
      <c r="C256" s="107">
        <f>C100/C20</f>
        <v>0.408</v>
      </c>
      <c r="D256" s="107"/>
      <c r="E256" s="107">
        <f>E100/E20</f>
        <v>0.389</v>
      </c>
      <c r="F256" s="107"/>
      <c r="G256" s="107">
        <f>G100/G20</f>
        <v>0.34</v>
      </c>
      <c r="H256" s="94"/>
      <c r="I256" s="107">
        <f>I100/I20</f>
        <v>0.331</v>
      </c>
      <c r="J256" s="94"/>
      <c r="K256" s="107">
        <f>K100/K20</f>
        <v>0.304</v>
      </c>
      <c r="L256" s="94"/>
      <c r="M256" s="107">
        <f>M100/M20</f>
        <v>0.29</v>
      </c>
      <c r="N256" s="107"/>
      <c r="O256" s="107">
        <f>O100/O20</f>
        <v>0.29</v>
      </c>
      <c r="P256" s="94"/>
      <c r="Q256" s="107">
        <f>Q100/Q20</f>
        <v>0.292</v>
      </c>
      <c r="R256" s="94"/>
      <c r="S256" s="107">
        <f>S100/S20</f>
        <v>0.264</v>
      </c>
      <c r="T256" s="94"/>
      <c r="U256" s="107">
        <f>U100/U20</f>
        <v>0.289</v>
      </c>
    </row>
    <row r="257" spans="1:21" ht="12">
      <c r="A257" s="77"/>
      <c r="B257" s="94"/>
      <c r="C257" s="107"/>
      <c r="D257" s="107"/>
      <c r="E257" s="107"/>
      <c r="F257" s="107"/>
      <c r="G257" s="107"/>
      <c r="H257" s="94"/>
      <c r="I257" s="107"/>
      <c r="J257" s="94"/>
      <c r="K257" s="107"/>
      <c r="L257" s="94"/>
      <c r="M257" s="107"/>
      <c r="N257" s="107"/>
      <c r="O257" s="107"/>
      <c r="P257" s="94"/>
      <c r="Q257" s="107"/>
      <c r="R257" s="94"/>
      <c r="S257" s="107"/>
      <c r="T257" s="94"/>
      <c r="U257" s="107"/>
    </row>
    <row r="258" spans="1:21" ht="12">
      <c r="A258" s="76" t="s">
        <v>16</v>
      </c>
      <c r="B258" s="94"/>
      <c r="C258" s="107">
        <f>C102/C22</f>
        <v>0.442</v>
      </c>
      <c r="D258" s="107"/>
      <c r="E258" s="107">
        <f>E102/E22</f>
        <v>0.447</v>
      </c>
      <c r="F258" s="107"/>
      <c r="G258" s="107">
        <f>G102/G22</f>
        <v>0.418</v>
      </c>
      <c r="H258" s="94"/>
      <c r="I258" s="107">
        <f>I102/I22</f>
        <v>0.39</v>
      </c>
      <c r="J258" s="94"/>
      <c r="K258" s="107">
        <f>K102/K22</f>
        <v>0.39</v>
      </c>
      <c r="L258" s="94"/>
      <c r="M258" s="107">
        <f>M102/M22</f>
        <v>0.374</v>
      </c>
      <c r="N258" s="107"/>
      <c r="O258" s="107">
        <f>O102/O22</f>
        <v>0.334</v>
      </c>
      <c r="P258" s="94"/>
      <c r="Q258" s="107">
        <f>Q102/Q22</f>
        <v>0.322</v>
      </c>
      <c r="R258" s="94"/>
      <c r="S258" s="107">
        <f>S102/S22</f>
        <v>0.301</v>
      </c>
      <c r="T258" s="94"/>
      <c r="U258" s="107">
        <f>U102/U22</f>
        <v>0.302</v>
      </c>
    </row>
    <row r="259" spans="1:21" ht="12">
      <c r="A259" s="77"/>
      <c r="B259" s="94"/>
      <c r="C259" s="107"/>
      <c r="D259" s="107"/>
      <c r="E259" s="107"/>
      <c r="F259" s="107"/>
      <c r="G259" s="107"/>
      <c r="H259" s="94"/>
      <c r="I259" s="107"/>
      <c r="J259" s="94"/>
      <c r="K259" s="107"/>
      <c r="L259" s="94"/>
      <c r="M259" s="107"/>
      <c r="N259" s="107"/>
      <c r="O259" s="107"/>
      <c r="P259" s="94"/>
      <c r="Q259" s="107"/>
      <c r="R259" s="94"/>
      <c r="S259" s="107"/>
      <c r="T259" s="94"/>
      <c r="U259" s="107"/>
    </row>
    <row r="260" spans="1:21" ht="12">
      <c r="A260" s="76" t="s">
        <v>17</v>
      </c>
      <c r="B260" s="94"/>
      <c r="C260" s="107">
        <f>C104/C24</f>
        <v>0.37</v>
      </c>
      <c r="D260" s="107"/>
      <c r="E260" s="107">
        <f>E104/E24</f>
        <v>0.315</v>
      </c>
      <c r="F260" s="107"/>
      <c r="G260" s="107">
        <f>G104/G24</f>
        <v>0.282</v>
      </c>
      <c r="H260" s="94"/>
      <c r="I260" s="107">
        <f>I104/I24</f>
        <v>0.258</v>
      </c>
      <c r="J260" s="94"/>
      <c r="K260" s="107">
        <f>K104/K24</f>
        <v>0.254</v>
      </c>
      <c r="L260" s="94"/>
      <c r="M260" s="107">
        <f>M104/M24</f>
        <v>0.252</v>
      </c>
      <c r="N260" s="107"/>
      <c r="O260" s="107">
        <f>O104/O24</f>
        <v>0.231</v>
      </c>
      <c r="P260" s="94"/>
      <c r="Q260" s="107">
        <f>Q104/Q24</f>
        <v>0.202</v>
      </c>
      <c r="R260" s="94"/>
      <c r="S260" s="107">
        <f>S104/S24</f>
        <v>0.177</v>
      </c>
      <c r="T260" s="94"/>
      <c r="U260" s="107">
        <f>U104/U24</f>
        <v>0.168</v>
      </c>
    </row>
    <row r="261" spans="1:21" ht="12">
      <c r="A261" s="77"/>
      <c r="B261" s="94"/>
      <c r="C261" s="107"/>
      <c r="D261" s="107"/>
      <c r="E261" s="107"/>
      <c r="F261" s="107"/>
      <c r="G261" s="107"/>
      <c r="H261" s="94"/>
      <c r="I261" s="107"/>
      <c r="J261" s="94"/>
      <c r="K261" s="107"/>
      <c r="L261" s="94"/>
      <c r="M261" s="107"/>
      <c r="N261" s="107"/>
      <c r="O261" s="107"/>
      <c r="P261" s="94"/>
      <c r="Q261" s="107"/>
      <c r="R261" s="94"/>
      <c r="S261" s="107"/>
      <c r="T261" s="94"/>
      <c r="U261" s="107"/>
    </row>
    <row r="262" spans="1:21" ht="12">
      <c r="A262" s="78" t="s">
        <v>18</v>
      </c>
      <c r="B262" s="94"/>
      <c r="C262" s="107">
        <f>C106/C26</f>
        <v>0.361</v>
      </c>
      <c r="D262" s="107"/>
      <c r="E262" s="107">
        <f>E106/E26</f>
        <v>0.309</v>
      </c>
      <c r="F262" s="107"/>
      <c r="G262" s="107">
        <f>G106/G26</f>
        <v>0.267</v>
      </c>
      <c r="H262" s="94"/>
      <c r="I262" s="107">
        <f>I106/I26</f>
        <v>0.233</v>
      </c>
      <c r="J262" s="94"/>
      <c r="K262" s="107">
        <f>K106/K26</f>
        <v>0.238</v>
      </c>
      <c r="L262" s="94"/>
      <c r="M262" s="107">
        <f>M106/M26</f>
        <v>0.238</v>
      </c>
      <c r="N262" s="107"/>
      <c r="O262" s="107">
        <f>O106/O26</f>
        <v>0.282</v>
      </c>
      <c r="P262" s="94"/>
      <c r="Q262" s="107">
        <f>Q106/Q26</f>
        <v>0.327</v>
      </c>
      <c r="R262" s="94"/>
      <c r="S262" s="107">
        <f>S106/S26</f>
        <v>0.338</v>
      </c>
      <c r="T262" s="94"/>
      <c r="U262" s="107">
        <f>U106/U26</f>
        <v>0.305</v>
      </c>
    </row>
    <row r="263" spans="1:21" ht="12">
      <c r="A263" s="94"/>
      <c r="B263" s="94"/>
      <c r="C263" s="107"/>
      <c r="D263" s="107"/>
      <c r="E263" s="107"/>
      <c r="F263" s="107"/>
      <c r="G263" s="107"/>
      <c r="H263" s="94"/>
      <c r="I263" s="107"/>
      <c r="J263" s="94"/>
      <c r="K263" s="107"/>
      <c r="L263" s="94"/>
      <c r="M263" s="107"/>
      <c r="N263" s="107"/>
      <c r="O263" s="107"/>
      <c r="P263" s="94"/>
      <c r="Q263" s="107"/>
      <c r="R263" s="94"/>
      <c r="S263" s="107"/>
      <c r="T263" s="94"/>
      <c r="U263" s="107"/>
    </row>
    <row r="264" spans="1:21" ht="12">
      <c r="A264" s="95" t="s">
        <v>40</v>
      </c>
      <c r="B264" s="94"/>
      <c r="C264" s="107">
        <f>C108/C28</f>
        <v>0.421</v>
      </c>
      <c r="D264" s="107"/>
      <c r="E264" s="107">
        <f>E108/E28</f>
        <v>0.344</v>
      </c>
      <c r="F264" s="107"/>
      <c r="G264" s="107">
        <f>G108/G28</f>
        <v>0.323</v>
      </c>
      <c r="H264" s="94"/>
      <c r="I264" s="107">
        <f>I108/I28</f>
        <v>0.298</v>
      </c>
      <c r="J264" s="94"/>
      <c r="K264" s="107">
        <f>K108/K28</f>
        <v>0.313</v>
      </c>
      <c r="L264" s="94"/>
      <c r="M264" s="107">
        <f>M108/M28</f>
        <v>0.293</v>
      </c>
      <c r="N264" s="107"/>
      <c r="O264" s="107">
        <f>O108/O28</f>
        <v>0.259</v>
      </c>
      <c r="P264" s="94"/>
      <c r="Q264" s="107">
        <f>Q108/Q28</f>
        <v>0.289</v>
      </c>
      <c r="R264" s="94"/>
      <c r="S264" s="107">
        <f>S108/S28</f>
        <v>0.274</v>
      </c>
      <c r="T264" s="94"/>
      <c r="U264" s="107">
        <f>U108/U28</f>
        <v>0.268</v>
      </c>
    </row>
    <row r="265" spans="1:21" ht="12">
      <c r="A265" s="94"/>
      <c r="B265" s="94"/>
      <c r="C265" s="107"/>
      <c r="D265" s="107"/>
      <c r="E265" s="107"/>
      <c r="F265" s="107"/>
      <c r="G265" s="107"/>
      <c r="H265" s="94"/>
      <c r="I265" s="107"/>
      <c r="J265" s="94"/>
      <c r="K265" s="107"/>
      <c r="L265" s="94"/>
      <c r="M265" s="107"/>
      <c r="N265" s="107"/>
      <c r="O265" s="107"/>
      <c r="P265" s="94"/>
      <c r="Q265" s="107"/>
      <c r="R265" s="94"/>
      <c r="S265" s="107"/>
      <c r="T265" s="94"/>
      <c r="U265" s="107"/>
    </row>
    <row r="266" spans="1:21" ht="12">
      <c r="A266" s="95" t="s">
        <v>19</v>
      </c>
      <c r="B266" s="94"/>
      <c r="C266" s="107">
        <f>C110/C30</f>
        <v>0.459</v>
      </c>
      <c r="D266" s="107"/>
      <c r="E266" s="107">
        <f>E110/E30</f>
        <v>0.421</v>
      </c>
      <c r="F266" s="107"/>
      <c r="G266" s="107">
        <f>G110/G30</f>
        <v>0.363</v>
      </c>
      <c r="H266" s="94"/>
      <c r="I266" s="107">
        <f>I110/I30</f>
        <v>0.351</v>
      </c>
      <c r="J266" s="94"/>
      <c r="K266" s="107">
        <f>K110/K30</f>
        <v>0.353</v>
      </c>
      <c r="L266" s="94"/>
      <c r="M266" s="107">
        <f>M110/M30</f>
        <v>0.321</v>
      </c>
      <c r="N266" s="107"/>
      <c r="O266" s="107">
        <f>O110/O30</f>
        <v>0.279</v>
      </c>
      <c r="P266" s="94"/>
      <c r="Q266" s="107">
        <f>Q110/Q30</f>
        <v>0.256</v>
      </c>
      <c r="R266" s="94"/>
      <c r="S266" s="107">
        <f>S110/S30</f>
        <v>0.269</v>
      </c>
      <c r="T266" s="94"/>
      <c r="U266" s="107">
        <f>U110/U30</f>
        <v>0.272</v>
      </c>
    </row>
    <row r="267" spans="1:21" ht="12">
      <c r="A267" s="94"/>
      <c r="B267" s="94"/>
      <c r="C267" s="107"/>
      <c r="D267" s="107"/>
      <c r="E267" s="107"/>
      <c r="F267" s="107"/>
      <c r="G267" s="107"/>
      <c r="H267" s="94"/>
      <c r="I267" s="107"/>
      <c r="J267" s="94"/>
      <c r="K267" s="107"/>
      <c r="L267" s="94"/>
      <c r="M267" s="107"/>
      <c r="N267" s="107"/>
      <c r="O267" s="107"/>
      <c r="P267" s="94"/>
      <c r="Q267" s="107"/>
      <c r="R267" s="94"/>
      <c r="S267" s="107"/>
      <c r="T267" s="94"/>
      <c r="U267" s="107"/>
    </row>
    <row r="268" spans="1:44" ht="12">
      <c r="A268" s="95" t="s">
        <v>20</v>
      </c>
      <c r="B268" s="94"/>
      <c r="C268" s="107">
        <f>C112/C32</f>
        <v>0.505</v>
      </c>
      <c r="D268" s="108"/>
      <c r="E268" s="107">
        <f>E112/E32</f>
        <v>0.486</v>
      </c>
      <c r="F268" s="108"/>
      <c r="G268" s="107">
        <f>G112/G32</f>
        <v>0.406</v>
      </c>
      <c r="H268" s="109"/>
      <c r="I268" s="107">
        <f>I112/I32</f>
        <v>0.406</v>
      </c>
      <c r="J268" s="109"/>
      <c r="K268" s="107">
        <f>K112/K32</f>
        <v>0.439</v>
      </c>
      <c r="L268" s="109"/>
      <c r="M268" s="107">
        <f>M112/M32</f>
        <v>0.436</v>
      </c>
      <c r="N268" s="108"/>
      <c r="O268" s="107">
        <f>O112/O32</f>
        <v>0.452</v>
      </c>
      <c r="P268" s="109"/>
      <c r="Q268" s="107">
        <f>Q112/Q32</f>
        <v>0.417</v>
      </c>
      <c r="R268" s="109"/>
      <c r="S268" s="107">
        <f>S112/S32</f>
        <v>0.415</v>
      </c>
      <c r="T268" s="109"/>
      <c r="U268" s="107">
        <f>U112/U32</f>
        <v>0.371</v>
      </c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</row>
    <row r="269" spans="1:44" ht="12">
      <c r="A269" s="94"/>
      <c r="B269" s="94"/>
      <c r="C269" s="107"/>
      <c r="D269" s="109"/>
      <c r="E269" s="107"/>
      <c r="F269" s="109"/>
      <c r="G269" s="107"/>
      <c r="H269" s="109"/>
      <c r="I269" s="107"/>
      <c r="J269" s="109"/>
      <c r="K269" s="107"/>
      <c r="L269" s="109"/>
      <c r="M269" s="107"/>
      <c r="N269" s="109"/>
      <c r="O269" s="107"/>
      <c r="P269" s="109"/>
      <c r="Q269" s="107"/>
      <c r="R269" s="109"/>
      <c r="S269" s="107"/>
      <c r="T269" s="109"/>
      <c r="U269" s="107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</row>
    <row r="270" spans="1:44" ht="12">
      <c r="A270" s="95" t="s">
        <v>31</v>
      </c>
      <c r="B270" s="94"/>
      <c r="C270" s="107">
        <f>C114/C34</f>
        <v>0.416</v>
      </c>
      <c r="D270" s="108"/>
      <c r="E270" s="107">
        <f>E114/E34</f>
        <v>0.381</v>
      </c>
      <c r="F270" s="108"/>
      <c r="G270" s="107">
        <f>G114/G34</f>
        <v>0.343</v>
      </c>
      <c r="H270" s="108"/>
      <c r="I270" s="107">
        <f>I114/I34</f>
        <v>0.329</v>
      </c>
      <c r="J270" s="108"/>
      <c r="K270" s="107">
        <f>K114/K34</f>
        <v>0.329</v>
      </c>
      <c r="L270" s="108"/>
      <c r="M270" s="107">
        <f>M114/M34</f>
        <v>0.313</v>
      </c>
      <c r="N270" s="108"/>
      <c r="O270" s="107">
        <f>O114/O34</f>
        <v>0.311</v>
      </c>
      <c r="P270" s="109"/>
      <c r="Q270" s="107">
        <f>Q114/Q34</f>
        <v>0.304</v>
      </c>
      <c r="R270" s="109"/>
      <c r="S270" s="107">
        <f>S114/S34</f>
        <v>0.299</v>
      </c>
      <c r="T270" s="109"/>
      <c r="U270" s="107">
        <f>U114/U34</f>
        <v>0.29</v>
      </c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</row>
    <row r="271" spans="1:44" ht="12">
      <c r="A271" s="94"/>
      <c r="B271" s="94"/>
      <c r="C271" s="110"/>
      <c r="D271" s="109"/>
      <c r="E271" s="110"/>
      <c r="F271" s="109"/>
      <c r="G271" s="110"/>
      <c r="H271" s="109"/>
      <c r="I271" s="110"/>
      <c r="J271" s="109"/>
      <c r="K271" s="110"/>
      <c r="L271" s="109"/>
      <c r="M271" s="110"/>
      <c r="N271" s="109"/>
      <c r="O271" s="110"/>
      <c r="P271" s="109"/>
      <c r="Q271" s="109"/>
      <c r="R271" s="109"/>
      <c r="S271" s="109"/>
      <c r="T271" s="109"/>
      <c r="U271" s="109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</row>
    <row r="272" spans="1:21" ht="12">
      <c r="A272" s="89"/>
      <c r="B272" s="77"/>
      <c r="C272" s="98"/>
      <c r="D272" s="94"/>
      <c r="E272" s="98"/>
      <c r="F272" s="94"/>
      <c r="G272" s="98"/>
      <c r="H272" s="94"/>
      <c r="I272" s="98"/>
      <c r="J272" s="94"/>
      <c r="K272" s="98"/>
      <c r="L272" s="94"/>
      <c r="M272" s="94"/>
      <c r="N272" s="94"/>
      <c r="O272" s="89"/>
      <c r="P272" s="77"/>
      <c r="Q272" s="77"/>
      <c r="R272" s="77"/>
      <c r="S272" s="90"/>
      <c r="T272" s="94"/>
      <c r="U272" s="94"/>
    </row>
    <row r="273" spans="1:21" ht="12">
      <c r="A273" s="89"/>
      <c r="B273" s="77"/>
      <c r="C273" s="98"/>
      <c r="D273" s="94"/>
      <c r="E273" s="98"/>
      <c r="F273" s="94"/>
      <c r="G273" s="98"/>
      <c r="H273" s="94"/>
      <c r="I273" s="98"/>
      <c r="J273" s="94"/>
      <c r="K273" s="98"/>
      <c r="L273" s="94"/>
      <c r="M273" s="94"/>
      <c r="N273" s="94"/>
      <c r="O273" s="89"/>
      <c r="P273" s="77"/>
      <c r="Q273" s="77"/>
      <c r="R273" s="77"/>
      <c r="S273" s="90"/>
      <c r="T273" s="94"/>
      <c r="U273" s="94"/>
    </row>
    <row r="274" spans="1:21" ht="12">
      <c r="A274" s="89"/>
      <c r="B274" s="77"/>
      <c r="C274" s="98"/>
      <c r="D274" s="94"/>
      <c r="E274" s="98"/>
      <c r="F274" s="94"/>
      <c r="G274" s="98"/>
      <c r="H274" s="94"/>
      <c r="I274" s="98"/>
      <c r="J274" s="94"/>
      <c r="K274" s="98"/>
      <c r="L274" s="94"/>
      <c r="M274" s="94"/>
      <c r="N274" s="94"/>
      <c r="O274" s="89"/>
      <c r="P274" s="77"/>
      <c r="Q274" s="77"/>
      <c r="R274" s="77"/>
      <c r="S274" s="90"/>
      <c r="T274" s="94"/>
      <c r="U274" s="94"/>
    </row>
    <row r="275" spans="1:21" ht="12">
      <c r="A275" s="89"/>
      <c r="B275" s="77"/>
      <c r="C275" s="98"/>
      <c r="D275" s="94"/>
      <c r="E275" s="98"/>
      <c r="F275" s="94"/>
      <c r="G275" s="98"/>
      <c r="H275" s="94"/>
      <c r="I275" s="98"/>
      <c r="J275" s="94"/>
      <c r="K275" s="98"/>
      <c r="L275" s="94"/>
      <c r="M275" s="94"/>
      <c r="N275" s="94"/>
      <c r="O275" s="89"/>
      <c r="P275" s="77"/>
      <c r="Q275" s="77"/>
      <c r="R275" s="77"/>
      <c r="S275" s="90"/>
      <c r="T275" s="94"/>
      <c r="U275" s="94"/>
    </row>
    <row r="276" spans="1:21" ht="12">
      <c r="A276" s="95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1:21" ht="12">
      <c r="A277" s="95" t="s">
        <v>0</v>
      </c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</row>
    <row r="278" spans="1:21" ht="12">
      <c r="A278" s="95" t="s">
        <v>29</v>
      </c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</row>
    <row r="279" spans="1:21" ht="12">
      <c r="A279" s="106" t="str">
        <f>A3</f>
        <v>1990 - 1999</v>
      </c>
      <c r="B279" s="97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</row>
    <row r="280" spans="1:21" ht="12">
      <c r="A280" s="98"/>
      <c r="B280" s="98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</row>
    <row r="281" spans="1:21" ht="12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1:21" ht="12">
      <c r="A282" s="94"/>
      <c r="B282" s="94"/>
      <c r="C282" s="228" t="s">
        <v>3</v>
      </c>
      <c r="D282" s="109"/>
      <c r="E282" s="228" t="s">
        <v>4</v>
      </c>
      <c r="F282" s="109"/>
      <c r="G282" s="228" t="s">
        <v>5</v>
      </c>
      <c r="H282" s="109"/>
      <c r="I282" s="228" t="s">
        <v>6</v>
      </c>
      <c r="J282" s="109"/>
      <c r="K282" s="228" t="s">
        <v>7</v>
      </c>
      <c r="L282" s="109"/>
      <c r="M282" s="229" t="s">
        <v>8</v>
      </c>
      <c r="N282" s="242"/>
      <c r="O282" s="229" t="s">
        <v>9</v>
      </c>
      <c r="P282" s="109"/>
      <c r="Q282" s="231" t="s">
        <v>39</v>
      </c>
      <c r="R282" s="109"/>
      <c r="S282" s="231" t="s">
        <v>41</v>
      </c>
      <c r="T282" s="94"/>
      <c r="U282" s="231" t="s">
        <v>46</v>
      </c>
    </row>
    <row r="283" spans="1:21" ht="12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</row>
    <row r="284" spans="1:21" ht="12">
      <c r="A284" s="76" t="s">
        <v>10</v>
      </c>
      <c r="B284" s="94"/>
      <c r="C284" s="107">
        <f>C170/C10</f>
        <v>0.56</v>
      </c>
      <c r="D284" s="107"/>
      <c r="E284" s="107">
        <f>E170/E10</f>
        <v>0.607</v>
      </c>
      <c r="F284" s="107"/>
      <c r="G284" s="107">
        <f>G170/G10</f>
        <v>0.631</v>
      </c>
      <c r="H284" s="94"/>
      <c r="I284" s="107">
        <f>I170/I10</f>
        <v>0.599</v>
      </c>
      <c r="J284" s="94"/>
      <c r="K284" s="107">
        <f>K170/K10</f>
        <v>0.59</v>
      </c>
      <c r="L284" s="94"/>
      <c r="M284" s="107">
        <f>M170/M10</f>
        <v>0.621</v>
      </c>
      <c r="N284" s="107"/>
      <c r="O284" s="107">
        <f>O170/O10</f>
        <v>0.608</v>
      </c>
      <c r="P284" s="94"/>
      <c r="Q284" s="107">
        <f>Q170/Q10</f>
        <v>0.62</v>
      </c>
      <c r="R284" s="94"/>
      <c r="S284" s="107">
        <f>S170/S10</f>
        <v>0.619</v>
      </c>
      <c r="T284" s="94"/>
      <c r="U284" s="107">
        <f>U170/U10</f>
        <v>0.59</v>
      </c>
    </row>
    <row r="285" spans="1:21" ht="12">
      <c r="A285" s="77"/>
      <c r="B285" s="94"/>
      <c r="C285" s="107"/>
      <c r="D285" s="107"/>
      <c r="E285" s="107"/>
      <c r="F285" s="107"/>
      <c r="G285" s="107"/>
      <c r="H285" s="94"/>
      <c r="I285" s="107"/>
      <c r="J285" s="94"/>
      <c r="K285" s="107"/>
      <c r="L285" s="94"/>
      <c r="M285" s="107"/>
      <c r="N285" s="107"/>
      <c r="O285" s="107"/>
      <c r="P285" s="94"/>
      <c r="Q285" s="107"/>
      <c r="R285" s="94"/>
      <c r="S285" s="107"/>
      <c r="T285" s="94"/>
      <c r="U285" s="107"/>
    </row>
    <row r="286" spans="1:21" ht="12">
      <c r="A286" s="76" t="s">
        <v>11</v>
      </c>
      <c r="B286" s="94"/>
      <c r="C286" s="107">
        <f>C172/C12</f>
        <v>0.636</v>
      </c>
      <c r="D286" s="107"/>
      <c r="E286" s="107">
        <f>E172/E12</f>
        <v>0.662</v>
      </c>
      <c r="F286" s="107"/>
      <c r="G286" s="107">
        <f>G172/G12</f>
        <v>0.688</v>
      </c>
      <c r="H286" s="94"/>
      <c r="I286" s="107">
        <f>I172/I12</f>
        <v>0.689</v>
      </c>
      <c r="J286" s="94"/>
      <c r="K286" s="107">
        <f>K172/K12</f>
        <v>0.684</v>
      </c>
      <c r="L286" s="94"/>
      <c r="M286" s="107">
        <f>M172/M12</f>
        <v>0.702</v>
      </c>
      <c r="N286" s="107"/>
      <c r="O286" s="107">
        <f>O172/O12</f>
        <v>0.706</v>
      </c>
      <c r="P286" s="94"/>
      <c r="Q286" s="107">
        <f>Q172/Q12</f>
        <v>0.726</v>
      </c>
      <c r="R286" s="94"/>
      <c r="S286" s="107">
        <f>S172/S12</f>
        <v>0.73</v>
      </c>
      <c r="T286" s="94"/>
      <c r="U286" s="107">
        <f>U172/U12</f>
        <v>0.72</v>
      </c>
    </row>
    <row r="287" spans="1:21" ht="12">
      <c r="A287" s="77"/>
      <c r="B287" s="94"/>
      <c r="C287" s="107"/>
      <c r="D287" s="107"/>
      <c r="E287" s="107"/>
      <c r="F287" s="107"/>
      <c r="G287" s="107"/>
      <c r="H287" s="94"/>
      <c r="I287" s="107"/>
      <c r="J287" s="94"/>
      <c r="K287" s="107"/>
      <c r="L287" s="94"/>
      <c r="M287" s="107"/>
      <c r="N287" s="107"/>
      <c r="O287" s="107"/>
      <c r="P287" s="94"/>
      <c r="Q287" s="107"/>
      <c r="R287" s="94"/>
      <c r="S287" s="107"/>
      <c r="T287" s="94"/>
      <c r="U287" s="107"/>
    </row>
    <row r="288" spans="1:21" ht="12">
      <c r="A288" s="76" t="s">
        <v>12</v>
      </c>
      <c r="B288" s="94"/>
      <c r="C288" s="107">
        <f>C174/C14</f>
        <v>0.522</v>
      </c>
      <c r="D288" s="107"/>
      <c r="E288" s="107">
        <f>E174/E14</f>
        <v>0.55</v>
      </c>
      <c r="F288" s="107"/>
      <c r="G288" s="107">
        <f>G174/G14</f>
        <v>0.578</v>
      </c>
      <c r="H288" s="94"/>
      <c r="I288" s="107">
        <f>I174/I14</f>
        <v>0.602</v>
      </c>
      <c r="J288" s="94"/>
      <c r="K288" s="107">
        <f>K174/K14</f>
        <v>0.626</v>
      </c>
      <c r="L288" s="94"/>
      <c r="M288" s="107">
        <f>M174/M14</f>
        <v>0.648</v>
      </c>
      <c r="N288" s="107"/>
      <c r="O288" s="107">
        <f>O174/O14</f>
        <v>0.632</v>
      </c>
      <c r="P288" s="94"/>
      <c r="Q288" s="107">
        <f>Q174/Q14</f>
        <v>0.63</v>
      </c>
      <c r="R288" s="94"/>
      <c r="S288" s="107">
        <f>S174/S14</f>
        <v>0.632</v>
      </c>
      <c r="T288" s="94"/>
      <c r="U288" s="107">
        <f>U174/U14</f>
        <v>0.649</v>
      </c>
    </row>
    <row r="289" spans="1:21" ht="12">
      <c r="A289" s="77"/>
      <c r="B289" s="94"/>
      <c r="C289" s="107"/>
      <c r="D289" s="107"/>
      <c r="E289" s="107"/>
      <c r="F289" s="107"/>
      <c r="G289" s="107"/>
      <c r="H289" s="94"/>
      <c r="I289" s="107"/>
      <c r="J289" s="94"/>
      <c r="K289" s="107"/>
      <c r="L289" s="94"/>
      <c r="M289" s="107"/>
      <c r="N289" s="107"/>
      <c r="O289" s="107"/>
      <c r="P289" s="94"/>
      <c r="Q289" s="107"/>
      <c r="R289" s="94"/>
      <c r="S289" s="107"/>
      <c r="T289" s="94"/>
      <c r="U289" s="107"/>
    </row>
    <row r="290" spans="1:21" ht="12">
      <c r="A290" s="78" t="s">
        <v>13</v>
      </c>
      <c r="B290" s="94"/>
      <c r="C290" s="107">
        <f>C176/C16</f>
        <v>0.66</v>
      </c>
      <c r="D290" s="107"/>
      <c r="E290" s="107">
        <f>E176/E16</f>
        <v>0.701</v>
      </c>
      <c r="F290" s="107"/>
      <c r="G290" s="107">
        <f>G176/G16</f>
        <v>0.722</v>
      </c>
      <c r="H290" s="94"/>
      <c r="I290" s="107">
        <f>I176/I16</f>
        <v>0.735</v>
      </c>
      <c r="J290" s="94"/>
      <c r="K290" s="107">
        <f>K176/K16</f>
        <v>0.75</v>
      </c>
      <c r="L290" s="94"/>
      <c r="M290" s="107">
        <f>M176/M16</f>
        <v>0.768</v>
      </c>
      <c r="N290" s="107"/>
      <c r="O290" s="107">
        <f>O176/O16</f>
        <v>0.752</v>
      </c>
      <c r="P290" s="94"/>
      <c r="Q290" s="107">
        <f>Q176/Q16</f>
        <v>0.763</v>
      </c>
      <c r="R290" s="94"/>
      <c r="S290" s="107">
        <f>S176/S16</f>
        <v>0.734</v>
      </c>
      <c r="T290" s="94"/>
      <c r="U290" s="107">
        <f>U176/U16</f>
        <v>0.745</v>
      </c>
    </row>
    <row r="291" spans="1:21" ht="12">
      <c r="A291" s="77"/>
      <c r="B291" s="94"/>
      <c r="C291" s="107"/>
      <c r="D291" s="107"/>
      <c r="E291" s="107"/>
      <c r="F291" s="107"/>
      <c r="G291" s="107"/>
      <c r="H291" s="94"/>
      <c r="I291" s="107"/>
      <c r="J291" s="94"/>
      <c r="K291" s="107"/>
      <c r="L291" s="94"/>
      <c r="M291" s="107"/>
      <c r="N291" s="107"/>
      <c r="O291" s="107"/>
      <c r="P291" s="94"/>
      <c r="Q291" s="107"/>
      <c r="R291" s="94"/>
      <c r="S291" s="107"/>
      <c r="T291" s="94"/>
      <c r="U291" s="107"/>
    </row>
    <row r="292" spans="1:21" ht="12">
      <c r="A292" s="76" t="s">
        <v>14</v>
      </c>
      <c r="B292" s="94"/>
      <c r="C292" s="107">
        <f>C178/C18</f>
        <v>0.646</v>
      </c>
      <c r="D292" s="107"/>
      <c r="E292" s="107">
        <f>E178/E18</f>
        <v>0.704</v>
      </c>
      <c r="F292" s="107"/>
      <c r="G292" s="107">
        <f>G178/G18</f>
        <v>0.725</v>
      </c>
      <c r="H292" s="94"/>
      <c r="I292" s="107">
        <f>I178/I18</f>
        <v>0.744</v>
      </c>
      <c r="J292" s="94"/>
      <c r="K292" s="107">
        <f>K178/K18</f>
        <v>0.776</v>
      </c>
      <c r="L292" s="94"/>
      <c r="M292" s="107">
        <f>M178/M18</f>
        <v>0.796</v>
      </c>
      <c r="N292" s="107"/>
      <c r="O292" s="107">
        <f>O178/O18</f>
        <v>0.801</v>
      </c>
      <c r="P292" s="94"/>
      <c r="Q292" s="107">
        <f>Q178/Q18</f>
        <v>0.801</v>
      </c>
      <c r="R292" s="94"/>
      <c r="S292" s="107">
        <f>S178/S18</f>
        <v>0.804</v>
      </c>
      <c r="T292" s="94"/>
      <c r="U292" s="107">
        <f>U178/U18</f>
        <v>0.832</v>
      </c>
    </row>
    <row r="293" spans="1:21" ht="12">
      <c r="A293" s="77"/>
      <c r="B293" s="94"/>
      <c r="C293" s="107"/>
      <c r="D293" s="107"/>
      <c r="E293" s="107"/>
      <c r="F293" s="107"/>
      <c r="G293" s="107"/>
      <c r="H293" s="94"/>
      <c r="I293" s="107"/>
      <c r="J293" s="94"/>
      <c r="K293" s="107"/>
      <c r="L293" s="94"/>
      <c r="M293" s="107"/>
      <c r="N293" s="107"/>
      <c r="O293" s="107"/>
      <c r="P293" s="94"/>
      <c r="Q293" s="107"/>
      <c r="R293" s="94"/>
      <c r="S293" s="107"/>
      <c r="T293" s="94"/>
      <c r="U293" s="107"/>
    </row>
    <row r="294" spans="1:21" ht="12">
      <c r="A294" s="76" t="s">
        <v>15</v>
      </c>
      <c r="B294" s="94"/>
      <c r="C294" s="107">
        <f>C180/C20</f>
        <v>0.592</v>
      </c>
      <c r="D294" s="107"/>
      <c r="E294" s="107">
        <f>E180/E20</f>
        <v>0.611</v>
      </c>
      <c r="F294" s="107"/>
      <c r="G294" s="107">
        <f>G180/G20</f>
        <v>0.66</v>
      </c>
      <c r="H294" s="94"/>
      <c r="I294" s="107">
        <f>I180/I20</f>
        <v>0.669</v>
      </c>
      <c r="J294" s="94"/>
      <c r="K294" s="107">
        <f>K180/K20</f>
        <v>0.696</v>
      </c>
      <c r="L294" s="94"/>
      <c r="M294" s="107">
        <f>M180/M20</f>
        <v>0.71</v>
      </c>
      <c r="N294" s="107"/>
      <c r="O294" s="107">
        <f>O180/O20</f>
        <v>0.71</v>
      </c>
      <c r="P294" s="94"/>
      <c r="Q294" s="107">
        <f>Q180/Q20</f>
        <v>0.708</v>
      </c>
      <c r="R294" s="94"/>
      <c r="S294" s="107">
        <f>S180/S20</f>
        <v>0.736</v>
      </c>
      <c r="T294" s="94"/>
      <c r="U294" s="107">
        <f>U180/U20</f>
        <v>0.711</v>
      </c>
    </row>
    <row r="295" spans="1:21" ht="12">
      <c r="A295" s="77"/>
      <c r="B295" s="94"/>
      <c r="C295" s="107"/>
      <c r="D295" s="107"/>
      <c r="E295" s="107"/>
      <c r="F295" s="107"/>
      <c r="G295" s="107"/>
      <c r="H295" s="94"/>
      <c r="I295" s="107"/>
      <c r="J295" s="94"/>
      <c r="K295" s="107"/>
      <c r="L295" s="94"/>
      <c r="M295" s="107"/>
      <c r="N295" s="107"/>
      <c r="O295" s="107"/>
      <c r="P295" s="94"/>
      <c r="Q295" s="107"/>
      <c r="R295" s="94"/>
      <c r="S295" s="107"/>
      <c r="T295" s="94"/>
      <c r="U295" s="107"/>
    </row>
    <row r="296" spans="1:21" ht="12">
      <c r="A296" s="76" t="s">
        <v>16</v>
      </c>
      <c r="B296" s="94"/>
      <c r="C296" s="107">
        <f>C182/C22</f>
        <v>0.558</v>
      </c>
      <c r="D296" s="107"/>
      <c r="E296" s="107">
        <f>E182/E22</f>
        <v>0.553</v>
      </c>
      <c r="F296" s="107"/>
      <c r="G296" s="107">
        <f>G182/G22</f>
        <v>0.582</v>
      </c>
      <c r="H296" s="94"/>
      <c r="I296" s="107">
        <f>I182/I22</f>
        <v>0.61</v>
      </c>
      <c r="J296" s="94"/>
      <c r="K296" s="107">
        <f>K182/K22</f>
        <v>0.61</v>
      </c>
      <c r="L296" s="94"/>
      <c r="M296" s="107">
        <f>M182/M22</f>
        <v>0.626</v>
      </c>
      <c r="N296" s="107"/>
      <c r="O296" s="107">
        <f>O182/O22</f>
        <v>0.666</v>
      </c>
      <c r="P296" s="94"/>
      <c r="Q296" s="107">
        <f>Q182/Q22</f>
        <v>0.678</v>
      </c>
      <c r="R296" s="94"/>
      <c r="S296" s="107">
        <f>S182/S22</f>
        <v>0.699</v>
      </c>
      <c r="T296" s="94"/>
      <c r="U296" s="107">
        <f>U182/U22</f>
        <v>0.698</v>
      </c>
    </row>
    <row r="297" spans="1:21" ht="12">
      <c r="A297" s="77"/>
      <c r="B297" s="94"/>
      <c r="C297" s="107"/>
      <c r="D297" s="107"/>
      <c r="E297" s="107"/>
      <c r="F297" s="107"/>
      <c r="G297" s="107"/>
      <c r="H297" s="94"/>
      <c r="I297" s="107"/>
      <c r="J297" s="94"/>
      <c r="K297" s="107"/>
      <c r="L297" s="94"/>
      <c r="M297" s="107"/>
      <c r="N297" s="107"/>
      <c r="O297" s="107"/>
      <c r="P297" s="94"/>
      <c r="Q297" s="107"/>
      <c r="R297" s="94"/>
      <c r="S297" s="107"/>
      <c r="T297" s="94"/>
      <c r="U297" s="107"/>
    </row>
    <row r="298" spans="1:21" ht="12">
      <c r="A298" s="76" t="s">
        <v>17</v>
      </c>
      <c r="B298" s="94"/>
      <c r="C298" s="107">
        <f>C184/C24</f>
        <v>0.63</v>
      </c>
      <c r="D298" s="107"/>
      <c r="E298" s="107">
        <f>E184/E24</f>
        <v>0.685</v>
      </c>
      <c r="F298" s="107"/>
      <c r="G298" s="107">
        <f>G184/G24</f>
        <v>0.718</v>
      </c>
      <c r="H298" s="94"/>
      <c r="I298" s="107">
        <f>I184/I24</f>
        <v>0.742</v>
      </c>
      <c r="J298" s="94"/>
      <c r="K298" s="107">
        <f>K184/K24</f>
        <v>0.746</v>
      </c>
      <c r="L298" s="94"/>
      <c r="M298" s="107">
        <f>M184/M24</f>
        <v>0.748</v>
      </c>
      <c r="N298" s="107"/>
      <c r="O298" s="107">
        <f>O184/O24</f>
        <v>0.769</v>
      </c>
      <c r="P298" s="94"/>
      <c r="Q298" s="107">
        <f>Q184/Q24</f>
        <v>0.798</v>
      </c>
      <c r="R298" s="94"/>
      <c r="S298" s="107">
        <f>S184/S24</f>
        <v>0.823</v>
      </c>
      <c r="T298" s="94"/>
      <c r="U298" s="107">
        <f>U184/U24</f>
        <v>0.832</v>
      </c>
    </row>
    <row r="299" spans="1:21" ht="12">
      <c r="A299" s="77"/>
      <c r="B299" s="94"/>
      <c r="C299" s="107"/>
      <c r="D299" s="107"/>
      <c r="E299" s="107"/>
      <c r="F299" s="107"/>
      <c r="G299" s="107"/>
      <c r="H299" s="94"/>
      <c r="I299" s="107"/>
      <c r="J299" s="94"/>
      <c r="K299" s="107"/>
      <c r="L299" s="94"/>
      <c r="M299" s="107"/>
      <c r="N299" s="107"/>
      <c r="O299" s="107"/>
      <c r="P299" s="94"/>
      <c r="Q299" s="107"/>
      <c r="R299" s="94"/>
      <c r="S299" s="107"/>
      <c r="T299" s="94"/>
      <c r="U299" s="107"/>
    </row>
    <row r="300" spans="1:21" ht="12">
      <c r="A300" s="78" t="s">
        <v>18</v>
      </c>
      <c r="B300" s="94"/>
      <c r="C300" s="107">
        <f>C186/C26</f>
        <v>0.639</v>
      </c>
      <c r="D300" s="107"/>
      <c r="E300" s="107">
        <f>E186/E26</f>
        <v>0.691</v>
      </c>
      <c r="F300" s="107"/>
      <c r="G300" s="107">
        <f>G186/G26</f>
        <v>0.733</v>
      </c>
      <c r="H300" s="94"/>
      <c r="I300" s="107">
        <f>I186/I26</f>
        <v>0.767</v>
      </c>
      <c r="J300" s="94"/>
      <c r="K300" s="107">
        <f>K186/K26</f>
        <v>0.762</v>
      </c>
      <c r="L300" s="94"/>
      <c r="M300" s="107">
        <f>M186/M26</f>
        <v>0.762</v>
      </c>
      <c r="N300" s="107"/>
      <c r="O300" s="107">
        <f>O186/O26</f>
        <v>0.718</v>
      </c>
      <c r="P300" s="94"/>
      <c r="Q300" s="107">
        <f>Q186/Q26</f>
        <v>0.673</v>
      </c>
      <c r="R300" s="94"/>
      <c r="S300" s="107">
        <f>S186/S26</f>
        <v>0.662</v>
      </c>
      <c r="T300" s="94"/>
      <c r="U300" s="107">
        <f>U186/U26</f>
        <v>0.695</v>
      </c>
    </row>
    <row r="301" spans="1:21" ht="12">
      <c r="A301" s="94"/>
      <c r="B301" s="94"/>
      <c r="C301" s="107"/>
      <c r="D301" s="107"/>
      <c r="E301" s="107"/>
      <c r="F301" s="107"/>
      <c r="G301" s="107"/>
      <c r="H301" s="94"/>
      <c r="I301" s="107"/>
      <c r="J301" s="94"/>
      <c r="K301" s="107"/>
      <c r="L301" s="94"/>
      <c r="M301" s="107"/>
      <c r="N301" s="107"/>
      <c r="O301" s="107"/>
      <c r="P301" s="94"/>
      <c r="Q301" s="107"/>
      <c r="R301" s="94"/>
      <c r="S301" s="107"/>
      <c r="T301" s="94"/>
      <c r="U301" s="107"/>
    </row>
    <row r="302" spans="1:21" ht="12">
      <c r="A302" s="95" t="s">
        <v>40</v>
      </c>
      <c r="B302" s="94"/>
      <c r="C302" s="107">
        <f>C188/C28</f>
        <v>0.579</v>
      </c>
      <c r="D302" s="107"/>
      <c r="E302" s="107">
        <f>E188/E28</f>
        <v>0.656</v>
      </c>
      <c r="F302" s="107"/>
      <c r="G302" s="107">
        <f>G188/G28</f>
        <v>0.677</v>
      </c>
      <c r="H302" s="94"/>
      <c r="I302" s="107">
        <f>I188/I28</f>
        <v>0.702</v>
      </c>
      <c r="J302" s="94"/>
      <c r="K302" s="107">
        <f>K188/K28</f>
        <v>0.687</v>
      </c>
      <c r="L302" s="94"/>
      <c r="M302" s="107">
        <f>M188/M28</f>
        <v>0.707</v>
      </c>
      <c r="N302" s="107"/>
      <c r="O302" s="107">
        <f>O188/O28</f>
        <v>0.741</v>
      </c>
      <c r="P302" s="94"/>
      <c r="Q302" s="107">
        <f>Q188/Q28</f>
        <v>0.711</v>
      </c>
      <c r="R302" s="94"/>
      <c r="S302" s="107">
        <f>S188/S28</f>
        <v>0.726</v>
      </c>
      <c r="T302" s="94"/>
      <c r="U302" s="107">
        <f>U188/U28</f>
        <v>0.732</v>
      </c>
    </row>
    <row r="303" spans="1:21" ht="12">
      <c r="A303" s="94"/>
      <c r="B303" s="94"/>
      <c r="C303" s="107"/>
      <c r="D303" s="107"/>
      <c r="E303" s="107"/>
      <c r="F303" s="107"/>
      <c r="G303" s="107"/>
      <c r="H303" s="94"/>
      <c r="I303" s="107"/>
      <c r="J303" s="94"/>
      <c r="K303" s="107"/>
      <c r="L303" s="94"/>
      <c r="M303" s="107"/>
      <c r="N303" s="107"/>
      <c r="O303" s="107"/>
      <c r="P303" s="94"/>
      <c r="Q303" s="107"/>
      <c r="R303" s="94"/>
      <c r="S303" s="107"/>
      <c r="T303" s="94"/>
      <c r="U303" s="107"/>
    </row>
    <row r="304" spans="1:21" ht="12">
      <c r="A304" s="95" t="s">
        <v>19</v>
      </c>
      <c r="B304" s="94"/>
      <c r="C304" s="107">
        <f>C190/C30</f>
        <v>0.541</v>
      </c>
      <c r="D304" s="107"/>
      <c r="E304" s="107">
        <f>E190/E30</f>
        <v>0.579</v>
      </c>
      <c r="F304" s="107"/>
      <c r="G304" s="107">
        <f>G190/G30</f>
        <v>0.637</v>
      </c>
      <c r="H304" s="94"/>
      <c r="I304" s="107">
        <f>I190/I30</f>
        <v>0.649</v>
      </c>
      <c r="J304" s="94"/>
      <c r="K304" s="107">
        <f>K190/K30</f>
        <v>0.647</v>
      </c>
      <c r="L304" s="94"/>
      <c r="M304" s="107">
        <f>M190/M30</f>
        <v>0.679</v>
      </c>
      <c r="N304" s="107"/>
      <c r="O304" s="107">
        <f>O190/O30</f>
        <v>0.721</v>
      </c>
      <c r="P304" s="94"/>
      <c r="Q304" s="107">
        <f>Q190/Q30</f>
        <v>0.744</v>
      </c>
      <c r="R304" s="94"/>
      <c r="S304" s="107">
        <f>S190/S30</f>
        <v>0.731</v>
      </c>
      <c r="T304" s="94"/>
      <c r="U304" s="107">
        <f>U190/U30</f>
        <v>0.728</v>
      </c>
    </row>
    <row r="305" spans="1:21" ht="12">
      <c r="A305" s="94"/>
      <c r="B305" s="94"/>
      <c r="C305" s="107"/>
      <c r="D305" s="107"/>
      <c r="E305" s="107"/>
      <c r="F305" s="107"/>
      <c r="G305" s="107"/>
      <c r="H305" s="94"/>
      <c r="I305" s="107"/>
      <c r="J305" s="94"/>
      <c r="K305" s="107"/>
      <c r="L305" s="94"/>
      <c r="M305" s="107"/>
      <c r="N305" s="107"/>
      <c r="O305" s="107"/>
      <c r="P305" s="94"/>
      <c r="Q305" s="107"/>
      <c r="R305" s="94"/>
      <c r="S305" s="107"/>
      <c r="T305" s="94"/>
      <c r="U305" s="107"/>
    </row>
    <row r="306" spans="1:23" ht="12">
      <c r="A306" s="95" t="s">
        <v>20</v>
      </c>
      <c r="B306" s="94"/>
      <c r="C306" s="107">
        <f>C192/C32</f>
        <v>0.495</v>
      </c>
      <c r="D306" s="108"/>
      <c r="E306" s="107">
        <f>E192/E32</f>
        <v>0.514</v>
      </c>
      <c r="F306" s="108"/>
      <c r="G306" s="107">
        <f>G192/G32</f>
        <v>0.594</v>
      </c>
      <c r="H306" s="109"/>
      <c r="I306" s="107">
        <f>I192/I32</f>
        <v>0.594</v>
      </c>
      <c r="J306" s="109"/>
      <c r="K306" s="107">
        <f>K192/K32</f>
        <v>0.561</v>
      </c>
      <c r="L306" s="109"/>
      <c r="M306" s="107">
        <f>M192/M32</f>
        <v>0.564</v>
      </c>
      <c r="N306" s="108"/>
      <c r="O306" s="107">
        <f>O192/O32</f>
        <v>0.548</v>
      </c>
      <c r="P306" s="109"/>
      <c r="Q306" s="107">
        <f>Q192/Q32</f>
        <v>0.583</v>
      </c>
      <c r="R306" s="109"/>
      <c r="S306" s="107">
        <f>S192/S32</f>
        <v>0.585</v>
      </c>
      <c r="T306" s="109"/>
      <c r="U306" s="107">
        <f>U192/U32</f>
        <v>0.629</v>
      </c>
      <c r="V306" s="23"/>
      <c r="W306" s="23"/>
    </row>
    <row r="307" spans="1:23" ht="12">
      <c r="A307" s="94"/>
      <c r="B307" s="94"/>
      <c r="C307" s="107"/>
      <c r="D307" s="109"/>
      <c r="E307" s="107"/>
      <c r="F307" s="109"/>
      <c r="G307" s="107"/>
      <c r="H307" s="109"/>
      <c r="I307" s="107"/>
      <c r="J307" s="109"/>
      <c r="K307" s="107"/>
      <c r="L307" s="109"/>
      <c r="M307" s="107"/>
      <c r="N307" s="109"/>
      <c r="O307" s="107"/>
      <c r="P307" s="109"/>
      <c r="Q307" s="107"/>
      <c r="R307" s="109"/>
      <c r="S307" s="107"/>
      <c r="T307" s="109"/>
      <c r="U307" s="107"/>
      <c r="V307" s="23"/>
      <c r="W307" s="23"/>
    </row>
    <row r="308" spans="1:21" s="23" customFormat="1" ht="12">
      <c r="A308" s="120" t="s">
        <v>31</v>
      </c>
      <c r="B308" s="109"/>
      <c r="C308" s="107">
        <f>C194/C34</f>
        <v>0.584</v>
      </c>
      <c r="D308" s="108"/>
      <c r="E308" s="107">
        <f>E194/E34</f>
        <v>0.619</v>
      </c>
      <c r="F308" s="108"/>
      <c r="G308" s="107">
        <f>G194/G34</f>
        <v>0.657</v>
      </c>
      <c r="H308" s="109"/>
      <c r="I308" s="107">
        <f>I194/I34</f>
        <v>0.671</v>
      </c>
      <c r="J308" s="108"/>
      <c r="K308" s="107">
        <f>K194/K34</f>
        <v>0.671</v>
      </c>
      <c r="L308" s="109"/>
      <c r="M308" s="107">
        <f>M194/M34</f>
        <v>0.687</v>
      </c>
      <c r="N308" s="108"/>
      <c r="O308" s="107">
        <f>O194/O34</f>
        <v>0.689</v>
      </c>
      <c r="P308" s="109"/>
      <c r="Q308" s="107">
        <f>Q194/Q34</f>
        <v>0.696</v>
      </c>
      <c r="R308" s="109"/>
      <c r="S308" s="107">
        <f>S194/S34</f>
        <v>0.701</v>
      </c>
      <c r="T308" s="109"/>
      <c r="U308" s="107">
        <f>U194/U34</f>
        <v>0.71</v>
      </c>
    </row>
    <row r="309" spans="1:23" ht="12">
      <c r="A309" s="94"/>
      <c r="B309" s="94"/>
      <c r="C309" s="110"/>
      <c r="D309" s="109"/>
      <c r="E309" s="110"/>
      <c r="F309" s="109"/>
      <c r="G309" s="110"/>
      <c r="H309" s="109"/>
      <c r="I309" s="110"/>
      <c r="J309" s="109"/>
      <c r="K309" s="110"/>
      <c r="L309" s="109"/>
      <c r="M309" s="110"/>
      <c r="N309" s="109"/>
      <c r="O309" s="110"/>
      <c r="P309" s="109"/>
      <c r="Q309" s="109"/>
      <c r="R309" s="109"/>
      <c r="S309" s="109"/>
      <c r="T309" s="109"/>
      <c r="U309" s="109"/>
      <c r="V309" s="23"/>
      <c r="W309" s="23"/>
    </row>
    <row r="310" spans="1:21" ht="12">
      <c r="A310" s="89"/>
      <c r="B310" s="77"/>
      <c r="C310" s="98"/>
      <c r="D310" s="94"/>
      <c r="E310" s="98"/>
      <c r="F310" s="109"/>
      <c r="G310" s="98"/>
      <c r="H310" s="109"/>
      <c r="I310" s="98"/>
      <c r="J310" s="94"/>
      <c r="K310" s="98"/>
      <c r="L310" s="94"/>
      <c r="M310" s="98"/>
      <c r="N310" s="94"/>
      <c r="O310" s="94"/>
      <c r="P310" s="94"/>
      <c r="Q310" s="94"/>
      <c r="R310" s="77"/>
      <c r="S310" s="77"/>
      <c r="T310" s="77"/>
      <c r="U310" s="90"/>
    </row>
    <row r="311" spans="1:21" ht="12">
      <c r="A311" s="95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1:21" ht="1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</row>
    <row r="313" spans="1:21" ht="12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</row>
    <row r="314" spans="1:21" ht="12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</row>
    <row r="315" spans="1:21" ht="12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</row>
    <row r="316" spans="1:21" ht="12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</row>
    <row r="317" spans="1:21" ht="12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</row>
    <row r="318" spans="1:21" ht="12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</row>
    <row r="319" spans="1:21" ht="12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</row>
    <row r="320" spans="1:21" ht="12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</row>
    <row r="321" spans="1:21" ht="12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</row>
    <row r="322" spans="1:21" ht="1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2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</row>
    <row r="324" spans="1:21" ht="12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</row>
    <row r="325" spans="1:21" ht="12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1:21" ht="12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1:21" ht="12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1:21" ht="12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1:21" ht="12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1:21" ht="12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1:21" ht="12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1:21" ht="1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1:21" ht="12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1:21" ht="12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1:21" ht="12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</row>
    <row r="336" spans="1:21" ht="12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</row>
    <row r="337" spans="1:21" ht="12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</row>
    <row r="338" spans="1:21" ht="12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</row>
    <row r="339" spans="1:21" ht="12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</row>
    <row r="340" spans="1:21" ht="12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</row>
    <row r="341" spans="1:21" ht="12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</row>
    <row r="342" spans="1:21" ht="1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</row>
    <row r="343" spans="1:21" ht="12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</row>
    <row r="344" spans="1:21" ht="12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</row>
    <row r="345" spans="1:21" ht="12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</row>
    <row r="346" spans="1:21" ht="12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</row>
    <row r="347" spans="1:21" ht="12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</row>
    <row r="348" spans="1:31" ht="12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/>
      <c r="W348"/>
      <c r="X348"/>
      <c r="Y348"/>
      <c r="Z348"/>
      <c r="AA348"/>
      <c r="AB348"/>
      <c r="AC348"/>
      <c r="AD348"/>
      <c r="AE348"/>
    </row>
    <row r="349" spans="1:31" ht="12">
      <c r="A349" s="94"/>
      <c r="B349" s="100"/>
      <c r="C349" s="142"/>
      <c r="D349" s="100"/>
      <c r="E349" s="142"/>
      <c r="F349" s="100"/>
      <c r="G349" s="142"/>
      <c r="H349" s="100"/>
      <c r="I349" s="142"/>
      <c r="J349" s="100"/>
      <c r="K349" s="142"/>
      <c r="L349" s="100"/>
      <c r="M349" s="142"/>
      <c r="N349" s="100"/>
      <c r="O349" s="142"/>
      <c r="P349" s="100"/>
      <c r="Q349" s="142"/>
      <c r="R349" s="100"/>
      <c r="S349" s="142"/>
      <c r="T349" s="100"/>
      <c r="U349" s="142"/>
      <c r="V349" s="6"/>
      <c r="W349" s="4"/>
      <c r="X349" s="4"/>
      <c r="Y349" s="2"/>
      <c r="Z349" s="2"/>
      <c r="AE349" s="2"/>
    </row>
    <row r="350" spans="1:31" ht="12">
      <c r="A350" s="94"/>
      <c r="B350" s="100"/>
      <c r="C350" s="142"/>
      <c r="D350" s="100"/>
      <c r="E350" s="142"/>
      <c r="F350" s="100"/>
      <c r="G350" s="142"/>
      <c r="H350" s="100"/>
      <c r="I350" s="142"/>
      <c r="J350" s="100"/>
      <c r="K350" s="142"/>
      <c r="L350" s="100"/>
      <c r="M350" s="142"/>
      <c r="N350" s="100"/>
      <c r="O350" s="142"/>
      <c r="P350" s="100"/>
      <c r="Q350" s="142"/>
      <c r="R350" s="100"/>
      <c r="S350" s="142"/>
      <c r="T350" s="100"/>
      <c r="U350" s="142"/>
      <c r="V350" s="6"/>
      <c r="W350" s="4"/>
      <c r="X350" s="4"/>
      <c r="Y350" s="2"/>
      <c r="Z350" s="2"/>
      <c r="AE350" s="2"/>
    </row>
    <row r="351" spans="1:21" ht="12">
      <c r="A351" s="95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1:26" ht="12.75">
      <c r="A352" s="77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Y352"/>
      <c r="Z352"/>
    </row>
    <row r="353" spans="1:26" ht="12.75">
      <c r="A353" s="95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Y353"/>
      <c r="Z353"/>
    </row>
    <row r="354" spans="1:26" ht="12.75">
      <c r="A354" s="154"/>
      <c r="B354" s="109"/>
      <c r="C354" s="109"/>
      <c r="D354" s="109"/>
      <c r="E354" s="109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Y354"/>
      <c r="Z354"/>
    </row>
    <row r="355" spans="1:26" ht="12.75">
      <c r="A355" s="243"/>
      <c r="B355" s="110"/>
      <c r="C355" s="110"/>
      <c r="D355" s="110"/>
      <c r="E355" s="120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Y355"/>
      <c r="Z355"/>
    </row>
    <row r="356" spans="1:26" ht="12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Y356"/>
      <c r="Z356"/>
    </row>
    <row r="357" spans="1:31" ht="12">
      <c r="A357" s="94"/>
      <c r="B357" s="94"/>
      <c r="C357" s="244"/>
      <c r="D357" s="94"/>
      <c r="E357" s="244"/>
      <c r="F357" s="94"/>
      <c r="G357" s="244"/>
      <c r="H357" s="94"/>
      <c r="I357" s="244"/>
      <c r="J357" s="94"/>
      <c r="K357" s="244"/>
      <c r="L357" s="94"/>
      <c r="M357" s="244"/>
      <c r="N357" s="94"/>
      <c r="O357" s="244"/>
      <c r="P357" s="94"/>
      <c r="Q357" s="244"/>
      <c r="R357" s="94"/>
      <c r="S357" s="244"/>
      <c r="T357" s="94"/>
      <c r="U357" s="244"/>
      <c r="V357" s="3"/>
      <c r="Y357" s="18"/>
      <c r="Z357" s="18"/>
      <c r="AE357" s="3"/>
    </row>
    <row r="358" spans="1:31" ht="12">
      <c r="A358" s="94"/>
      <c r="B358" s="94"/>
      <c r="C358" s="98"/>
      <c r="D358" s="94"/>
      <c r="E358" s="98"/>
      <c r="F358" s="94"/>
      <c r="G358" s="98"/>
      <c r="H358" s="94"/>
      <c r="I358" s="98"/>
      <c r="J358" s="94"/>
      <c r="K358" s="98"/>
      <c r="L358" s="94"/>
      <c r="M358" s="98"/>
      <c r="N358" s="94"/>
      <c r="O358" s="98"/>
      <c r="P358" s="94"/>
      <c r="Q358" s="98"/>
      <c r="R358" s="94"/>
      <c r="S358" s="98"/>
      <c r="T358" s="94"/>
      <c r="U358" s="98"/>
      <c r="V358" s="2"/>
      <c r="Y358" s="2"/>
      <c r="Z358" s="2"/>
      <c r="AE358" s="2"/>
    </row>
    <row r="359" spans="1:21" ht="12">
      <c r="A359" s="95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1:31" ht="12">
      <c r="A360" s="95"/>
      <c r="B360" s="94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4"/>
      <c r="W360" s="4"/>
      <c r="AE360" s="5"/>
    </row>
    <row r="361" spans="1:23" ht="12">
      <c r="A361" s="94"/>
      <c r="B361" s="94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4"/>
      <c r="W361" s="4"/>
    </row>
    <row r="362" spans="1:31" ht="12">
      <c r="A362" s="95"/>
      <c r="B362" s="94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4"/>
      <c r="W362" s="4"/>
      <c r="Y362" s="5"/>
      <c r="Z362" s="5"/>
      <c r="AE362" s="5"/>
    </row>
    <row r="363" spans="1:23" ht="12">
      <c r="A363" s="94"/>
      <c r="B363" s="94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4"/>
      <c r="W363" s="4"/>
    </row>
    <row r="364" spans="1:31" ht="12">
      <c r="A364" s="95"/>
      <c r="B364" s="94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4"/>
      <c r="W364" s="4"/>
      <c r="Y364" s="5"/>
      <c r="Z364" s="5"/>
      <c r="AE364" s="5"/>
    </row>
    <row r="365" spans="1:23" ht="12">
      <c r="A365" s="94"/>
      <c r="B365" s="94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4"/>
      <c r="W365" s="4"/>
    </row>
    <row r="366" spans="1:31" ht="12">
      <c r="A366" s="95"/>
      <c r="B366" s="94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4"/>
      <c r="W366" s="4"/>
      <c r="Y366" s="5"/>
      <c r="Z366" s="5"/>
      <c r="AE366" s="5"/>
    </row>
    <row r="367" spans="1:23" ht="12">
      <c r="A367" s="94"/>
      <c r="B367" s="94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4"/>
      <c r="W367" s="4"/>
    </row>
    <row r="368" spans="1:31" ht="12">
      <c r="A368" s="95"/>
      <c r="B368" s="94"/>
      <c r="C368" s="94"/>
      <c r="D368" s="94"/>
      <c r="E368" s="94"/>
      <c r="F368" s="94"/>
      <c r="G368" s="94"/>
      <c r="H368" s="94"/>
      <c r="I368" s="232"/>
      <c r="J368" s="94"/>
      <c r="K368" s="232"/>
      <c r="L368" s="94"/>
      <c r="M368" s="232"/>
      <c r="N368" s="94"/>
      <c r="O368" s="232"/>
      <c r="P368" s="94"/>
      <c r="Q368" s="232"/>
      <c r="R368" s="94"/>
      <c r="S368" s="232"/>
      <c r="T368" s="94"/>
      <c r="U368" s="232"/>
      <c r="V368" s="5"/>
      <c r="Y368" s="5"/>
      <c r="Z368" s="5"/>
      <c r="AE368" s="5"/>
    </row>
    <row r="369" spans="1:21" ht="12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1:31" ht="12">
      <c r="A370" s="95"/>
      <c r="B370" s="94"/>
      <c r="C370" s="94"/>
      <c r="D370" s="94"/>
      <c r="E370" s="94"/>
      <c r="F370" s="94"/>
      <c r="G370" s="232"/>
      <c r="H370" s="94"/>
      <c r="I370" s="232"/>
      <c r="J370" s="94"/>
      <c r="K370" s="232"/>
      <c r="L370" s="94"/>
      <c r="M370" s="232"/>
      <c r="N370" s="94"/>
      <c r="O370" s="232"/>
      <c r="P370" s="94"/>
      <c r="Q370" s="232"/>
      <c r="R370" s="94"/>
      <c r="S370" s="232"/>
      <c r="T370" s="94"/>
      <c r="U370" s="232"/>
      <c r="V370" s="5"/>
      <c r="Y370" s="5"/>
      <c r="Z370" s="5"/>
      <c r="AE370" s="5"/>
    </row>
    <row r="371" spans="1:21" ht="12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1:31" ht="12">
      <c r="A372" s="95"/>
      <c r="B372" s="94"/>
      <c r="C372" s="232"/>
      <c r="D372" s="94"/>
      <c r="E372" s="232"/>
      <c r="F372" s="94"/>
      <c r="G372" s="232"/>
      <c r="H372" s="94"/>
      <c r="I372" s="232"/>
      <c r="J372" s="94"/>
      <c r="K372" s="232"/>
      <c r="L372" s="94"/>
      <c r="M372" s="232"/>
      <c r="N372" s="94"/>
      <c r="O372" s="232"/>
      <c r="P372" s="94"/>
      <c r="Q372" s="232"/>
      <c r="R372" s="94"/>
      <c r="S372" s="232"/>
      <c r="T372" s="94"/>
      <c r="U372" s="232"/>
      <c r="V372" s="5"/>
      <c r="Y372" s="5"/>
      <c r="Z372" s="5"/>
      <c r="AE372" s="5"/>
    </row>
    <row r="373" spans="1:21" ht="12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1:31" ht="12">
      <c r="A374" s="95"/>
      <c r="B374" s="94"/>
      <c r="C374" s="94"/>
      <c r="D374" s="94"/>
      <c r="E374" s="94"/>
      <c r="F374" s="94"/>
      <c r="G374" s="232"/>
      <c r="H374" s="94"/>
      <c r="I374" s="232"/>
      <c r="J374" s="94"/>
      <c r="K374" s="232"/>
      <c r="L374" s="94"/>
      <c r="M374" s="232"/>
      <c r="N374" s="94"/>
      <c r="O374" s="232"/>
      <c r="P374" s="94"/>
      <c r="Q374" s="232"/>
      <c r="R374" s="94"/>
      <c r="S374" s="232"/>
      <c r="T374" s="94"/>
      <c r="U374" s="232"/>
      <c r="V374" s="5"/>
      <c r="Y374" s="5"/>
      <c r="Z374" s="5"/>
      <c r="AE374" s="5"/>
    </row>
    <row r="375" spans="1:21" ht="12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1:31" ht="12">
      <c r="A376" s="95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232"/>
      <c r="V376" s="5"/>
      <c r="Y376" s="5"/>
      <c r="Z376" s="5"/>
      <c r="AE376" s="5"/>
    </row>
    <row r="377" spans="1:31" ht="12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AE377" s="5"/>
    </row>
    <row r="378" spans="1:31" ht="12">
      <c r="A378" s="95"/>
      <c r="B378" s="94"/>
      <c r="C378" s="94"/>
      <c r="D378" s="94"/>
      <c r="E378" s="94"/>
      <c r="F378" s="94"/>
      <c r="G378" s="94"/>
      <c r="H378" s="94"/>
      <c r="I378" s="232"/>
      <c r="J378" s="94"/>
      <c r="K378" s="232"/>
      <c r="L378" s="94"/>
      <c r="M378" s="232"/>
      <c r="N378" s="94"/>
      <c r="O378" s="232"/>
      <c r="P378" s="94"/>
      <c r="Q378" s="232"/>
      <c r="R378" s="94"/>
      <c r="S378" s="232"/>
      <c r="T378" s="94"/>
      <c r="U378" s="232"/>
      <c r="V378" s="5"/>
      <c r="Y378" s="5"/>
      <c r="Z378" s="5"/>
      <c r="AE378" s="5"/>
    </row>
    <row r="379" spans="1:21" ht="12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1:31" ht="12">
      <c r="A380" s="95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232"/>
      <c r="R380" s="94"/>
      <c r="S380" s="232"/>
      <c r="T380" s="94"/>
      <c r="U380" s="232"/>
      <c r="V380" s="5"/>
      <c r="Y380" s="5"/>
      <c r="Z380" s="5"/>
      <c r="AE380" s="5"/>
    </row>
    <row r="381" spans="1:21" ht="12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1:31" ht="12">
      <c r="A382" s="95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4"/>
      <c r="W382" s="4"/>
      <c r="X382" s="4"/>
      <c r="Y382" s="5"/>
      <c r="Z382" s="5"/>
      <c r="AE382" s="5"/>
    </row>
    <row r="383" spans="1:24" ht="12">
      <c r="A383" s="94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4"/>
      <c r="W383" s="4"/>
      <c r="X383" s="4"/>
    </row>
    <row r="384" spans="1:31" ht="12">
      <c r="A384" s="95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4"/>
      <c r="W384" s="4"/>
      <c r="X384" s="4"/>
      <c r="Y384" s="5"/>
      <c r="Z384" s="5"/>
      <c r="AE384" s="5"/>
    </row>
    <row r="385" spans="1:31" ht="12">
      <c r="A385" s="94"/>
      <c r="B385" s="100"/>
      <c r="C385" s="142"/>
      <c r="D385" s="100"/>
      <c r="E385" s="142"/>
      <c r="F385" s="100"/>
      <c r="G385" s="142"/>
      <c r="H385" s="100"/>
      <c r="I385" s="142"/>
      <c r="J385" s="100"/>
      <c r="K385" s="142"/>
      <c r="L385" s="100"/>
      <c r="M385" s="142"/>
      <c r="N385" s="100"/>
      <c r="O385" s="142"/>
      <c r="P385" s="100"/>
      <c r="Q385" s="142"/>
      <c r="R385" s="100"/>
      <c r="S385" s="142"/>
      <c r="T385" s="100"/>
      <c r="U385" s="142"/>
      <c r="V385" s="6"/>
      <c r="W385" s="4"/>
      <c r="X385" s="4"/>
      <c r="Y385" s="2"/>
      <c r="Z385" s="2"/>
      <c r="AE385" s="2"/>
    </row>
    <row r="386" spans="1:24" ht="12">
      <c r="A386" s="94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4"/>
      <c r="W386" s="4"/>
      <c r="X386" s="4"/>
    </row>
    <row r="387" spans="1:31" ht="12">
      <c r="A387" s="95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4"/>
      <c r="W387" s="4"/>
      <c r="X387" s="4"/>
      <c r="Y387" s="4"/>
      <c r="Z387" s="4"/>
      <c r="AE387" s="4"/>
    </row>
    <row r="388" spans="1:31" ht="12">
      <c r="A388" s="94"/>
      <c r="B388" s="100"/>
      <c r="C388" s="142"/>
      <c r="D388" s="100"/>
      <c r="E388" s="142"/>
      <c r="F388" s="100"/>
      <c r="G388" s="142"/>
      <c r="H388" s="100"/>
      <c r="I388" s="142"/>
      <c r="J388" s="100"/>
      <c r="K388" s="142"/>
      <c r="L388" s="100"/>
      <c r="M388" s="142"/>
      <c r="N388" s="100"/>
      <c r="O388" s="142"/>
      <c r="P388" s="100"/>
      <c r="Q388" s="142"/>
      <c r="R388" s="100"/>
      <c r="S388" s="142"/>
      <c r="T388" s="100"/>
      <c r="U388" s="142"/>
      <c r="V388" s="6"/>
      <c r="W388" s="4"/>
      <c r="X388" s="4"/>
      <c r="Y388" s="2"/>
      <c r="Z388" s="2"/>
      <c r="AE388" s="2"/>
    </row>
    <row r="389" spans="1:21" ht="12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1:21" ht="12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1:21" ht="12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1:21" ht="12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1:21" ht="12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1:21" ht="12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1:21" ht="12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1:21" ht="12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1:21" ht="12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1:21" ht="12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1:21" ht="12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1:26" ht="12">
      <c r="A400" s="94"/>
      <c r="B400" s="94"/>
      <c r="C400" s="245"/>
      <c r="D400" s="94"/>
      <c r="E400" s="245"/>
      <c r="F400" s="245"/>
      <c r="G400" s="245"/>
      <c r="H400" s="94"/>
      <c r="I400" s="245"/>
      <c r="J400" s="245"/>
      <c r="K400" s="245"/>
      <c r="L400" s="94"/>
      <c r="M400" s="245"/>
      <c r="N400" s="245"/>
      <c r="O400" s="245"/>
      <c r="P400" s="94"/>
      <c r="Q400" s="245"/>
      <c r="R400" s="245"/>
      <c r="S400" s="245"/>
      <c r="T400" s="94"/>
      <c r="U400" s="245"/>
      <c r="V400" s="8"/>
      <c r="W400" s="8"/>
      <c r="X400" s="8"/>
      <c r="Y400" s="8"/>
      <c r="Z400" s="8"/>
    </row>
    <row r="401" spans="1:26" ht="12">
      <c r="A401" s="94"/>
      <c r="B401" s="94"/>
      <c r="C401" s="245"/>
      <c r="D401" s="94"/>
      <c r="E401" s="245"/>
      <c r="F401" s="245"/>
      <c r="G401" s="245"/>
      <c r="H401" s="94"/>
      <c r="I401" s="245"/>
      <c r="J401" s="245"/>
      <c r="K401" s="245"/>
      <c r="L401" s="94"/>
      <c r="M401" s="245"/>
      <c r="N401" s="245"/>
      <c r="O401" s="245"/>
      <c r="P401" s="94"/>
      <c r="Q401" s="245"/>
      <c r="R401" s="245"/>
      <c r="S401" s="245"/>
      <c r="T401" s="94"/>
      <c r="U401" s="245"/>
      <c r="V401" s="8"/>
      <c r="W401" s="8"/>
      <c r="X401" s="8"/>
      <c r="Y401" s="8"/>
      <c r="Z401" s="8"/>
    </row>
    <row r="402" spans="1:26" ht="12">
      <c r="A402" s="94"/>
      <c r="B402" s="94"/>
      <c r="C402" s="245"/>
      <c r="D402" s="94"/>
      <c r="E402" s="245"/>
      <c r="F402" s="245"/>
      <c r="G402" s="245"/>
      <c r="H402" s="94"/>
      <c r="I402" s="245"/>
      <c r="J402" s="245"/>
      <c r="K402" s="245"/>
      <c r="L402" s="94"/>
      <c r="M402" s="245"/>
      <c r="N402" s="245"/>
      <c r="O402" s="245"/>
      <c r="P402" s="94"/>
      <c r="Q402" s="245"/>
      <c r="R402" s="245"/>
      <c r="S402" s="245"/>
      <c r="T402" s="94"/>
      <c r="U402" s="245"/>
      <c r="V402" s="8"/>
      <c r="W402" s="8"/>
      <c r="X402" s="8"/>
      <c r="Y402" s="8"/>
      <c r="Z402" s="8"/>
    </row>
    <row r="403" spans="1:26" ht="12">
      <c r="A403" s="94"/>
      <c r="B403" s="94"/>
      <c r="C403" s="245"/>
      <c r="D403" s="94"/>
      <c r="E403" s="245"/>
      <c r="F403" s="245"/>
      <c r="G403" s="245"/>
      <c r="H403" s="94"/>
      <c r="I403" s="245"/>
      <c r="J403" s="245"/>
      <c r="K403" s="245"/>
      <c r="L403" s="94"/>
      <c r="M403" s="245"/>
      <c r="N403" s="245"/>
      <c r="O403" s="245"/>
      <c r="P403" s="94"/>
      <c r="Q403" s="245"/>
      <c r="R403" s="245"/>
      <c r="S403" s="245"/>
      <c r="T403" s="94"/>
      <c r="U403" s="245"/>
      <c r="V403" s="8"/>
      <c r="W403" s="8"/>
      <c r="X403" s="8"/>
      <c r="Y403" s="8"/>
      <c r="Z403" s="8"/>
    </row>
    <row r="404" spans="1:26" ht="12">
      <c r="A404" s="94"/>
      <c r="B404" s="94"/>
      <c r="C404" s="245"/>
      <c r="D404" s="94"/>
      <c r="E404" s="245"/>
      <c r="F404" s="245"/>
      <c r="G404" s="245"/>
      <c r="H404" s="94"/>
      <c r="I404" s="245"/>
      <c r="J404" s="245"/>
      <c r="K404" s="245"/>
      <c r="L404" s="94"/>
      <c r="M404" s="245"/>
      <c r="N404" s="245"/>
      <c r="O404" s="245"/>
      <c r="P404" s="94"/>
      <c r="Q404" s="245"/>
      <c r="R404" s="245"/>
      <c r="S404" s="245"/>
      <c r="T404" s="94"/>
      <c r="U404" s="245"/>
      <c r="V404" s="8"/>
      <c r="W404" s="8"/>
      <c r="X404" s="8"/>
      <c r="Y404" s="8"/>
      <c r="Z404" s="8"/>
    </row>
    <row r="405" spans="1:26" ht="12">
      <c r="A405" s="94"/>
      <c r="B405" s="94"/>
      <c r="C405" s="245"/>
      <c r="D405" s="94"/>
      <c r="E405" s="245"/>
      <c r="F405" s="245"/>
      <c r="G405" s="245"/>
      <c r="H405" s="94"/>
      <c r="I405" s="245"/>
      <c r="J405" s="245"/>
      <c r="K405" s="245"/>
      <c r="L405" s="94"/>
      <c r="M405" s="245"/>
      <c r="N405" s="245"/>
      <c r="O405" s="245"/>
      <c r="P405" s="94"/>
      <c r="Q405" s="245"/>
      <c r="R405" s="245"/>
      <c r="S405" s="245"/>
      <c r="T405" s="94"/>
      <c r="U405" s="245"/>
      <c r="V405" s="8"/>
      <c r="W405" s="8"/>
      <c r="X405" s="8"/>
      <c r="Y405" s="8"/>
      <c r="Z405" s="8"/>
    </row>
    <row r="406" spans="1:26" ht="12">
      <c r="A406" s="94"/>
      <c r="B406" s="94"/>
      <c r="C406" s="245"/>
      <c r="D406" s="94"/>
      <c r="E406" s="245"/>
      <c r="F406" s="245"/>
      <c r="G406" s="245"/>
      <c r="H406" s="94"/>
      <c r="I406" s="245"/>
      <c r="J406" s="245"/>
      <c r="K406" s="245"/>
      <c r="L406" s="94"/>
      <c r="M406" s="245"/>
      <c r="N406" s="245"/>
      <c r="O406" s="245"/>
      <c r="P406" s="94"/>
      <c r="Q406" s="245"/>
      <c r="R406" s="245"/>
      <c r="S406" s="245"/>
      <c r="T406" s="94"/>
      <c r="U406" s="245"/>
      <c r="V406" s="8"/>
      <c r="W406" s="8"/>
      <c r="X406" s="8"/>
      <c r="Y406" s="8"/>
      <c r="Z406" s="8"/>
    </row>
    <row r="407" spans="1:26" ht="12">
      <c r="A407" s="94"/>
      <c r="B407" s="94"/>
      <c r="C407" s="245"/>
      <c r="D407" s="94"/>
      <c r="E407" s="245"/>
      <c r="F407" s="245"/>
      <c r="G407" s="245"/>
      <c r="H407" s="94"/>
      <c r="I407" s="245"/>
      <c r="J407" s="245"/>
      <c r="K407" s="245"/>
      <c r="L407" s="94"/>
      <c r="M407" s="245"/>
      <c r="N407" s="245"/>
      <c r="O407" s="245"/>
      <c r="P407" s="94"/>
      <c r="Q407" s="245"/>
      <c r="R407" s="245"/>
      <c r="S407" s="245"/>
      <c r="T407" s="94"/>
      <c r="U407" s="245"/>
      <c r="V407" s="8"/>
      <c r="W407" s="8"/>
      <c r="X407" s="8"/>
      <c r="Y407" s="8"/>
      <c r="Z407" s="8"/>
    </row>
    <row r="408" spans="1:26" ht="12">
      <c r="A408" s="94"/>
      <c r="B408" s="94"/>
      <c r="C408" s="245"/>
      <c r="D408" s="94"/>
      <c r="E408" s="245"/>
      <c r="F408" s="245"/>
      <c r="G408" s="245"/>
      <c r="H408" s="94"/>
      <c r="I408" s="245"/>
      <c r="J408" s="245"/>
      <c r="K408" s="245"/>
      <c r="L408" s="94"/>
      <c r="M408" s="245"/>
      <c r="N408" s="245"/>
      <c r="O408" s="245"/>
      <c r="P408" s="94"/>
      <c r="Q408" s="245"/>
      <c r="R408" s="245"/>
      <c r="S408" s="245"/>
      <c r="T408" s="94"/>
      <c r="U408" s="245"/>
      <c r="V408" s="8"/>
      <c r="W408" s="8"/>
      <c r="X408" s="8"/>
      <c r="Y408" s="8"/>
      <c r="Z408" s="8"/>
    </row>
    <row r="409" spans="1:26" ht="12">
      <c r="A409" s="94"/>
      <c r="B409" s="94"/>
      <c r="C409" s="245"/>
      <c r="D409" s="94"/>
      <c r="E409" s="245"/>
      <c r="F409" s="245"/>
      <c r="G409" s="245"/>
      <c r="H409" s="94"/>
      <c r="I409" s="245"/>
      <c r="J409" s="245"/>
      <c r="K409" s="245"/>
      <c r="L409" s="94"/>
      <c r="M409" s="245"/>
      <c r="N409" s="245"/>
      <c r="O409" s="245"/>
      <c r="P409" s="94"/>
      <c r="Q409" s="245"/>
      <c r="R409" s="245"/>
      <c r="S409" s="245"/>
      <c r="T409" s="94"/>
      <c r="U409" s="245"/>
      <c r="V409" s="8"/>
      <c r="W409" s="8"/>
      <c r="X409" s="8"/>
      <c r="Y409" s="8"/>
      <c r="Z409" s="8"/>
    </row>
    <row r="410" spans="1:26" ht="12">
      <c r="A410" s="94"/>
      <c r="B410" s="94"/>
      <c r="C410" s="245"/>
      <c r="D410" s="94"/>
      <c r="E410" s="245"/>
      <c r="F410" s="245"/>
      <c r="G410" s="245"/>
      <c r="H410" s="94"/>
      <c r="I410" s="245"/>
      <c r="J410" s="245"/>
      <c r="K410" s="245"/>
      <c r="L410" s="94"/>
      <c r="M410" s="245"/>
      <c r="N410" s="245"/>
      <c r="O410" s="245"/>
      <c r="P410" s="94"/>
      <c r="Q410" s="245"/>
      <c r="R410" s="245"/>
      <c r="S410" s="245"/>
      <c r="T410" s="94"/>
      <c r="U410" s="245"/>
      <c r="V410" s="8"/>
      <c r="W410" s="8"/>
      <c r="X410" s="8"/>
      <c r="Y410" s="8"/>
      <c r="Z410" s="8"/>
    </row>
    <row r="411" spans="1:26" ht="12">
      <c r="A411" s="94"/>
      <c r="B411" s="94"/>
      <c r="C411" s="245"/>
      <c r="D411" s="94"/>
      <c r="E411" s="245"/>
      <c r="F411" s="245"/>
      <c r="G411" s="245"/>
      <c r="H411" s="94"/>
      <c r="I411" s="245"/>
      <c r="J411" s="245"/>
      <c r="K411" s="245"/>
      <c r="L411" s="94"/>
      <c r="M411" s="245"/>
      <c r="N411" s="245"/>
      <c r="O411" s="245"/>
      <c r="P411" s="94"/>
      <c r="Q411" s="245"/>
      <c r="R411" s="245"/>
      <c r="S411" s="245"/>
      <c r="T411" s="94"/>
      <c r="U411" s="245"/>
      <c r="V411" s="8"/>
      <c r="W411" s="8"/>
      <c r="X411" s="8"/>
      <c r="Y411" s="8"/>
      <c r="Z411" s="8"/>
    </row>
    <row r="412" spans="1:26" ht="12">
      <c r="A412" s="94"/>
      <c r="B412" s="94"/>
      <c r="C412" s="245"/>
      <c r="D412" s="94"/>
      <c r="E412" s="245"/>
      <c r="F412" s="245"/>
      <c r="G412" s="245"/>
      <c r="H412" s="94"/>
      <c r="I412" s="245"/>
      <c r="J412" s="245"/>
      <c r="K412" s="245"/>
      <c r="L412" s="94"/>
      <c r="M412" s="245"/>
      <c r="N412" s="245"/>
      <c r="O412" s="245"/>
      <c r="P412" s="94"/>
      <c r="Q412" s="245"/>
      <c r="R412" s="245"/>
      <c r="S412" s="245"/>
      <c r="T412" s="94"/>
      <c r="U412" s="245"/>
      <c r="V412" s="8"/>
      <c r="W412" s="8"/>
      <c r="X412" s="8"/>
      <c r="Y412" s="8"/>
      <c r="Z412" s="8"/>
    </row>
    <row r="413" spans="1:26" ht="12">
      <c r="A413" s="94"/>
      <c r="B413" s="94"/>
      <c r="C413" s="245"/>
      <c r="D413" s="94"/>
      <c r="E413" s="245"/>
      <c r="F413" s="245"/>
      <c r="G413" s="245"/>
      <c r="H413" s="94"/>
      <c r="I413" s="245"/>
      <c r="J413" s="245"/>
      <c r="K413" s="245"/>
      <c r="L413" s="94"/>
      <c r="M413" s="245"/>
      <c r="N413" s="245"/>
      <c r="O413" s="245"/>
      <c r="P413" s="94"/>
      <c r="Q413" s="245"/>
      <c r="R413" s="245"/>
      <c r="S413" s="245"/>
      <c r="T413" s="94"/>
      <c r="U413" s="245"/>
      <c r="V413" s="8"/>
      <c r="W413" s="8"/>
      <c r="X413" s="8"/>
      <c r="Y413" s="8"/>
      <c r="Z413" s="8"/>
    </row>
    <row r="414" spans="1:26" ht="12">
      <c r="A414" s="94"/>
      <c r="B414" s="94"/>
      <c r="C414" s="245"/>
      <c r="D414" s="94"/>
      <c r="E414" s="245"/>
      <c r="F414" s="245"/>
      <c r="G414" s="245"/>
      <c r="H414" s="94"/>
      <c r="I414" s="245"/>
      <c r="J414" s="245"/>
      <c r="K414" s="245"/>
      <c r="L414" s="94"/>
      <c r="M414" s="245"/>
      <c r="N414" s="245"/>
      <c r="O414" s="245"/>
      <c r="P414" s="94"/>
      <c r="Q414" s="245"/>
      <c r="R414" s="245"/>
      <c r="S414" s="245"/>
      <c r="T414" s="94"/>
      <c r="U414" s="245"/>
      <c r="V414" s="8"/>
      <c r="W414" s="8"/>
      <c r="X414" s="8"/>
      <c r="Y414" s="8"/>
      <c r="Z414" s="8"/>
    </row>
    <row r="415" spans="1:26" ht="12">
      <c r="A415" s="94"/>
      <c r="B415" s="94"/>
      <c r="C415" s="245"/>
      <c r="D415" s="94"/>
      <c r="E415" s="245"/>
      <c r="F415" s="245"/>
      <c r="G415" s="245"/>
      <c r="H415" s="94"/>
      <c r="I415" s="245"/>
      <c r="J415" s="245"/>
      <c r="K415" s="245"/>
      <c r="L415" s="94"/>
      <c r="M415" s="245"/>
      <c r="N415" s="245"/>
      <c r="O415" s="245"/>
      <c r="P415" s="94"/>
      <c r="Q415" s="245"/>
      <c r="R415" s="245"/>
      <c r="S415" s="245"/>
      <c r="T415" s="94"/>
      <c r="U415" s="245"/>
      <c r="V415" s="8"/>
      <c r="W415" s="8"/>
      <c r="X415" s="8"/>
      <c r="Y415" s="8"/>
      <c r="Z415" s="8"/>
    </row>
    <row r="416" spans="1:26" ht="12">
      <c r="A416" s="94"/>
      <c r="B416" s="94"/>
      <c r="C416" s="245"/>
      <c r="D416" s="94"/>
      <c r="E416" s="245"/>
      <c r="F416" s="245"/>
      <c r="G416" s="245"/>
      <c r="H416" s="94"/>
      <c r="I416" s="245"/>
      <c r="J416" s="245"/>
      <c r="K416" s="245"/>
      <c r="L416" s="94"/>
      <c r="M416" s="245"/>
      <c r="N416" s="245"/>
      <c r="O416" s="245"/>
      <c r="P416" s="94"/>
      <c r="Q416" s="245"/>
      <c r="R416" s="245"/>
      <c r="S416" s="245"/>
      <c r="T416" s="94"/>
      <c r="U416" s="245"/>
      <c r="V416" s="8"/>
      <c r="W416" s="8"/>
      <c r="X416" s="8"/>
      <c r="Y416" s="8"/>
      <c r="Z416" s="8"/>
    </row>
    <row r="417" spans="1:26" ht="12">
      <c r="A417" s="94"/>
      <c r="B417" s="94"/>
      <c r="C417" s="245"/>
      <c r="D417" s="94"/>
      <c r="E417" s="245"/>
      <c r="F417" s="245"/>
      <c r="G417" s="245"/>
      <c r="H417" s="94"/>
      <c r="I417" s="245"/>
      <c r="J417" s="245"/>
      <c r="K417" s="245"/>
      <c r="L417" s="94"/>
      <c r="M417" s="245"/>
      <c r="N417" s="245"/>
      <c r="O417" s="245"/>
      <c r="P417" s="94"/>
      <c r="Q417" s="245"/>
      <c r="R417" s="245"/>
      <c r="S417" s="245"/>
      <c r="T417" s="94"/>
      <c r="U417" s="245"/>
      <c r="V417" s="8"/>
      <c r="W417" s="8"/>
      <c r="X417" s="8"/>
      <c r="Y417" s="8"/>
      <c r="Z417" s="8"/>
    </row>
    <row r="418" spans="1:26" ht="12">
      <c r="A418" s="94"/>
      <c r="B418" s="94"/>
      <c r="C418" s="245"/>
      <c r="D418" s="94"/>
      <c r="E418" s="245"/>
      <c r="F418" s="245"/>
      <c r="G418" s="245"/>
      <c r="H418" s="94"/>
      <c r="I418" s="245"/>
      <c r="J418" s="245"/>
      <c r="K418" s="245"/>
      <c r="L418" s="94"/>
      <c r="M418" s="245"/>
      <c r="N418" s="245"/>
      <c r="O418" s="245"/>
      <c r="P418" s="94"/>
      <c r="Q418" s="245"/>
      <c r="R418" s="245"/>
      <c r="S418" s="245"/>
      <c r="T418" s="94"/>
      <c r="U418" s="245"/>
      <c r="V418" s="8"/>
      <c r="W418" s="8"/>
      <c r="X418" s="8"/>
      <c r="Y418" s="8"/>
      <c r="Z418" s="8"/>
    </row>
    <row r="419" spans="1:26" ht="12">
      <c r="A419" s="94"/>
      <c r="B419" s="94"/>
      <c r="C419" s="245"/>
      <c r="D419" s="94"/>
      <c r="E419" s="245"/>
      <c r="F419" s="245"/>
      <c r="G419" s="245"/>
      <c r="H419" s="94"/>
      <c r="I419" s="245"/>
      <c r="J419" s="245"/>
      <c r="K419" s="245"/>
      <c r="L419" s="94"/>
      <c r="M419" s="245"/>
      <c r="N419" s="245"/>
      <c r="O419" s="245"/>
      <c r="P419" s="94"/>
      <c r="Q419" s="245"/>
      <c r="R419" s="245"/>
      <c r="S419" s="245"/>
      <c r="T419" s="94"/>
      <c r="U419" s="245"/>
      <c r="V419" s="8"/>
      <c r="W419" s="8"/>
      <c r="X419" s="8"/>
      <c r="Y419" s="8"/>
      <c r="Z419" s="8"/>
    </row>
    <row r="420" spans="1:26" ht="12">
      <c r="A420" s="94"/>
      <c r="B420" s="94"/>
      <c r="C420" s="245"/>
      <c r="D420" s="94"/>
      <c r="E420" s="245"/>
      <c r="F420" s="245"/>
      <c r="G420" s="245"/>
      <c r="H420" s="94"/>
      <c r="I420" s="245"/>
      <c r="J420" s="245"/>
      <c r="K420" s="245"/>
      <c r="L420" s="94"/>
      <c r="M420" s="245"/>
      <c r="N420" s="245"/>
      <c r="O420" s="245"/>
      <c r="P420" s="94"/>
      <c r="Q420" s="245"/>
      <c r="R420" s="245"/>
      <c r="S420" s="245"/>
      <c r="T420" s="94"/>
      <c r="U420" s="245"/>
      <c r="V420" s="8"/>
      <c r="W420" s="8"/>
      <c r="X420" s="8"/>
      <c r="Y420" s="8"/>
      <c r="Z420" s="8"/>
    </row>
    <row r="421" spans="1:26" ht="12">
      <c r="A421" s="94"/>
      <c r="B421" s="94"/>
      <c r="C421" s="245"/>
      <c r="D421" s="94"/>
      <c r="E421" s="245"/>
      <c r="F421" s="245"/>
      <c r="G421" s="245"/>
      <c r="H421" s="94"/>
      <c r="I421" s="245"/>
      <c r="J421" s="245"/>
      <c r="K421" s="245"/>
      <c r="L421" s="94"/>
      <c r="M421" s="245"/>
      <c r="N421" s="245"/>
      <c r="O421" s="245"/>
      <c r="P421" s="94"/>
      <c r="Q421" s="245"/>
      <c r="R421" s="245"/>
      <c r="S421" s="245"/>
      <c r="T421" s="94"/>
      <c r="U421" s="245"/>
      <c r="V421" s="8"/>
      <c r="W421" s="8"/>
      <c r="X421" s="8"/>
      <c r="Y421" s="8"/>
      <c r="Z421" s="8"/>
    </row>
    <row r="422" spans="1:26" ht="12">
      <c r="A422" s="94"/>
      <c r="B422" s="94"/>
      <c r="C422" s="245"/>
      <c r="D422" s="94"/>
      <c r="E422" s="245"/>
      <c r="F422" s="245"/>
      <c r="G422" s="245"/>
      <c r="H422" s="94"/>
      <c r="I422" s="245"/>
      <c r="J422" s="245"/>
      <c r="K422" s="245"/>
      <c r="L422" s="94"/>
      <c r="M422" s="245"/>
      <c r="N422" s="245"/>
      <c r="O422" s="245"/>
      <c r="P422" s="94"/>
      <c r="Q422" s="245"/>
      <c r="R422" s="245"/>
      <c r="S422" s="245"/>
      <c r="T422" s="94"/>
      <c r="U422" s="245"/>
      <c r="V422" s="8"/>
      <c r="W422" s="8"/>
      <c r="X422" s="8"/>
      <c r="Y422" s="8"/>
      <c r="Z422" s="8"/>
    </row>
    <row r="423" spans="1:26" ht="12">
      <c r="A423" s="94"/>
      <c r="B423" s="94"/>
      <c r="C423" s="245"/>
      <c r="D423" s="94"/>
      <c r="E423" s="245"/>
      <c r="F423" s="245"/>
      <c r="G423" s="245"/>
      <c r="H423" s="94"/>
      <c r="I423" s="245"/>
      <c r="J423" s="245"/>
      <c r="K423" s="245"/>
      <c r="L423" s="94"/>
      <c r="M423" s="245"/>
      <c r="N423" s="245"/>
      <c r="O423" s="245"/>
      <c r="P423" s="94"/>
      <c r="Q423" s="245"/>
      <c r="R423" s="245"/>
      <c r="S423" s="245"/>
      <c r="T423" s="94"/>
      <c r="U423" s="245"/>
      <c r="V423" s="8"/>
      <c r="W423" s="8"/>
      <c r="X423" s="8"/>
      <c r="Y423" s="8"/>
      <c r="Z423" s="8"/>
    </row>
    <row r="424" spans="1:26" ht="12">
      <c r="A424" s="94"/>
      <c r="B424" s="94"/>
      <c r="C424" s="245"/>
      <c r="D424" s="94"/>
      <c r="E424" s="245"/>
      <c r="F424" s="245"/>
      <c r="G424" s="245"/>
      <c r="H424" s="94"/>
      <c r="I424" s="245"/>
      <c r="J424" s="245"/>
      <c r="K424" s="245"/>
      <c r="L424" s="94"/>
      <c r="M424" s="245"/>
      <c r="N424" s="245"/>
      <c r="O424" s="245"/>
      <c r="P424" s="94"/>
      <c r="Q424" s="245"/>
      <c r="R424" s="245"/>
      <c r="S424" s="245"/>
      <c r="T424" s="94"/>
      <c r="U424" s="245"/>
      <c r="V424" s="8"/>
      <c r="W424" s="8"/>
      <c r="X424" s="8"/>
      <c r="Y424" s="8"/>
      <c r="Z424" s="8"/>
    </row>
    <row r="425" spans="1:26" ht="12">
      <c r="A425" s="94"/>
      <c r="B425" s="94"/>
      <c r="C425" s="245"/>
      <c r="D425" s="94"/>
      <c r="E425" s="245"/>
      <c r="F425" s="245"/>
      <c r="G425" s="245"/>
      <c r="H425" s="94"/>
      <c r="I425" s="245"/>
      <c r="J425" s="245"/>
      <c r="K425" s="245"/>
      <c r="L425" s="94"/>
      <c r="M425" s="245"/>
      <c r="N425" s="245"/>
      <c r="O425" s="245"/>
      <c r="P425" s="94"/>
      <c r="Q425" s="245"/>
      <c r="R425" s="245"/>
      <c r="S425" s="245"/>
      <c r="T425" s="94"/>
      <c r="U425" s="245"/>
      <c r="V425" s="8"/>
      <c r="W425" s="8"/>
      <c r="X425" s="8"/>
      <c r="Y425" s="8"/>
      <c r="Z425" s="8"/>
    </row>
    <row r="426" spans="1:26" ht="12">
      <c r="A426" s="94"/>
      <c r="B426" s="94"/>
      <c r="C426" s="245"/>
      <c r="D426" s="94"/>
      <c r="E426" s="245"/>
      <c r="F426" s="245"/>
      <c r="G426" s="245"/>
      <c r="H426" s="94"/>
      <c r="I426" s="245"/>
      <c r="J426" s="245"/>
      <c r="K426" s="245"/>
      <c r="L426" s="94"/>
      <c r="M426" s="245"/>
      <c r="N426" s="245"/>
      <c r="O426" s="245"/>
      <c r="P426" s="94"/>
      <c r="Q426" s="245"/>
      <c r="R426" s="245"/>
      <c r="S426" s="245"/>
      <c r="T426" s="94"/>
      <c r="U426" s="245"/>
      <c r="V426" s="8"/>
      <c r="W426" s="8"/>
      <c r="X426" s="8"/>
      <c r="Y426" s="8"/>
      <c r="Z426" s="8"/>
    </row>
    <row r="427" spans="1:26" ht="12">
      <c r="A427" s="94"/>
      <c r="B427" s="94"/>
      <c r="C427" s="245"/>
      <c r="D427" s="94"/>
      <c r="E427" s="245"/>
      <c r="F427" s="245"/>
      <c r="G427" s="245"/>
      <c r="H427" s="94"/>
      <c r="I427" s="245"/>
      <c r="J427" s="245"/>
      <c r="K427" s="245"/>
      <c r="L427" s="94"/>
      <c r="M427" s="245"/>
      <c r="N427" s="245"/>
      <c r="O427" s="245"/>
      <c r="P427" s="94"/>
      <c r="Q427" s="245"/>
      <c r="R427" s="245"/>
      <c r="S427" s="245"/>
      <c r="T427" s="94"/>
      <c r="U427" s="245"/>
      <c r="V427" s="8"/>
      <c r="W427" s="8"/>
      <c r="X427" s="8"/>
      <c r="Y427" s="8"/>
      <c r="Z427" s="8"/>
    </row>
    <row r="428" spans="1:21" ht="12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1:21" ht="12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1:21" ht="12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1:21" ht="12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1:21" ht="12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1:21" ht="12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1:21" ht="12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1:21" ht="12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1:21" ht="12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1:21" ht="12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1:21" ht="12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1:21" ht="12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1:24" ht="12">
      <c r="A440" s="94"/>
      <c r="B440" s="94"/>
      <c r="C440" s="245"/>
      <c r="D440" s="94"/>
      <c r="E440" s="245"/>
      <c r="F440" s="245"/>
      <c r="G440" s="245"/>
      <c r="H440" s="94"/>
      <c r="I440" s="245"/>
      <c r="J440" s="245"/>
      <c r="K440" s="245"/>
      <c r="L440" s="94"/>
      <c r="M440" s="245"/>
      <c r="N440" s="245"/>
      <c r="O440" s="245"/>
      <c r="P440" s="94"/>
      <c r="Q440" s="245"/>
      <c r="R440" s="245"/>
      <c r="S440" s="245"/>
      <c r="T440" s="94"/>
      <c r="U440" s="245"/>
      <c r="V440" s="8"/>
      <c r="W440" s="8"/>
      <c r="X440" s="8"/>
    </row>
    <row r="441" spans="1:24" ht="12">
      <c r="A441" s="94"/>
      <c r="B441" s="94"/>
      <c r="C441" s="245"/>
      <c r="D441" s="94"/>
      <c r="E441" s="245"/>
      <c r="F441" s="245"/>
      <c r="G441" s="245"/>
      <c r="H441" s="94"/>
      <c r="I441" s="245"/>
      <c r="J441" s="245"/>
      <c r="K441" s="245"/>
      <c r="L441" s="94"/>
      <c r="M441" s="245"/>
      <c r="N441" s="245"/>
      <c r="O441" s="245"/>
      <c r="P441" s="94"/>
      <c r="Q441" s="245"/>
      <c r="R441" s="245"/>
      <c r="S441" s="245"/>
      <c r="T441" s="94"/>
      <c r="U441" s="245"/>
      <c r="V441" s="8"/>
      <c r="W441" s="8"/>
      <c r="X441" s="8"/>
    </row>
    <row r="442" spans="1:24" ht="12">
      <c r="A442" s="94"/>
      <c r="B442" s="94"/>
      <c r="C442" s="245"/>
      <c r="D442" s="94"/>
      <c r="E442" s="245"/>
      <c r="F442" s="245"/>
      <c r="G442" s="245"/>
      <c r="H442" s="94"/>
      <c r="I442" s="245"/>
      <c r="J442" s="245"/>
      <c r="K442" s="245"/>
      <c r="L442" s="94"/>
      <c r="M442" s="245"/>
      <c r="N442" s="245"/>
      <c r="O442" s="245"/>
      <c r="P442" s="94"/>
      <c r="Q442" s="245"/>
      <c r="R442" s="245"/>
      <c r="S442" s="245"/>
      <c r="T442" s="94"/>
      <c r="U442" s="245"/>
      <c r="V442" s="8"/>
      <c r="W442" s="8"/>
      <c r="X442" s="8"/>
    </row>
    <row r="443" spans="1:24" ht="12">
      <c r="A443" s="94"/>
      <c r="B443" s="94"/>
      <c r="C443" s="245"/>
      <c r="D443" s="94"/>
      <c r="E443" s="245"/>
      <c r="F443" s="245"/>
      <c r="G443" s="245"/>
      <c r="H443" s="94"/>
      <c r="I443" s="245"/>
      <c r="J443" s="245"/>
      <c r="K443" s="245"/>
      <c r="L443" s="94"/>
      <c r="M443" s="245"/>
      <c r="N443" s="245"/>
      <c r="O443" s="245"/>
      <c r="P443" s="94"/>
      <c r="Q443" s="245"/>
      <c r="R443" s="245"/>
      <c r="S443" s="245"/>
      <c r="T443" s="94"/>
      <c r="U443" s="245"/>
      <c r="V443" s="8"/>
      <c r="W443" s="8"/>
      <c r="X443" s="8"/>
    </row>
    <row r="444" spans="1:24" ht="12">
      <c r="A444" s="94"/>
      <c r="B444" s="94"/>
      <c r="C444" s="245"/>
      <c r="D444" s="94"/>
      <c r="E444" s="245"/>
      <c r="F444" s="245"/>
      <c r="G444" s="245"/>
      <c r="H444" s="94"/>
      <c r="I444" s="245"/>
      <c r="J444" s="245"/>
      <c r="K444" s="245"/>
      <c r="L444" s="94"/>
      <c r="M444" s="245"/>
      <c r="N444" s="245"/>
      <c r="O444" s="245"/>
      <c r="P444" s="94"/>
      <c r="Q444" s="245"/>
      <c r="R444" s="245"/>
      <c r="S444" s="245"/>
      <c r="T444" s="94"/>
      <c r="U444" s="245"/>
      <c r="V444" s="8"/>
      <c r="W444" s="8"/>
      <c r="X444" s="8"/>
    </row>
    <row r="445" spans="1:24" ht="12">
      <c r="A445" s="94"/>
      <c r="B445" s="94"/>
      <c r="C445" s="245"/>
      <c r="D445" s="94"/>
      <c r="E445" s="245"/>
      <c r="F445" s="245"/>
      <c r="G445" s="245"/>
      <c r="H445" s="94"/>
      <c r="I445" s="245"/>
      <c r="J445" s="245"/>
      <c r="K445" s="245"/>
      <c r="L445" s="94"/>
      <c r="M445" s="245"/>
      <c r="N445" s="245"/>
      <c r="O445" s="245"/>
      <c r="P445" s="94"/>
      <c r="Q445" s="245"/>
      <c r="R445" s="245"/>
      <c r="S445" s="245"/>
      <c r="T445" s="94"/>
      <c r="U445" s="245"/>
      <c r="V445" s="8"/>
      <c r="W445" s="8"/>
      <c r="X445" s="8"/>
    </row>
    <row r="446" spans="1:24" ht="12">
      <c r="A446" s="94"/>
      <c r="B446" s="94"/>
      <c r="C446" s="245"/>
      <c r="D446" s="94"/>
      <c r="E446" s="245"/>
      <c r="F446" s="245"/>
      <c r="G446" s="245"/>
      <c r="H446" s="94"/>
      <c r="I446" s="245"/>
      <c r="J446" s="245"/>
      <c r="K446" s="245"/>
      <c r="L446" s="94"/>
      <c r="M446" s="245"/>
      <c r="N446" s="245"/>
      <c r="O446" s="245"/>
      <c r="P446" s="94"/>
      <c r="Q446" s="245"/>
      <c r="R446" s="245"/>
      <c r="S446" s="245"/>
      <c r="T446" s="94"/>
      <c r="U446" s="245"/>
      <c r="V446" s="8"/>
      <c r="W446" s="8"/>
      <c r="X446" s="8"/>
    </row>
    <row r="447" spans="1:24" ht="12">
      <c r="A447" s="94"/>
      <c r="B447" s="94"/>
      <c r="C447" s="245"/>
      <c r="D447" s="94"/>
      <c r="E447" s="245"/>
      <c r="F447" s="245"/>
      <c r="G447" s="245"/>
      <c r="H447" s="94"/>
      <c r="I447" s="245"/>
      <c r="J447" s="245"/>
      <c r="K447" s="245"/>
      <c r="L447" s="94"/>
      <c r="M447" s="245"/>
      <c r="N447" s="245"/>
      <c r="O447" s="245"/>
      <c r="P447" s="94"/>
      <c r="Q447" s="245"/>
      <c r="R447" s="245"/>
      <c r="S447" s="245"/>
      <c r="T447" s="94"/>
      <c r="U447" s="245"/>
      <c r="V447" s="8"/>
      <c r="W447" s="8"/>
      <c r="X447" s="8"/>
    </row>
    <row r="448" spans="1:21" ht="12">
      <c r="A448" s="94"/>
      <c r="B448" s="94"/>
      <c r="C448" s="245"/>
      <c r="D448" s="94"/>
      <c r="E448" s="245"/>
      <c r="F448" s="245"/>
      <c r="G448" s="245"/>
      <c r="H448" s="94"/>
      <c r="I448" s="245"/>
      <c r="J448" s="245"/>
      <c r="K448" s="245"/>
      <c r="L448" s="94"/>
      <c r="M448" s="245"/>
      <c r="N448" s="245"/>
      <c r="O448" s="245"/>
      <c r="P448" s="94"/>
      <c r="Q448" s="245"/>
      <c r="R448" s="245"/>
      <c r="S448" s="245"/>
      <c r="T448" s="94"/>
      <c r="U448" s="94"/>
    </row>
  </sheetData>
  <printOptions/>
  <pageMargins left="0.92" right="0.25" top="0.65" bottom="0.55" header="0.5" footer="0.5"/>
  <pageSetup fitToHeight="0" fitToWidth="1" horizontalDpi="300" verticalDpi="300" orientation="landscape" paperSize="5" r:id="rId1"/>
  <rowBreaks count="7" manualBreakCount="7">
    <brk id="40" max="22" man="1"/>
    <brk id="80" max="22" man="1"/>
    <brk id="120" max="22" man="1"/>
    <brk id="160" max="22" man="1"/>
    <brk id="200" max="22" man="1"/>
    <brk id="238" max="22" man="1"/>
    <brk id="27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M31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57421875" style="10" customWidth="1"/>
    <col min="2" max="2" width="1.7109375" style="10" customWidth="1"/>
    <col min="3" max="3" width="11.421875" style="10" bestFit="1" customWidth="1"/>
    <col min="4" max="4" width="2.7109375" style="10" customWidth="1"/>
    <col min="5" max="5" width="11.421875" style="10" bestFit="1" customWidth="1"/>
    <col min="6" max="6" width="2.7109375" style="10" customWidth="1"/>
    <col min="7" max="7" width="11.421875" style="10" bestFit="1" customWidth="1"/>
    <col min="8" max="8" width="2.7109375" style="10" customWidth="1"/>
    <col min="9" max="9" width="11.421875" style="10" bestFit="1" customWidth="1"/>
    <col min="10" max="10" width="2.7109375" style="10" customWidth="1"/>
    <col min="11" max="11" width="11.421875" style="10" bestFit="1" customWidth="1"/>
    <col min="12" max="12" width="2.7109375" style="10" customWidth="1"/>
    <col min="13" max="13" width="11.421875" style="10" bestFit="1" customWidth="1"/>
    <col min="14" max="14" width="2.7109375" style="10" customWidth="1"/>
    <col min="15" max="15" width="11.421875" style="10" bestFit="1" customWidth="1"/>
    <col min="16" max="16" width="2.7109375" style="10" customWidth="1"/>
    <col min="17" max="17" width="11.421875" style="10" bestFit="1" customWidth="1"/>
    <col min="18" max="18" width="1.7109375" style="10" customWidth="1"/>
    <col min="19" max="19" width="11.421875" style="10" bestFit="1" customWidth="1"/>
    <col min="20" max="20" width="2.140625" style="10" customWidth="1"/>
    <col min="21" max="21" width="11.421875" style="10" bestFit="1" customWidth="1"/>
    <col min="22" max="22" width="15.28125" style="10" customWidth="1"/>
    <col min="23" max="16384" width="12.57421875" style="10" customWidth="1"/>
  </cols>
  <sheetData>
    <row r="1" spans="1:21" ht="12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2">
      <c r="A2" s="121" t="s">
        <v>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2">
      <c r="A3" s="132" t="s">
        <v>76</v>
      </c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2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2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2">
      <c r="A6" s="77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2">
      <c r="A7" s="77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2" ht="12">
      <c r="A8" s="122"/>
      <c r="B8" s="122"/>
      <c r="C8" s="124" t="s">
        <v>3</v>
      </c>
      <c r="D8" s="122"/>
      <c r="E8" s="124" t="s">
        <v>4</v>
      </c>
      <c r="F8" s="122"/>
      <c r="G8" s="124" t="s">
        <v>5</v>
      </c>
      <c r="H8" s="122"/>
      <c r="I8" s="124" t="s">
        <v>6</v>
      </c>
      <c r="J8" s="122"/>
      <c r="K8" s="124" t="s">
        <v>7</v>
      </c>
      <c r="L8" s="122"/>
      <c r="M8" s="246" t="s">
        <v>8</v>
      </c>
      <c r="N8" s="247"/>
      <c r="O8" s="246" t="s">
        <v>9</v>
      </c>
      <c r="P8" s="247"/>
      <c r="Q8" s="246">
        <v>1997</v>
      </c>
      <c r="R8" s="122"/>
      <c r="S8" s="246">
        <v>1998</v>
      </c>
      <c r="T8" s="122"/>
      <c r="U8" s="246">
        <v>1999</v>
      </c>
      <c r="V8" s="70"/>
    </row>
    <row r="9" spans="1:21" ht="12">
      <c r="A9" s="122"/>
      <c r="B9" s="122"/>
      <c r="C9" s="122"/>
      <c r="D9" s="122"/>
      <c r="E9" s="122"/>
      <c r="F9" s="122"/>
      <c r="G9" s="122"/>
      <c r="H9" s="122"/>
      <c r="I9" s="248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2" ht="12">
      <c r="A10" s="121" t="s">
        <v>10</v>
      </c>
      <c r="B10" s="122"/>
      <c r="C10" s="125">
        <f>WIN!C170/PERCENT!C131</f>
        <v>0.104</v>
      </c>
      <c r="D10" s="126"/>
      <c r="E10" s="125">
        <f>WIN!E170/PERCENT!E131</f>
        <v>0.1</v>
      </c>
      <c r="F10" s="126"/>
      <c r="G10" s="125">
        <f>WIN!G170/PERCENT!G131</f>
        <v>0.1</v>
      </c>
      <c r="H10" s="126"/>
      <c r="I10" s="125">
        <f>WIN!I170/PERCENT!I131</f>
        <v>0.095</v>
      </c>
      <c r="J10" s="126"/>
      <c r="K10" s="125">
        <f>WIN!K170/PERCENT!K131</f>
        <v>0.086</v>
      </c>
      <c r="L10" s="126"/>
      <c r="M10" s="125">
        <f>WIN!M170/PERCENT!M131</f>
        <v>0.084</v>
      </c>
      <c r="N10" s="125"/>
      <c r="O10" s="125">
        <f>WIN!O170/PERCENT!O131</f>
        <v>0.082</v>
      </c>
      <c r="P10" s="125"/>
      <c r="Q10" s="125">
        <f>WIN!Q170/PERCENT!Q131</f>
        <v>0.083</v>
      </c>
      <c r="R10" s="125"/>
      <c r="S10" s="125">
        <f>WIN!S170/PERCENT!S131</f>
        <v>0.085</v>
      </c>
      <c r="T10" s="122"/>
      <c r="U10" s="125">
        <f>WIN!U170/PERCENT!U131</f>
        <v>0.082</v>
      </c>
      <c r="V10" s="34"/>
    </row>
    <row r="11" spans="1:22" ht="12">
      <c r="A11" s="122"/>
      <c r="B11" s="122"/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25"/>
      <c r="R11" s="126"/>
      <c r="S11" s="125"/>
      <c r="T11" s="122"/>
      <c r="U11" s="125"/>
      <c r="V11" s="34"/>
    </row>
    <row r="12" spans="1:22" ht="12">
      <c r="A12" s="121" t="s">
        <v>11</v>
      </c>
      <c r="B12" s="122"/>
      <c r="C12" s="125">
        <f>WIN!C172/PERCENT!C133</f>
        <v>0.105</v>
      </c>
      <c r="D12" s="126"/>
      <c r="E12" s="125">
        <f>WIN!E172/PERCENT!E133</f>
        <v>0.103</v>
      </c>
      <c r="F12" s="126"/>
      <c r="G12" s="125">
        <f>WIN!G172/PERCENT!G133</f>
        <v>0.1</v>
      </c>
      <c r="H12" s="126"/>
      <c r="I12" s="125">
        <f>WIN!I172/PERCENT!I133</f>
        <v>0.096</v>
      </c>
      <c r="J12" s="126"/>
      <c r="K12" s="125">
        <f>WIN!K172/PERCENT!K133</f>
        <v>0.089</v>
      </c>
      <c r="L12" s="126"/>
      <c r="M12" s="125">
        <f>WIN!M172/PERCENT!M133</f>
        <v>0.085</v>
      </c>
      <c r="N12" s="125"/>
      <c r="O12" s="125">
        <f>WIN!O172/PERCENT!O133</f>
        <v>0.083</v>
      </c>
      <c r="P12" s="125"/>
      <c r="Q12" s="125">
        <f>WIN!Q172/PERCENT!Q133</f>
        <v>0.086</v>
      </c>
      <c r="R12" s="126"/>
      <c r="S12" s="125">
        <f>WIN!S172/PERCENT!S133</f>
        <v>0.085</v>
      </c>
      <c r="T12" s="122"/>
      <c r="U12" s="125">
        <f>WIN!U172/PERCENT!U133</f>
        <v>0.082</v>
      </c>
      <c r="V12" s="34"/>
    </row>
    <row r="13" spans="1:22" ht="12">
      <c r="A13" s="122"/>
      <c r="B13" s="122"/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5"/>
      <c r="T13" s="122"/>
      <c r="U13" s="125"/>
      <c r="V13" s="34"/>
    </row>
    <row r="14" spans="1:22" ht="12">
      <c r="A14" s="121" t="s">
        <v>12</v>
      </c>
      <c r="B14" s="122"/>
      <c r="C14" s="125">
        <f>WIN!C174/PERCENT!C135</f>
        <v>0.11</v>
      </c>
      <c r="D14" s="126"/>
      <c r="E14" s="125">
        <f>WIN!E174/PERCENT!E135</f>
        <v>0.106</v>
      </c>
      <c r="F14" s="126"/>
      <c r="G14" s="125">
        <f>WIN!G174/PERCENT!G135</f>
        <v>0.096</v>
      </c>
      <c r="H14" s="126"/>
      <c r="I14" s="125">
        <f>WIN!I174/PERCENT!I135</f>
        <v>0.095</v>
      </c>
      <c r="J14" s="126"/>
      <c r="K14" s="125">
        <f>WIN!K174/PERCENT!K135</f>
        <v>0.089</v>
      </c>
      <c r="L14" s="126"/>
      <c r="M14" s="125">
        <f>WIN!M174/PERCENT!M135</f>
        <v>0.088</v>
      </c>
      <c r="N14" s="125"/>
      <c r="O14" s="125">
        <f>WIN!O174/PERCENT!O135</f>
        <v>0.085</v>
      </c>
      <c r="P14" s="125"/>
      <c r="Q14" s="125">
        <f>WIN!Q174/PERCENT!Q135</f>
        <v>0.084</v>
      </c>
      <c r="R14" s="126"/>
      <c r="S14" s="125">
        <f>WIN!S174/PERCENT!S135</f>
        <v>0.083</v>
      </c>
      <c r="T14" s="122"/>
      <c r="U14" s="125">
        <f>WIN!U174/PERCENT!U135</f>
        <v>0.082</v>
      </c>
      <c r="V14" s="34"/>
    </row>
    <row r="15" spans="1:22" ht="12">
      <c r="A15" s="122"/>
      <c r="B15" s="122"/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6"/>
      <c r="S15" s="125"/>
      <c r="T15" s="122"/>
      <c r="U15" s="125"/>
      <c r="V15" s="34"/>
    </row>
    <row r="16" spans="1:22" ht="12">
      <c r="A16" s="121" t="s">
        <v>13</v>
      </c>
      <c r="B16" s="122"/>
      <c r="C16" s="125">
        <f>WIN!C176/PERCENT!C137</f>
        <v>0.113</v>
      </c>
      <c r="D16" s="126"/>
      <c r="E16" s="125">
        <f>WIN!E176/PERCENT!E137</f>
        <v>0.11</v>
      </c>
      <c r="F16" s="126"/>
      <c r="G16" s="125">
        <f>WIN!G176/PERCENT!G137</f>
        <v>0.112</v>
      </c>
      <c r="H16" s="126"/>
      <c r="I16" s="125">
        <f>WIN!I176/PERCENT!I137</f>
        <v>0.107</v>
      </c>
      <c r="J16" s="126"/>
      <c r="K16" s="125">
        <f>WIN!K176/PERCENT!K137</f>
        <v>0.099</v>
      </c>
      <c r="L16" s="126"/>
      <c r="M16" s="125">
        <f>WIN!M176/PERCENT!M137</f>
        <v>0.095</v>
      </c>
      <c r="N16" s="125"/>
      <c r="O16" s="125">
        <f>WIN!O176/PERCENT!O137</f>
        <v>0.092</v>
      </c>
      <c r="P16" s="125"/>
      <c r="Q16" s="125">
        <f>WIN!Q176/PERCENT!Q137</f>
        <v>0.093</v>
      </c>
      <c r="R16" s="126"/>
      <c r="S16" s="125">
        <f>WIN!S176/PERCENT!S137</f>
        <v>0.088</v>
      </c>
      <c r="T16" s="122"/>
      <c r="U16" s="125">
        <f>WIN!U176/PERCENT!U137</f>
        <v>0.089</v>
      </c>
      <c r="V16" s="34"/>
    </row>
    <row r="17" spans="1:22" ht="12">
      <c r="A17" s="122"/>
      <c r="B17" s="122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26"/>
      <c r="Q17" s="125"/>
      <c r="R17" s="126"/>
      <c r="S17" s="125"/>
      <c r="T17" s="122"/>
      <c r="U17" s="125"/>
      <c r="V17" s="34"/>
    </row>
    <row r="18" spans="1:22" ht="12">
      <c r="A18" s="121" t="s">
        <v>14</v>
      </c>
      <c r="B18" s="122"/>
      <c r="C18" s="125">
        <f>WIN!C178/PERCENT!C139</f>
        <v>0.105</v>
      </c>
      <c r="D18" s="126"/>
      <c r="E18" s="125">
        <f>WIN!E178/PERCENT!E139</f>
        <v>0.103</v>
      </c>
      <c r="F18" s="126"/>
      <c r="G18" s="125">
        <f>WIN!G178/PERCENT!G139</f>
        <v>0.094</v>
      </c>
      <c r="H18" s="126"/>
      <c r="I18" s="125">
        <f>WIN!I178/PERCENT!I139</f>
        <v>0.083</v>
      </c>
      <c r="J18" s="126"/>
      <c r="K18" s="125">
        <f>WIN!K178/PERCENT!K139</f>
        <v>0.081</v>
      </c>
      <c r="L18" s="126"/>
      <c r="M18" s="125">
        <f>WIN!M178/PERCENT!M139</f>
        <v>0.079</v>
      </c>
      <c r="N18" s="125"/>
      <c r="O18" s="125">
        <f>WIN!O178/PERCENT!O139</f>
        <v>0.076</v>
      </c>
      <c r="P18" s="125"/>
      <c r="Q18" s="125">
        <f>WIN!Q178/PERCENT!Q139</f>
        <v>0.077</v>
      </c>
      <c r="R18" s="126"/>
      <c r="S18" s="125">
        <f>WIN!S178/PERCENT!S139</f>
        <v>0.076</v>
      </c>
      <c r="T18" s="122"/>
      <c r="U18" s="125">
        <f>WIN!U178/PERCENT!U139</f>
        <v>0.076</v>
      </c>
      <c r="V18" s="34"/>
    </row>
    <row r="19" spans="1:22" ht="12">
      <c r="A19" s="122"/>
      <c r="B19" s="122"/>
      <c r="C19" s="125"/>
      <c r="D19" s="126"/>
      <c r="E19" s="125"/>
      <c r="F19" s="126"/>
      <c r="G19" s="125"/>
      <c r="H19" s="126"/>
      <c r="I19" s="125"/>
      <c r="J19" s="126"/>
      <c r="K19" s="125"/>
      <c r="L19" s="126"/>
      <c r="M19" s="125"/>
      <c r="N19" s="126"/>
      <c r="O19" s="125"/>
      <c r="P19" s="126"/>
      <c r="Q19" s="125"/>
      <c r="R19" s="126"/>
      <c r="S19" s="125"/>
      <c r="T19" s="122"/>
      <c r="U19" s="125"/>
      <c r="V19" s="34"/>
    </row>
    <row r="20" spans="1:22" ht="12">
      <c r="A20" s="121" t="s">
        <v>15</v>
      </c>
      <c r="B20" s="122"/>
      <c r="C20" s="125">
        <f>WIN!C180/PERCENT!C141</f>
        <v>0.111</v>
      </c>
      <c r="D20" s="126"/>
      <c r="E20" s="125">
        <f>WIN!E180/PERCENT!E141</f>
        <v>0.103</v>
      </c>
      <c r="F20" s="126"/>
      <c r="G20" s="125">
        <f>WIN!G180/PERCENT!G141</f>
        <v>0.098</v>
      </c>
      <c r="H20" s="126"/>
      <c r="I20" s="125">
        <f>WIN!I180/PERCENT!I141</f>
        <v>0.093</v>
      </c>
      <c r="J20" s="126"/>
      <c r="K20" s="125">
        <f>WIN!K180/PERCENT!K141</f>
        <v>0.092</v>
      </c>
      <c r="L20" s="126"/>
      <c r="M20" s="125">
        <f>WIN!M180/PERCENT!M141</f>
        <v>0.093</v>
      </c>
      <c r="N20" s="125"/>
      <c r="O20" s="125">
        <f>WIN!O180/PERCENT!O141</f>
        <v>0.09</v>
      </c>
      <c r="P20" s="125"/>
      <c r="Q20" s="125">
        <f>WIN!Q180/PERCENT!Q141</f>
        <v>0.089</v>
      </c>
      <c r="R20" s="126"/>
      <c r="S20" s="125">
        <f>WIN!S180/PERCENT!S141</f>
        <v>0.095</v>
      </c>
      <c r="T20" s="122"/>
      <c r="U20" s="125">
        <f>WIN!U180/PERCENT!U141</f>
        <v>0.094</v>
      </c>
      <c r="V20" s="34"/>
    </row>
    <row r="21" spans="1:22" ht="12">
      <c r="A21" s="122"/>
      <c r="B21" s="122"/>
      <c r="C21" s="125"/>
      <c r="D21" s="126"/>
      <c r="E21" s="125"/>
      <c r="F21" s="126"/>
      <c r="G21" s="125"/>
      <c r="H21" s="126"/>
      <c r="I21" s="125"/>
      <c r="J21" s="126"/>
      <c r="K21" s="125"/>
      <c r="L21" s="126"/>
      <c r="M21" s="125"/>
      <c r="N21" s="126"/>
      <c r="O21" s="125"/>
      <c r="P21" s="126"/>
      <c r="Q21" s="125"/>
      <c r="R21" s="126"/>
      <c r="S21" s="125"/>
      <c r="T21" s="122"/>
      <c r="U21" s="125"/>
      <c r="V21" s="34"/>
    </row>
    <row r="22" spans="1:22" ht="12">
      <c r="A22" s="121" t="s">
        <v>16</v>
      </c>
      <c r="B22" s="122"/>
      <c r="C22" s="125">
        <f>WIN!C182/PERCENT!C143</f>
        <v>0.111</v>
      </c>
      <c r="D22" s="126"/>
      <c r="E22" s="125">
        <f>WIN!E182/PERCENT!E143</f>
        <v>0.106</v>
      </c>
      <c r="F22" s="126"/>
      <c r="G22" s="125">
        <f>WIN!G182/PERCENT!G143</f>
        <v>0.099</v>
      </c>
      <c r="H22" s="126"/>
      <c r="I22" s="125">
        <f>WIN!I182/PERCENT!I143</f>
        <v>0.092</v>
      </c>
      <c r="J22" s="126"/>
      <c r="K22" s="125">
        <f>WIN!K182/PERCENT!K143</f>
        <v>0.088</v>
      </c>
      <c r="L22" s="126"/>
      <c r="M22" s="125">
        <f>WIN!M182/PERCENT!M143</f>
        <v>0.088</v>
      </c>
      <c r="N22" s="125"/>
      <c r="O22" s="125">
        <f>WIN!O182/PERCENT!O143</f>
        <v>0.083</v>
      </c>
      <c r="P22" s="125"/>
      <c r="Q22" s="125">
        <f>WIN!Q182/PERCENT!Q143</f>
        <v>0.084</v>
      </c>
      <c r="R22" s="126"/>
      <c r="S22" s="125">
        <f>WIN!S182/PERCENT!S143</f>
        <v>0.082</v>
      </c>
      <c r="T22" s="122"/>
      <c r="U22" s="125">
        <f>WIN!U182/PERCENT!U143</f>
        <v>0.081</v>
      </c>
      <c r="V22" s="34"/>
    </row>
    <row r="23" spans="1:22" ht="12">
      <c r="A23" s="122"/>
      <c r="B23" s="122"/>
      <c r="C23" s="125"/>
      <c r="D23" s="126"/>
      <c r="E23" s="125"/>
      <c r="F23" s="126"/>
      <c r="G23" s="125"/>
      <c r="H23" s="126"/>
      <c r="I23" s="125"/>
      <c r="J23" s="126"/>
      <c r="K23" s="125"/>
      <c r="L23" s="126"/>
      <c r="M23" s="125"/>
      <c r="N23" s="126"/>
      <c r="O23" s="125"/>
      <c r="P23" s="126"/>
      <c r="Q23" s="125"/>
      <c r="R23" s="126"/>
      <c r="S23" s="125"/>
      <c r="T23" s="122"/>
      <c r="U23" s="125"/>
      <c r="V23" s="34"/>
    </row>
    <row r="24" spans="1:22" ht="12">
      <c r="A24" s="121" t="s">
        <v>17</v>
      </c>
      <c r="B24" s="122"/>
      <c r="C24" s="125">
        <f>WIN!C184/PERCENT!C145</f>
        <v>0.095</v>
      </c>
      <c r="D24" s="126"/>
      <c r="E24" s="125">
        <f>WIN!E184/PERCENT!E145</f>
        <v>0.095</v>
      </c>
      <c r="F24" s="126"/>
      <c r="G24" s="125">
        <f>WIN!G184/PERCENT!G145</f>
        <v>0.094</v>
      </c>
      <c r="H24" s="126"/>
      <c r="I24" s="125">
        <f>WIN!I184/PERCENT!I145</f>
        <v>0.092</v>
      </c>
      <c r="J24" s="126"/>
      <c r="K24" s="125">
        <f>WIN!K184/PERCENT!K145</f>
        <v>0.085</v>
      </c>
      <c r="L24" s="126"/>
      <c r="M24" s="125">
        <f>WIN!M184/PERCENT!M145</f>
        <v>0.086</v>
      </c>
      <c r="N24" s="125"/>
      <c r="O24" s="125">
        <f>WIN!O184/PERCENT!O145</f>
        <v>0.084</v>
      </c>
      <c r="P24" s="125"/>
      <c r="Q24" s="125">
        <f>WIN!Q184/PERCENT!Q145</f>
        <v>0.089</v>
      </c>
      <c r="R24" s="126"/>
      <c r="S24" s="125">
        <f>WIN!S184/PERCENT!S145</f>
        <v>0.09</v>
      </c>
      <c r="T24" s="122"/>
      <c r="U24" s="125">
        <f>WIN!U184/PERCENT!U145</f>
        <v>0.09</v>
      </c>
      <c r="V24" s="34"/>
    </row>
    <row r="25" spans="1:22" ht="12">
      <c r="A25" s="122"/>
      <c r="B25" s="122"/>
      <c r="C25" s="125"/>
      <c r="D25" s="126"/>
      <c r="E25" s="125"/>
      <c r="F25" s="126"/>
      <c r="G25" s="125"/>
      <c r="H25" s="126"/>
      <c r="I25" s="125"/>
      <c r="J25" s="126"/>
      <c r="K25" s="125"/>
      <c r="L25" s="126"/>
      <c r="M25" s="125"/>
      <c r="N25" s="126"/>
      <c r="O25" s="125"/>
      <c r="P25" s="126"/>
      <c r="Q25" s="125"/>
      <c r="R25" s="126"/>
      <c r="S25" s="125"/>
      <c r="T25" s="122"/>
      <c r="U25" s="125"/>
      <c r="V25" s="34"/>
    </row>
    <row r="26" spans="1:22" ht="12">
      <c r="A26" s="127" t="s">
        <v>18</v>
      </c>
      <c r="B26" s="122"/>
      <c r="C26" s="125">
        <f>WIN!C186/PERCENT!C147</f>
        <v>0.099</v>
      </c>
      <c r="D26" s="126"/>
      <c r="E26" s="125">
        <f>WIN!E186/PERCENT!E147</f>
        <v>0.091</v>
      </c>
      <c r="F26" s="126"/>
      <c r="G26" s="125">
        <f>WIN!G186/PERCENT!G147</f>
        <v>0.083</v>
      </c>
      <c r="H26" s="126"/>
      <c r="I26" s="125">
        <f>WIN!I186/PERCENT!I147</f>
        <v>0.082</v>
      </c>
      <c r="J26" s="126"/>
      <c r="K26" s="125">
        <f>WIN!K186/PERCENT!K147</f>
        <v>0.077</v>
      </c>
      <c r="L26" s="126"/>
      <c r="M26" s="125">
        <f>WIN!M186/PERCENT!M147</f>
        <v>0.074</v>
      </c>
      <c r="N26" s="125"/>
      <c r="O26" s="125">
        <f>WIN!O186/PERCENT!O147</f>
        <v>0.075</v>
      </c>
      <c r="P26" s="125"/>
      <c r="Q26" s="125">
        <f>WIN!Q186/PERCENT!Q147</f>
        <v>0.077</v>
      </c>
      <c r="R26" s="126"/>
      <c r="S26" s="125">
        <f>WIN!S186/PERCENT!S147</f>
        <v>0.077</v>
      </c>
      <c r="T26" s="122"/>
      <c r="U26" s="125">
        <f>WIN!U186/PERCENT!U147</f>
        <v>0.079</v>
      </c>
      <c r="V26" s="34"/>
    </row>
    <row r="27" spans="1:22" ht="12">
      <c r="A27" s="122"/>
      <c r="B27" s="122"/>
      <c r="C27" s="125"/>
      <c r="D27" s="126"/>
      <c r="E27" s="125"/>
      <c r="F27" s="126"/>
      <c r="G27" s="125"/>
      <c r="H27" s="126"/>
      <c r="I27" s="125"/>
      <c r="J27" s="126"/>
      <c r="K27" s="125"/>
      <c r="L27" s="126"/>
      <c r="M27" s="125"/>
      <c r="N27" s="126"/>
      <c r="O27" s="125"/>
      <c r="P27" s="126"/>
      <c r="Q27" s="125"/>
      <c r="R27" s="126"/>
      <c r="S27" s="125"/>
      <c r="T27" s="122"/>
      <c r="U27" s="125"/>
      <c r="V27" s="34"/>
    </row>
    <row r="28" spans="1:22" ht="12">
      <c r="A28" s="121" t="s">
        <v>40</v>
      </c>
      <c r="B28" s="122"/>
      <c r="C28" s="125">
        <f>WIN!C188/PERCENT!C149</f>
        <v>0.107</v>
      </c>
      <c r="D28" s="126"/>
      <c r="E28" s="125">
        <f>WIN!E188/PERCENT!E149</f>
        <v>0.101</v>
      </c>
      <c r="F28" s="126"/>
      <c r="G28" s="125">
        <f>WIN!G188/PERCENT!G149</f>
        <v>0.097</v>
      </c>
      <c r="H28" s="126"/>
      <c r="I28" s="125">
        <f>WIN!I188/PERCENT!I149</f>
        <v>0.093</v>
      </c>
      <c r="J28" s="126"/>
      <c r="K28" s="125">
        <f>WIN!K188/PERCENT!K149</f>
        <v>0.09</v>
      </c>
      <c r="L28" s="126"/>
      <c r="M28" s="125">
        <f>WIN!M188/PERCENT!M149</f>
        <v>0.086</v>
      </c>
      <c r="N28" s="125"/>
      <c r="O28" s="125">
        <f>WIN!O188/PERCENT!O149</f>
        <v>0.082</v>
      </c>
      <c r="P28" s="125"/>
      <c r="Q28" s="125">
        <f>WIN!Q188/PERCENT!Q149</f>
        <v>0.083</v>
      </c>
      <c r="R28" s="126"/>
      <c r="S28" s="125">
        <f>WIN!S188/PERCENT!S149</f>
        <v>0.083</v>
      </c>
      <c r="T28" s="122"/>
      <c r="U28" s="125">
        <f>WIN!U188/PERCENT!U149</f>
        <v>0.081</v>
      </c>
      <c r="V28" s="34"/>
    </row>
    <row r="29" spans="1:22" ht="12">
      <c r="A29" s="122"/>
      <c r="B29" s="122"/>
      <c r="C29" s="125"/>
      <c r="D29" s="126"/>
      <c r="E29" s="125"/>
      <c r="F29" s="126"/>
      <c r="G29" s="125"/>
      <c r="H29" s="126"/>
      <c r="I29" s="125"/>
      <c r="J29" s="126"/>
      <c r="K29" s="125"/>
      <c r="L29" s="126"/>
      <c r="M29" s="125"/>
      <c r="N29" s="126"/>
      <c r="O29" s="125"/>
      <c r="P29" s="126"/>
      <c r="Q29" s="125"/>
      <c r="R29" s="126"/>
      <c r="S29" s="125"/>
      <c r="T29" s="122"/>
      <c r="U29" s="125"/>
      <c r="V29" s="34"/>
    </row>
    <row r="30" spans="1:22" ht="12">
      <c r="A30" s="121" t="s">
        <v>19</v>
      </c>
      <c r="B30" s="122"/>
      <c r="C30" s="125">
        <f>WIN!C190/PERCENT!C151</f>
        <v>0.115</v>
      </c>
      <c r="D30" s="126"/>
      <c r="E30" s="125">
        <f>WIN!E190/PERCENT!E151</f>
        <v>0.105</v>
      </c>
      <c r="F30" s="126"/>
      <c r="G30" s="125">
        <f>WIN!G190/PERCENT!G151</f>
        <v>0.095</v>
      </c>
      <c r="H30" s="126"/>
      <c r="I30" s="125">
        <f>WIN!I190/PERCENT!I151</f>
        <v>0.094</v>
      </c>
      <c r="J30" s="126"/>
      <c r="K30" s="125">
        <f>WIN!K190/PERCENT!K151</f>
        <v>0.091</v>
      </c>
      <c r="L30" s="126"/>
      <c r="M30" s="125">
        <f>WIN!M190/PERCENT!M151</f>
        <v>0.086</v>
      </c>
      <c r="N30" s="125"/>
      <c r="O30" s="125">
        <f>WIN!O190/PERCENT!O151</f>
        <v>0.085</v>
      </c>
      <c r="P30" s="125"/>
      <c r="Q30" s="125">
        <f>WIN!Q190/PERCENT!Q151</f>
        <v>0.083</v>
      </c>
      <c r="R30" s="126"/>
      <c r="S30" s="125">
        <f>WIN!S190/PERCENT!S151</f>
        <v>0.082</v>
      </c>
      <c r="T30" s="122"/>
      <c r="U30" s="125">
        <f>WIN!U190/PERCENT!U151</f>
        <v>0.08</v>
      </c>
      <c r="V30" s="34"/>
    </row>
    <row r="31" spans="1:22" ht="12">
      <c r="A31" s="122"/>
      <c r="B31" s="122"/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6"/>
      <c r="S31" s="125"/>
      <c r="T31" s="122"/>
      <c r="U31" s="125"/>
      <c r="V31" s="34"/>
    </row>
    <row r="32" spans="1:35" ht="12">
      <c r="A32" s="121" t="s">
        <v>20</v>
      </c>
      <c r="B32" s="122"/>
      <c r="C32" s="125">
        <f>WIN!C192/PERCENT!C153</f>
        <v>0.112</v>
      </c>
      <c r="D32" s="128"/>
      <c r="E32" s="125">
        <f>WIN!E192/PERCENT!E153</f>
        <v>0.108</v>
      </c>
      <c r="F32" s="128"/>
      <c r="G32" s="125">
        <f>WIN!G192/PERCENT!G153</f>
        <v>0.098</v>
      </c>
      <c r="H32" s="128"/>
      <c r="I32" s="125">
        <f>WIN!I192/PERCENT!I153</f>
        <v>0.093</v>
      </c>
      <c r="J32" s="128"/>
      <c r="K32" s="125">
        <f>WIN!K192/PERCENT!K153</f>
        <v>0.088</v>
      </c>
      <c r="L32" s="128"/>
      <c r="M32" s="125">
        <f>WIN!M192/PERCENT!M153</f>
        <v>0.084</v>
      </c>
      <c r="N32" s="249"/>
      <c r="O32" s="125">
        <f>WIN!O192/PERCENT!O153</f>
        <v>0.083</v>
      </c>
      <c r="P32" s="249"/>
      <c r="Q32" s="125">
        <f>WIN!Q192/PERCENT!Q153</f>
        <v>0.086</v>
      </c>
      <c r="R32" s="128"/>
      <c r="S32" s="125">
        <f>WIN!S192/PERCENT!S153</f>
        <v>0.084</v>
      </c>
      <c r="T32" s="136"/>
      <c r="U32" s="125">
        <f>WIN!U192/PERCENT!U153</f>
        <v>0.083</v>
      </c>
      <c r="V32" s="34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12">
      <c r="A33" s="122"/>
      <c r="B33" s="122"/>
      <c r="C33" s="125"/>
      <c r="D33" s="128"/>
      <c r="E33" s="125"/>
      <c r="F33" s="128"/>
      <c r="G33" s="125"/>
      <c r="H33" s="128"/>
      <c r="I33" s="125"/>
      <c r="J33" s="128"/>
      <c r="K33" s="125"/>
      <c r="L33" s="128"/>
      <c r="M33" s="125"/>
      <c r="N33" s="128"/>
      <c r="O33" s="125"/>
      <c r="P33" s="128"/>
      <c r="Q33" s="125"/>
      <c r="R33" s="128"/>
      <c r="S33" s="125"/>
      <c r="T33" s="136"/>
      <c r="U33" s="125"/>
      <c r="V33" s="34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ht="12">
      <c r="A34" s="121" t="s">
        <v>31</v>
      </c>
      <c r="B34" s="122"/>
      <c r="C34" s="125">
        <f>WIN!C194/PERCENT!C155</f>
        <v>0.106</v>
      </c>
      <c r="D34" s="128"/>
      <c r="E34" s="125">
        <f>WIN!E194/PERCENT!E155</f>
        <v>0.102</v>
      </c>
      <c r="F34" s="128"/>
      <c r="G34" s="125">
        <f>WIN!G194/PERCENT!G155</f>
        <v>0.096</v>
      </c>
      <c r="H34" s="128"/>
      <c r="I34" s="125">
        <f>WIN!I194/PERCENT!I155</f>
        <v>0.092</v>
      </c>
      <c r="J34" s="128"/>
      <c r="K34" s="125">
        <f>WIN!K194/PERCENT!K155</f>
        <v>0.087</v>
      </c>
      <c r="L34" s="128"/>
      <c r="M34" s="125">
        <f>WIN!M194/PERCENT!M155</f>
        <v>0.085</v>
      </c>
      <c r="N34" s="249"/>
      <c r="O34" s="125">
        <f>WIN!O194/PERCENT!O155</f>
        <v>0.083</v>
      </c>
      <c r="P34" s="249"/>
      <c r="Q34" s="125">
        <f>WIN!Q194/PERCENT!Q155</f>
        <v>0.084</v>
      </c>
      <c r="R34" s="128"/>
      <c r="S34" s="125">
        <f>WIN!S194/PERCENT!S155</f>
        <v>0.084</v>
      </c>
      <c r="T34" s="136"/>
      <c r="U34" s="125">
        <f>WIN!U194/PERCENT!U155</f>
        <v>0.082</v>
      </c>
      <c r="V34" s="34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2">
      <c r="A35" s="122"/>
      <c r="B35" s="122"/>
      <c r="C35" s="129"/>
      <c r="D35" s="128"/>
      <c r="E35" s="129"/>
      <c r="F35" s="128"/>
      <c r="G35" s="129"/>
      <c r="H35" s="128"/>
      <c r="I35" s="129"/>
      <c r="J35" s="128"/>
      <c r="K35" s="129"/>
      <c r="L35" s="128"/>
      <c r="M35" s="129"/>
      <c r="N35" s="128"/>
      <c r="O35" s="129"/>
      <c r="P35" s="129"/>
      <c r="Q35" s="129"/>
      <c r="R35" s="128"/>
      <c r="S35" s="136"/>
      <c r="T35" s="136"/>
      <c r="U35" s="1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21" ht="12">
      <c r="A36" s="130"/>
      <c r="B36" s="122"/>
      <c r="C36" s="131"/>
      <c r="D36" s="122"/>
      <c r="E36" s="131"/>
      <c r="F36" s="122"/>
      <c r="G36" s="131"/>
      <c r="H36" s="122"/>
      <c r="I36" s="131"/>
      <c r="J36" s="122"/>
      <c r="K36" s="131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2">
      <c r="A37" s="87"/>
      <c r="B37" s="122"/>
      <c r="C37" s="131"/>
      <c r="D37" s="122"/>
      <c r="E37" s="131"/>
      <c r="F37" s="122"/>
      <c r="G37" s="131"/>
      <c r="H37" s="122"/>
      <c r="I37" s="131"/>
      <c r="J37" s="122"/>
      <c r="K37" s="131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2.75" customHeight="1">
      <c r="A38" s="126"/>
      <c r="B38" s="122"/>
      <c r="C38" s="131"/>
      <c r="D38" s="122"/>
      <c r="E38" s="131"/>
      <c r="F38" s="122"/>
      <c r="G38" s="131"/>
      <c r="H38" s="122"/>
      <c r="I38" s="131"/>
      <c r="J38" s="122"/>
      <c r="K38" s="131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2.75" customHeight="1">
      <c r="A39" s="126"/>
      <c r="B39" s="122"/>
      <c r="C39" s="131"/>
      <c r="D39" s="122"/>
      <c r="E39" s="131"/>
      <c r="F39" s="122"/>
      <c r="G39" s="131"/>
      <c r="H39" s="122"/>
      <c r="I39" s="131"/>
      <c r="J39" s="122"/>
      <c r="K39" s="131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2">
      <c r="A40" s="126"/>
      <c r="B40" s="122"/>
      <c r="C40" s="131"/>
      <c r="D40" s="122"/>
      <c r="E40" s="131"/>
      <c r="F40" s="122"/>
      <c r="G40" s="131"/>
      <c r="H40" s="122"/>
      <c r="I40" s="131"/>
      <c r="J40" s="122"/>
      <c r="K40" s="131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2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77"/>
      <c r="P41" s="77"/>
      <c r="Q41" s="77"/>
      <c r="R41" s="77"/>
      <c r="S41" s="77"/>
      <c r="T41" s="122"/>
      <c r="U41" s="122"/>
    </row>
    <row r="42" spans="1:21" ht="12">
      <c r="A42" s="121" t="s">
        <v>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pans="1:21" ht="12">
      <c r="A43" s="127" t="s">
        <v>33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ht="12">
      <c r="A44" s="132" t="str">
        <f>A3</f>
        <v>1990 - 1999</v>
      </c>
      <c r="B44" s="123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</row>
    <row r="45" spans="1:21" ht="12">
      <c r="A45" s="121"/>
      <c r="B45" s="13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</row>
    <row r="46" spans="1:21" ht="12">
      <c r="A46" s="87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21" ht="12">
      <c r="A47" s="87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1:22" ht="12">
      <c r="A48" s="122"/>
      <c r="B48" s="122"/>
      <c r="C48" s="124" t="s">
        <v>3</v>
      </c>
      <c r="D48" s="122"/>
      <c r="E48" s="124" t="s">
        <v>4</v>
      </c>
      <c r="F48" s="122"/>
      <c r="G48" s="124" t="s">
        <v>5</v>
      </c>
      <c r="H48" s="122"/>
      <c r="I48" s="124" t="s">
        <v>6</v>
      </c>
      <c r="J48" s="122"/>
      <c r="K48" s="124" t="s">
        <v>7</v>
      </c>
      <c r="L48" s="122"/>
      <c r="M48" s="250" t="s">
        <v>8</v>
      </c>
      <c r="N48" s="251"/>
      <c r="O48" s="246" t="s">
        <v>9</v>
      </c>
      <c r="P48" s="247"/>
      <c r="Q48" s="246" t="s">
        <v>39</v>
      </c>
      <c r="R48" s="122"/>
      <c r="S48" s="246" t="s">
        <v>41</v>
      </c>
      <c r="T48" s="121"/>
      <c r="U48" s="246" t="s">
        <v>46</v>
      </c>
      <c r="V48" s="70"/>
    </row>
    <row r="49" spans="1:22" ht="12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36"/>
      <c r="R49" s="122"/>
      <c r="S49" s="136"/>
      <c r="T49" s="122"/>
      <c r="U49" s="136"/>
      <c r="V49" s="36"/>
    </row>
    <row r="50" spans="1:22" ht="12">
      <c r="A50" s="121" t="s">
        <v>10</v>
      </c>
      <c r="B50" s="122"/>
      <c r="C50" s="133">
        <f>(WIN!C90-PERCENT!C90)/PERCENT!C170</f>
        <v>0.161</v>
      </c>
      <c r="D50" s="133"/>
      <c r="E50" s="133">
        <f>(WIN!E90-PERCENT!E90)/PERCENT!E170</f>
        <v>0.16</v>
      </c>
      <c r="F50" s="133"/>
      <c r="G50" s="133">
        <f>(WIN!G90-PERCENT!G90)/PERCENT!G170</f>
        <v>0.164</v>
      </c>
      <c r="H50" s="133"/>
      <c r="I50" s="133">
        <f>(WIN!I90-PERCENT!I90)/PERCENT!I170</f>
        <v>0.163</v>
      </c>
      <c r="J50" s="126"/>
      <c r="K50" s="133">
        <f>(WIN!K90-PERCENT!K90)/PERCENT!K170</f>
        <v>0.166</v>
      </c>
      <c r="L50" s="126"/>
      <c r="M50" s="133">
        <f>(WIN!M90-PERCENT!M90)/PERCENT!M170</f>
        <v>0.163</v>
      </c>
      <c r="N50" s="133"/>
      <c r="O50" s="133">
        <f>(WIN!O90-PERCENT!O90)/PERCENT!O170</f>
        <v>0.16</v>
      </c>
      <c r="P50" s="133"/>
      <c r="Q50" s="133">
        <f>(WIN!Q90-PERCENT!Q90)/PERCENT!Q170</f>
        <v>0.15</v>
      </c>
      <c r="R50" s="252"/>
      <c r="S50" s="133">
        <f>(WIN!S90-PERCENT!S90)/PERCENT!S170</f>
        <v>0.147</v>
      </c>
      <c r="T50" s="253"/>
      <c r="U50" s="133">
        <f>(WIN!U90-PERCENT!U90)/PERCENT!U170</f>
        <v>0.16</v>
      </c>
      <c r="V50" s="35"/>
    </row>
    <row r="51" spans="1:22" ht="12">
      <c r="A51" s="122"/>
      <c r="B51" s="122"/>
      <c r="C51" s="133"/>
      <c r="D51" s="133"/>
      <c r="E51" s="133"/>
      <c r="F51" s="133"/>
      <c r="G51" s="133"/>
      <c r="H51" s="133"/>
      <c r="I51" s="133"/>
      <c r="J51" s="126"/>
      <c r="K51" s="133"/>
      <c r="L51" s="126"/>
      <c r="M51" s="133"/>
      <c r="N51" s="133"/>
      <c r="O51" s="133"/>
      <c r="P51" s="133"/>
      <c r="Q51" s="133"/>
      <c r="R51" s="122"/>
      <c r="S51" s="133"/>
      <c r="T51" s="122"/>
      <c r="U51" s="133"/>
      <c r="V51" s="35"/>
    </row>
    <row r="52" spans="1:22" ht="12">
      <c r="A52" s="121" t="s">
        <v>11</v>
      </c>
      <c r="B52" s="122"/>
      <c r="C52" s="133">
        <f>(WIN!C92-PERCENT!C92)/PERCENT!C172</f>
        <v>0.171</v>
      </c>
      <c r="D52" s="133"/>
      <c r="E52" s="133">
        <f>(WIN!E92-PERCENT!E92)/PERCENT!E172</f>
        <v>0.168</v>
      </c>
      <c r="F52" s="133"/>
      <c r="G52" s="133">
        <f>(WIN!G92-PERCENT!G92)/PERCENT!G172</f>
        <v>0.17</v>
      </c>
      <c r="H52" s="133"/>
      <c r="I52" s="133">
        <f>(WIN!I92-PERCENT!I92)/PERCENT!I172</f>
        <v>0.165</v>
      </c>
      <c r="J52" s="126"/>
      <c r="K52" s="133">
        <f>(WIN!K92-PERCENT!K92)/PERCENT!K172</f>
        <v>0.172</v>
      </c>
      <c r="L52" s="126"/>
      <c r="M52" s="133">
        <f>(WIN!M92-PERCENT!M92)/PERCENT!M172</f>
        <v>0.167</v>
      </c>
      <c r="N52" s="133"/>
      <c r="O52" s="133">
        <f>(WIN!O92-PERCENT!O92)/PERCENT!O172</f>
        <v>0.163</v>
      </c>
      <c r="P52" s="133"/>
      <c r="Q52" s="133">
        <f>(WIN!Q92-PERCENT!Q92)/PERCENT!Q172</f>
        <v>0.152</v>
      </c>
      <c r="R52" s="122"/>
      <c r="S52" s="133">
        <f>(WIN!S92-PERCENT!S92)/PERCENT!S172</f>
        <v>0.149</v>
      </c>
      <c r="T52" s="253"/>
      <c r="U52" s="133">
        <f>(WIN!U92-PERCENT!U92)/PERCENT!U172</f>
        <v>0.148</v>
      </c>
      <c r="V52" s="35"/>
    </row>
    <row r="53" spans="1:22" ht="12">
      <c r="A53" s="122"/>
      <c r="B53" s="122"/>
      <c r="C53" s="133"/>
      <c r="D53" s="133"/>
      <c r="E53" s="133"/>
      <c r="F53" s="133"/>
      <c r="G53" s="133"/>
      <c r="H53" s="133"/>
      <c r="I53" s="133"/>
      <c r="J53" s="126"/>
      <c r="K53" s="133"/>
      <c r="L53" s="126"/>
      <c r="M53" s="133"/>
      <c r="N53" s="133"/>
      <c r="O53" s="133"/>
      <c r="P53" s="133"/>
      <c r="Q53" s="133"/>
      <c r="R53" s="122"/>
      <c r="S53" s="133"/>
      <c r="T53" s="122"/>
      <c r="U53" s="133"/>
      <c r="V53" s="35"/>
    </row>
    <row r="54" spans="1:22" ht="12">
      <c r="A54" s="121" t="s">
        <v>12</v>
      </c>
      <c r="B54" s="122"/>
      <c r="C54" s="133">
        <f>(WIN!C94-PERCENT!C94)/PERCENT!C174</f>
        <v>0.159</v>
      </c>
      <c r="D54" s="133"/>
      <c r="E54" s="133">
        <f>(WIN!E94-PERCENT!E94)/PERCENT!E174</f>
        <v>0.164</v>
      </c>
      <c r="F54" s="133"/>
      <c r="G54" s="133">
        <f>(WIN!G94-PERCENT!G94)/PERCENT!G174</f>
        <v>0.157</v>
      </c>
      <c r="H54" s="133"/>
      <c r="I54" s="133">
        <f>(WIN!I94-PERCENT!I94)/PERCENT!I174</f>
        <v>0.162</v>
      </c>
      <c r="J54" s="126"/>
      <c r="K54" s="133">
        <f>(WIN!K94-PERCENT!K94)/PERCENT!K174</f>
        <v>0.153</v>
      </c>
      <c r="L54" s="126"/>
      <c r="M54" s="133">
        <f>(WIN!M94-PERCENT!M94)/PERCENT!M174</f>
        <v>0.148</v>
      </c>
      <c r="N54" s="133"/>
      <c r="O54" s="133">
        <f>(WIN!O94-PERCENT!O94)/PERCENT!O174</f>
        <v>0.156</v>
      </c>
      <c r="P54" s="133"/>
      <c r="Q54" s="133">
        <f>(WIN!Q94-PERCENT!Q94)/PERCENT!Q174</f>
        <v>0.15</v>
      </c>
      <c r="R54" s="122"/>
      <c r="S54" s="133">
        <f>(WIN!S94-PERCENT!S94)/PERCENT!S174</f>
        <v>0.15</v>
      </c>
      <c r="T54" s="253"/>
      <c r="U54" s="133">
        <f>(WIN!U94-PERCENT!U94)/PERCENT!U174</f>
        <v>0.161</v>
      </c>
      <c r="V54" s="35"/>
    </row>
    <row r="55" spans="1:22" ht="12">
      <c r="A55" s="122"/>
      <c r="B55" s="122"/>
      <c r="C55" s="133"/>
      <c r="D55" s="133"/>
      <c r="E55" s="133"/>
      <c r="F55" s="133"/>
      <c r="G55" s="133"/>
      <c r="H55" s="133"/>
      <c r="I55" s="133"/>
      <c r="J55" s="126"/>
      <c r="K55" s="133"/>
      <c r="L55" s="126"/>
      <c r="M55" s="133"/>
      <c r="N55" s="133"/>
      <c r="O55" s="133"/>
      <c r="P55" s="133"/>
      <c r="Q55" s="133"/>
      <c r="R55" s="122"/>
      <c r="S55" s="133"/>
      <c r="T55" s="122"/>
      <c r="U55" s="133"/>
      <c r="V55" s="35"/>
    </row>
    <row r="56" spans="1:22" ht="12">
      <c r="A56" s="121" t="s">
        <v>13</v>
      </c>
      <c r="B56" s="122"/>
      <c r="C56" s="133">
        <f>(WIN!C96-PERCENT!C96)/PERCENT!C176</f>
        <v>0.144</v>
      </c>
      <c r="D56" s="133"/>
      <c r="E56" s="133">
        <f>(WIN!E96-PERCENT!E96)/PERCENT!E176</f>
        <v>0.148</v>
      </c>
      <c r="F56" s="133"/>
      <c r="G56" s="133">
        <f>(WIN!G96-PERCENT!G96)/PERCENT!G176</f>
        <v>0.148</v>
      </c>
      <c r="H56" s="133"/>
      <c r="I56" s="133">
        <f>(WIN!I96-PERCENT!I96)/PERCENT!I176</f>
        <v>0.147</v>
      </c>
      <c r="J56" s="126"/>
      <c r="K56" s="133">
        <f>(WIN!K96-PERCENT!K96)/PERCENT!K176</f>
        <v>0.141</v>
      </c>
      <c r="L56" s="126"/>
      <c r="M56" s="133">
        <f>(WIN!M96-PERCENT!M96)/PERCENT!M176</f>
        <v>0.153</v>
      </c>
      <c r="N56" s="133"/>
      <c r="O56" s="133">
        <f>(WIN!O96-PERCENT!O96)/PERCENT!O176</f>
        <v>0.148</v>
      </c>
      <c r="P56" s="133"/>
      <c r="Q56" s="133">
        <f>(WIN!Q96-PERCENT!Q96)/PERCENT!Q176</f>
        <v>0.142</v>
      </c>
      <c r="R56" s="122"/>
      <c r="S56" s="133">
        <f>(WIN!S96-PERCENT!S96)/PERCENT!S176</f>
        <v>0.137</v>
      </c>
      <c r="T56" s="253"/>
      <c r="U56" s="133">
        <f>(WIN!U96-PERCENT!U96)/PERCENT!U176</f>
        <v>0.138</v>
      </c>
      <c r="V56" s="35"/>
    </row>
    <row r="57" spans="1:22" ht="12">
      <c r="A57" s="122"/>
      <c r="B57" s="122"/>
      <c r="C57" s="133"/>
      <c r="D57" s="133"/>
      <c r="E57" s="133"/>
      <c r="F57" s="133"/>
      <c r="G57" s="133"/>
      <c r="H57" s="133"/>
      <c r="I57" s="133"/>
      <c r="J57" s="126"/>
      <c r="K57" s="133"/>
      <c r="L57" s="126"/>
      <c r="M57" s="133"/>
      <c r="N57" s="133"/>
      <c r="O57" s="133"/>
      <c r="P57" s="133"/>
      <c r="Q57" s="133"/>
      <c r="R57" s="122"/>
      <c r="S57" s="133"/>
      <c r="T57" s="122"/>
      <c r="U57" s="133"/>
      <c r="V57" s="35"/>
    </row>
    <row r="58" spans="1:22" ht="12">
      <c r="A58" s="121" t="s">
        <v>14</v>
      </c>
      <c r="B58" s="122"/>
      <c r="C58" s="133">
        <f>(WIN!C98-PERCENT!C98)/PERCENT!C178</f>
        <v>0.162</v>
      </c>
      <c r="D58" s="133"/>
      <c r="E58" s="133">
        <f>(WIN!E98-PERCENT!E98)/PERCENT!E178</f>
        <v>0.16</v>
      </c>
      <c r="F58" s="133"/>
      <c r="G58" s="133">
        <f>(WIN!G98-PERCENT!G98)/PERCENT!G178</f>
        <v>0.157</v>
      </c>
      <c r="H58" s="133"/>
      <c r="I58" s="133">
        <f>(WIN!I98-PERCENT!I98)/PERCENT!I178</f>
        <v>0.158</v>
      </c>
      <c r="J58" s="126"/>
      <c r="K58" s="133">
        <f>(WIN!K98-PERCENT!K98)/PERCENT!K178</f>
        <v>0.155</v>
      </c>
      <c r="L58" s="126"/>
      <c r="M58" s="133">
        <f>(WIN!M98-PERCENT!M98)/PERCENT!M178</f>
        <v>0.156</v>
      </c>
      <c r="N58" s="133"/>
      <c r="O58" s="133">
        <f>(WIN!O98-PERCENT!O98)/PERCENT!O178</f>
        <v>0.154</v>
      </c>
      <c r="P58" s="133"/>
      <c r="Q58" s="133">
        <f>(WIN!Q98-PERCENT!Q98)/PERCENT!Q178</f>
        <v>0.15</v>
      </c>
      <c r="R58" s="122"/>
      <c r="S58" s="133">
        <f>(WIN!S98-PERCENT!S98)/PERCENT!S178</f>
        <v>0.152</v>
      </c>
      <c r="T58" s="253"/>
      <c r="U58" s="133">
        <f>(WIN!U98-PERCENT!U98)/PERCENT!U178</f>
        <v>0.149</v>
      </c>
      <c r="V58" s="35"/>
    </row>
    <row r="59" spans="1:22" ht="12">
      <c r="A59" s="122"/>
      <c r="B59" s="122"/>
      <c r="C59" s="133"/>
      <c r="D59" s="133"/>
      <c r="E59" s="133"/>
      <c r="F59" s="133"/>
      <c r="G59" s="133"/>
      <c r="H59" s="133"/>
      <c r="I59" s="133"/>
      <c r="J59" s="126"/>
      <c r="K59" s="133"/>
      <c r="L59" s="126"/>
      <c r="M59" s="133"/>
      <c r="N59" s="133"/>
      <c r="O59" s="133"/>
      <c r="P59" s="133"/>
      <c r="Q59" s="133"/>
      <c r="R59" s="122"/>
      <c r="S59" s="133"/>
      <c r="T59" s="122"/>
      <c r="U59" s="133"/>
      <c r="V59" s="35"/>
    </row>
    <row r="60" spans="1:22" ht="12">
      <c r="A60" s="121" t="s">
        <v>15</v>
      </c>
      <c r="B60" s="122"/>
      <c r="C60" s="133">
        <f>(WIN!C100-PERCENT!C100)/PERCENT!C180</f>
        <v>0.148</v>
      </c>
      <c r="D60" s="133"/>
      <c r="E60" s="133">
        <f>(WIN!E100-PERCENT!E100)/PERCENT!E180</f>
        <v>0.15</v>
      </c>
      <c r="F60" s="133"/>
      <c r="G60" s="133">
        <f>(WIN!G100-PERCENT!G100)/PERCENT!G180</f>
        <v>0.149</v>
      </c>
      <c r="H60" s="133"/>
      <c r="I60" s="133">
        <f>(WIN!I100-PERCENT!I100)/PERCENT!I180</f>
        <v>0.142</v>
      </c>
      <c r="J60" s="126"/>
      <c r="K60" s="133">
        <f>(WIN!K100-PERCENT!K100)/PERCENT!K180</f>
        <v>0.143</v>
      </c>
      <c r="L60" s="126"/>
      <c r="M60" s="133">
        <f>(WIN!M100-PERCENT!M100)/PERCENT!M180</f>
        <v>0.148</v>
      </c>
      <c r="N60" s="133"/>
      <c r="O60" s="133">
        <f>(WIN!O100-PERCENT!O100)/PERCENT!O180</f>
        <v>0.152</v>
      </c>
      <c r="P60" s="133"/>
      <c r="Q60" s="133">
        <f>(WIN!Q100-PERCENT!Q100)/PERCENT!Q180</f>
        <v>0.151</v>
      </c>
      <c r="R60" s="122"/>
      <c r="S60" s="133">
        <f>(WIN!S100-PERCENT!S100)/PERCENT!S180</f>
        <v>0.149</v>
      </c>
      <c r="T60" s="253"/>
      <c r="U60" s="133">
        <f>(WIN!U100-PERCENT!U100)/PERCENT!U180</f>
        <v>0.141</v>
      </c>
      <c r="V60" s="35"/>
    </row>
    <row r="61" spans="1:22" ht="12">
      <c r="A61" s="122"/>
      <c r="B61" s="122"/>
      <c r="C61" s="133"/>
      <c r="D61" s="133"/>
      <c r="E61" s="133"/>
      <c r="F61" s="133"/>
      <c r="G61" s="133"/>
      <c r="H61" s="133"/>
      <c r="I61" s="133"/>
      <c r="J61" s="126"/>
      <c r="K61" s="133"/>
      <c r="L61" s="126"/>
      <c r="M61" s="133"/>
      <c r="N61" s="133"/>
      <c r="O61" s="133"/>
      <c r="P61" s="133"/>
      <c r="Q61" s="133"/>
      <c r="R61" s="122"/>
      <c r="S61" s="133"/>
      <c r="T61" s="122"/>
      <c r="U61" s="133"/>
      <c r="V61" s="35"/>
    </row>
    <row r="62" spans="1:22" ht="12">
      <c r="A62" s="121" t="s">
        <v>16</v>
      </c>
      <c r="B62" s="122"/>
      <c r="C62" s="133">
        <f>(WIN!C102-PERCENT!C102)/PERCENT!C182</f>
        <v>0.16</v>
      </c>
      <c r="D62" s="133"/>
      <c r="E62" s="133">
        <f>(WIN!E102-PERCENT!E102)/PERCENT!E182</f>
        <v>0.158</v>
      </c>
      <c r="F62" s="133"/>
      <c r="G62" s="133">
        <f>(WIN!G102-PERCENT!G102)/PERCENT!G182</f>
        <v>0.158</v>
      </c>
      <c r="H62" s="133"/>
      <c r="I62" s="133">
        <f>(WIN!I102-PERCENT!I102)/PERCENT!I182</f>
        <v>0.154</v>
      </c>
      <c r="J62" s="126"/>
      <c r="K62" s="133">
        <f>(WIN!K102-PERCENT!K102)/PERCENT!K182</f>
        <v>0.159</v>
      </c>
      <c r="L62" s="126"/>
      <c r="M62" s="133">
        <f>(WIN!M102-PERCENT!M102)/PERCENT!M182</f>
        <v>0.158</v>
      </c>
      <c r="N62" s="133"/>
      <c r="O62" s="133">
        <f>(WIN!O102-PERCENT!O102)/PERCENT!O182</f>
        <v>0.137</v>
      </c>
      <c r="P62" s="133"/>
      <c r="Q62" s="133">
        <f>(WIN!Q102-PERCENT!Q102)/PERCENT!Q182</f>
        <v>0.141</v>
      </c>
      <c r="R62" s="122"/>
      <c r="S62" s="133">
        <f>(WIN!S102-PERCENT!S102)/PERCENT!S182</f>
        <v>0.152</v>
      </c>
      <c r="T62" s="253"/>
      <c r="U62" s="133">
        <f>(WIN!U102-PERCENT!U102)/PERCENT!U182</f>
        <v>0.146</v>
      </c>
      <c r="V62" s="35"/>
    </row>
    <row r="63" spans="1:22" ht="12">
      <c r="A63" s="122"/>
      <c r="B63" s="122"/>
      <c r="C63" s="133"/>
      <c r="D63" s="133"/>
      <c r="E63" s="133"/>
      <c r="F63" s="133"/>
      <c r="G63" s="133"/>
      <c r="H63" s="133"/>
      <c r="I63" s="133"/>
      <c r="J63" s="126"/>
      <c r="K63" s="133"/>
      <c r="L63" s="126"/>
      <c r="M63" s="133"/>
      <c r="N63" s="133"/>
      <c r="O63" s="133"/>
      <c r="P63" s="133"/>
      <c r="Q63" s="133"/>
      <c r="R63" s="122"/>
      <c r="S63" s="133"/>
      <c r="T63" s="122"/>
      <c r="U63" s="133"/>
      <c r="V63" s="35"/>
    </row>
    <row r="64" spans="1:22" ht="12">
      <c r="A64" s="121" t="s">
        <v>17</v>
      </c>
      <c r="B64" s="122"/>
      <c r="C64" s="133">
        <f>(WIN!C104-PERCENT!C104)/PERCENT!C184</f>
        <v>0.149</v>
      </c>
      <c r="D64" s="133"/>
      <c r="E64" s="133">
        <f>(WIN!E104-PERCENT!E104)/PERCENT!E184</f>
        <v>0.159</v>
      </c>
      <c r="F64" s="133"/>
      <c r="G64" s="133">
        <f>(WIN!G104-PERCENT!G104)/PERCENT!G184</f>
        <v>0.163</v>
      </c>
      <c r="H64" s="133"/>
      <c r="I64" s="133">
        <f>(WIN!I104-PERCENT!I104)/PERCENT!I184</f>
        <v>0.152</v>
      </c>
      <c r="J64" s="126"/>
      <c r="K64" s="133">
        <f>(WIN!K104-PERCENT!K104)/PERCENT!K184</f>
        <v>0.155</v>
      </c>
      <c r="L64" s="126"/>
      <c r="M64" s="133">
        <f>(WIN!M104-PERCENT!M104)/PERCENT!M184</f>
        <v>0.16</v>
      </c>
      <c r="N64" s="133"/>
      <c r="O64" s="133">
        <f>(WIN!O104-PERCENT!O104)/PERCENT!O184</f>
        <v>0.159</v>
      </c>
      <c r="P64" s="133"/>
      <c r="Q64" s="133">
        <f>(WIN!Q104-PERCENT!Q104)/PERCENT!Q184</f>
        <v>0.143</v>
      </c>
      <c r="R64" s="122"/>
      <c r="S64" s="133">
        <f>(WIN!S104-PERCENT!S104)/PERCENT!S184</f>
        <v>0.148</v>
      </c>
      <c r="T64" s="253"/>
      <c r="U64" s="133">
        <f>(WIN!U104-PERCENT!U104)/PERCENT!U184</f>
        <v>0.145</v>
      </c>
      <c r="V64" s="35"/>
    </row>
    <row r="65" spans="1:22" ht="12">
      <c r="A65" s="122"/>
      <c r="B65" s="122"/>
      <c r="C65" s="133"/>
      <c r="D65" s="133"/>
      <c r="E65" s="133"/>
      <c r="F65" s="133"/>
      <c r="G65" s="133"/>
      <c r="H65" s="133"/>
      <c r="I65" s="133"/>
      <c r="J65" s="126"/>
      <c r="K65" s="133"/>
      <c r="L65" s="126"/>
      <c r="M65" s="133"/>
      <c r="N65" s="133"/>
      <c r="O65" s="133"/>
      <c r="P65" s="133"/>
      <c r="Q65" s="133"/>
      <c r="R65" s="122"/>
      <c r="S65" s="133"/>
      <c r="T65" s="122"/>
      <c r="U65" s="133"/>
      <c r="V65" s="35"/>
    </row>
    <row r="66" spans="1:22" ht="12">
      <c r="A66" s="127" t="s">
        <v>18</v>
      </c>
      <c r="B66" s="122"/>
      <c r="C66" s="133">
        <f>(WIN!C106-PERCENT!C106)/PERCENT!C186</f>
        <v>0.157</v>
      </c>
      <c r="D66" s="133"/>
      <c r="E66" s="133">
        <f>(WIN!E106-PERCENT!E106)/PERCENT!E186</f>
        <v>0.152</v>
      </c>
      <c r="F66" s="133"/>
      <c r="G66" s="133">
        <f>(WIN!G106-PERCENT!G106)/PERCENT!G186</f>
        <v>0.158</v>
      </c>
      <c r="H66" s="133"/>
      <c r="I66" s="133">
        <f>(WIN!I106-PERCENT!I106)/PERCENT!I186</f>
        <v>0.159</v>
      </c>
      <c r="J66" s="126"/>
      <c r="K66" s="133">
        <f>(WIN!K106-PERCENT!K106)/PERCENT!K186</f>
        <v>0.154</v>
      </c>
      <c r="L66" s="126"/>
      <c r="M66" s="133">
        <f>(WIN!M106-PERCENT!M106)/PERCENT!M186</f>
        <v>0.157</v>
      </c>
      <c r="N66" s="133"/>
      <c r="O66" s="133">
        <f>(WIN!O106-PERCENT!O106)/PERCENT!O186</f>
        <v>0.151</v>
      </c>
      <c r="P66" s="133"/>
      <c r="Q66" s="133">
        <f>(WIN!Q106-PERCENT!Q106)/PERCENT!Q186</f>
        <v>0.147</v>
      </c>
      <c r="R66" s="122"/>
      <c r="S66" s="133">
        <f>(WIN!S106-PERCENT!S106)/PERCENT!S186</f>
        <v>0.158</v>
      </c>
      <c r="T66" s="253"/>
      <c r="U66" s="133">
        <f>(WIN!U106-PERCENT!U106)/PERCENT!U186</f>
        <v>0.153</v>
      </c>
      <c r="V66" s="35"/>
    </row>
    <row r="67" spans="1:22" ht="12">
      <c r="A67" s="122"/>
      <c r="B67" s="122"/>
      <c r="C67" s="133"/>
      <c r="D67" s="133"/>
      <c r="E67" s="133"/>
      <c r="F67" s="133"/>
      <c r="G67" s="133"/>
      <c r="H67" s="133"/>
      <c r="I67" s="133"/>
      <c r="J67" s="126"/>
      <c r="K67" s="133"/>
      <c r="L67" s="126"/>
      <c r="M67" s="133"/>
      <c r="N67" s="133"/>
      <c r="O67" s="133"/>
      <c r="P67" s="133"/>
      <c r="Q67" s="133"/>
      <c r="R67" s="122"/>
      <c r="S67" s="133"/>
      <c r="T67" s="122"/>
      <c r="U67" s="133"/>
      <c r="V67" s="35"/>
    </row>
    <row r="68" spans="1:22" ht="12">
      <c r="A68" s="121" t="s">
        <v>40</v>
      </c>
      <c r="B68" s="122"/>
      <c r="C68" s="133">
        <f>(WIN!C108-PERCENT!C108)/PERCENT!C188</f>
        <v>0.148</v>
      </c>
      <c r="D68" s="133"/>
      <c r="E68" s="133">
        <f>(WIN!E108-PERCENT!E108)/PERCENT!E188</f>
        <v>0.153</v>
      </c>
      <c r="F68" s="133"/>
      <c r="G68" s="133">
        <f>(WIN!G108-PERCENT!G108)/PERCENT!G188</f>
        <v>0.154</v>
      </c>
      <c r="H68" s="133"/>
      <c r="I68" s="133">
        <f>(WIN!I108-PERCENT!I108)/PERCENT!I188</f>
        <v>0.145</v>
      </c>
      <c r="J68" s="126"/>
      <c r="K68" s="133">
        <f>(WIN!K108-PERCENT!K108)/PERCENT!K188</f>
        <v>0.165</v>
      </c>
      <c r="L68" s="126"/>
      <c r="M68" s="133">
        <f>(WIN!M108-PERCENT!M108)/PERCENT!M188</f>
        <v>0.165</v>
      </c>
      <c r="N68" s="133"/>
      <c r="O68" s="133">
        <f>(WIN!O108-PERCENT!O108)/PERCENT!O188</f>
        <v>0.13</v>
      </c>
      <c r="P68" s="133"/>
      <c r="Q68" s="133">
        <f>(WIN!Q108-PERCENT!Q108)/PERCENT!Q188</f>
        <v>0.153</v>
      </c>
      <c r="R68" s="122"/>
      <c r="S68" s="133">
        <f>(WIN!S108-PERCENT!S108)/PERCENT!S188</f>
        <v>0.161</v>
      </c>
      <c r="T68" s="253"/>
      <c r="U68" s="133">
        <f>(WIN!U108-PERCENT!U108)/PERCENT!U188</f>
        <v>0.159</v>
      </c>
      <c r="V68" s="35"/>
    </row>
    <row r="69" spans="1:22" ht="12">
      <c r="A69" s="122"/>
      <c r="B69" s="122"/>
      <c r="C69" s="133"/>
      <c r="D69" s="133"/>
      <c r="E69" s="133"/>
      <c r="F69" s="133"/>
      <c r="G69" s="133"/>
      <c r="H69" s="133"/>
      <c r="I69" s="133"/>
      <c r="J69" s="126"/>
      <c r="K69" s="133"/>
      <c r="L69" s="126"/>
      <c r="M69" s="133"/>
      <c r="N69" s="133"/>
      <c r="O69" s="133"/>
      <c r="P69" s="133"/>
      <c r="Q69" s="133"/>
      <c r="R69" s="122"/>
      <c r="S69" s="133"/>
      <c r="T69" s="122"/>
      <c r="U69" s="133"/>
      <c r="V69" s="35"/>
    </row>
    <row r="70" spans="1:22" ht="12">
      <c r="A70" s="121" t="s">
        <v>19</v>
      </c>
      <c r="B70" s="122"/>
      <c r="C70" s="133">
        <f>(WIN!C110-PERCENT!C110)/PERCENT!C190</f>
        <v>0.151</v>
      </c>
      <c r="D70" s="133"/>
      <c r="E70" s="133">
        <f>(WIN!E110-PERCENT!E110)/PERCENT!E190</f>
        <v>0.153</v>
      </c>
      <c r="F70" s="133"/>
      <c r="G70" s="133">
        <f>(WIN!G110-PERCENT!G110)/PERCENT!G190</f>
        <v>0.139</v>
      </c>
      <c r="H70" s="133"/>
      <c r="I70" s="133">
        <f>(WIN!I110-PERCENT!I110)/PERCENT!I190</f>
        <v>0.149</v>
      </c>
      <c r="J70" s="126"/>
      <c r="K70" s="133">
        <f>(WIN!K110-PERCENT!K110)/PERCENT!K190</f>
        <v>0.155</v>
      </c>
      <c r="L70" s="126"/>
      <c r="M70" s="133">
        <f>(WIN!M110-PERCENT!M110)/PERCENT!M190</f>
        <v>0.154</v>
      </c>
      <c r="N70" s="133"/>
      <c r="O70" s="133">
        <f>(WIN!O110-PERCENT!O110)/PERCENT!O190</f>
        <v>0.151</v>
      </c>
      <c r="P70" s="133"/>
      <c r="Q70" s="133">
        <f>(WIN!Q110-PERCENT!Q110)/PERCENT!Q190</f>
        <v>0.148</v>
      </c>
      <c r="R70" s="122"/>
      <c r="S70" s="133">
        <f>(WIN!S110-PERCENT!S110)/PERCENT!S190</f>
        <v>0.159</v>
      </c>
      <c r="T70" s="253"/>
      <c r="U70" s="133">
        <f>(WIN!U110-PERCENT!U110)/PERCENT!U190</f>
        <v>0.155</v>
      </c>
      <c r="V70" s="35"/>
    </row>
    <row r="71" spans="1:22" ht="12">
      <c r="A71" s="122"/>
      <c r="B71" s="122"/>
      <c r="C71" s="133"/>
      <c r="D71" s="133"/>
      <c r="E71" s="133"/>
      <c r="F71" s="133"/>
      <c r="G71" s="133"/>
      <c r="H71" s="133"/>
      <c r="I71" s="133"/>
      <c r="J71" s="126"/>
      <c r="K71" s="133"/>
      <c r="L71" s="126"/>
      <c r="M71" s="133"/>
      <c r="N71" s="133"/>
      <c r="O71" s="133"/>
      <c r="P71" s="133"/>
      <c r="Q71" s="133"/>
      <c r="R71" s="122"/>
      <c r="S71" s="133"/>
      <c r="T71" s="122"/>
      <c r="U71" s="133"/>
      <c r="V71" s="35"/>
    </row>
    <row r="72" spans="1:39" ht="12">
      <c r="A72" s="121" t="s">
        <v>20</v>
      </c>
      <c r="B72" s="122"/>
      <c r="C72" s="133">
        <f>(WIN!C112-PERCENT!C112)/PERCENT!C192</f>
        <v>0.152</v>
      </c>
      <c r="D72" s="134"/>
      <c r="E72" s="133">
        <f>(WIN!E112-PERCENT!E112)/PERCENT!E192</f>
        <v>0.161</v>
      </c>
      <c r="F72" s="134"/>
      <c r="G72" s="133">
        <f>(WIN!G112-PERCENT!G112)/PERCENT!G192</f>
        <v>0.158</v>
      </c>
      <c r="H72" s="134"/>
      <c r="I72" s="133">
        <f>(WIN!I112-PERCENT!I112)/PERCENT!I192</f>
        <v>0.163</v>
      </c>
      <c r="J72" s="128"/>
      <c r="K72" s="133">
        <f>(WIN!K112-PERCENT!K112)/PERCENT!K192</f>
        <v>0.165</v>
      </c>
      <c r="L72" s="128"/>
      <c r="M72" s="133">
        <f>(WIN!M112-PERCENT!M112)/PERCENT!M192</f>
        <v>0.17</v>
      </c>
      <c r="N72" s="134"/>
      <c r="O72" s="133">
        <f>(WIN!O112-PERCENT!O112)/PERCENT!O192</f>
        <v>0.168</v>
      </c>
      <c r="P72" s="134"/>
      <c r="Q72" s="133">
        <f>(WIN!Q112-PERCENT!Q112)/PERCENT!Q192</f>
        <v>0.159</v>
      </c>
      <c r="R72" s="134"/>
      <c r="S72" s="133">
        <f>(WIN!S112-PERCENT!S112)/PERCENT!S192</f>
        <v>0.165</v>
      </c>
      <c r="T72" s="254"/>
      <c r="U72" s="133">
        <f>(WIN!U112-PERCENT!U112)/PERCENT!U192</f>
        <v>0.161</v>
      </c>
      <c r="V72" s="35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</row>
    <row r="73" spans="1:39" ht="12">
      <c r="A73" s="122"/>
      <c r="B73" s="122"/>
      <c r="C73" s="133"/>
      <c r="D73" s="134"/>
      <c r="E73" s="133"/>
      <c r="F73" s="134"/>
      <c r="G73" s="133"/>
      <c r="H73" s="134"/>
      <c r="I73" s="133"/>
      <c r="J73" s="128"/>
      <c r="K73" s="133"/>
      <c r="L73" s="128"/>
      <c r="M73" s="133"/>
      <c r="N73" s="128"/>
      <c r="O73" s="133"/>
      <c r="P73" s="134"/>
      <c r="Q73" s="133"/>
      <c r="R73" s="136"/>
      <c r="S73" s="133"/>
      <c r="T73" s="136"/>
      <c r="U73" s="133"/>
      <c r="V73" s="35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12">
      <c r="A74" s="121" t="s">
        <v>31</v>
      </c>
      <c r="B74" s="122"/>
      <c r="C74" s="133">
        <f>(WIN!C114-PERCENT!C114)/PERCENT!C194</f>
        <v>0.155</v>
      </c>
      <c r="D74" s="134"/>
      <c r="E74" s="133">
        <f>(WIN!E114-PERCENT!E114)/PERCENT!E194</f>
        <v>0.158</v>
      </c>
      <c r="F74" s="134"/>
      <c r="G74" s="133">
        <f>(WIN!G114-PERCENT!G114)/PERCENT!G194</f>
        <v>0.156</v>
      </c>
      <c r="H74" s="134"/>
      <c r="I74" s="133">
        <f>(WIN!I114-PERCENT!I114)/PERCENT!I194</f>
        <v>0.156</v>
      </c>
      <c r="J74" s="128"/>
      <c r="K74" s="133">
        <f>(WIN!K114-PERCENT!K114)/PERCENT!K194</f>
        <v>0.158</v>
      </c>
      <c r="L74" s="128"/>
      <c r="M74" s="133">
        <f>(WIN!M114-PERCENT!M114)/PERCENT!M194</f>
        <v>0.159</v>
      </c>
      <c r="N74" s="128"/>
      <c r="O74" s="133">
        <f>(WIN!O114-PERCENT!O114)/PERCENT!O194</f>
        <v>0.155</v>
      </c>
      <c r="P74" s="134"/>
      <c r="Q74" s="133">
        <f>(WIN!Q114-PERCENT!Q114)/PERCENT!Q194</f>
        <v>0.15</v>
      </c>
      <c r="R74" s="136"/>
      <c r="S74" s="133">
        <f>(WIN!S114-PERCENT!S114)/PERCENT!S194</f>
        <v>0.154</v>
      </c>
      <c r="T74" s="255"/>
      <c r="U74" s="133">
        <f>(WIN!U114-PERCENT!U114)/PERCENT!U194</f>
        <v>0.153</v>
      </c>
      <c r="V74" s="35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spans="1:39" ht="12">
      <c r="A75" s="122"/>
      <c r="B75" s="122"/>
      <c r="C75" s="135"/>
      <c r="D75" s="136"/>
      <c r="E75" s="135"/>
      <c r="F75" s="136"/>
      <c r="G75" s="135"/>
      <c r="H75" s="136"/>
      <c r="I75" s="135"/>
      <c r="J75" s="136"/>
      <c r="K75" s="135"/>
      <c r="L75" s="136"/>
      <c r="M75" s="135"/>
      <c r="N75" s="136"/>
      <c r="O75" s="135"/>
      <c r="P75" s="135"/>
      <c r="Q75" s="135"/>
      <c r="R75" s="136"/>
      <c r="S75" s="136"/>
      <c r="T75" s="136"/>
      <c r="U75" s="1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</row>
    <row r="76" spans="1:21" ht="12">
      <c r="A76" s="137"/>
      <c r="B76" s="122"/>
      <c r="C76" s="131"/>
      <c r="D76" s="122"/>
      <c r="E76" s="131"/>
      <c r="F76" s="122"/>
      <c r="G76" s="131"/>
      <c r="H76" s="122"/>
      <c r="I76" s="131"/>
      <c r="J76" s="122"/>
      <c r="K76" s="131"/>
      <c r="L76" s="122"/>
      <c r="M76" s="131"/>
      <c r="N76" s="131"/>
      <c r="O76" s="122"/>
      <c r="P76" s="122"/>
      <c r="Q76" s="122"/>
      <c r="R76" s="122"/>
      <c r="S76" s="122"/>
      <c r="T76" s="122"/>
      <c r="U76" s="122"/>
    </row>
    <row r="77" spans="1:21" ht="12.75" customHeight="1">
      <c r="A77" s="126"/>
      <c r="B77" s="122"/>
      <c r="C77" s="131"/>
      <c r="D77" s="122"/>
      <c r="E77" s="131"/>
      <c r="F77" s="122"/>
      <c r="G77" s="131"/>
      <c r="H77" s="122"/>
      <c r="I77" s="131"/>
      <c r="J77" s="122"/>
      <c r="K77" s="131"/>
      <c r="L77" s="122"/>
      <c r="M77" s="131"/>
      <c r="N77" s="131"/>
      <c r="O77" s="122"/>
      <c r="P77" s="122"/>
      <c r="Q77" s="122"/>
      <c r="R77" s="122"/>
      <c r="S77" s="122"/>
      <c r="T77" s="122"/>
      <c r="U77" s="122"/>
    </row>
    <row r="78" spans="1:21" ht="12">
      <c r="A78" s="126"/>
      <c r="B78" s="122"/>
      <c r="C78" s="131"/>
      <c r="D78" s="122"/>
      <c r="E78" s="131"/>
      <c r="F78" s="122"/>
      <c r="G78" s="131"/>
      <c r="H78" s="122"/>
      <c r="I78" s="131"/>
      <c r="J78" s="122"/>
      <c r="K78" s="131"/>
      <c r="L78" s="122"/>
      <c r="M78" s="131"/>
      <c r="N78" s="131"/>
      <c r="O78" s="122"/>
      <c r="P78" s="122"/>
      <c r="Q78" s="122"/>
      <c r="R78" s="122"/>
      <c r="S78" s="122"/>
      <c r="T78" s="122"/>
      <c r="U78" s="122"/>
    </row>
    <row r="79" spans="1:21" ht="12">
      <c r="A79" s="122"/>
      <c r="B79" s="122"/>
      <c r="C79" s="131"/>
      <c r="D79" s="122"/>
      <c r="E79" s="131"/>
      <c r="F79" s="122"/>
      <c r="G79" s="131"/>
      <c r="H79" s="122"/>
      <c r="I79" s="131"/>
      <c r="J79" s="122"/>
      <c r="K79" s="256"/>
      <c r="L79" s="122"/>
      <c r="M79" s="122"/>
      <c r="N79" s="122"/>
      <c r="O79" s="77"/>
      <c r="P79" s="77"/>
      <c r="Q79" s="77"/>
      <c r="R79" s="77"/>
      <c r="S79" s="77"/>
      <c r="T79" s="122"/>
      <c r="U79" s="122"/>
    </row>
    <row r="80" spans="1:21" ht="12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</row>
    <row r="81" spans="1:21" ht="12">
      <c r="A81" s="95" t="s">
        <v>0</v>
      </c>
      <c r="B81" s="9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</row>
    <row r="82" spans="1:21" ht="12">
      <c r="A82" s="127" t="s">
        <v>44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1:21" ht="12">
      <c r="A83" s="132" t="str">
        <f>A3</f>
        <v>1990 - 1999</v>
      </c>
      <c r="B83" s="123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</row>
    <row r="84" spans="1:21" ht="12">
      <c r="A84" s="121" t="s">
        <v>2</v>
      </c>
      <c r="B84" s="13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</row>
    <row r="85" spans="1:21" ht="12">
      <c r="A85" s="121"/>
      <c r="B85" s="13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</row>
    <row r="86" spans="1:21" ht="12">
      <c r="A86" s="77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</row>
    <row r="87" spans="1:21" ht="12">
      <c r="A87" s="77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</row>
    <row r="88" spans="1:22" ht="12">
      <c r="A88" s="122"/>
      <c r="B88" s="122"/>
      <c r="C88" s="124" t="s">
        <v>3</v>
      </c>
      <c r="D88" s="122"/>
      <c r="E88" s="124" t="s">
        <v>4</v>
      </c>
      <c r="F88" s="122"/>
      <c r="G88" s="124" t="s">
        <v>5</v>
      </c>
      <c r="H88" s="122"/>
      <c r="I88" s="124" t="s">
        <v>6</v>
      </c>
      <c r="J88" s="122"/>
      <c r="K88" s="124" t="s">
        <v>7</v>
      </c>
      <c r="L88" s="122"/>
      <c r="M88" s="124">
        <v>1995</v>
      </c>
      <c r="N88" s="257"/>
      <c r="O88" s="246" t="s">
        <v>9</v>
      </c>
      <c r="P88" s="247"/>
      <c r="Q88" s="246" t="s">
        <v>39</v>
      </c>
      <c r="R88" s="122"/>
      <c r="S88" s="246" t="s">
        <v>41</v>
      </c>
      <c r="T88" s="122"/>
      <c r="U88" s="246" t="s">
        <v>46</v>
      </c>
      <c r="V88" s="70"/>
    </row>
    <row r="89" spans="1:21" ht="12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52"/>
      <c r="N89" s="152"/>
      <c r="O89" s="122"/>
      <c r="P89" s="122"/>
      <c r="Q89" s="122"/>
      <c r="R89" s="122"/>
      <c r="S89" s="122"/>
      <c r="T89" s="122"/>
      <c r="U89" s="122"/>
    </row>
    <row r="90" spans="1:22" ht="12">
      <c r="A90" s="121" t="s">
        <v>10</v>
      </c>
      <c r="B90" s="122"/>
      <c r="C90" s="258"/>
      <c r="D90" s="122"/>
      <c r="E90" s="258"/>
      <c r="F90" s="122"/>
      <c r="G90" s="258"/>
      <c r="H90" s="122"/>
      <c r="I90" s="152">
        <v>0</v>
      </c>
      <c r="J90" s="122"/>
      <c r="K90" s="152">
        <v>0</v>
      </c>
      <c r="L90" s="122"/>
      <c r="M90" s="152">
        <v>1914</v>
      </c>
      <c r="N90" s="152"/>
      <c r="O90" s="259">
        <v>2038</v>
      </c>
      <c r="P90" s="259"/>
      <c r="Q90" s="259">
        <v>1083</v>
      </c>
      <c r="R90" s="122"/>
      <c r="S90" s="259">
        <v>181</v>
      </c>
      <c r="T90" s="122"/>
      <c r="U90" s="259">
        <v>0</v>
      </c>
      <c r="V90" s="29"/>
    </row>
    <row r="91" spans="1:22" ht="12">
      <c r="A91" s="122"/>
      <c r="B91" s="122"/>
      <c r="C91" s="122"/>
      <c r="D91" s="122"/>
      <c r="E91" s="122"/>
      <c r="F91" s="122"/>
      <c r="G91" s="122"/>
      <c r="H91" s="122"/>
      <c r="I91" s="152"/>
      <c r="J91" s="122"/>
      <c r="K91" s="152"/>
      <c r="L91" s="122"/>
      <c r="M91" s="152"/>
      <c r="N91" s="152"/>
      <c r="O91" s="259"/>
      <c r="P91" s="259"/>
      <c r="Q91" s="259"/>
      <c r="R91" s="122"/>
      <c r="S91" s="259"/>
      <c r="T91" s="122"/>
      <c r="U91" s="259"/>
      <c r="V91" s="29"/>
    </row>
    <row r="92" spans="1:22" ht="12">
      <c r="A92" s="121" t="s">
        <v>11</v>
      </c>
      <c r="B92" s="122"/>
      <c r="C92" s="258"/>
      <c r="D92" s="122"/>
      <c r="E92" s="258"/>
      <c r="F92" s="122"/>
      <c r="G92" s="258"/>
      <c r="H92" s="122"/>
      <c r="I92" s="152">
        <v>2572</v>
      </c>
      <c r="J92" s="122"/>
      <c r="K92" s="152">
        <v>4676</v>
      </c>
      <c r="L92" s="122"/>
      <c r="M92" s="152">
        <v>4309</v>
      </c>
      <c r="N92" s="152"/>
      <c r="O92" s="259">
        <v>2995</v>
      </c>
      <c r="P92" s="259"/>
      <c r="Q92" s="259">
        <v>2208</v>
      </c>
      <c r="R92" s="122"/>
      <c r="S92" s="259">
        <v>1847</v>
      </c>
      <c r="T92" s="122"/>
      <c r="U92" s="259">
        <v>1438</v>
      </c>
      <c r="V92" s="29"/>
    </row>
    <row r="93" spans="1:22" ht="12">
      <c r="A93" s="122"/>
      <c r="B93" s="122"/>
      <c r="C93" s="122"/>
      <c r="D93" s="122"/>
      <c r="E93" s="122"/>
      <c r="F93" s="122"/>
      <c r="G93" s="122"/>
      <c r="H93" s="122"/>
      <c r="I93" s="152"/>
      <c r="J93" s="122"/>
      <c r="K93" s="152"/>
      <c r="L93" s="122"/>
      <c r="M93" s="152"/>
      <c r="N93" s="152"/>
      <c r="O93" s="259"/>
      <c r="P93" s="259"/>
      <c r="Q93" s="259"/>
      <c r="R93" s="122"/>
      <c r="S93" s="259"/>
      <c r="T93" s="122"/>
      <c r="U93" s="259"/>
      <c r="V93" s="29"/>
    </row>
    <row r="94" spans="1:22" ht="12">
      <c r="A94" s="121" t="s">
        <v>12</v>
      </c>
      <c r="B94" s="122"/>
      <c r="C94" s="258"/>
      <c r="D94" s="122"/>
      <c r="E94" s="258"/>
      <c r="F94" s="122"/>
      <c r="G94" s="258"/>
      <c r="H94" s="122"/>
      <c r="I94" s="152">
        <v>557</v>
      </c>
      <c r="J94" s="122"/>
      <c r="K94" s="152">
        <v>3034</v>
      </c>
      <c r="L94" s="122"/>
      <c r="M94" s="152">
        <v>2350</v>
      </c>
      <c r="N94" s="152"/>
      <c r="O94" s="259">
        <v>1754</v>
      </c>
      <c r="P94" s="259"/>
      <c r="Q94" s="259">
        <v>923</v>
      </c>
      <c r="R94" s="122"/>
      <c r="S94" s="259">
        <v>1303</v>
      </c>
      <c r="T94" s="122"/>
      <c r="U94" s="259">
        <v>1191</v>
      </c>
      <c r="V94" s="29"/>
    </row>
    <row r="95" spans="1:22" ht="12">
      <c r="A95" s="122"/>
      <c r="B95" s="122"/>
      <c r="C95" s="122"/>
      <c r="D95" s="122"/>
      <c r="E95" s="122"/>
      <c r="F95" s="122"/>
      <c r="G95" s="122"/>
      <c r="H95" s="122"/>
      <c r="I95" s="152"/>
      <c r="J95" s="122"/>
      <c r="K95" s="152"/>
      <c r="L95" s="122"/>
      <c r="M95" s="152"/>
      <c r="N95" s="152"/>
      <c r="O95" s="259"/>
      <c r="P95" s="259"/>
      <c r="Q95" s="259"/>
      <c r="R95" s="122"/>
      <c r="S95" s="259"/>
      <c r="T95" s="122"/>
      <c r="U95" s="259"/>
      <c r="V95" s="29"/>
    </row>
    <row r="96" spans="1:22" ht="12">
      <c r="A96" s="121" t="s">
        <v>13</v>
      </c>
      <c r="B96" s="122"/>
      <c r="C96" s="122"/>
      <c r="D96" s="122"/>
      <c r="E96" s="122"/>
      <c r="F96" s="122"/>
      <c r="G96" s="122"/>
      <c r="H96" s="122"/>
      <c r="I96" s="152">
        <v>0</v>
      </c>
      <c r="J96" s="122"/>
      <c r="K96" s="152">
        <v>428</v>
      </c>
      <c r="L96" s="122"/>
      <c r="M96" s="152">
        <v>95</v>
      </c>
      <c r="N96" s="152"/>
      <c r="O96" s="259">
        <v>0</v>
      </c>
      <c r="P96" s="259"/>
      <c r="Q96" s="259">
        <v>0</v>
      </c>
      <c r="R96" s="122"/>
      <c r="S96" s="259">
        <v>0</v>
      </c>
      <c r="T96" s="122"/>
      <c r="U96" s="259">
        <v>0</v>
      </c>
      <c r="V96" s="29"/>
    </row>
    <row r="97" spans="1:22" ht="12">
      <c r="A97" s="122"/>
      <c r="B97" s="122"/>
      <c r="C97" s="122"/>
      <c r="D97" s="122"/>
      <c r="E97" s="122"/>
      <c r="F97" s="122"/>
      <c r="G97" s="122"/>
      <c r="H97" s="122"/>
      <c r="I97" s="152"/>
      <c r="J97" s="122"/>
      <c r="K97" s="152"/>
      <c r="L97" s="122"/>
      <c r="M97" s="152"/>
      <c r="N97" s="152"/>
      <c r="O97" s="259"/>
      <c r="P97" s="259"/>
      <c r="Q97" s="259"/>
      <c r="R97" s="122"/>
      <c r="S97" s="259"/>
      <c r="T97" s="122"/>
      <c r="U97" s="259"/>
      <c r="V97" s="29"/>
    </row>
    <row r="98" spans="1:22" ht="12">
      <c r="A98" s="121" t="s">
        <v>14</v>
      </c>
      <c r="B98" s="122"/>
      <c r="C98" s="122"/>
      <c r="D98" s="122"/>
      <c r="E98" s="122"/>
      <c r="F98" s="122"/>
      <c r="G98" s="122"/>
      <c r="H98" s="122"/>
      <c r="I98" s="152">
        <v>215</v>
      </c>
      <c r="J98" s="122"/>
      <c r="K98" s="152">
        <v>2055</v>
      </c>
      <c r="L98" s="122"/>
      <c r="M98" s="152">
        <v>1214</v>
      </c>
      <c r="N98" s="152"/>
      <c r="O98" s="259">
        <v>23</v>
      </c>
      <c r="P98" s="259"/>
      <c r="Q98" s="259">
        <v>946</v>
      </c>
      <c r="R98" s="122"/>
      <c r="S98" s="259">
        <v>1168</v>
      </c>
      <c r="T98" s="122"/>
      <c r="U98" s="259">
        <v>1267</v>
      </c>
      <c r="V98" s="29"/>
    </row>
    <row r="99" spans="1:22" ht="12">
      <c r="A99" s="122"/>
      <c r="B99" s="122"/>
      <c r="C99" s="122"/>
      <c r="D99" s="122"/>
      <c r="E99" s="122"/>
      <c r="F99" s="122"/>
      <c r="G99" s="122"/>
      <c r="H99" s="122"/>
      <c r="I99" s="152"/>
      <c r="J99" s="122"/>
      <c r="K99" s="152"/>
      <c r="L99" s="122"/>
      <c r="M99" s="152"/>
      <c r="N99" s="152"/>
      <c r="O99" s="259"/>
      <c r="P99" s="259"/>
      <c r="Q99" s="259"/>
      <c r="R99" s="122"/>
      <c r="S99" s="259"/>
      <c r="T99" s="122"/>
      <c r="U99" s="259"/>
      <c r="V99" s="29"/>
    </row>
    <row r="100" spans="1:22" ht="12">
      <c r="A100" s="121" t="s">
        <v>15</v>
      </c>
      <c r="B100" s="122"/>
      <c r="C100" s="122"/>
      <c r="D100" s="122"/>
      <c r="E100" s="122"/>
      <c r="F100" s="122"/>
      <c r="G100" s="122"/>
      <c r="H100" s="122"/>
      <c r="I100" s="152">
        <v>3734</v>
      </c>
      <c r="J100" s="122"/>
      <c r="K100" s="152">
        <v>4854</v>
      </c>
      <c r="L100" s="122"/>
      <c r="M100" s="152">
        <v>3259</v>
      </c>
      <c r="N100" s="152"/>
      <c r="O100" s="259">
        <v>3085</v>
      </c>
      <c r="P100" s="259"/>
      <c r="Q100" s="259">
        <v>2055</v>
      </c>
      <c r="R100" s="122"/>
      <c r="S100" s="259">
        <v>89</v>
      </c>
      <c r="T100" s="122"/>
      <c r="U100" s="259">
        <v>0</v>
      </c>
      <c r="V100" s="29"/>
    </row>
    <row r="101" spans="1:22" ht="12">
      <c r="A101" s="122"/>
      <c r="B101" s="122"/>
      <c r="C101" s="122"/>
      <c r="D101" s="122"/>
      <c r="E101" s="122"/>
      <c r="F101" s="122"/>
      <c r="G101" s="122"/>
      <c r="H101" s="122"/>
      <c r="I101" s="152"/>
      <c r="J101" s="122"/>
      <c r="K101" s="152"/>
      <c r="L101" s="122"/>
      <c r="M101" s="152"/>
      <c r="N101" s="152"/>
      <c r="O101" s="259"/>
      <c r="P101" s="259"/>
      <c r="Q101" s="259"/>
      <c r="R101" s="122"/>
      <c r="S101" s="259"/>
      <c r="T101" s="122"/>
      <c r="U101" s="259"/>
      <c r="V101" s="29"/>
    </row>
    <row r="102" spans="1:22" ht="12">
      <c r="A102" s="121" t="s">
        <v>16</v>
      </c>
      <c r="B102" s="122"/>
      <c r="C102" s="122"/>
      <c r="D102" s="122"/>
      <c r="E102" s="122"/>
      <c r="F102" s="122"/>
      <c r="G102" s="122"/>
      <c r="H102" s="122"/>
      <c r="I102" s="152">
        <v>1707</v>
      </c>
      <c r="J102" s="122"/>
      <c r="K102" s="152">
        <v>2994</v>
      </c>
      <c r="L102" s="122"/>
      <c r="M102" s="152">
        <v>3038</v>
      </c>
      <c r="N102" s="152"/>
      <c r="O102" s="259">
        <v>2332</v>
      </c>
      <c r="P102" s="259"/>
      <c r="Q102" s="259">
        <v>1932</v>
      </c>
      <c r="R102" s="122"/>
      <c r="S102" s="259">
        <v>1914</v>
      </c>
      <c r="T102" s="122"/>
      <c r="U102" s="259">
        <v>2110</v>
      </c>
      <c r="V102" s="29"/>
    </row>
    <row r="103" spans="1:22" ht="12">
      <c r="A103" s="122"/>
      <c r="B103" s="122"/>
      <c r="C103" s="122"/>
      <c r="D103" s="122"/>
      <c r="E103" s="122"/>
      <c r="F103" s="122"/>
      <c r="G103" s="122"/>
      <c r="H103" s="122"/>
      <c r="I103" s="152"/>
      <c r="J103" s="122"/>
      <c r="K103" s="152"/>
      <c r="L103" s="122"/>
      <c r="M103" s="152"/>
      <c r="N103" s="152"/>
      <c r="O103" s="259"/>
      <c r="P103" s="259"/>
      <c r="Q103" s="259"/>
      <c r="R103" s="122"/>
      <c r="S103" s="259"/>
      <c r="T103" s="122"/>
      <c r="U103" s="259"/>
      <c r="V103" s="29"/>
    </row>
    <row r="104" spans="1:22" ht="12">
      <c r="A104" s="121" t="s">
        <v>17</v>
      </c>
      <c r="B104" s="122"/>
      <c r="C104" s="122"/>
      <c r="D104" s="122"/>
      <c r="E104" s="122"/>
      <c r="F104" s="122"/>
      <c r="G104" s="122"/>
      <c r="H104" s="122"/>
      <c r="I104" s="152">
        <v>1130</v>
      </c>
      <c r="J104" s="122"/>
      <c r="K104" s="152">
        <v>2657</v>
      </c>
      <c r="L104" s="122"/>
      <c r="M104" s="152">
        <v>2209</v>
      </c>
      <c r="N104" s="152"/>
      <c r="O104" s="259">
        <v>1238</v>
      </c>
      <c r="P104" s="259"/>
      <c r="Q104" s="259">
        <v>926</v>
      </c>
      <c r="R104" s="122"/>
      <c r="S104" s="259">
        <v>0</v>
      </c>
      <c r="T104" s="122"/>
      <c r="U104" s="259">
        <v>0</v>
      </c>
      <c r="V104" s="29"/>
    </row>
    <row r="105" spans="1:22" ht="12">
      <c r="A105" s="122"/>
      <c r="B105" s="122"/>
      <c r="C105" s="122"/>
      <c r="D105" s="122"/>
      <c r="E105" s="122"/>
      <c r="F105" s="122"/>
      <c r="G105" s="122"/>
      <c r="H105" s="122"/>
      <c r="I105" s="152"/>
      <c r="J105" s="122"/>
      <c r="K105" s="152"/>
      <c r="L105" s="122"/>
      <c r="M105" s="152"/>
      <c r="N105" s="152"/>
      <c r="O105" s="259"/>
      <c r="P105" s="259"/>
      <c r="Q105" s="259"/>
      <c r="R105" s="122"/>
      <c r="S105" s="259"/>
      <c r="T105" s="122"/>
      <c r="U105" s="259"/>
      <c r="V105" s="29"/>
    </row>
    <row r="106" spans="1:22" ht="12">
      <c r="A106" s="127" t="s">
        <v>18</v>
      </c>
      <c r="B106" s="122"/>
      <c r="C106" s="122"/>
      <c r="D106" s="122"/>
      <c r="E106" s="122"/>
      <c r="F106" s="122"/>
      <c r="G106" s="122"/>
      <c r="H106" s="122"/>
      <c r="I106" s="152">
        <v>0</v>
      </c>
      <c r="J106" s="122"/>
      <c r="K106" s="152">
        <v>1126</v>
      </c>
      <c r="L106" s="122"/>
      <c r="M106" s="152">
        <v>768</v>
      </c>
      <c r="N106" s="152"/>
      <c r="O106" s="259">
        <v>4365</v>
      </c>
      <c r="P106" s="259"/>
      <c r="Q106" s="259">
        <v>8781</v>
      </c>
      <c r="R106" s="122"/>
      <c r="S106" s="259">
        <v>9880</v>
      </c>
      <c r="T106" s="122"/>
      <c r="U106" s="259">
        <v>10177</v>
      </c>
      <c r="V106" s="29"/>
    </row>
    <row r="107" spans="1:22" ht="12">
      <c r="A107" s="122"/>
      <c r="B107" s="122"/>
      <c r="C107" s="122"/>
      <c r="D107" s="122"/>
      <c r="E107" s="122"/>
      <c r="F107" s="122"/>
      <c r="G107" s="122"/>
      <c r="H107" s="122"/>
      <c r="I107" s="152"/>
      <c r="J107" s="122"/>
      <c r="K107" s="152"/>
      <c r="L107" s="122"/>
      <c r="M107" s="152"/>
      <c r="N107" s="152"/>
      <c r="O107" s="259"/>
      <c r="P107" s="259"/>
      <c r="Q107" s="259"/>
      <c r="R107" s="122"/>
      <c r="S107" s="259"/>
      <c r="T107" s="122"/>
      <c r="U107" s="259"/>
      <c r="V107" s="29"/>
    </row>
    <row r="108" spans="1:22" ht="12">
      <c r="A108" s="121" t="s">
        <v>40</v>
      </c>
      <c r="B108" s="122"/>
      <c r="C108" s="122"/>
      <c r="D108" s="122"/>
      <c r="E108" s="122"/>
      <c r="F108" s="122"/>
      <c r="G108" s="122"/>
      <c r="H108" s="122"/>
      <c r="I108" s="152">
        <v>1839</v>
      </c>
      <c r="J108" s="122"/>
      <c r="K108" s="152">
        <v>1960</v>
      </c>
      <c r="L108" s="122"/>
      <c r="M108" s="152">
        <v>1048</v>
      </c>
      <c r="N108" s="152"/>
      <c r="O108" s="259">
        <v>722</v>
      </c>
      <c r="P108" s="259"/>
      <c r="Q108" s="259">
        <v>457</v>
      </c>
      <c r="R108" s="122"/>
      <c r="S108" s="259">
        <v>0</v>
      </c>
      <c r="T108" s="122"/>
      <c r="U108" s="259">
        <v>0</v>
      </c>
      <c r="V108" s="29"/>
    </row>
    <row r="109" spans="1:22" ht="12">
      <c r="A109" s="122"/>
      <c r="B109" s="122"/>
      <c r="C109" s="122"/>
      <c r="D109" s="122"/>
      <c r="E109" s="122"/>
      <c r="F109" s="122"/>
      <c r="G109" s="122"/>
      <c r="H109" s="122"/>
      <c r="I109" s="152"/>
      <c r="J109" s="122"/>
      <c r="K109" s="152"/>
      <c r="L109" s="122"/>
      <c r="M109" s="152"/>
      <c r="N109" s="152"/>
      <c r="O109" s="259"/>
      <c r="P109" s="259"/>
      <c r="Q109" s="259"/>
      <c r="R109" s="122"/>
      <c r="S109" s="259"/>
      <c r="T109" s="122"/>
      <c r="U109" s="259"/>
      <c r="V109" s="29"/>
    </row>
    <row r="110" spans="1:22" ht="12">
      <c r="A110" s="121" t="s">
        <v>19</v>
      </c>
      <c r="B110" s="122"/>
      <c r="C110" s="122"/>
      <c r="D110" s="122"/>
      <c r="E110" s="122"/>
      <c r="F110" s="122"/>
      <c r="G110" s="122"/>
      <c r="H110" s="122"/>
      <c r="I110" s="152">
        <v>0</v>
      </c>
      <c r="J110" s="122"/>
      <c r="K110" s="152">
        <v>0</v>
      </c>
      <c r="L110" s="122"/>
      <c r="M110" s="152">
        <v>0</v>
      </c>
      <c r="N110" s="152"/>
      <c r="O110" s="259">
        <v>0</v>
      </c>
      <c r="P110" s="259"/>
      <c r="Q110" s="259">
        <v>0</v>
      </c>
      <c r="R110" s="122"/>
      <c r="S110" s="259">
        <v>0</v>
      </c>
      <c r="T110" s="122"/>
      <c r="U110" s="259">
        <v>0</v>
      </c>
      <c r="V110" s="29"/>
    </row>
    <row r="111" spans="1:22" ht="12">
      <c r="A111" s="122"/>
      <c r="B111" s="122"/>
      <c r="C111" s="122"/>
      <c r="D111" s="122"/>
      <c r="E111" s="122"/>
      <c r="F111" s="122"/>
      <c r="G111" s="122"/>
      <c r="H111" s="122"/>
      <c r="I111" s="152"/>
      <c r="J111" s="122"/>
      <c r="K111" s="152"/>
      <c r="L111" s="122"/>
      <c r="M111" s="152"/>
      <c r="N111" s="152"/>
      <c r="O111" s="259"/>
      <c r="P111" s="259"/>
      <c r="Q111" s="259"/>
      <c r="R111" s="122"/>
      <c r="S111" s="259"/>
      <c r="T111" s="122"/>
      <c r="U111" s="259"/>
      <c r="V111" s="29"/>
    </row>
    <row r="112" spans="1:22" ht="12">
      <c r="A112" s="121" t="s">
        <v>20</v>
      </c>
      <c r="B112" s="122"/>
      <c r="C112" s="123"/>
      <c r="D112" s="122"/>
      <c r="E112" s="123"/>
      <c r="F112" s="122"/>
      <c r="G112" s="123"/>
      <c r="H112" s="122"/>
      <c r="I112" s="260">
        <v>7520</v>
      </c>
      <c r="J112" s="122"/>
      <c r="K112" s="260">
        <v>16342</v>
      </c>
      <c r="L112" s="122"/>
      <c r="M112" s="260">
        <v>17172</v>
      </c>
      <c r="N112" s="152"/>
      <c r="O112" s="261">
        <v>18053</v>
      </c>
      <c r="P112" s="259"/>
      <c r="Q112" s="261">
        <v>15954</v>
      </c>
      <c r="R112" s="122"/>
      <c r="S112" s="261">
        <v>17575</v>
      </c>
      <c r="T112" s="122"/>
      <c r="U112" s="261">
        <v>20013</v>
      </c>
      <c r="V112" s="71"/>
    </row>
    <row r="113" spans="1:22" ht="12">
      <c r="A113" s="122"/>
      <c r="B113" s="122"/>
      <c r="C113" s="122"/>
      <c r="D113" s="122"/>
      <c r="E113" s="122"/>
      <c r="F113" s="122"/>
      <c r="G113" s="122"/>
      <c r="H113" s="122"/>
      <c r="I113" s="152"/>
      <c r="J113" s="122"/>
      <c r="K113" s="152"/>
      <c r="L113" s="122"/>
      <c r="M113" s="152"/>
      <c r="N113" s="122"/>
      <c r="O113" s="152"/>
      <c r="P113" s="152"/>
      <c r="Q113" s="152"/>
      <c r="R113" s="122"/>
      <c r="S113" s="152"/>
      <c r="T113" s="122"/>
      <c r="U113" s="152"/>
      <c r="V113" s="11"/>
    </row>
    <row r="114" spans="1:22" ht="12.75" thickBot="1">
      <c r="A114" s="121" t="s">
        <v>31</v>
      </c>
      <c r="B114" s="122"/>
      <c r="C114" s="262" t="s">
        <v>24</v>
      </c>
      <c r="D114" s="138"/>
      <c r="E114" s="262" t="s">
        <v>24</v>
      </c>
      <c r="F114" s="138"/>
      <c r="G114" s="262" t="s">
        <v>24</v>
      </c>
      <c r="H114" s="150"/>
      <c r="I114" s="151">
        <f>SUM(I90:I112)</f>
        <v>19274</v>
      </c>
      <c r="J114" s="150"/>
      <c r="K114" s="151">
        <f>SUM(K90:K112)</f>
        <v>40126</v>
      </c>
      <c r="L114" s="150"/>
      <c r="M114" s="151">
        <f>SUM(M90:M112)</f>
        <v>37376</v>
      </c>
      <c r="N114" s="150"/>
      <c r="O114" s="151">
        <f>SUM(O90:O112)</f>
        <v>36605</v>
      </c>
      <c r="P114" s="263"/>
      <c r="Q114" s="151">
        <f>SUM(Q90:Q112)</f>
        <v>35265</v>
      </c>
      <c r="R114" s="150"/>
      <c r="S114" s="151">
        <f>SUM(S90:S112)</f>
        <v>33957</v>
      </c>
      <c r="T114" s="122"/>
      <c r="U114" s="151">
        <f>SUM(U90:U112)</f>
        <v>36196</v>
      </c>
      <c r="V114" s="33"/>
    </row>
    <row r="115" spans="1:21" ht="12.75" thickTop="1">
      <c r="A115" s="121"/>
      <c r="B115" s="122"/>
      <c r="C115" s="131"/>
      <c r="D115" s="122"/>
      <c r="E115" s="131"/>
      <c r="F115" s="122"/>
      <c r="G115" s="131"/>
      <c r="H115" s="122"/>
      <c r="I115" s="131"/>
      <c r="J115" s="122"/>
      <c r="K115" s="131"/>
      <c r="L115" s="122"/>
      <c r="M115" s="131"/>
      <c r="N115" s="122"/>
      <c r="O115" s="131"/>
      <c r="P115" s="131"/>
      <c r="Q115" s="131"/>
      <c r="R115" s="122"/>
      <c r="S115" s="131"/>
      <c r="T115" s="122"/>
      <c r="U115" s="122"/>
    </row>
    <row r="116" spans="1:21" ht="12">
      <c r="A116" s="127" t="s">
        <v>45</v>
      </c>
      <c r="B116" s="122"/>
      <c r="C116" s="122"/>
      <c r="D116" s="122"/>
      <c r="E116" s="122"/>
      <c r="F116" s="122"/>
      <c r="G116" s="122"/>
      <c r="H116" s="122"/>
      <c r="I116" s="131"/>
      <c r="J116" s="122"/>
      <c r="K116" s="131"/>
      <c r="L116" s="122"/>
      <c r="M116" s="131"/>
      <c r="N116" s="131"/>
      <c r="O116" s="126"/>
      <c r="P116" s="126"/>
      <c r="Q116" s="126"/>
      <c r="R116" s="122"/>
      <c r="S116" s="264"/>
      <c r="T116" s="122"/>
      <c r="U116" s="122"/>
    </row>
    <row r="117" spans="1:21" ht="12">
      <c r="A117" s="127"/>
      <c r="B117" s="122"/>
      <c r="C117" s="122"/>
      <c r="D117" s="122"/>
      <c r="E117" s="122"/>
      <c r="F117" s="122"/>
      <c r="G117" s="122"/>
      <c r="H117" s="122"/>
      <c r="I117" s="131"/>
      <c r="J117" s="122"/>
      <c r="K117" s="131"/>
      <c r="L117" s="122"/>
      <c r="M117" s="131"/>
      <c r="N117" s="131"/>
      <c r="O117" s="126"/>
      <c r="P117" s="126"/>
      <c r="Q117" s="126"/>
      <c r="R117" s="122"/>
      <c r="S117" s="264"/>
      <c r="T117" s="122"/>
      <c r="U117" s="122"/>
    </row>
    <row r="118" spans="1:21" ht="12">
      <c r="A118" s="126"/>
      <c r="B118" s="122"/>
      <c r="C118" s="122"/>
      <c r="D118" s="122"/>
      <c r="E118" s="122"/>
      <c r="F118" s="122"/>
      <c r="G118" s="122"/>
      <c r="H118" s="122"/>
      <c r="I118" s="131"/>
      <c r="J118" s="122"/>
      <c r="K118" s="131"/>
      <c r="L118" s="122"/>
      <c r="M118" s="131"/>
      <c r="N118" s="131"/>
      <c r="O118" s="122"/>
      <c r="P118" s="122"/>
      <c r="Q118" s="122"/>
      <c r="R118" s="122"/>
      <c r="S118" s="131"/>
      <c r="T118" s="122"/>
      <c r="U118" s="122"/>
    </row>
    <row r="119" spans="1:21" ht="42" customHeight="1">
      <c r="A119" s="126"/>
      <c r="B119" s="122"/>
      <c r="C119" s="122"/>
      <c r="D119" s="122"/>
      <c r="E119" s="122"/>
      <c r="F119" s="122"/>
      <c r="G119" s="122"/>
      <c r="H119" s="122"/>
      <c r="I119" s="131"/>
      <c r="J119" s="122"/>
      <c r="K119" s="131"/>
      <c r="L119" s="122"/>
      <c r="M119" s="131"/>
      <c r="N119" s="131"/>
      <c r="O119" s="122"/>
      <c r="P119" s="122"/>
      <c r="Q119" s="122"/>
      <c r="R119" s="122"/>
      <c r="S119" s="131"/>
      <c r="T119" s="122"/>
      <c r="U119" s="122"/>
    </row>
    <row r="120" spans="1:21" ht="12">
      <c r="A120" s="126"/>
      <c r="B120" s="122"/>
      <c r="C120" s="122"/>
      <c r="D120" s="122"/>
      <c r="E120" s="122"/>
      <c r="F120" s="122"/>
      <c r="G120" s="122"/>
      <c r="H120" s="122"/>
      <c r="I120" s="131"/>
      <c r="J120" s="122"/>
      <c r="K120" s="131"/>
      <c r="L120" s="122"/>
      <c r="M120" s="131"/>
      <c r="N120" s="131"/>
      <c r="O120" s="122"/>
      <c r="P120" s="122"/>
      <c r="Q120" s="122"/>
      <c r="R120" s="122"/>
      <c r="S120" s="131"/>
      <c r="T120" s="122"/>
      <c r="U120" s="122"/>
    </row>
    <row r="121" spans="1:21" ht="12">
      <c r="A121" s="126"/>
      <c r="B121" s="122"/>
      <c r="C121" s="122"/>
      <c r="D121" s="122"/>
      <c r="E121" s="122"/>
      <c r="F121" s="122"/>
      <c r="G121" s="122"/>
      <c r="H121" s="122"/>
      <c r="I121" s="131"/>
      <c r="J121" s="122"/>
      <c r="K121" s="131"/>
      <c r="L121" s="122"/>
      <c r="M121" s="131"/>
      <c r="N121" s="131"/>
      <c r="O121" s="122"/>
      <c r="P121" s="122"/>
      <c r="Q121" s="122"/>
      <c r="R121" s="122"/>
      <c r="S121" s="131"/>
      <c r="T121" s="122"/>
      <c r="U121" s="122"/>
    </row>
    <row r="122" spans="1:21" ht="12">
      <c r="A122" s="121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</row>
    <row r="123" spans="1:21" ht="12">
      <c r="A123" s="95" t="s">
        <v>0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122"/>
      <c r="U123" s="122"/>
    </row>
    <row r="124" spans="1:21" ht="12">
      <c r="A124" s="95" t="s">
        <v>34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122"/>
      <c r="U124" s="122"/>
    </row>
    <row r="125" spans="1:21" ht="12">
      <c r="A125" s="106" t="str">
        <f>A3</f>
        <v>1990 - 1999</v>
      </c>
      <c r="B125" s="97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122"/>
      <c r="U125" s="122"/>
    </row>
    <row r="126" spans="1:21" ht="12">
      <c r="A126" s="139" t="s">
        <v>2</v>
      </c>
      <c r="B126" s="98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122"/>
      <c r="U126" s="122"/>
    </row>
    <row r="127" spans="1:21" ht="1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122"/>
      <c r="U127" s="122"/>
    </row>
    <row r="128" spans="1:22" ht="12">
      <c r="A128" s="94"/>
      <c r="B128" s="94"/>
      <c r="C128" s="228" t="s">
        <v>3</v>
      </c>
      <c r="D128" s="94"/>
      <c r="E128" s="228" t="s">
        <v>4</v>
      </c>
      <c r="F128" s="94"/>
      <c r="G128" s="228" t="s">
        <v>5</v>
      </c>
      <c r="H128" s="94"/>
      <c r="I128" s="228" t="s">
        <v>6</v>
      </c>
      <c r="J128" s="94"/>
      <c r="K128" s="228" t="s">
        <v>7</v>
      </c>
      <c r="L128" s="94"/>
      <c r="M128" s="229" t="s">
        <v>8</v>
      </c>
      <c r="N128" s="230"/>
      <c r="O128" s="229" t="s">
        <v>9</v>
      </c>
      <c r="P128" s="242"/>
      <c r="Q128" s="265">
        <v>1997</v>
      </c>
      <c r="R128" s="94"/>
      <c r="S128" s="265">
        <v>1998</v>
      </c>
      <c r="T128" s="122"/>
      <c r="U128" s="265">
        <v>1999</v>
      </c>
      <c r="V128" s="72"/>
    </row>
    <row r="129" spans="1:22" ht="12">
      <c r="A129" s="94"/>
      <c r="B129" s="94"/>
      <c r="C129" s="98"/>
      <c r="D129" s="94"/>
      <c r="E129" s="98"/>
      <c r="F129" s="94"/>
      <c r="G129" s="98"/>
      <c r="H129" s="94"/>
      <c r="I129" s="98"/>
      <c r="J129" s="94"/>
      <c r="K129" s="98"/>
      <c r="L129" s="94"/>
      <c r="M129" s="98"/>
      <c r="N129" s="98"/>
      <c r="O129" s="149"/>
      <c r="P129" s="149"/>
      <c r="Q129" s="149"/>
      <c r="R129" s="94"/>
      <c r="S129" s="149"/>
      <c r="T129" s="122"/>
      <c r="U129" s="149"/>
      <c r="V129" s="12"/>
    </row>
    <row r="130" spans="1:22" ht="1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122"/>
      <c r="U130" s="94"/>
      <c r="V130" s="1"/>
    </row>
    <row r="131" spans="1:22" ht="12">
      <c r="A131" s="121" t="s">
        <v>10</v>
      </c>
      <c r="B131" s="94"/>
      <c r="C131" s="100">
        <v>1072522</v>
      </c>
      <c r="D131" s="100"/>
      <c r="E131" s="100">
        <v>1163237</v>
      </c>
      <c r="F131" s="94"/>
      <c r="G131" s="232">
        <v>1264068</v>
      </c>
      <c r="H131" s="94"/>
      <c r="I131" s="232">
        <v>1376692</v>
      </c>
      <c r="J131" s="94"/>
      <c r="K131" s="232">
        <v>1563777</v>
      </c>
      <c r="L131" s="94"/>
      <c r="M131" s="232">
        <v>1898554</v>
      </c>
      <c r="N131" s="232"/>
      <c r="O131" s="94">
        <v>1866739</v>
      </c>
      <c r="P131" s="94"/>
      <c r="Q131" s="94">
        <v>1861285</v>
      </c>
      <c r="R131" s="94"/>
      <c r="S131" s="94">
        <v>1876528</v>
      </c>
      <c r="T131" s="122"/>
      <c r="U131" s="94">
        <v>2108540</v>
      </c>
      <c r="V131" s="1"/>
    </row>
    <row r="132" spans="1:22" ht="12">
      <c r="A132" s="122"/>
      <c r="B132" s="94"/>
      <c r="C132" s="100"/>
      <c r="D132" s="100"/>
      <c r="E132" s="100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122"/>
      <c r="U132" s="94"/>
      <c r="V132" s="1"/>
    </row>
    <row r="133" spans="1:22" ht="12">
      <c r="A133" s="121" t="s">
        <v>11</v>
      </c>
      <c r="B133" s="94"/>
      <c r="C133" s="100">
        <v>1616960</v>
      </c>
      <c r="D133" s="100"/>
      <c r="E133" s="100">
        <v>1708308</v>
      </c>
      <c r="F133" s="94"/>
      <c r="G133" s="232">
        <v>1929289</v>
      </c>
      <c r="H133" s="94"/>
      <c r="I133" s="232">
        <v>2144750</v>
      </c>
      <c r="J133" s="94"/>
      <c r="K133" s="232">
        <v>2478404</v>
      </c>
      <c r="L133" s="94"/>
      <c r="M133" s="232">
        <v>2948904</v>
      </c>
      <c r="N133" s="232"/>
      <c r="O133" s="94">
        <v>3002937</v>
      </c>
      <c r="P133" s="94"/>
      <c r="Q133" s="94">
        <v>3416651</v>
      </c>
      <c r="R133" s="94"/>
      <c r="S133" s="94">
        <v>4022542</v>
      </c>
      <c r="T133" s="122"/>
      <c r="U133" s="94">
        <v>4339021</v>
      </c>
      <c r="V133" s="1"/>
    </row>
    <row r="134" spans="1:22" ht="12">
      <c r="A134" s="122"/>
      <c r="B134" s="94"/>
      <c r="C134" s="100"/>
      <c r="D134" s="100"/>
      <c r="E134" s="100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122"/>
      <c r="U134" s="94"/>
      <c r="V134" s="1"/>
    </row>
    <row r="135" spans="1:22" ht="12">
      <c r="A135" s="121" t="s">
        <v>12</v>
      </c>
      <c r="B135" s="94"/>
      <c r="C135" s="100">
        <v>1378909</v>
      </c>
      <c r="D135" s="100"/>
      <c r="E135" s="100">
        <v>1598770</v>
      </c>
      <c r="F135" s="94"/>
      <c r="G135" s="232">
        <v>1997758</v>
      </c>
      <c r="H135" s="94"/>
      <c r="I135" s="232">
        <v>1995809</v>
      </c>
      <c r="J135" s="94"/>
      <c r="K135" s="232">
        <v>2383989</v>
      </c>
      <c r="L135" s="94"/>
      <c r="M135" s="232">
        <v>2738284</v>
      </c>
      <c r="N135" s="232"/>
      <c r="O135" s="94">
        <v>2901707</v>
      </c>
      <c r="P135" s="94"/>
      <c r="Q135" s="94">
        <v>2868781</v>
      </c>
      <c r="R135" s="94"/>
      <c r="S135" s="94">
        <v>3229657</v>
      </c>
      <c r="T135" s="122"/>
      <c r="U135" s="94">
        <v>3657274</v>
      </c>
      <c r="V135" s="1"/>
    </row>
    <row r="136" spans="1:22" ht="12">
      <c r="A136" s="122"/>
      <c r="B136" s="94"/>
      <c r="C136" s="100"/>
      <c r="D136" s="100"/>
      <c r="E136" s="100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2"/>
      <c r="U136" s="94"/>
      <c r="V136" s="1"/>
    </row>
    <row r="137" spans="1:22" ht="12">
      <c r="A137" s="121" t="s">
        <v>13</v>
      </c>
      <c r="B137" s="94"/>
      <c r="C137" s="232">
        <v>785066</v>
      </c>
      <c r="D137" s="94"/>
      <c r="E137" s="232">
        <v>859310</v>
      </c>
      <c r="F137" s="94"/>
      <c r="G137" s="232">
        <v>942573</v>
      </c>
      <c r="H137" s="94"/>
      <c r="I137" s="232">
        <v>1062581</v>
      </c>
      <c r="J137" s="94"/>
      <c r="K137" s="232">
        <v>1175516</v>
      </c>
      <c r="L137" s="94"/>
      <c r="M137" s="232">
        <v>1367490</v>
      </c>
      <c r="N137" s="232"/>
      <c r="O137" s="94">
        <v>1333264</v>
      </c>
      <c r="P137" s="94"/>
      <c r="Q137" s="94">
        <v>1363590</v>
      </c>
      <c r="R137" s="94"/>
      <c r="S137" s="94">
        <v>1369448</v>
      </c>
      <c r="T137" s="122"/>
      <c r="U137" s="94">
        <v>1388237</v>
      </c>
      <c r="V137" s="1"/>
    </row>
    <row r="138" spans="1:22" ht="12">
      <c r="A138" s="122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122"/>
      <c r="U138" s="94"/>
      <c r="V138" s="1"/>
    </row>
    <row r="139" spans="1:22" ht="12">
      <c r="A139" s="121" t="s">
        <v>14</v>
      </c>
      <c r="B139" s="94"/>
      <c r="C139" s="232">
        <v>1714826</v>
      </c>
      <c r="D139" s="94"/>
      <c r="E139" s="232">
        <v>1932850</v>
      </c>
      <c r="F139" s="94"/>
      <c r="G139" s="232">
        <v>2219208</v>
      </c>
      <c r="H139" s="94"/>
      <c r="I139" s="232">
        <v>2542062</v>
      </c>
      <c r="J139" s="94"/>
      <c r="K139" s="232">
        <v>2809781</v>
      </c>
      <c r="L139" s="94"/>
      <c r="M139" s="232">
        <v>3203534</v>
      </c>
      <c r="N139" s="232"/>
      <c r="O139" s="94">
        <v>3346879</v>
      </c>
      <c r="P139" s="94"/>
      <c r="Q139" s="94">
        <v>3376905</v>
      </c>
      <c r="R139" s="94"/>
      <c r="S139" s="94">
        <v>3701001</v>
      </c>
      <c r="T139" s="122"/>
      <c r="U139" s="94">
        <v>4202185</v>
      </c>
      <c r="V139" s="1"/>
    </row>
    <row r="140" spans="1:22" ht="12">
      <c r="A140" s="122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122"/>
      <c r="U140" s="94"/>
      <c r="V140" s="1"/>
    </row>
    <row r="141" spans="1:22" ht="12">
      <c r="A141" s="121" t="s">
        <v>15</v>
      </c>
      <c r="B141" s="94"/>
      <c r="C141" s="232">
        <v>1093192</v>
      </c>
      <c r="D141" s="94"/>
      <c r="E141" s="232">
        <v>1310164</v>
      </c>
      <c r="F141" s="94"/>
      <c r="G141" s="232">
        <v>1584236</v>
      </c>
      <c r="H141" s="94"/>
      <c r="I141" s="232">
        <v>1761669</v>
      </c>
      <c r="J141" s="94"/>
      <c r="K141" s="232">
        <v>1887699</v>
      </c>
      <c r="L141" s="94"/>
      <c r="M141" s="232">
        <v>2062538</v>
      </c>
      <c r="N141" s="232"/>
      <c r="O141" s="94">
        <v>2049594</v>
      </c>
      <c r="P141" s="94"/>
      <c r="Q141" s="94">
        <v>1947023</v>
      </c>
      <c r="R141" s="94"/>
      <c r="S141" s="94">
        <v>1822418</v>
      </c>
      <c r="T141" s="122"/>
      <c r="U141" s="94">
        <v>1683519</v>
      </c>
      <c r="V141" s="1"/>
    </row>
    <row r="142" spans="1:22" ht="12">
      <c r="A142" s="122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2"/>
      <c r="U142" s="94"/>
      <c r="V142" s="1"/>
    </row>
    <row r="143" spans="1:22" ht="12">
      <c r="A143" s="121" t="s">
        <v>16</v>
      </c>
      <c r="B143" s="94"/>
      <c r="C143" s="232">
        <v>1161998</v>
      </c>
      <c r="D143" s="94"/>
      <c r="E143" s="232">
        <v>1264213</v>
      </c>
      <c r="F143" s="94"/>
      <c r="G143" s="232">
        <v>1436623</v>
      </c>
      <c r="H143" s="94"/>
      <c r="I143" s="232">
        <v>1631012</v>
      </c>
      <c r="J143" s="94"/>
      <c r="K143" s="232">
        <v>1760280</v>
      </c>
      <c r="L143" s="94"/>
      <c r="M143" s="232">
        <v>1892159</v>
      </c>
      <c r="N143" s="232"/>
      <c r="O143" s="94">
        <v>1954612</v>
      </c>
      <c r="P143" s="94"/>
      <c r="Q143" s="94">
        <v>1916350</v>
      </c>
      <c r="R143" s="94"/>
      <c r="S143" s="94">
        <v>1886901</v>
      </c>
      <c r="T143" s="122"/>
      <c r="U143" s="94">
        <v>1985311</v>
      </c>
      <c r="V143" s="1"/>
    </row>
    <row r="144" spans="1:22" ht="12">
      <c r="A144" s="122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122"/>
      <c r="U144" s="94"/>
      <c r="V144" s="1"/>
    </row>
    <row r="145" spans="1:22" ht="12">
      <c r="A145" s="121" t="s">
        <v>17</v>
      </c>
      <c r="B145" s="94"/>
      <c r="C145" s="232">
        <v>1640510</v>
      </c>
      <c r="D145" s="94"/>
      <c r="E145" s="232">
        <v>1726309</v>
      </c>
      <c r="F145" s="94"/>
      <c r="G145" s="232">
        <v>1965888</v>
      </c>
      <c r="H145" s="94"/>
      <c r="I145" s="232">
        <v>2175893</v>
      </c>
      <c r="J145" s="94"/>
      <c r="K145" s="232">
        <v>2571069</v>
      </c>
      <c r="L145" s="94"/>
      <c r="M145" s="232">
        <v>2965660</v>
      </c>
      <c r="N145" s="232"/>
      <c r="O145" s="94">
        <v>3143302</v>
      </c>
      <c r="P145" s="94"/>
      <c r="Q145" s="94">
        <v>3182394</v>
      </c>
      <c r="R145" s="94"/>
      <c r="S145" s="94">
        <v>3249440</v>
      </c>
      <c r="T145" s="122"/>
      <c r="U145" s="94">
        <v>3324513</v>
      </c>
      <c r="V145" s="1"/>
    </row>
    <row r="146" spans="1:22" ht="12">
      <c r="A146" s="122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2"/>
      <c r="U146" s="94"/>
      <c r="V146" s="1"/>
    </row>
    <row r="147" spans="1:22" ht="12">
      <c r="A147" s="127" t="s">
        <v>18</v>
      </c>
      <c r="B147" s="94"/>
      <c r="C147" s="232">
        <v>1806354</v>
      </c>
      <c r="D147" s="94"/>
      <c r="E147" s="232">
        <v>2186158</v>
      </c>
      <c r="F147" s="94"/>
      <c r="G147" s="232">
        <v>2736780</v>
      </c>
      <c r="H147" s="94"/>
      <c r="I147" s="232">
        <v>2906300</v>
      </c>
      <c r="J147" s="94"/>
      <c r="K147" s="232">
        <v>2977886</v>
      </c>
      <c r="L147" s="94"/>
      <c r="M147" s="232">
        <v>3239910</v>
      </c>
      <c r="N147" s="232"/>
      <c r="O147" s="94">
        <v>3341206</v>
      </c>
      <c r="P147" s="94"/>
      <c r="Q147" s="94">
        <v>3260149</v>
      </c>
      <c r="R147" s="94"/>
      <c r="S147" s="94">
        <v>3342319</v>
      </c>
      <c r="T147" s="122"/>
      <c r="U147" s="94">
        <v>3509096</v>
      </c>
      <c r="V147" s="1"/>
    </row>
    <row r="148" spans="1:22" ht="12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122"/>
      <c r="U148" s="94"/>
      <c r="V148" s="1"/>
    </row>
    <row r="149" spans="1:22" ht="12">
      <c r="A149" s="95" t="s">
        <v>40</v>
      </c>
      <c r="B149" s="94"/>
      <c r="C149" s="232">
        <v>1268251</v>
      </c>
      <c r="D149" s="94"/>
      <c r="E149" s="232">
        <v>1278884</v>
      </c>
      <c r="F149" s="94"/>
      <c r="G149" s="232">
        <v>1682870</v>
      </c>
      <c r="H149" s="94"/>
      <c r="I149" s="232">
        <v>1851408</v>
      </c>
      <c r="J149" s="94"/>
      <c r="K149" s="232">
        <v>1965300</v>
      </c>
      <c r="L149" s="94"/>
      <c r="M149" s="232">
        <v>2288245</v>
      </c>
      <c r="N149" s="232"/>
      <c r="O149" s="94">
        <v>2253051</v>
      </c>
      <c r="P149" s="94"/>
      <c r="Q149" s="94">
        <v>2266988</v>
      </c>
      <c r="R149" s="94"/>
      <c r="S149" s="94">
        <v>2321939</v>
      </c>
      <c r="T149" s="122"/>
      <c r="U149" s="94">
        <v>2475984</v>
      </c>
      <c r="V149" s="1"/>
    </row>
    <row r="150" spans="1:22" ht="12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122"/>
      <c r="U150" s="94"/>
      <c r="V150" s="1"/>
    </row>
    <row r="151" spans="1:22" ht="12">
      <c r="A151" s="95" t="s">
        <v>19</v>
      </c>
      <c r="B151" s="100"/>
      <c r="C151" s="100">
        <v>1315558</v>
      </c>
      <c r="D151" s="100"/>
      <c r="E151" s="100">
        <v>1293238</v>
      </c>
      <c r="F151" s="100"/>
      <c r="G151" s="100">
        <v>1781850</v>
      </c>
      <c r="H151" s="107"/>
      <c r="I151" s="232">
        <v>1836227</v>
      </c>
      <c r="J151" s="94"/>
      <c r="K151" s="232">
        <v>1878904</v>
      </c>
      <c r="L151" s="94"/>
      <c r="M151" s="232">
        <v>2368727</v>
      </c>
      <c r="N151" s="232"/>
      <c r="O151" s="94">
        <v>3179790</v>
      </c>
      <c r="P151" s="94"/>
      <c r="Q151" s="94">
        <v>3381052</v>
      </c>
      <c r="R151" s="94"/>
      <c r="S151" s="94">
        <v>3366806</v>
      </c>
      <c r="T151" s="122"/>
      <c r="U151" s="94">
        <v>3250299</v>
      </c>
      <c r="V151" s="1"/>
    </row>
    <row r="152" spans="1:22" ht="12">
      <c r="A152" s="94"/>
      <c r="B152" s="94"/>
      <c r="C152" s="107"/>
      <c r="D152" s="107"/>
      <c r="E152" s="107"/>
      <c r="F152" s="107"/>
      <c r="G152" s="107"/>
      <c r="H152" s="107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2"/>
      <c r="U152" s="94"/>
      <c r="V152" s="1"/>
    </row>
    <row r="153" spans="1:22" ht="12">
      <c r="A153" s="95" t="s">
        <v>20</v>
      </c>
      <c r="B153" s="100"/>
      <c r="C153" s="104">
        <v>1344022</v>
      </c>
      <c r="D153" s="100"/>
      <c r="E153" s="104">
        <v>1820510</v>
      </c>
      <c r="F153" s="100"/>
      <c r="G153" s="104">
        <v>2510071</v>
      </c>
      <c r="H153" s="107"/>
      <c r="I153" s="233">
        <v>2857910</v>
      </c>
      <c r="J153" s="94"/>
      <c r="K153" s="233">
        <v>2940064</v>
      </c>
      <c r="L153" s="94"/>
      <c r="M153" s="233">
        <v>3376476</v>
      </c>
      <c r="N153" s="232"/>
      <c r="O153" s="97">
        <v>3435963</v>
      </c>
      <c r="P153" s="109"/>
      <c r="Q153" s="97">
        <v>3583740</v>
      </c>
      <c r="R153" s="94"/>
      <c r="S153" s="97">
        <v>3623707</v>
      </c>
      <c r="T153" s="122"/>
      <c r="U153" s="97">
        <v>3996890</v>
      </c>
      <c r="V153" s="23"/>
    </row>
    <row r="154" spans="1:22" ht="12">
      <c r="A154" s="94"/>
      <c r="B154" s="100"/>
      <c r="C154" s="100"/>
      <c r="D154" s="100"/>
      <c r="E154" s="100"/>
      <c r="F154" s="100"/>
      <c r="G154" s="100"/>
      <c r="H154" s="107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122"/>
      <c r="U154" s="94"/>
      <c r="V154" s="1"/>
    </row>
    <row r="155" spans="1:22" ht="12.75" thickBot="1">
      <c r="A155" s="95" t="s">
        <v>31</v>
      </c>
      <c r="B155" s="100"/>
      <c r="C155" s="141">
        <f>SUM(C131:C153)</f>
        <v>16198168</v>
      </c>
      <c r="D155" s="101"/>
      <c r="E155" s="141">
        <f>SUM(E131:E153)</f>
        <v>18141951</v>
      </c>
      <c r="F155" s="101"/>
      <c r="G155" s="141">
        <f>SUM(G131:G153)</f>
        <v>22051214</v>
      </c>
      <c r="H155" s="101"/>
      <c r="I155" s="141">
        <f>SUM(I131:I153)</f>
        <v>24142313</v>
      </c>
      <c r="J155" s="140"/>
      <c r="K155" s="141">
        <f>SUM(K131:K153)</f>
        <v>26392669</v>
      </c>
      <c r="L155" s="140"/>
      <c r="M155" s="141">
        <f>SUM(M131:M153)</f>
        <v>30350481</v>
      </c>
      <c r="N155" s="101"/>
      <c r="O155" s="141">
        <f>SUM(O131:O153)</f>
        <v>31809044</v>
      </c>
      <c r="P155" s="266"/>
      <c r="Q155" s="141">
        <f>SUM(Q131:Q153)</f>
        <v>32424908</v>
      </c>
      <c r="R155" s="140"/>
      <c r="S155" s="141">
        <f>SUM(S131:S153)</f>
        <v>33812706</v>
      </c>
      <c r="T155" s="122"/>
      <c r="U155" s="141">
        <f>SUM(U131:U153)</f>
        <v>35920869</v>
      </c>
      <c r="V155" s="30"/>
    </row>
    <row r="156" spans="1:21" ht="12.75" thickTop="1">
      <c r="A156" s="94"/>
      <c r="B156" s="100"/>
      <c r="C156" s="142"/>
      <c r="D156" s="100"/>
      <c r="E156" s="142"/>
      <c r="F156" s="100"/>
      <c r="G156" s="142"/>
      <c r="H156" s="107"/>
      <c r="I156" s="98"/>
      <c r="J156" s="94"/>
      <c r="K156" s="98"/>
      <c r="L156" s="94"/>
      <c r="M156" s="98"/>
      <c r="N156" s="98"/>
      <c r="O156" s="98"/>
      <c r="P156" s="98"/>
      <c r="Q156" s="110"/>
      <c r="R156" s="94"/>
      <c r="S156" s="98"/>
      <c r="T156" s="122"/>
      <c r="U156" s="122"/>
    </row>
    <row r="157" spans="1:21" ht="12">
      <c r="A157" s="143"/>
      <c r="B157" s="122"/>
      <c r="C157" s="142"/>
      <c r="D157" s="100"/>
      <c r="E157" s="142"/>
      <c r="F157" s="100"/>
      <c r="G157" s="142"/>
      <c r="H157" s="107"/>
      <c r="I157" s="98"/>
      <c r="J157" s="94"/>
      <c r="K157" s="98"/>
      <c r="L157" s="94"/>
      <c r="M157" s="98"/>
      <c r="N157" s="98"/>
      <c r="O157" s="98"/>
      <c r="P157" s="98"/>
      <c r="Q157" s="98"/>
      <c r="R157" s="94"/>
      <c r="S157" s="98"/>
      <c r="T157" s="122"/>
      <c r="U157" s="122"/>
    </row>
    <row r="158" spans="1:21" ht="15" customHeight="1">
      <c r="A158" s="94"/>
      <c r="B158" s="100"/>
      <c r="C158" s="142"/>
      <c r="D158" s="100"/>
      <c r="E158" s="142"/>
      <c r="F158" s="100"/>
      <c r="G158" s="142"/>
      <c r="H158" s="107"/>
      <c r="I158" s="98"/>
      <c r="J158" s="94"/>
      <c r="K158" s="98"/>
      <c r="L158" s="94"/>
      <c r="M158" s="98"/>
      <c r="N158" s="98"/>
      <c r="O158" s="77"/>
      <c r="P158" s="77"/>
      <c r="Q158" s="77"/>
      <c r="R158" s="77"/>
      <c r="S158" s="77"/>
      <c r="T158" s="267"/>
      <c r="U158" s="122"/>
    </row>
    <row r="159" spans="1:21" ht="12">
      <c r="A159" s="94"/>
      <c r="B159" s="100"/>
      <c r="C159" s="142"/>
      <c r="D159" s="100"/>
      <c r="E159" s="142"/>
      <c r="F159" s="100"/>
      <c r="G159" s="142"/>
      <c r="H159" s="107"/>
      <c r="I159" s="98"/>
      <c r="J159" s="94"/>
      <c r="K159" s="98"/>
      <c r="L159" s="94"/>
      <c r="M159" s="98"/>
      <c r="N159" s="98"/>
      <c r="O159" s="77"/>
      <c r="P159" s="77"/>
      <c r="Q159" s="77"/>
      <c r="R159" s="77"/>
      <c r="S159" s="77"/>
      <c r="T159" s="267"/>
      <c r="U159" s="122"/>
    </row>
    <row r="160" spans="1:21" ht="12">
      <c r="A160" s="94"/>
      <c r="B160" s="100"/>
      <c r="C160" s="142"/>
      <c r="D160" s="100"/>
      <c r="E160" s="142"/>
      <c r="F160" s="100"/>
      <c r="G160" s="142"/>
      <c r="H160" s="107"/>
      <c r="I160" s="98"/>
      <c r="J160" s="94"/>
      <c r="K160" s="98"/>
      <c r="L160" s="94"/>
      <c r="M160" s="98"/>
      <c r="N160" s="98"/>
      <c r="O160" s="77"/>
      <c r="P160" s="77"/>
      <c r="Q160" s="77"/>
      <c r="R160" s="77"/>
      <c r="S160" s="77"/>
      <c r="T160" s="267"/>
      <c r="U160" s="122"/>
    </row>
    <row r="161" spans="1:21" ht="12">
      <c r="A161" s="94"/>
      <c r="B161" s="100"/>
      <c r="C161" s="142"/>
      <c r="D161" s="100"/>
      <c r="E161" s="142"/>
      <c r="F161" s="100"/>
      <c r="G161" s="142"/>
      <c r="H161" s="107"/>
      <c r="I161" s="98"/>
      <c r="J161" s="94"/>
      <c r="K161" s="98"/>
      <c r="L161" s="94"/>
      <c r="M161" s="98"/>
      <c r="N161" s="98"/>
      <c r="O161" s="94"/>
      <c r="P161" s="94"/>
      <c r="Q161" s="94"/>
      <c r="R161" s="94"/>
      <c r="S161" s="98"/>
      <c r="T161" s="122"/>
      <c r="U161" s="122"/>
    </row>
    <row r="162" spans="1:21" s="20" customFormat="1" ht="12">
      <c r="A162" s="144" t="s">
        <v>0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</row>
    <row r="163" spans="1:21" s="20" customFormat="1" ht="12">
      <c r="A163" s="144" t="s">
        <v>35</v>
      </c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</row>
    <row r="164" spans="1:21" s="20" customFormat="1" ht="12">
      <c r="A164" s="146" t="str">
        <f>A3</f>
        <v>1990 - 1999</v>
      </c>
      <c r="B164" s="147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</row>
    <row r="165" spans="1:21" s="20" customFormat="1" ht="12">
      <c r="A165" s="148" t="s">
        <v>2</v>
      </c>
      <c r="B165" s="149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</row>
    <row r="166" spans="1:21" s="20" customFormat="1" ht="12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</row>
    <row r="167" spans="1:22" s="20" customFormat="1" ht="12">
      <c r="A167" s="145"/>
      <c r="B167" s="145"/>
      <c r="C167" s="268" t="s">
        <v>3</v>
      </c>
      <c r="D167" s="145"/>
      <c r="E167" s="268" t="s">
        <v>4</v>
      </c>
      <c r="F167" s="145"/>
      <c r="G167" s="268" t="s">
        <v>5</v>
      </c>
      <c r="H167" s="145"/>
      <c r="I167" s="268" t="s">
        <v>6</v>
      </c>
      <c r="J167" s="145"/>
      <c r="K167" s="269" t="s">
        <v>7</v>
      </c>
      <c r="L167" s="145"/>
      <c r="M167" s="269" t="s">
        <v>8</v>
      </c>
      <c r="N167" s="270"/>
      <c r="O167" s="269" t="s">
        <v>9</v>
      </c>
      <c r="P167" s="271"/>
      <c r="Q167" s="269" t="s">
        <v>39</v>
      </c>
      <c r="R167" s="145"/>
      <c r="S167" s="269" t="s">
        <v>41</v>
      </c>
      <c r="T167" s="145"/>
      <c r="U167" s="269" t="s">
        <v>46</v>
      </c>
      <c r="V167" s="31"/>
    </row>
    <row r="168" spans="1:22" s="20" customFormat="1" ht="12">
      <c r="A168" s="145"/>
      <c r="B168" s="145"/>
      <c r="C168" s="149"/>
      <c r="D168" s="145"/>
      <c r="E168" s="149"/>
      <c r="F168" s="145"/>
      <c r="G168" s="149"/>
      <c r="H168" s="145"/>
      <c r="I168" s="149"/>
      <c r="J168" s="145"/>
      <c r="K168" s="149"/>
      <c r="L168" s="145"/>
      <c r="M168" s="149"/>
      <c r="N168" s="149"/>
      <c r="O168" s="149"/>
      <c r="P168" s="149"/>
      <c r="Q168" s="149"/>
      <c r="R168" s="145"/>
      <c r="S168" s="149"/>
      <c r="T168" s="145"/>
      <c r="U168" s="149"/>
      <c r="V168" s="12"/>
    </row>
    <row r="169" spans="1:21" s="20" customFormat="1" ht="12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222"/>
      <c r="L169" s="145"/>
      <c r="M169" s="222"/>
      <c r="N169" s="222"/>
      <c r="O169" s="145"/>
      <c r="P169" s="145"/>
      <c r="Q169" s="145"/>
      <c r="R169" s="145"/>
      <c r="S169" s="145"/>
      <c r="T169" s="145"/>
      <c r="U169" s="145"/>
    </row>
    <row r="170" spans="1:21" s="20" customFormat="1" ht="12">
      <c r="A170" s="121" t="s">
        <v>10</v>
      </c>
      <c r="B170" s="145"/>
      <c r="C170" s="152">
        <v>543791</v>
      </c>
      <c r="D170" s="145"/>
      <c r="E170" s="152">
        <v>471680</v>
      </c>
      <c r="F170" s="145"/>
      <c r="G170" s="152">
        <v>450116</v>
      </c>
      <c r="H170" s="152"/>
      <c r="I170" s="152">
        <v>534333</v>
      </c>
      <c r="J170" s="152"/>
      <c r="K170" s="222">
        <v>563586</v>
      </c>
      <c r="L170" s="145"/>
      <c r="M170" s="222">
        <v>584247</v>
      </c>
      <c r="N170" s="222"/>
      <c r="O170" s="145">
        <v>602390</v>
      </c>
      <c r="P170" s="145"/>
      <c r="Q170" s="145">
        <v>624714</v>
      </c>
      <c r="R170" s="145"/>
      <c r="S170" s="145">
        <v>665072</v>
      </c>
      <c r="T170" s="145"/>
      <c r="U170" s="145">
        <v>749787</v>
      </c>
    </row>
    <row r="171" spans="1:21" s="20" customFormat="1" ht="12">
      <c r="A171" s="122"/>
      <c r="B171" s="145"/>
      <c r="C171" s="145"/>
      <c r="D171" s="145"/>
      <c r="E171" s="145"/>
      <c r="F171" s="145"/>
      <c r="G171" s="152"/>
      <c r="H171" s="152"/>
      <c r="I171" s="152"/>
      <c r="J171" s="152"/>
      <c r="K171" s="222"/>
      <c r="L171" s="145"/>
      <c r="M171" s="222"/>
      <c r="N171" s="222"/>
      <c r="O171" s="145"/>
      <c r="P171" s="145"/>
      <c r="Q171" s="145"/>
      <c r="R171" s="145"/>
      <c r="S171" s="145"/>
      <c r="T171" s="145"/>
      <c r="U171" s="145"/>
    </row>
    <row r="172" spans="1:21" s="20" customFormat="1" ht="12">
      <c r="A172" s="121" t="s">
        <v>11</v>
      </c>
      <c r="B172" s="145"/>
      <c r="C172" s="152">
        <v>572020</v>
      </c>
      <c r="D172" s="145"/>
      <c r="E172" s="152">
        <v>537146</v>
      </c>
      <c r="F172" s="145"/>
      <c r="G172" s="152">
        <v>515592</v>
      </c>
      <c r="H172" s="152"/>
      <c r="I172" s="152">
        <v>547751</v>
      </c>
      <c r="J172" s="152"/>
      <c r="K172" s="222">
        <v>566627</v>
      </c>
      <c r="L172" s="145"/>
      <c r="M172" s="222">
        <v>611851</v>
      </c>
      <c r="N172" s="222"/>
      <c r="O172" s="145">
        <v>614704</v>
      </c>
      <c r="P172" s="145"/>
      <c r="Q172" s="145">
        <v>719409</v>
      </c>
      <c r="R172" s="145"/>
      <c r="S172" s="145">
        <v>834619</v>
      </c>
      <c r="T172" s="145"/>
      <c r="U172" s="145">
        <v>929052</v>
      </c>
    </row>
    <row r="173" spans="1:21" s="20" customFormat="1" ht="12">
      <c r="A173" s="122"/>
      <c r="B173" s="145"/>
      <c r="C173" s="145"/>
      <c r="D173" s="145"/>
      <c r="E173" s="145"/>
      <c r="F173" s="145"/>
      <c r="G173" s="152"/>
      <c r="H173" s="152"/>
      <c r="I173" s="152"/>
      <c r="J173" s="152"/>
      <c r="K173" s="222"/>
      <c r="L173" s="145"/>
      <c r="M173" s="222"/>
      <c r="N173" s="222"/>
      <c r="O173" s="145"/>
      <c r="P173" s="145"/>
      <c r="Q173" s="145"/>
      <c r="R173" s="145"/>
      <c r="S173" s="145"/>
      <c r="T173" s="145"/>
      <c r="U173" s="145"/>
    </row>
    <row r="174" spans="1:21" s="20" customFormat="1" ht="12">
      <c r="A174" s="121" t="s">
        <v>12</v>
      </c>
      <c r="B174" s="145"/>
      <c r="C174" s="152">
        <v>873537</v>
      </c>
      <c r="D174" s="145"/>
      <c r="E174" s="152">
        <v>850239</v>
      </c>
      <c r="F174" s="145"/>
      <c r="G174" s="152">
        <v>891983</v>
      </c>
      <c r="H174" s="152"/>
      <c r="I174" s="152">
        <v>772798</v>
      </c>
      <c r="J174" s="152"/>
      <c r="K174" s="222">
        <v>811460</v>
      </c>
      <c r="L174" s="145"/>
      <c r="M174" s="222">
        <v>867649</v>
      </c>
      <c r="N174" s="222"/>
      <c r="O174" s="145">
        <v>910688</v>
      </c>
      <c r="P174" s="145"/>
      <c r="Q174" s="145">
        <v>942989</v>
      </c>
      <c r="R174" s="145"/>
      <c r="S174" s="145">
        <v>1031578</v>
      </c>
      <c r="T174" s="145"/>
      <c r="U174" s="145">
        <v>999515</v>
      </c>
    </row>
    <row r="175" spans="1:21" s="20" customFormat="1" ht="12">
      <c r="A175" s="122"/>
      <c r="B175" s="145"/>
      <c r="C175" s="145"/>
      <c r="D175" s="145"/>
      <c r="E175" s="145"/>
      <c r="F175" s="145"/>
      <c r="G175" s="152"/>
      <c r="H175" s="152"/>
      <c r="I175" s="152"/>
      <c r="J175" s="152"/>
      <c r="K175" s="222"/>
      <c r="L175" s="145"/>
      <c r="M175" s="222"/>
      <c r="N175" s="222"/>
      <c r="O175" s="145"/>
      <c r="P175" s="145"/>
      <c r="Q175" s="145"/>
      <c r="R175" s="145"/>
      <c r="S175" s="145"/>
      <c r="T175" s="145"/>
      <c r="U175" s="145"/>
    </row>
    <row r="176" spans="1:21" s="20" customFormat="1" ht="12">
      <c r="A176" s="121" t="s">
        <v>13</v>
      </c>
      <c r="B176" s="145"/>
      <c r="C176" s="152">
        <v>317838</v>
      </c>
      <c r="D176" s="145"/>
      <c r="E176" s="152">
        <v>273386</v>
      </c>
      <c r="F176" s="145"/>
      <c r="G176" s="152">
        <v>276036</v>
      </c>
      <c r="H176" s="152"/>
      <c r="I176" s="152">
        <v>278836</v>
      </c>
      <c r="J176" s="152"/>
      <c r="K176" s="222">
        <v>274384</v>
      </c>
      <c r="L176" s="145"/>
      <c r="M176" s="222">
        <v>255850</v>
      </c>
      <c r="N176" s="222"/>
      <c r="O176" s="145">
        <v>272549</v>
      </c>
      <c r="P176" s="145"/>
      <c r="Q176" s="145">
        <v>275807</v>
      </c>
      <c r="R176" s="145"/>
      <c r="S176" s="145">
        <v>320336</v>
      </c>
      <c r="T176" s="145"/>
      <c r="U176" s="145">
        <v>305406</v>
      </c>
    </row>
    <row r="177" spans="1:21" s="20" customFormat="1" ht="12">
      <c r="A177" s="122"/>
      <c r="B177" s="145"/>
      <c r="C177" s="145"/>
      <c r="D177" s="145"/>
      <c r="E177" s="145"/>
      <c r="F177" s="145"/>
      <c r="G177" s="152"/>
      <c r="H177" s="152"/>
      <c r="I177" s="152"/>
      <c r="J177" s="152"/>
      <c r="K177" s="222"/>
      <c r="L177" s="145"/>
      <c r="M177" s="222"/>
      <c r="N177" s="222"/>
      <c r="O177" s="145"/>
      <c r="P177" s="145"/>
      <c r="Q177" s="145"/>
      <c r="R177" s="145"/>
      <c r="S177" s="145"/>
      <c r="T177" s="145"/>
      <c r="U177" s="145"/>
    </row>
    <row r="178" spans="1:21" s="20" customFormat="1" ht="12">
      <c r="A178" s="121" t="s">
        <v>14</v>
      </c>
      <c r="B178" s="145"/>
      <c r="C178" s="152">
        <v>612704</v>
      </c>
      <c r="D178" s="145"/>
      <c r="E178" s="152">
        <v>525079</v>
      </c>
      <c r="F178" s="145"/>
      <c r="G178" s="152">
        <v>504877</v>
      </c>
      <c r="H178" s="152"/>
      <c r="I178" s="152">
        <v>462489</v>
      </c>
      <c r="J178" s="152"/>
      <c r="K178" s="222">
        <v>406767</v>
      </c>
      <c r="L178" s="145"/>
      <c r="M178" s="222">
        <v>411465</v>
      </c>
      <c r="N178" s="222"/>
      <c r="O178" s="145">
        <v>406834</v>
      </c>
      <c r="P178" s="145"/>
      <c r="Q178" s="145">
        <v>422893</v>
      </c>
      <c r="R178" s="145"/>
      <c r="S178" s="145">
        <v>443533</v>
      </c>
      <c r="T178" s="145"/>
      <c r="U178" s="145">
        <v>423140</v>
      </c>
    </row>
    <row r="179" spans="1:21" s="20" customFormat="1" ht="12">
      <c r="A179" s="122"/>
      <c r="B179" s="145"/>
      <c r="C179" s="145"/>
      <c r="D179" s="145"/>
      <c r="E179" s="145"/>
      <c r="F179" s="145"/>
      <c r="G179" s="152"/>
      <c r="H179" s="152"/>
      <c r="I179" s="152"/>
      <c r="J179" s="152"/>
      <c r="K179" s="222"/>
      <c r="L179" s="145"/>
      <c r="M179" s="222"/>
      <c r="N179" s="222"/>
      <c r="O179" s="145"/>
      <c r="P179" s="145"/>
      <c r="Q179" s="145"/>
      <c r="R179" s="145"/>
      <c r="S179" s="145"/>
      <c r="T179" s="145"/>
      <c r="U179" s="145"/>
    </row>
    <row r="180" spans="1:21" s="20" customFormat="1" ht="12">
      <c r="A180" s="121" t="s">
        <v>15</v>
      </c>
      <c r="B180" s="145"/>
      <c r="C180" s="152">
        <v>563264</v>
      </c>
      <c r="D180" s="145"/>
      <c r="E180" s="152">
        <v>568961</v>
      </c>
      <c r="F180" s="145"/>
      <c r="G180" s="152">
        <v>537582</v>
      </c>
      <c r="H180" s="152"/>
      <c r="I180" s="152">
        <v>543764</v>
      </c>
      <c r="J180" s="152"/>
      <c r="K180" s="222">
        <v>497009</v>
      </c>
      <c r="L180" s="145"/>
      <c r="M180" s="222">
        <v>502048</v>
      </c>
      <c r="N180" s="222"/>
      <c r="O180" s="145">
        <v>473538</v>
      </c>
      <c r="P180" s="145"/>
      <c r="Q180" s="145">
        <v>460549</v>
      </c>
      <c r="R180" s="145"/>
      <c r="S180" s="145">
        <v>415774</v>
      </c>
      <c r="T180" s="145"/>
      <c r="U180" s="145">
        <v>454820</v>
      </c>
    </row>
    <row r="181" spans="1:21" s="20" customFormat="1" ht="12">
      <c r="A181" s="122"/>
      <c r="B181" s="145"/>
      <c r="C181" s="145"/>
      <c r="D181" s="145"/>
      <c r="E181" s="145"/>
      <c r="F181" s="145"/>
      <c r="G181" s="152"/>
      <c r="H181" s="152"/>
      <c r="I181" s="152"/>
      <c r="J181" s="152"/>
      <c r="K181" s="222"/>
      <c r="L181" s="145"/>
      <c r="M181" s="222"/>
      <c r="N181" s="222"/>
      <c r="O181" s="145"/>
      <c r="P181" s="145"/>
      <c r="Q181" s="145"/>
      <c r="R181" s="145"/>
      <c r="S181" s="145"/>
      <c r="T181" s="145"/>
      <c r="U181" s="145"/>
    </row>
    <row r="182" spans="1:21" s="20" customFormat="1" ht="12">
      <c r="A182" s="121" t="s">
        <v>16</v>
      </c>
      <c r="B182" s="145"/>
      <c r="C182" s="152">
        <v>637253</v>
      </c>
      <c r="D182" s="145"/>
      <c r="E182" s="152">
        <v>685710</v>
      </c>
      <c r="F182" s="145"/>
      <c r="G182" s="152">
        <v>647876</v>
      </c>
      <c r="H182" s="152"/>
      <c r="I182" s="152">
        <v>610843</v>
      </c>
      <c r="J182" s="152"/>
      <c r="K182" s="222">
        <v>605854</v>
      </c>
      <c r="L182" s="145"/>
      <c r="M182" s="222">
        <v>606283</v>
      </c>
      <c r="N182" s="222"/>
      <c r="O182" s="145">
        <v>576577</v>
      </c>
      <c r="P182" s="145"/>
      <c r="Q182" s="145">
        <v>524040</v>
      </c>
      <c r="R182" s="145"/>
      <c r="S182" s="145">
        <v>426343</v>
      </c>
      <c r="T182" s="145"/>
      <c r="U182" s="145">
        <v>461512</v>
      </c>
    </row>
    <row r="183" spans="1:21" s="20" customFormat="1" ht="12">
      <c r="A183" s="122"/>
      <c r="B183" s="145"/>
      <c r="C183" s="145"/>
      <c r="D183" s="145"/>
      <c r="E183" s="145"/>
      <c r="F183" s="145"/>
      <c r="G183" s="152"/>
      <c r="H183" s="152"/>
      <c r="I183" s="152"/>
      <c r="J183" s="152"/>
      <c r="K183" s="222"/>
      <c r="L183" s="145"/>
      <c r="M183" s="222"/>
      <c r="N183" s="222"/>
      <c r="O183" s="145"/>
      <c r="P183" s="145"/>
      <c r="Q183" s="145"/>
      <c r="R183" s="145"/>
      <c r="S183" s="145"/>
      <c r="T183" s="145"/>
      <c r="U183" s="145"/>
    </row>
    <row r="184" spans="1:21" s="20" customFormat="1" ht="12">
      <c r="A184" s="121" t="s">
        <v>17</v>
      </c>
      <c r="B184" s="145"/>
      <c r="C184" s="152">
        <v>617604</v>
      </c>
      <c r="D184" s="145"/>
      <c r="E184" s="152">
        <v>475671</v>
      </c>
      <c r="F184" s="145"/>
      <c r="G184" s="152">
        <v>444761</v>
      </c>
      <c r="H184" s="152"/>
      <c r="I184" s="152">
        <v>450691</v>
      </c>
      <c r="J184" s="152"/>
      <c r="K184" s="222">
        <v>464748</v>
      </c>
      <c r="L184" s="145"/>
      <c r="M184" s="222">
        <v>522823</v>
      </c>
      <c r="N184" s="222"/>
      <c r="O184" s="145">
        <v>492063</v>
      </c>
      <c r="P184" s="145"/>
      <c r="Q184" s="145">
        <v>494090</v>
      </c>
      <c r="R184" s="145"/>
      <c r="S184" s="145">
        <v>427629</v>
      </c>
      <c r="T184" s="145"/>
      <c r="U184" s="145">
        <v>418596</v>
      </c>
    </row>
    <row r="185" spans="1:21" s="20" customFormat="1" ht="12">
      <c r="A185" s="122"/>
      <c r="B185" s="145"/>
      <c r="C185" s="145"/>
      <c r="D185" s="145"/>
      <c r="E185" s="145"/>
      <c r="F185" s="145"/>
      <c r="G185" s="152"/>
      <c r="H185" s="152"/>
      <c r="I185" s="152"/>
      <c r="J185" s="152"/>
      <c r="K185" s="222"/>
      <c r="L185" s="145"/>
      <c r="M185" s="222"/>
      <c r="N185" s="222"/>
      <c r="O185" s="145"/>
      <c r="P185" s="145"/>
      <c r="Q185" s="145"/>
      <c r="R185" s="145"/>
      <c r="S185" s="145"/>
      <c r="T185" s="145"/>
      <c r="U185" s="145"/>
    </row>
    <row r="186" spans="1:21" s="20" customFormat="1" ht="12">
      <c r="A186" s="127" t="s">
        <v>18</v>
      </c>
      <c r="B186" s="145"/>
      <c r="C186" s="152">
        <v>640405</v>
      </c>
      <c r="D186" s="145"/>
      <c r="E186" s="152">
        <v>582918</v>
      </c>
      <c r="F186" s="145"/>
      <c r="G186" s="152">
        <v>524209</v>
      </c>
      <c r="H186" s="152"/>
      <c r="I186" s="152">
        <v>453283</v>
      </c>
      <c r="J186" s="152"/>
      <c r="K186" s="222">
        <v>457747</v>
      </c>
      <c r="L186" s="145"/>
      <c r="M186" s="222">
        <v>470623</v>
      </c>
      <c r="N186" s="222"/>
      <c r="O186" s="145">
        <v>626923</v>
      </c>
      <c r="P186" s="145"/>
      <c r="Q186" s="145">
        <v>766952</v>
      </c>
      <c r="R186" s="145"/>
      <c r="S186" s="145">
        <v>767801</v>
      </c>
      <c r="T186" s="145"/>
      <c r="U186" s="145">
        <v>727853</v>
      </c>
    </row>
    <row r="187" spans="1:21" s="20" customFormat="1" ht="12">
      <c r="A187" s="145"/>
      <c r="B187" s="145"/>
      <c r="C187" s="145"/>
      <c r="D187" s="145"/>
      <c r="E187" s="145"/>
      <c r="F187" s="145"/>
      <c r="G187" s="152"/>
      <c r="H187" s="152"/>
      <c r="I187" s="152"/>
      <c r="J187" s="152"/>
      <c r="K187" s="222"/>
      <c r="L187" s="145"/>
      <c r="M187" s="222"/>
      <c r="N187" s="222"/>
      <c r="O187" s="145"/>
      <c r="P187" s="145"/>
      <c r="Q187" s="145"/>
      <c r="R187" s="145"/>
      <c r="S187" s="145"/>
      <c r="T187" s="145"/>
      <c r="U187" s="145"/>
    </row>
    <row r="188" spans="1:21" s="20" customFormat="1" ht="12">
      <c r="A188" s="144" t="s">
        <v>40</v>
      </c>
      <c r="B188" s="145"/>
      <c r="C188" s="152">
        <v>665156</v>
      </c>
      <c r="D188" s="145"/>
      <c r="E188" s="152">
        <v>441203</v>
      </c>
      <c r="F188" s="145"/>
      <c r="G188" s="152">
        <v>504488</v>
      </c>
      <c r="H188" s="152"/>
      <c r="I188" s="152">
        <v>492119</v>
      </c>
      <c r="J188" s="152"/>
      <c r="K188" s="222">
        <v>478074</v>
      </c>
      <c r="L188" s="145"/>
      <c r="M188" s="222">
        <v>489185</v>
      </c>
      <c r="N188" s="222"/>
      <c r="O188" s="145">
        <v>494778</v>
      </c>
      <c r="P188" s="145"/>
      <c r="Q188" s="145">
        <v>498536</v>
      </c>
      <c r="R188" s="145"/>
      <c r="S188" s="145">
        <v>452599</v>
      </c>
      <c r="T188" s="145"/>
      <c r="U188" s="145">
        <v>459007</v>
      </c>
    </row>
    <row r="189" spans="1:21" s="20" customFormat="1" ht="12">
      <c r="A189" s="145"/>
      <c r="B189" s="145"/>
      <c r="C189" s="145"/>
      <c r="D189" s="145"/>
      <c r="E189" s="145"/>
      <c r="F189" s="145"/>
      <c r="G189" s="152"/>
      <c r="H189" s="152"/>
      <c r="I189" s="152"/>
      <c r="J189" s="152"/>
      <c r="K189" s="222"/>
      <c r="L189" s="145"/>
      <c r="M189" s="222"/>
      <c r="N189" s="222"/>
      <c r="O189" s="145"/>
      <c r="P189" s="145"/>
      <c r="Q189" s="145"/>
      <c r="R189" s="145"/>
      <c r="S189" s="145"/>
      <c r="T189" s="145"/>
      <c r="U189" s="145"/>
    </row>
    <row r="190" spans="1:21" s="20" customFormat="1" ht="12">
      <c r="A190" s="144" t="s">
        <v>19</v>
      </c>
      <c r="B190" s="145"/>
      <c r="C190" s="152">
        <v>848823</v>
      </c>
      <c r="D190" s="145"/>
      <c r="E190" s="152">
        <v>646479</v>
      </c>
      <c r="F190" s="145"/>
      <c r="G190" s="152">
        <v>689919</v>
      </c>
      <c r="H190" s="152"/>
      <c r="I190" s="152">
        <v>626622</v>
      </c>
      <c r="J190" s="152"/>
      <c r="K190" s="222">
        <v>599881</v>
      </c>
      <c r="L190" s="145"/>
      <c r="M190" s="222">
        <v>626832</v>
      </c>
      <c r="N190" s="222"/>
      <c r="O190" s="145">
        <v>686908</v>
      </c>
      <c r="P190" s="145"/>
      <c r="Q190" s="145">
        <v>654399</v>
      </c>
      <c r="R190" s="145"/>
      <c r="S190" s="145">
        <v>643014</v>
      </c>
      <c r="T190" s="145"/>
      <c r="U190" s="145">
        <v>631530</v>
      </c>
    </row>
    <row r="191" spans="1:21" s="20" customFormat="1" ht="12">
      <c r="A191" s="145"/>
      <c r="B191" s="145"/>
      <c r="C191" s="145"/>
      <c r="D191" s="145"/>
      <c r="E191" s="145"/>
      <c r="F191" s="145"/>
      <c r="G191" s="152"/>
      <c r="H191" s="152"/>
      <c r="I191" s="152"/>
      <c r="J191" s="152"/>
      <c r="K191" s="222"/>
      <c r="L191" s="145"/>
      <c r="M191" s="222"/>
      <c r="N191" s="222"/>
      <c r="O191" s="145"/>
      <c r="P191" s="145"/>
      <c r="Q191" s="145"/>
      <c r="R191" s="145"/>
      <c r="S191" s="145"/>
      <c r="T191" s="145"/>
      <c r="U191" s="145"/>
    </row>
    <row r="192" spans="1:22" s="20" customFormat="1" ht="12">
      <c r="A192" s="144" t="s">
        <v>20</v>
      </c>
      <c r="B192" s="145"/>
      <c r="C192" s="260">
        <v>1010854</v>
      </c>
      <c r="D192" s="145"/>
      <c r="E192" s="260">
        <v>1160714</v>
      </c>
      <c r="F192" s="145"/>
      <c r="G192" s="260">
        <v>1067595</v>
      </c>
      <c r="H192" s="152"/>
      <c r="I192" s="260">
        <v>1062042</v>
      </c>
      <c r="J192" s="152"/>
      <c r="K192" s="223">
        <v>1129542</v>
      </c>
      <c r="L192" s="145"/>
      <c r="M192" s="223">
        <v>1198261</v>
      </c>
      <c r="N192" s="222"/>
      <c r="O192" s="147">
        <v>1289072</v>
      </c>
      <c r="P192" s="272"/>
      <c r="Q192" s="147">
        <v>1283879</v>
      </c>
      <c r="R192" s="145"/>
      <c r="S192" s="147">
        <v>1209749</v>
      </c>
      <c r="T192" s="145"/>
      <c r="U192" s="147">
        <v>1083881</v>
      </c>
      <c r="V192" s="32"/>
    </row>
    <row r="193" spans="1:22" s="20" customFormat="1" ht="12">
      <c r="A193" s="145"/>
      <c r="B193" s="145"/>
      <c r="C193" s="145"/>
      <c r="D193" s="145"/>
      <c r="E193" s="145"/>
      <c r="F193" s="145"/>
      <c r="G193" s="152"/>
      <c r="H193" s="152"/>
      <c r="I193" s="152"/>
      <c r="J193" s="152"/>
      <c r="K193" s="152"/>
      <c r="L193" s="145"/>
      <c r="M193" s="222"/>
      <c r="N193" s="222"/>
      <c r="O193" s="222"/>
      <c r="P193" s="222"/>
      <c r="Q193" s="222"/>
      <c r="R193" s="145"/>
      <c r="S193" s="222"/>
      <c r="T193" s="145"/>
      <c r="U193" s="222"/>
      <c r="V193" s="19"/>
    </row>
    <row r="194" spans="1:22" s="20" customFormat="1" ht="12.75" thickBot="1">
      <c r="A194" s="144" t="s">
        <v>31</v>
      </c>
      <c r="B194" s="145"/>
      <c r="C194" s="151">
        <f>SUM(C170:C192)</f>
        <v>7903249</v>
      </c>
      <c r="D194" s="150"/>
      <c r="E194" s="151">
        <f>SUM(E170:E192)</f>
        <v>7219186</v>
      </c>
      <c r="F194" s="150"/>
      <c r="G194" s="151">
        <f>SUM(G170:G192)</f>
        <v>7055034</v>
      </c>
      <c r="H194" s="263"/>
      <c r="I194" s="151">
        <f>SUM(I170:I192)</f>
        <v>6835571</v>
      </c>
      <c r="J194" s="263"/>
      <c r="K194" s="151">
        <f>SUM(K170:K192)</f>
        <v>6855679</v>
      </c>
      <c r="L194" s="150"/>
      <c r="M194" s="151">
        <f>SUM(M170:M192)</f>
        <v>7147117</v>
      </c>
      <c r="N194" s="263"/>
      <c r="O194" s="151">
        <f>SUM(O170:O192)</f>
        <v>7447024</v>
      </c>
      <c r="P194" s="273"/>
      <c r="Q194" s="151">
        <f>SUM(Q170:Q192)</f>
        <v>7668257</v>
      </c>
      <c r="R194" s="150"/>
      <c r="S194" s="151">
        <f>SUM(S170:S192)</f>
        <v>7638047</v>
      </c>
      <c r="T194" s="145"/>
      <c r="U194" s="151">
        <f>SUM(U170:U192)</f>
        <v>7644099</v>
      </c>
      <c r="V194" s="33"/>
    </row>
    <row r="195" spans="1:21" s="20" customFormat="1" ht="12.75" thickTop="1">
      <c r="A195" s="144"/>
      <c r="B195" s="145"/>
      <c r="C195" s="152"/>
      <c r="D195" s="145"/>
      <c r="E195" s="152"/>
      <c r="F195" s="145"/>
      <c r="G195" s="152"/>
      <c r="H195" s="152"/>
      <c r="I195" s="152"/>
      <c r="J195" s="152"/>
      <c r="K195" s="152"/>
      <c r="L195" s="145"/>
      <c r="M195" s="152"/>
      <c r="N195" s="152"/>
      <c r="O195" s="152"/>
      <c r="P195" s="152"/>
      <c r="Q195" s="152"/>
      <c r="R195" s="145"/>
      <c r="S195" s="152"/>
      <c r="T195" s="145"/>
      <c r="U195" s="145"/>
    </row>
    <row r="196" spans="1:21" s="20" customFormat="1" ht="12">
      <c r="A196" s="144"/>
      <c r="B196" s="145"/>
      <c r="C196" s="152"/>
      <c r="D196" s="145"/>
      <c r="E196" s="152"/>
      <c r="F196" s="145"/>
      <c r="G196" s="152"/>
      <c r="H196" s="152"/>
      <c r="I196" s="152"/>
      <c r="J196" s="152"/>
      <c r="K196" s="152"/>
      <c r="L196" s="145"/>
      <c r="M196" s="152"/>
      <c r="N196" s="152"/>
      <c r="O196" s="152"/>
      <c r="P196" s="152"/>
      <c r="Q196" s="152"/>
      <c r="R196" s="145"/>
      <c r="S196" s="152"/>
      <c r="T196" s="145"/>
      <c r="U196" s="145"/>
    </row>
    <row r="197" spans="1:21" s="20" customFormat="1" ht="13.5" customHeight="1">
      <c r="A197" s="143"/>
      <c r="B197" s="122"/>
      <c r="C197" s="145"/>
      <c r="D197" s="145"/>
      <c r="E197" s="145"/>
      <c r="F197" s="145"/>
      <c r="G197" s="145"/>
      <c r="H197" s="145"/>
      <c r="I197" s="145"/>
      <c r="J197" s="145"/>
      <c r="K197" s="222"/>
      <c r="L197" s="145"/>
      <c r="M197" s="222"/>
      <c r="N197" s="222"/>
      <c r="O197" s="145"/>
      <c r="P197" s="145"/>
      <c r="Q197" s="145"/>
      <c r="R197" s="145"/>
      <c r="S197" s="222"/>
      <c r="T197" s="145"/>
      <c r="U197" s="145"/>
    </row>
    <row r="198" spans="1:21" s="20" customFormat="1" ht="12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222"/>
      <c r="L198" s="145"/>
      <c r="M198" s="222"/>
      <c r="N198" s="222"/>
      <c r="O198" s="145"/>
      <c r="P198" s="145"/>
      <c r="Q198" s="145"/>
      <c r="R198" s="145"/>
      <c r="S198" s="222"/>
      <c r="T198" s="145"/>
      <c r="U198" s="145"/>
    </row>
    <row r="199" spans="1:21" s="20" customFormat="1" ht="12">
      <c r="A199" s="145" t="s">
        <v>36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222"/>
      <c r="L199" s="145"/>
      <c r="M199" s="222"/>
      <c r="N199" s="222"/>
      <c r="O199" s="126"/>
      <c r="P199" s="126"/>
      <c r="Q199" s="126"/>
      <c r="R199" s="122"/>
      <c r="S199" s="264"/>
      <c r="T199" s="145"/>
      <c r="U199" s="145"/>
    </row>
    <row r="200" spans="1:21" ht="12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222"/>
      <c r="N200" s="222"/>
      <c r="O200" s="122"/>
      <c r="P200" s="122"/>
      <c r="Q200" s="122"/>
      <c r="R200" s="122"/>
      <c r="S200" s="122"/>
      <c r="T200" s="122"/>
      <c r="U200" s="122"/>
    </row>
    <row r="201" spans="1:21" s="20" customFormat="1" ht="12">
      <c r="A201" s="144" t="s">
        <v>0</v>
      </c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</row>
    <row r="202" spans="1:21" s="20" customFormat="1" ht="12">
      <c r="A202" s="153" t="s">
        <v>42</v>
      </c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</row>
    <row r="203" spans="1:21" s="20" customFormat="1" ht="12">
      <c r="A203" s="146" t="str">
        <f>A3</f>
        <v>1990 - 1999</v>
      </c>
      <c r="B203" s="147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</row>
    <row r="204" spans="1:21" s="20" customFormat="1" ht="12">
      <c r="A204" s="148" t="s">
        <v>2</v>
      </c>
      <c r="B204" s="149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</row>
    <row r="205" spans="1:21" s="20" customFormat="1" ht="12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</row>
    <row r="206" spans="1:22" s="20" customFormat="1" ht="12">
      <c r="A206" s="145"/>
      <c r="B206" s="145"/>
      <c r="C206" s="268" t="s">
        <v>3</v>
      </c>
      <c r="D206" s="145"/>
      <c r="E206" s="268" t="s">
        <v>4</v>
      </c>
      <c r="F206" s="145"/>
      <c r="G206" s="268" t="s">
        <v>5</v>
      </c>
      <c r="H206" s="145"/>
      <c r="I206" s="268" t="s">
        <v>6</v>
      </c>
      <c r="J206" s="145"/>
      <c r="K206" s="269" t="s">
        <v>7</v>
      </c>
      <c r="L206" s="145"/>
      <c r="M206" s="269" t="s">
        <v>8</v>
      </c>
      <c r="N206" s="270"/>
      <c r="O206" s="274" t="s">
        <v>9</v>
      </c>
      <c r="P206" s="275"/>
      <c r="Q206" s="274" t="s">
        <v>39</v>
      </c>
      <c r="R206" s="145"/>
      <c r="S206" s="274" t="s">
        <v>41</v>
      </c>
      <c r="T206" s="145"/>
      <c r="U206" s="274" t="s">
        <v>46</v>
      </c>
      <c r="V206" s="73"/>
    </row>
    <row r="207" spans="1:21" s="20" customFormat="1" ht="12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222"/>
      <c r="L207" s="145"/>
      <c r="M207" s="222"/>
      <c r="N207" s="222"/>
      <c r="O207" s="145"/>
      <c r="P207" s="145"/>
      <c r="Q207" s="145"/>
      <c r="R207" s="145"/>
      <c r="S207" s="145"/>
      <c r="T207" s="145"/>
      <c r="U207" s="145"/>
    </row>
    <row r="208" spans="1:21" s="20" customFormat="1" ht="12">
      <c r="A208" s="121" t="s">
        <v>10</v>
      </c>
      <c r="B208" s="145"/>
      <c r="C208" s="152"/>
      <c r="D208" s="145"/>
      <c r="E208" s="152"/>
      <c r="F208" s="145"/>
      <c r="G208" s="152"/>
      <c r="H208" s="152"/>
      <c r="I208" s="152">
        <v>0</v>
      </c>
      <c r="J208" s="152"/>
      <c r="K208" s="222">
        <v>0</v>
      </c>
      <c r="L208" s="145"/>
      <c r="M208" s="222">
        <v>1115</v>
      </c>
      <c r="N208" s="222"/>
      <c r="O208" s="145">
        <v>1515</v>
      </c>
      <c r="P208" s="145"/>
      <c r="Q208" s="145">
        <v>1346</v>
      </c>
      <c r="R208" s="145"/>
      <c r="S208" s="145">
        <v>1357</v>
      </c>
      <c r="T208" s="145"/>
      <c r="U208" s="145">
        <v>1250</v>
      </c>
    </row>
    <row r="209" spans="1:21" s="20" customFormat="1" ht="12">
      <c r="A209" s="122"/>
      <c r="B209" s="145"/>
      <c r="C209" s="145"/>
      <c r="D209" s="145"/>
      <c r="E209" s="145"/>
      <c r="F209" s="145"/>
      <c r="G209" s="152"/>
      <c r="H209" s="152"/>
      <c r="I209" s="152"/>
      <c r="J209" s="152"/>
      <c r="K209" s="222"/>
      <c r="L209" s="145"/>
      <c r="M209" s="222"/>
      <c r="N209" s="222"/>
      <c r="O209" s="145"/>
      <c r="P209" s="145"/>
      <c r="Q209" s="145"/>
      <c r="R209" s="145"/>
      <c r="S209" s="145"/>
      <c r="T209" s="145"/>
      <c r="U209" s="145"/>
    </row>
    <row r="210" spans="1:21" s="20" customFormat="1" ht="12">
      <c r="A210" s="121" t="s">
        <v>11</v>
      </c>
      <c r="B210" s="145"/>
      <c r="C210" s="152"/>
      <c r="D210" s="145"/>
      <c r="E210" s="152"/>
      <c r="F210" s="145"/>
      <c r="G210" s="152"/>
      <c r="H210" s="152"/>
      <c r="I210" s="152">
        <v>0</v>
      </c>
      <c r="J210" s="152"/>
      <c r="K210" s="222">
        <v>913</v>
      </c>
      <c r="L210" s="145"/>
      <c r="M210" s="222">
        <v>1874</v>
      </c>
      <c r="N210" s="222"/>
      <c r="O210" s="145">
        <v>1915</v>
      </c>
      <c r="P210" s="145"/>
      <c r="Q210" s="145">
        <v>2035</v>
      </c>
      <c r="R210" s="145"/>
      <c r="S210" s="145">
        <v>2476</v>
      </c>
      <c r="T210" s="145"/>
      <c r="U210" s="145">
        <v>2438</v>
      </c>
    </row>
    <row r="211" spans="1:21" s="20" customFormat="1" ht="12">
      <c r="A211" s="122"/>
      <c r="B211" s="145"/>
      <c r="C211" s="145"/>
      <c r="D211" s="145"/>
      <c r="E211" s="145"/>
      <c r="F211" s="145"/>
      <c r="G211" s="152"/>
      <c r="H211" s="152"/>
      <c r="I211" s="152"/>
      <c r="J211" s="152"/>
      <c r="K211" s="222"/>
      <c r="L211" s="145"/>
      <c r="M211" s="222"/>
      <c r="N211" s="222"/>
      <c r="O211" s="145"/>
      <c r="P211" s="145"/>
      <c r="Q211" s="145"/>
      <c r="R211" s="145"/>
      <c r="S211" s="145"/>
      <c r="T211" s="145"/>
      <c r="U211" s="145"/>
    </row>
    <row r="212" spans="1:21" s="20" customFormat="1" ht="12">
      <c r="A212" s="121" t="s">
        <v>12</v>
      </c>
      <c r="B212" s="145"/>
      <c r="C212" s="152"/>
      <c r="D212" s="145"/>
      <c r="E212" s="152"/>
      <c r="F212" s="145"/>
      <c r="G212" s="152"/>
      <c r="H212" s="152"/>
      <c r="I212" s="152">
        <v>775</v>
      </c>
      <c r="J212" s="152"/>
      <c r="K212" s="222">
        <v>3631</v>
      </c>
      <c r="L212" s="145"/>
      <c r="M212" s="222">
        <v>2468</v>
      </c>
      <c r="N212" s="222"/>
      <c r="O212" s="145">
        <v>1783</v>
      </c>
      <c r="P212" s="145"/>
      <c r="Q212" s="145">
        <v>1514</v>
      </c>
      <c r="R212" s="145"/>
      <c r="S212" s="145">
        <v>1558</v>
      </c>
      <c r="T212" s="145"/>
      <c r="U212" s="145">
        <v>1516</v>
      </c>
    </row>
    <row r="213" spans="1:21" s="20" customFormat="1" ht="12">
      <c r="A213" s="122"/>
      <c r="B213" s="145"/>
      <c r="C213" s="145"/>
      <c r="D213" s="145"/>
      <c r="E213" s="145"/>
      <c r="F213" s="145"/>
      <c r="G213" s="152"/>
      <c r="H213" s="152"/>
      <c r="I213" s="152"/>
      <c r="J213" s="152"/>
      <c r="K213" s="222"/>
      <c r="L213" s="145"/>
      <c r="M213" s="222"/>
      <c r="N213" s="222"/>
      <c r="O213" s="145"/>
      <c r="P213" s="145"/>
      <c r="Q213" s="145"/>
      <c r="R213" s="145"/>
      <c r="S213" s="145"/>
      <c r="T213" s="145"/>
      <c r="U213" s="145"/>
    </row>
    <row r="214" spans="1:21" s="20" customFormat="1" ht="12">
      <c r="A214" s="121" t="s">
        <v>13</v>
      </c>
      <c r="B214" s="145"/>
      <c r="C214" s="152"/>
      <c r="D214" s="145"/>
      <c r="E214" s="152"/>
      <c r="F214" s="145"/>
      <c r="G214" s="152"/>
      <c r="H214" s="152"/>
      <c r="I214" s="152">
        <v>0</v>
      </c>
      <c r="J214" s="152"/>
      <c r="K214" s="222">
        <v>174</v>
      </c>
      <c r="L214" s="145"/>
      <c r="M214" s="222">
        <v>15</v>
      </c>
      <c r="N214" s="222"/>
      <c r="O214" s="145">
        <v>0</v>
      </c>
      <c r="P214" s="145"/>
      <c r="Q214" s="145">
        <v>0</v>
      </c>
      <c r="R214" s="145"/>
      <c r="S214" s="145">
        <v>0</v>
      </c>
      <c r="T214" s="145"/>
      <c r="U214" s="145">
        <v>0</v>
      </c>
    </row>
    <row r="215" spans="1:21" s="20" customFormat="1" ht="12">
      <c r="A215" s="122"/>
      <c r="B215" s="145"/>
      <c r="C215" s="145"/>
      <c r="D215" s="145"/>
      <c r="E215" s="145"/>
      <c r="F215" s="145"/>
      <c r="G215" s="152"/>
      <c r="H215" s="152"/>
      <c r="I215" s="152"/>
      <c r="J215" s="152"/>
      <c r="K215" s="222"/>
      <c r="L215" s="145"/>
      <c r="M215" s="222"/>
      <c r="N215" s="222"/>
      <c r="O215" s="145"/>
      <c r="P215" s="145"/>
      <c r="Q215" s="145"/>
      <c r="R215" s="145"/>
      <c r="S215" s="145"/>
      <c r="T215" s="145"/>
      <c r="U215" s="145"/>
    </row>
    <row r="216" spans="1:21" s="20" customFormat="1" ht="12">
      <c r="A216" s="121" t="s">
        <v>14</v>
      </c>
      <c r="B216" s="145"/>
      <c r="C216" s="152"/>
      <c r="D216" s="145"/>
      <c r="E216" s="152"/>
      <c r="F216" s="145"/>
      <c r="G216" s="152"/>
      <c r="H216" s="152"/>
      <c r="I216" s="152">
        <v>0</v>
      </c>
      <c r="J216" s="152"/>
      <c r="K216" s="222">
        <v>0</v>
      </c>
      <c r="L216" s="145"/>
      <c r="M216" s="222">
        <v>0</v>
      </c>
      <c r="N216" s="222"/>
      <c r="O216" s="145">
        <v>0</v>
      </c>
      <c r="P216" s="145"/>
      <c r="Q216" s="145">
        <v>0</v>
      </c>
      <c r="R216" s="145"/>
      <c r="S216" s="145">
        <v>0</v>
      </c>
      <c r="T216" s="145"/>
      <c r="U216" s="145">
        <v>0</v>
      </c>
    </row>
    <row r="217" spans="1:21" s="20" customFormat="1" ht="12">
      <c r="A217" s="122"/>
      <c r="B217" s="145"/>
      <c r="C217" s="145"/>
      <c r="D217" s="145"/>
      <c r="E217" s="145"/>
      <c r="F217" s="145"/>
      <c r="G217" s="152"/>
      <c r="H217" s="152"/>
      <c r="I217" s="152"/>
      <c r="J217" s="152"/>
      <c r="K217" s="222"/>
      <c r="L217" s="145"/>
      <c r="M217" s="222"/>
      <c r="N217" s="222"/>
      <c r="O217" s="145"/>
      <c r="P217" s="145"/>
      <c r="Q217" s="145"/>
      <c r="R217" s="145"/>
      <c r="S217" s="145"/>
      <c r="T217" s="145"/>
      <c r="U217" s="145"/>
    </row>
    <row r="218" spans="1:21" s="20" customFormat="1" ht="12">
      <c r="A218" s="121" t="s">
        <v>15</v>
      </c>
      <c r="B218" s="145"/>
      <c r="C218" s="152"/>
      <c r="D218" s="145"/>
      <c r="E218" s="152"/>
      <c r="F218" s="145"/>
      <c r="G218" s="152"/>
      <c r="H218" s="152"/>
      <c r="I218" s="152">
        <v>965</v>
      </c>
      <c r="J218" s="152"/>
      <c r="K218" s="222">
        <v>1492</v>
      </c>
      <c r="L218" s="145"/>
      <c r="M218" s="222">
        <v>1317</v>
      </c>
      <c r="N218" s="222"/>
      <c r="O218" s="145">
        <v>1231</v>
      </c>
      <c r="P218" s="145"/>
      <c r="Q218" s="145">
        <v>1063</v>
      </c>
      <c r="R218" s="145"/>
      <c r="S218" s="145">
        <v>892</v>
      </c>
      <c r="T218" s="145"/>
      <c r="U218" s="145">
        <v>840</v>
      </c>
    </row>
    <row r="219" spans="1:21" s="20" customFormat="1" ht="12">
      <c r="A219" s="122"/>
      <c r="B219" s="145"/>
      <c r="C219" s="145"/>
      <c r="D219" s="145"/>
      <c r="E219" s="145"/>
      <c r="F219" s="145"/>
      <c r="G219" s="152"/>
      <c r="H219" s="152"/>
      <c r="I219" s="152"/>
      <c r="J219" s="152"/>
      <c r="K219" s="222"/>
      <c r="L219" s="145"/>
      <c r="M219" s="222"/>
      <c r="N219" s="222"/>
      <c r="O219" s="145"/>
      <c r="P219" s="145"/>
      <c r="Q219" s="145"/>
      <c r="R219" s="145"/>
      <c r="S219" s="145"/>
      <c r="T219" s="145"/>
      <c r="U219" s="145"/>
    </row>
    <row r="220" spans="1:21" s="20" customFormat="1" ht="12">
      <c r="A220" s="121" t="s">
        <v>16</v>
      </c>
      <c r="B220" s="145"/>
      <c r="C220" s="152"/>
      <c r="D220" s="145"/>
      <c r="E220" s="152"/>
      <c r="F220" s="145"/>
      <c r="G220" s="152"/>
      <c r="H220" s="152"/>
      <c r="I220" s="152">
        <v>704</v>
      </c>
      <c r="J220" s="152"/>
      <c r="K220" s="222">
        <v>1349</v>
      </c>
      <c r="L220" s="145"/>
      <c r="M220" s="222">
        <v>1354</v>
      </c>
      <c r="N220" s="222"/>
      <c r="O220" s="145">
        <v>1465</v>
      </c>
      <c r="P220" s="145"/>
      <c r="Q220" s="145">
        <v>1150</v>
      </c>
      <c r="R220" s="145"/>
      <c r="S220" s="145">
        <v>961</v>
      </c>
      <c r="T220" s="145"/>
      <c r="U220" s="145">
        <v>923</v>
      </c>
    </row>
    <row r="221" spans="1:21" s="20" customFormat="1" ht="12">
      <c r="A221" s="122"/>
      <c r="B221" s="145"/>
      <c r="C221" s="145"/>
      <c r="D221" s="145"/>
      <c r="E221" s="145"/>
      <c r="F221" s="145"/>
      <c r="G221" s="152"/>
      <c r="H221" s="152"/>
      <c r="I221" s="152"/>
      <c r="J221" s="152"/>
      <c r="K221" s="222"/>
      <c r="L221" s="145"/>
      <c r="M221" s="222"/>
      <c r="N221" s="222"/>
      <c r="O221" s="145"/>
      <c r="P221" s="145"/>
      <c r="Q221" s="145"/>
      <c r="R221" s="145"/>
      <c r="S221" s="145"/>
      <c r="T221" s="145"/>
      <c r="U221" s="145"/>
    </row>
    <row r="222" spans="1:21" s="20" customFormat="1" ht="12">
      <c r="A222" s="121" t="s">
        <v>17</v>
      </c>
      <c r="B222" s="145"/>
      <c r="C222" s="152"/>
      <c r="D222" s="145"/>
      <c r="E222" s="152"/>
      <c r="F222" s="145"/>
      <c r="G222" s="152"/>
      <c r="H222" s="152"/>
      <c r="I222" s="152">
        <v>1031</v>
      </c>
      <c r="J222" s="152"/>
      <c r="K222" s="222">
        <v>1082</v>
      </c>
      <c r="L222" s="145"/>
      <c r="M222" s="222">
        <v>923</v>
      </c>
      <c r="N222" s="222"/>
      <c r="O222" s="145">
        <v>843</v>
      </c>
      <c r="P222" s="145"/>
      <c r="Q222" s="145">
        <v>769</v>
      </c>
      <c r="R222" s="145"/>
      <c r="S222" s="145">
        <v>562</v>
      </c>
      <c r="T222" s="145"/>
      <c r="U222" s="145">
        <v>478</v>
      </c>
    </row>
    <row r="223" spans="1:21" s="20" customFormat="1" ht="12">
      <c r="A223" s="122"/>
      <c r="B223" s="145"/>
      <c r="C223" s="145"/>
      <c r="D223" s="145"/>
      <c r="E223" s="145"/>
      <c r="F223" s="145"/>
      <c r="G223" s="152"/>
      <c r="H223" s="152"/>
      <c r="I223" s="152"/>
      <c r="J223" s="152"/>
      <c r="K223" s="222"/>
      <c r="L223" s="145"/>
      <c r="M223" s="222"/>
      <c r="N223" s="222"/>
      <c r="O223" s="145"/>
      <c r="P223" s="145"/>
      <c r="Q223" s="145"/>
      <c r="R223" s="145"/>
      <c r="S223" s="145"/>
      <c r="T223" s="145"/>
      <c r="U223" s="145"/>
    </row>
    <row r="224" spans="1:21" s="20" customFormat="1" ht="12">
      <c r="A224" s="127" t="s">
        <v>18</v>
      </c>
      <c r="B224" s="145"/>
      <c r="C224" s="152"/>
      <c r="D224" s="145"/>
      <c r="E224" s="152"/>
      <c r="F224" s="145"/>
      <c r="G224" s="152"/>
      <c r="H224" s="152"/>
      <c r="I224" s="152">
        <v>0</v>
      </c>
      <c r="J224" s="152"/>
      <c r="K224" s="222">
        <v>0</v>
      </c>
      <c r="L224" s="145"/>
      <c r="M224" s="222">
        <v>0</v>
      </c>
      <c r="N224" s="222"/>
      <c r="O224" s="145">
        <v>558</v>
      </c>
      <c r="P224" s="145"/>
      <c r="Q224" s="145">
        <v>1345</v>
      </c>
      <c r="R224" s="145"/>
      <c r="S224" s="145">
        <v>1494</v>
      </c>
      <c r="T224" s="145"/>
      <c r="U224" s="145">
        <v>1324</v>
      </c>
    </row>
    <row r="225" spans="1:21" s="20" customFormat="1" ht="12">
      <c r="A225" s="145"/>
      <c r="B225" s="145"/>
      <c r="C225" s="145"/>
      <c r="D225" s="145"/>
      <c r="E225" s="145"/>
      <c r="F225" s="145"/>
      <c r="G225" s="152"/>
      <c r="H225" s="152"/>
      <c r="I225" s="152"/>
      <c r="J225" s="152"/>
      <c r="K225" s="222"/>
      <c r="L225" s="145"/>
      <c r="M225" s="222"/>
      <c r="N225" s="222"/>
      <c r="O225" s="145"/>
      <c r="P225" s="145"/>
      <c r="Q225" s="145"/>
      <c r="R225" s="145"/>
      <c r="S225" s="145"/>
      <c r="T225" s="145"/>
      <c r="U225" s="145"/>
    </row>
    <row r="226" spans="1:21" s="20" customFormat="1" ht="12">
      <c r="A226" s="144" t="s">
        <v>40</v>
      </c>
      <c r="B226" s="145"/>
      <c r="C226" s="152"/>
      <c r="D226" s="145"/>
      <c r="E226" s="152"/>
      <c r="F226" s="145"/>
      <c r="G226" s="152"/>
      <c r="H226" s="152"/>
      <c r="I226" s="152">
        <v>0</v>
      </c>
      <c r="J226" s="152"/>
      <c r="K226" s="222">
        <v>247</v>
      </c>
      <c r="L226" s="145"/>
      <c r="M226" s="222">
        <v>1150</v>
      </c>
      <c r="N226" s="222"/>
      <c r="O226" s="145">
        <v>1044</v>
      </c>
      <c r="P226" s="145"/>
      <c r="Q226" s="145">
        <v>1536</v>
      </c>
      <c r="R226" s="145"/>
      <c r="S226" s="145">
        <v>1940</v>
      </c>
      <c r="T226" s="145"/>
      <c r="U226" s="145">
        <v>1779</v>
      </c>
    </row>
    <row r="227" spans="1:21" s="20" customFormat="1" ht="12">
      <c r="A227" s="145"/>
      <c r="B227" s="145"/>
      <c r="C227" s="145"/>
      <c r="D227" s="145"/>
      <c r="E227" s="145"/>
      <c r="F227" s="145"/>
      <c r="G227" s="152"/>
      <c r="H227" s="152"/>
      <c r="I227" s="152"/>
      <c r="J227" s="152"/>
      <c r="K227" s="222"/>
      <c r="L227" s="145"/>
      <c r="M227" s="222"/>
      <c r="N227" s="222"/>
      <c r="O227" s="145"/>
      <c r="P227" s="145"/>
      <c r="Q227" s="145"/>
      <c r="R227" s="145"/>
      <c r="S227" s="145"/>
      <c r="T227" s="145"/>
      <c r="U227" s="145"/>
    </row>
    <row r="228" spans="1:21" s="20" customFormat="1" ht="12">
      <c r="A228" s="144" t="s">
        <v>19</v>
      </c>
      <c r="B228" s="145"/>
      <c r="C228" s="152"/>
      <c r="D228" s="145"/>
      <c r="E228" s="152"/>
      <c r="F228" s="145"/>
      <c r="G228" s="152"/>
      <c r="H228" s="152"/>
      <c r="I228" s="152">
        <v>0</v>
      </c>
      <c r="J228" s="152"/>
      <c r="K228" s="222">
        <v>0</v>
      </c>
      <c r="L228" s="145"/>
      <c r="M228" s="222">
        <v>0</v>
      </c>
      <c r="N228" s="222"/>
      <c r="O228" s="145">
        <v>0</v>
      </c>
      <c r="P228" s="145"/>
      <c r="Q228" s="145">
        <v>0</v>
      </c>
      <c r="R228" s="145"/>
      <c r="S228" s="145">
        <v>0</v>
      </c>
      <c r="T228" s="145"/>
      <c r="U228" s="145">
        <v>0</v>
      </c>
    </row>
    <row r="229" spans="1:21" s="20" customFormat="1" ht="12">
      <c r="A229" s="145"/>
      <c r="B229" s="145"/>
      <c r="C229" s="145"/>
      <c r="D229" s="145"/>
      <c r="E229" s="145"/>
      <c r="F229" s="145"/>
      <c r="G229" s="152"/>
      <c r="H229" s="152"/>
      <c r="I229" s="152"/>
      <c r="J229" s="152"/>
      <c r="K229" s="222"/>
      <c r="L229" s="145"/>
      <c r="M229" s="222"/>
      <c r="N229" s="222"/>
      <c r="O229" s="272"/>
      <c r="P229" s="145"/>
      <c r="Q229" s="145"/>
      <c r="R229" s="145"/>
      <c r="S229" s="145"/>
      <c r="T229" s="145"/>
      <c r="U229" s="145"/>
    </row>
    <row r="230" spans="1:22" s="20" customFormat="1" ht="12">
      <c r="A230" s="144" t="s">
        <v>20</v>
      </c>
      <c r="B230" s="145"/>
      <c r="C230" s="260"/>
      <c r="D230" s="145"/>
      <c r="E230" s="260"/>
      <c r="F230" s="145"/>
      <c r="G230" s="260"/>
      <c r="H230" s="152"/>
      <c r="I230" s="260">
        <v>830</v>
      </c>
      <c r="J230" s="152"/>
      <c r="K230" s="223">
        <v>1407</v>
      </c>
      <c r="L230" s="145"/>
      <c r="M230" s="223">
        <v>1340</v>
      </c>
      <c r="N230" s="222"/>
      <c r="O230" s="147">
        <v>1362</v>
      </c>
      <c r="P230" s="145"/>
      <c r="Q230" s="147">
        <v>1292</v>
      </c>
      <c r="R230" s="145"/>
      <c r="S230" s="147">
        <v>1275</v>
      </c>
      <c r="T230" s="145"/>
      <c r="U230" s="147">
        <v>1235</v>
      </c>
      <c r="V230" s="32"/>
    </row>
    <row r="231" spans="1:21" s="20" customFormat="1" ht="12">
      <c r="A231" s="145"/>
      <c r="B231" s="145"/>
      <c r="C231" s="145"/>
      <c r="D231" s="145"/>
      <c r="E231" s="145"/>
      <c r="F231" s="145"/>
      <c r="G231" s="152"/>
      <c r="H231" s="152"/>
      <c r="I231" s="152"/>
      <c r="J231" s="152"/>
      <c r="K231" s="152"/>
      <c r="L231" s="145"/>
      <c r="M231" s="222"/>
      <c r="N231" s="222"/>
      <c r="O231" s="145"/>
      <c r="P231" s="145"/>
      <c r="Q231" s="145"/>
      <c r="R231" s="145"/>
      <c r="S231" s="145"/>
      <c r="T231" s="145"/>
      <c r="U231" s="145"/>
    </row>
    <row r="232" spans="1:22" s="20" customFormat="1" ht="12.75" thickBot="1">
      <c r="A232" s="144" t="s">
        <v>31</v>
      </c>
      <c r="B232" s="145"/>
      <c r="C232" s="262" t="s">
        <v>24</v>
      </c>
      <c r="D232" s="150"/>
      <c r="E232" s="262" t="s">
        <v>24</v>
      </c>
      <c r="F232" s="150"/>
      <c r="G232" s="262" t="s">
        <v>24</v>
      </c>
      <c r="H232" s="263"/>
      <c r="I232" s="151">
        <f>SUM(I208:I230)</f>
        <v>4305</v>
      </c>
      <c r="J232" s="263"/>
      <c r="K232" s="151">
        <f>SUM(K208:K230)</f>
        <v>10295</v>
      </c>
      <c r="L232" s="150"/>
      <c r="M232" s="151">
        <f>SUM(M208:M230)</f>
        <v>11556</v>
      </c>
      <c r="N232" s="263"/>
      <c r="O232" s="151">
        <f>SUM(O208:O230)</f>
        <v>11716</v>
      </c>
      <c r="P232" s="263"/>
      <c r="Q232" s="151">
        <f>SUM(Q208:Q230)</f>
        <v>12050</v>
      </c>
      <c r="R232" s="150"/>
      <c r="S232" s="151">
        <f>SUM(S208:S230)</f>
        <v>12515</v>
      </c>
      <c r="T232" s="145"/>
      <c r="U232" s="151">
        <f>SUM(U208:U230)</f>
        <v>11783</v>
      </c>
      <c r="V232" s="33"/>
    </row>
    <row r="233" spans="1:21" s="20" customFormat="1" ht="12.75" thickTop="1">
      <c r="A233" s="145"/>
      <c r="B233" s="145"/>
      <c r="C233" s="149"/>
      <c r="D233" s="145"/>
      <c r="E233" s="149"/>
      <c r="F233" s="145"/>
      <c r="G233" s="149"/>
      <c r="H233" s="145"/>
      <c r="I233" s="149"/>
      <c r="J233" s="145"/>
      <c r="K233" s="149"/>
      <c r="L233" s="145"/>
      <c r="M233" s="149"/>
      <c r="N233" s="145"/>
      <c r="O233" s="149"/>
      <c r="P233" s="149"/>
      <c r="Q233" s="149"/>
      <c r="R233" s="145"/>
      <c r="S233" s="149"/>
      <c r="T233" s="145"/>
      <c r="U233" s="145"/>
    </row>
    <row r="234" spans="1:21" ht="12">
      <c r="A234" s="127" t="s">
        <v>43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77"/>
      <c r="P234" s="77"/>
      <c r="Q234" s="77"/>
      <c r="R234" s="77"/>
      <c r="S234" s="77"/>
      <c r="T234" s="122"/>
      <c r="U234" s="122"/>
    </row>
    <row r="235" spans="1:21" ht="12">
      <c r="A235" s="127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77"/>
      <c r="P235" s="77"/>
      <c r="Q235" s="77"/>
      <c r="R235" s="77"/>
      <c r="S235" s="77"/>
      <c r="T235" s="122"/>
      <c r="U235" s="122"/>
    </row>
    <row r="236" spans="1:21" ht="12">
      <c r="A236" s="126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</row>
    <row r="237" spans="1:21" ht="12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</row>
    <row r="238" spans="1:21" ht="12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</row>
    <row r="239" spans="1:21" ht="12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</row>
    <row r="240" spans="1:21" ht="12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</row>
    <row r="241" spans="1:21" ht="12">
      <c r="A241" s="95" t="s">
        <v>0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122"/>
      <c r="T241" s="122"/>
      <c r="U241" s="122"/>
    </row>
    <row r="242" spans="1:21" ht="12">
      <c r="A242" s="96" t="s">
        <v>37</v>
      </c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122"/>
      <c r="T242" s="122"/>
      <c r="U242" s="122"/>
    </row>
    <row r="243" spans="1:21" ht="12">
      <c r="A243" s="106" t="str">
        <f>A3</f>
        <v>1990 - 1999</v>
      </c>
      <c r="B243" s="97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122"/>
      <c r="T243" s="122"/>
      <c r="U243" s="122"/>
    </row>
    <row r="244" spans="1:21" ht="12">
      <c r="A244" s="154"/>
      <c r="B244" s="109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122"/>
      <c r="T244" s="122"/>
      <c r="U244" s="122"/>
    </row>
    <row r="245" spans="1:21" ht="12">
      <c r="A245" s="139"/>
      <c r="B245" s="98"/>
      <c r="C245" s="94"/>
      <c r="D245" s="94"/>
      <c r="E245" s="94"/>
      <c r="F245" s="94"/>
      <c r="G245" s="109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122"/>
      <c r="T245" s="122"/>
      <c r="U245" s="122"/>
    </row>
    <row r="246" spans="1:21" ht="12">
      <c r="A246" s="94"/>
      <c r="B246" s="94"/>
      <c r="C246" s="94"/>
      <c r="D246" s="94"/>
      <c r="E246" s="94"/>
      <c r="F246" s="94"/>
      <c r="G246" s="109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122"/>
      <c r="T246" s="122"/>
      <c r="U246" s="122"/>
    </row>
    <row r="247" spans="1:22" ht="12">
      <c r="A247" s="94"/>
      <c r="B247" s="94"/>
      <c r="C247" s="228" t="s">
        <v>3</v>
      </c>
      <c r="D247" s="94"/>
      <c r="E247" s="228" t="s">
        <v>4</v>
      </c>
      <c r="F247" s="94"/>
      <c r="G247" s="228" t="s">
        <v>5</v>
      </c>
      <c r="H247" s="94"/>
      <c r="I247" s="228" t="s">
        <v>6</v>
      </c>
      <c r="J247" s="94"/>
      <c r="K247" s="228" t="s">
        <v>7</v>
      </c>
      <c r="L247" s="94"/>
      <c r="M247" s="229" t="s">
        <v>8</v>
      </c>
      <c r="N247" s="230"/>
      <c r="O247" s="231" t="s">
        <v>9</v>
      </c>
      <c r="P247" s="234"/>
      <c r="Q247" s="231" t="s">
        <v>39</v>
      </c>
      <c r="R247" s="94"/>
      <c r="S247" s="231" t="s">
        <v>41</v>
      </c>
      <c r="T247" s="122"/>
      <c r="U247" s="231" t="s">
        <v>46</v>
      </c>
      <c r="V247" s="74"/>
    </row>
    <row r="248" spans="1:21" ht="12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22"/>
      <c r="R248" s="94"/>
      <c r="S248" s="122"/>
      <c r="T248" s="122"/>
      <c r="U248" s="122"/>
    </row>
    <row r="249" spans="1:22" ht="12">
      <c r="A249" s="121" t="s">
        <v>10</v>
      </c>
      <c r="B249" s="94"/>
      <c r="C249" s="107">
        <v>0.074</v>
      </c>
      <c r="D249" s="107"/>
      <c r="E249" s="107">
        <f>(E131-C131)/C131</f>
        <v>0.085</v>
      </c>
      <c r="F249" s="107"/>
      <c r="G249" s="107">
        <f>(G131-E131)/E131</f>
        <v>0.087</v>
      </c>
      <c r="H249" s="107"/>
      <c r="I249" s="107">
        <f>(I131-G131)/G131</f>
        <v>0.089</v>
      </c>
      <c r="J249" s="107"/>
      <c r="K249" s="107">
        <f>(K131-I131)/I131</f>
        <v>0.136</v>
      </c>
      <c r="L249" s="107"/>
      <c r="M249" s="107">
        <f>(M131-K131)/K131</f>
        <v>0.214</v>
      </c>
      <c r="N249" s="107"/>
      <c r="O249" s="107">
        <f>(O131-M131)/M131</f>
        <v>-0.017</v>
      </c>
      <c r="P249" s="107"/>
      <c r="Q249" s="107">
        <f>(Q131-O131)/O131</f>
        <v>-0.003</v>
      </c>
      <c r="R249" s="107"/>
      <c r="S249" s="107">
        <f>(S131-Q131)/Q131</f>
        <v>0.008</v>
      </c>
      <c r="T249" s="122"/>
      <c r="U249" s="107">
        <f>(U131-S131)/S131</f>
        <v>0.124</v>
      </c>
      <c r="V249" s="7"/>
    </row>
    <row r="250" spans="1:22" ht="12">
      <c r="A250" s="122"/>
      <c r="B250" s="94"/>
      <c r="C250" s="107"/>
      <c r="D250" s="100"/>
      <c r="E250" s="107"/>
      <c r="F250" s="94"/>
      <c r="G250" s="107"/>
      <c r="H250" s="94"/>
      <c r="I250" s="107"/>
      <c r="J250" s="94"/>
      <c r="K250" s="107"/>
      <c r="L250" s="94"/>
      <c r="M250" s="107"/>
      <c r="N250" s="94"/>
      <c r="O250" s="107"/>
      <c r="P250" s="94"/>
      <c r="Q250" s="107"/>
      <c r="R250" s="94"/>
      <c r="S250" s="107"/>
      <c r="T250" s="122"/>
      <c r="U250" s="107"/>
      <c r="V250" s="7"/>
    </row>
    <row r="251" spans="1:22" ht="12">
      <c r="A251" s="121" t="s">
        <v>11</v>
      </c>
      <c r="B251" s="94"/>
      <c r="C251" s="107">
        <v>0.083</v>
      </c>
      <c r="D251" s="107"/>
      <c r="E251" s="107">
        <f>(E133-C133)/C133</f>
        <v>0.056</v>
      </c>
      <c r="F251" s="107"/>
      <c r="G251" s="107">
        <f>(G133-E133)/E133</f>
        <v>0.129</v>
      </c>
      <c r="H251" s="107"/>
      <c r="I251" s="107">
        <f>(I133-G133)/G133</f>
        <v>0.112</v>
      </c>
      <c r="J251" s="107"/>
      <c r="K251" s="107">
        <f>(K133-I133)/I133</f>
        <v>0.156</v>
      </c>
      <c r="L251" s="107"/>
      <c r="M251" s="107">
        <f>(M133-K133)/K133</f>
        <v>0.19</v>
      </c>
      <c r="N251" s="107"/>
      <c r="O251" s="107">
        <f>(O133-M133)/M133</f>
        <v>0.018</v>
      </c>
      <c r="P251" s="107"/>
      <c r="Q251" s="107">
        <f>(Q133-O133)/O133</f>
        <v>0.138</v>
      </c>
      <c r="R251" s="94"/>
      <c r="S251" s="107">
        <f>(S133-Q133)/Q133</f>
        <v>0.177</v>
      </c>
      <c r="T251" s="122"/>
      <c r="U251" s="107">
        <f>(U133-S133)/S133</f>
        <v>0.079</v>
      </c>
      <c r="V251" s="7"/>
    </row>
    <row r="252" spans="1:22" ht="12">
      <c r="A252" s="122"/>
      <c r="B252" s="94"/>
      <c r="C252" s="107"/>
      <c r="D252" s="100"/>
      <c r="E252" s="107"/>
      <c r="F252" s="94"/>
      <c r="G252" s="107"/>
      <c r="H252" s="94"/>
      <c r="I252" s="107"/>
      <c r="J252" s="94"/>
      <c r="K252" s="107"/>
      <c r="L252" s="94"/>
      <c r="M252" s="107"/>
      <c r="N252" s="94"/>
      <c r="O252" s="107"/>
      <c r="P252" s="94"/>
      <c r="Q252" s="107"/>
      <c r="R252" s="94"/>
      <c r="S252" s="107"/>
      <c r="T252" s="122"/>
      <c r="U252" s="107"/>
      <c r="V252" s="7"/>
    </row>
    <row r="253" spans="1:22" ht="12">
      <c r="A253" s="121" t="s">
        <v>12</v>
      </c>
      <c r="B253" s="94"/>
      <c r="C253" s="107">
        <v>0.074</v>
      </c>
      <c r="D253" s="107"/>
      <c r="E253" s="107">
        <f>(E135-C135)/C135</f>
        <v>0.159</v>
      </c>
      <c r="F253" s="107"/>
      <c r="G253" s="107">
        <f>(G135-E135)/E135</f>
        <v>0.25</v>
      </c>
      <c r="H253" s="107"/>
      <c r="I253" s="107">
        <f>(I135-G135)/G135</f>
        <v>-0.001</v>
      </c>
      <c r="J253" s="107"/>
      <c r="K253" s="107">
        <f>(K135-I135)/I135</f>
        <v>0.194</v>
      </c>
      <c r="L253" s="107"/>
      <c r="M253" s="107">
        <f>(M135-K135)/K135</f>
        <v>0.149</v>
      </c>
      <c r="N253" s="107"/>
      <c r="O253" s="107">
        <f>(O135-M135)/M135</f>
        <v>0.06</v>
      </c>
      <c r="P253" s="107"/>
      <c r="Q253" s="107">
        <f>(Q135-O135)/O135</f>
        <v>-0.011</v>
      </c>
      <c r="R253" s="94"/>
      <c r="S253" s="107">
        <f>(S135-Q135)/Q135</f>
        <v>0.126</v>
      </c>
      <c r="T253" s="122"/>
      <c r="U253" s="107">
        <f>(U135-S135)/S135</f>
        <v>0.132</v>
      </c>
      <c r="V253" s="7"/>
    </row>
    <row r="254" spans="1:22" ht="12">
      <c r="A254" s="122"/>
      <c r="B254" s="94"/>
      <c r="C254" s="107"/>
      <c r="D254" s="100"/>
      <c r="E254" s="107"/>
      <c r="F254" s="94"/>
      <c r="G254" s="107"/>
      <c r="H254" s="94"/>
      <c r="I254" s="107"/>
      <c r="J254" s="94"/>
      <c r="K254" s="107"/>
      <c r="L254" s="94"/>
      <c r="M254" s="107"/>
      <c r="N254" s="94"/>
      <c r="O254" s="107"/>
      <c r="P254" s="94"/>
      <c r="Q254" s="107"/>
      <c r="R254" s="94"/>
      <c r="S254" s="107"/>
      <c r="T254" s="122"/>
      <c r="U254" s="107"/>
      <c r="V254" s="7"/>
    </row>
    <row r="255" spans="1:22" ht="12">
      <c r="A255" s="121" t="s">
        <v>13</v>
      </c>
      <c r="B255" s="94"/>
      <c r="C255" s="107">
        <v>0.233</v>
      </c>
      <c r="D255" s="107"/>
      <c r="E255" s="107">
        <f>(E137-C137)/C137</f>
        <v>0.095</v>
      </c>
      <c r="F255" s="107"/>
      <c r="G255" s="107">
        <f>(G137-E137)/E137</f>
        <v>0.097</v>
      </c>
      <c r="H255" s="107"/>
      <c r="I255" s="107">
        <f>(I137-G137)/G137</f>
        <v>0.127</v>
      </c>
      <c r="J255" s="107"/>
      <c r="K255" s="107">
        <f>(K137-I137)/I137</f>
        <v>0.106</v>
      </c>
      <c r="L255" s="107"/>
      <c r="M255" s="107">
        <f>(M137-K137)/K137</f>
        <v>0.163</v>
      </c>
      <c r="N255" s="107"/>
      <c r="O255" s="107">
        <f>(O137-M137)/M137</f>
        <v>-0.025</v>
      </c>
      <c r="P255" s="107"/>
      <c r="Q255" s="107">
        <f>(Q137-O137)/O137</f>
        <v>0.023</v>
      </c>
      <c r="R255" s="94"/>
      <c r="S255" s="107">
        <f>(S137-Q137)/Q137</f>
        <v>0.004</v>
      </c>
      <c r="T255" s="122"/>
      <c r="U255" s="107">
        <f>(U137-S137)/S137</f>
        <v>0.014</v>
      </c>
      <c r="V255" s="7"/>
    </row>
    <row r="256" spans="1:22" ht="12">
      <c r="A256" s="122"/>
      <c r="B256" s="94"/>
      <c r="C256" s="107"/>
      <c r="D256" s="94"/>
      <c r="E256" s="107"/>
      <c r="F256" s="94"/>
      <c r="G256" s="107"/>
      <c r="H256" s="94"/>
      <c r="I256" s="107"/>
      <c r="J256" s="94"/>
      <c r="K256" s="107"/>
      <c r="L256" s="94"/>
      <c r="M256" s="107"/>
      <c r="N256" s="94"/>
      <c r="O256" s="107"/>
      <c r="P256" s="94"/>
      <c r="Q256" s="107"/>
      <c r="R256" s="94"/>
      <c r="S256" s="107"/>
      <c r="T256" s="122"/>
      <c r="U256" s="107"/>
      <c r="V256" s="7"/>
    </row>
    <row r="257" spans="1:22" ht="12">
      <c r="A257" s="121" t="s">
        <v>14</v>
      </c>
      <c r="B257" s="94"/>
      <c r="C257" s="107">
        <v>-0.011</v>
      </c>
      <c r="D257" s="107"/>
      <c r="E257" s="107">
        <f>(E139-C139)/C139</f>
        <v>0.127</v>
      </c>
      <c r="F257" s="107"/>
      <c r="G257" s="107">
        <f>(G139-E139)/E139</f>
        <v>0.148</v>
      </c>
      <c r="H257" s="107"/>
      <c r="I257" s="107">
        <f>(I139-G139)/G139</f>
        <v>0.145</v>
      </c>
      <c r="J257" s="107"/>
      <c r="K257" s="107">
        <f>(K139-I139)/I139</f>
        <v>0.105</v>
      </c>
      <c r="L257" s="107"/>
      <c r="M257" s="107">
        <f>(M139-K139)/K139</f>
        <v>0.14</v>
      </c>
      <c r="N257" s="107"/>
      <c r="O257" s="107">
        <f>(O139-M139)/M139</f>
        <v>0.045</v>
      </c>
      <c r="P257" s="107"/>
      <c r="Q257" s="107">
        <f>(Q139-O139)/O139</f>
        <v>0.009</v>
      </c>
      <c r="R257" s="94"/>
      <c r="S257" s="107">
        <f>(S139-Q139)/Q139</f>
        <v>0.096</v>
      </c>
      <c r="T257" s="122"/>
      <c r="U257" s="107">
        <f>(U139-S139)/S139</f>
        <v>0.135</v>
      </c>
      <c r="V257" s="7"/>
    </row>
    <row r="258" spans="1:22" ht="12">
      <c r="A258" s="122"/>
      <c r="B258" s="94"/>
      <c r="C258" s="107"/>
      <c r="D258" s="94"/>
      <c r="E258" s="107"/>
      <c r="F258" s="94"/>
      <c r="G258" s="107"/>
      <c r="H258" s="94"/>
      <c r="I258" s="107"/>
      <c r="J258" s="94"/>
      <c r="K258" s="107"/>
      <c r="L258" s="94"/>
      <c r="M258" s="107"/>
      <c r="N258" s="94"/>
      <c r="O258" s="107"/>
      <c r="P258" s="94"/>
      <c r="Q258" s="107"/>
      <c r="R258" s="94"/>
      <c r="S258" s="107"/>
      <c r="T258" s="122"/>
      <c r="U258" s="107"/>
      <c r="V258" s="7"/>
    </row>
    <row r="259" spans="1:22" ht="12">
      <c r="A259" s="121" t="s">
        <v>15</v>
      </c>
      <c r="B259" s="94"/>
      <c r="C259" s="107">
        <v>0.069</v>
      </c>
      <c r="D259" s="107"/>
      <c r="E259" s="107">
        <f>(E141-C141)/C141</f>
        <v>0.198</v>
      </c>
      <c r="F259" s="107"/>
      <c r="G259" s="107">
        <f>(G141-E141)/E141</f>
        <v>0.209</v>
      </c>
      <c r="H259" s="107"/>
      <c r="I259" s="107">
        <f>(I141-G141)/G141</f>
        <v>0.112</v>
      </c>
      <c r="J259" s="107"/>
      <c r="K259" s="107">
        <f>(K141-I141)/I141</f>
        <v>0.072</v>
      </c>
      <c r="L259" s="107"/>
      <c r="M259" s="107">
        <f>(M141-K141)/K141</f>
        <v>0.093</v>
      </c>
      <c r="N259" s="107"/>
      <c r="O259" s="107">
        <f>(O141-M141)/M141</f>
        <v>-0.006</v>
      </c>
      <c r="P259" s="107"/>
      <c r="Q259" s="107">
        <f>(Q141-O141)/O141</f>
        <v>-0.05</v>
      </c>
      <c r="R259" s="94"/>
      <c r="S259" s="107">
        <f>(S141-Q141)/Q141</f>
        <v>-0.064</v>
      </c>
      <c r="T259" s="122"/>
      <c r="U259" s="107">
        <f>(U141-S141)/S141</f>
        <v>-0.076</v>
      </c>
      <c r="V259" s="7"/>
    </row>
    <row r="260" spans="1:22" ht="12">
      <c r="A260" s="122"/>
      <c r="B260" s="94"/>
      <c r="C260" s="107"/>
      <c r="D260" s="94"/>
      <c r="E260" s="107"/>
      <c r="F260" s="94"/>
      <c r="G260" s="107"/>
      <c r="H260" s="94"/>
      <c r="I260" s="107"/>
      <c r="J260" s="94"/>
      <c r="K260" s="107"/>
      <c r="L260" s="94"/>
      <c r="M260" s="107"/>
      <c r="N260" s="94"/>
      <c r="O260" s="107"/>
      <c r="P260" s="94"/>
      <c r="Q260" s="107"/>
      <c r="R260" s="94"/>
      <c r="S260" s="107"/>
      <c r="T260" s="122"/>
      <c r="U260" s="107"/>
      <c r="V260" s="7"/>
    </row>
    <row r="261" spans="1:22" ht="12">
      <c r="A261" s="121" t="s">
        <v>16</v>
      </c>
      <c r="B261" s="94"/>
      <c r="C261" s="107">
        <v>0.178</v>
      </c>
      <c r="D261" s="107"/>
      <c r="E261" s="107">
        <f>(E143-C143)/C143</f>
        <v>0.088</v>
      </c>
      <c r="F261" s="107"/>
      <c r="G261" s="107">
        <f>(G143-E143)/E143</f>
        <v>0.136</v>
      </c>
      <c r="H261" s="107"/>
      <c r="I261" s="107">
        <f>(I143-G143)/G143</f>
        <v>0.135</v>
      </c>
      <c r="J261" s="107"/>
      <c r="K261" s="107">
        <f>(K143-I143)/I143</f>
        <v>0.079</v>
      </c>
      <c r="L261" s="107"/>
      <c r="M261" s="107">
        <f>(M143-K143)/K143</f>
        <v>0.075</v>
      </c>
      <c r="N261" s="107"/>
      <c r="O261" s="107">
        <f>(O143-M143)/M143</f>
        <v>0.033</v>
      </c>
      <c r="P261" s="107"/>
      <c r="Q261" s="107">
        <f>(Q143-O143)/O143</f>
        <v>-0.02</v>
      </c>
      <c r="R261" s="94"/>
      <c r="S261" s="107">
        <f>(S143-Q143)/Q143</f>
        <v>-0.015</v>
      </c>
      <c r="T261" s="122"/>
      <c r="U261" s="107">
        <f>(U143-S143)/S143</f>
        <v>0.052</v>
      </c>
      <c r="V261" s="7"/>
    </row>
    <row r="262" spans="1:22" ht="12">
      <c r="A262" s="122"/>
      <c r="B262" s="94"/>
      <c r="C262" s="107"/>
      <c r="D262" s="94"/>
      <c r="E262" s="107"/>
      <c r="F262" s="94"/>
      <c r="G262" s="107"/>
      <c r="H262" s="94"/>
      <c r="I262" s="107"/>
      <c r="J262" s="94"/>
      <c r="K262" s="107"/>
      <c r="L262" s="94"/>
      <c r="M262" s="107"/>
      <c r="N262" s="94"/>
      <c r="O262" s="107"/>
      <c r="P262" s="94"/>
      <c r="Q262" s="107"/>
      <c r="R262" s="94"/>
      <c r="S262" s="107"/>
      <c r="T262" s="122"/>
      <c r="U262" s="107"/>
      <c r="V262" s="7"/>
    </row>
    <row r="263" spans="1:22" ht="12">
      <c r="A263" s="121" t="s">
        <v>17</v>
      </c>
      <c r="B263" s="94"/>
      <c r="C263" s="107">
        <v>0.134</v>
      </c>
      <c r="D263" s="107"/>
      <c r="E263" s="107">
        <f>(E145-C145)/C145</f>
        <v>0.052</v>
      </c>
      <c r="F263" s="107"/>
      <c r="G263" s="107">
        <f>(G145-E145)/E145</f>
        <v>0.139</v>
      </c>
      <c r="H263" s="107"/>
      <c r="I263" s="107">
        <f>(I145-G145)/G145</f>
        <v>0.107</v>
      </c>
      <c r="J263" s="107"/>
      <c r="K263" s="107">
        <f>(K145-I145)/I145</f>
        <v>0.182</v>
      </c>
      <c r="L263" s="107"/>
      <c r="M263" s="107">
        <f>(M145-K145)/K145</f>
        <v>0.153</v>
      </c>
      <c r="N263" s="107"/>
      <c r="O263" s="107">
        <f>(O145-M145)/M145</f>
        <v>0.06</v>
      </c>
      <c r="P263" s="107"/>
      <c r="Q263" s="107">
        <f>(Q145-O145)/O145</f>
        <v>0.012</v>
      </c>
      <c r="R263" s="94"/>
      <c r="S263" s="107">
        <f>(S145-Q145)/Q145</f>
        <v>0.021</v>
      </c>
      <c r="T263" s="122"/>
      <c r="U263" s="107">
        <f>(U145-S145)/S145</f>
        <v>0.023</v>
      </c>
      <c r="V263" s="7"/>
    </row>
    <row r="264" spans="1:22" ht="12">
      <c r="A264" s="122"/>
      <c r="B264" s="94"/>
      <c r="C264" s="107"/>
      <c r="D264" s="94"/>
      <c r="E264" s="107"/>
      <c r="F264" s="94"/>
      <c r="G264" s="107"/>
      <c r="H264" s="94"/>
      <c r="I264" s="107"/>
      <c r="J264" s="94"/>
      <c r="K264" s="107"/>
      <c r="L264" s="94"/>
      <c r="M264" s="107"/>
      <c r="N264" s="94"/>
      <c r="O264" s="107"/>
      <c r="P264" s="94"/>
      <c r="Q264" s="107"/>
      <c r="R264" s="94"/>
      <c r="S264" s="107"/>
      <c r="T264" s="122"/>
      <c r="U264" s="107"/>
      <c r="V264" s="7"/>
    </row>
    <row r="265" spans="1:22" ht="12">
      <c r="A265" s="127" t="s">
        <v>18</v>
      </c>
      <c r="B265" s="94"/>
      <c r="C265" s="107">
        <v>0.153</v>
      </c>
      <c r="D265" s="107"/>
      <c r="E265" s="107">
        <f>(E147-C147)/C147</f>
        <v>0.21</v>
      </c>
      <c r="F265" s="107"/>
      <c r="G265" s="107">
        <f>(G147-E147)/E147</f>
        <v>0.252</v>
      </c>
      <c r="H265" s="107"/>
      <c r="I265" s="107">
        <f>(I147-G147)/G147</f>
        <v>0.062</v>
      </c>
      <c r="J265" s="107"/>
      <c r="K265" s="107">
        <f>(K147-I147)/I147</f>
        <v>0.025</v>
      </c>
      <c r="L265" s="107"/>
      <c r="M265" s="107">
        <f>(M147-K147)/K147</f>
        <v>0.088</v>
      </c>
      <c r="N265" s="107"/>
      <c r="O265" s="107">
        <f>(O147-M147)/M147</f>
        <v>0.031</v>
      </c>
      <c r="P265" s="107"/>
      <c r="Q265" s="107">
        <f>(Q147-O147)/O147</f>
        <v>-0.024</v>
      </c>
      <c r="R265" s="94"/>
      <c r="S265" s="107">
        <f>(S147-Q147)/Q147</f>
        <v>0.025</v>
      </c>
      <c r="T265" s="122"/>
      <c r="U265" s="107">
        <f>(U147-S147)/S147</f>
        <v>0.05</v>
      </c>
      <c r="V265" s="7"/>
    </row>
    <row r="266" spans="1:22" ht="12">
      <c r="A266" s="94"/>
      <c r="B266" s="94"/>
      <c r="C266" s="107"/>
      <c r="D266" s="94"/>
      <c r="E266" s="107"/>
      <c r="F266" s="94"/>
      <c r="G266" s="107"/>
      <c r="H266" s="94"/>
      <c r="I266" s="107"/>
      <c r="J266" s="94"/>
      <c r="K266" s="107"/>
      <c r="L266" s="94"/>
      <c r="M266" s="107"/>
      <c r="N266" s="94"/>
      <c r="O266" s="107"/>
      <c r="P266" s="94"/>
      <c r="Q266" s="107"/>
      <c r="R266" s="94"/>
      <c r="S266" s="107"/>
      <c r="T266" s="122"/>
      <c r="U266" s="107"/>
      <c r="V266" s="7"/>
    </row>
    <row r="267" spans="1:22" ht="12">
      <c r="A267" s="95" t="s">
        <v>40</v>
      </c>
      <c r="B267" s="94"/>
      <c r="C267" s="107">
        <v>-0.049</v>
      </c>
      <c r="D267" s="107"/>
      <c r="E267" s="107">
        <f>(E149-C149)/C149</f>
        <v>0.008</v>
      </c>
      <c r="F267" s="107"/>
      <c r="G267" s="107">
        <f>(G149-E149)/E149</f>
        <v>0.316</v>
      </c>
      <c r="H267" s="107"/>
      <c r="I267" s="107">
        <f>(I149-G149)/G149</f>
        <v>0.1</v>
      </c>
      <c r="J267" s="107"/>
      <c r="K267" s="107">
        <f>(K149-I149)/I149</f>
        <v>0.062</v>
      </c>
      <c r="L267" s="107"/>
      <c r="M267" s="107">
        <f>(M149-K149)/K149</f>
        <v>0.164</v>
      </c>
      <c r="N267" s="107"/>
      <c r="O267" s="107">
        <f>(O149-M149)/M149</f>
        <v>-0.015</v>
      </c>
      <c r="P267" s="107"/>
      <c r="Q267" s="107">
        <f>(Q149-O149)/O149</f>
        <v>0.006</v>
      </c>
      <c r="R267" s="94"/>
      <c r="S267" s="107">
        <f>(S149-Q149)/Q149</f>
        <v>0.024</v>
      </c>
      <c r="T267" s="122"/>
      <c r="U267" s="107">
        <f>(U149-S149)/S149</f>
        <v>0.066</v>
      </c>
      <c r="V267" s="7"/>
    </row>
    <row r="268" spans="1:22" ht="12">
      <c r="A268" s="94"/>
      <c r="B268" s="94"/>
      <c r="C268" s="107"/>
      <c r="D268" s="94"/>
      <c r="E268" s="107"/>
      <c r="F268" s="94"/>
      <c r="G268" s="107"/>
      <c r="H268" s="94"/>
      <c r="I268" s="107"/>
      <c r="J268" s="94"/>
      <c r="K268" s="107"/>
      <c r="L268" s="94"/>
      <c r="M268" s="107"/>
      <c r="N268" s="94"/>
      <c r="O268" s="107"/>
      <c r="P268" s="94"/>
      <c r="Q268" s="107"/>
      <c r="R268" s="94"/>
      <c r="S268" s="107"/>
      <c r="T268" s="122"/>
      <c r="U268" s="107"/>
      <c r="V268" s="7"/>
    </row>
    <row r="269" spans="1:22" ht="12">
      <c r="A269" s="95" t="s">
        <v>19</v>
      </c>
      <c r="B269" s="100"/>
      <c r="C269" s="107">
        <v>-0.081</v>
      </c>
      <c r="D269" s="107"/>
      <c r="E269" s="107">
        <f>(E151-C151)/C151</f>
        <v>-0.017</v>
      </c>
      <c r="F269" s="107"/>
      <c r="G269" s="107">
        <f>(G151-E151)/E151</f>
        <v>0.378</v>
      </c>
      <c r="H269" s="107"/>
      <c r="I269" s="107">
        <f>(I151-G151)/G151</f>
        <v>0.031</v>
      </c>
      <c r="J269" s="107"/>
      <c r="K269" s="107">
        <f>(K151-I151)/I151</f>
        <v>0.023</v>
      </c>
      <c r="L269" s="107"/>
      <c r="M269" s="107">
        <f>(M151-K151)/K151</f>
        <v>0.261</v>
      </c>
      <c r="N269" s="107"/>
      <c r="O269" s="107">
        <f>(O151-M151)/M151</f>
        <v>0.342</v>
      </c>
      <c r="P269" s="107"/>
      <c r="Q269" s="107">
        <f>(Q151-O151)/O151</f>
        <v>0.063</v>
      </c>
      <c r="R269" s="94"/>
      <c r="S269" s="107">
        <f>(S151-Q151)/Q151</f>
        <v>-0.004</v>
      </c>
      <c r="T269" s="122"/>
      <c r="U269" s="107">
        <f>(U151-S151)/S151</f>
        <v>-0.035</v>
      </c>
      <c r="V269" s="7"/>
    </row>
    <row r="270" spans="1:22" ht="12">
      <c r="A270" s="94"/>
      <c r="B270" s="94"/>
      <c r="C270" s="107"/>
      <c r="D270" s="107"/>
      <c r="E270" s="107"/>
      <c r="F270" s="107"/>
      <c r="G270" s="107"/>
      <c r="H270" s="107"/>
      <c r="I270" s="107"/>
      <c r="J270" s="94"/>
      <c r="K270" s="107"/>
      <c r="L270" s="94"/>
      <c r="M270" s="107"/>
      <c r="N270" s="94"/>
      <c r="O270" s="107"/>
      <c r="P270" s="94"/>
      <c r="Q270" s="107"/>
      <c r="R270" s="94"/>
      <c r="S270" s="107"/>
      <c r="T270" s="122"/>
      <c r="U270" s="107"/>
      <c r="V270" s="7"/>
    </row>
    <row r="271" spans="1:22" ht="12">
      <c r="A271" s="95" t="s">
        <v>20</v>
      </c>
      <c r="B271" s="100"/>
      <c r="C271" s="114" t="s">
        <v>24</v>
      </c>
      <c r="D271" s="103"/>
      <c r="E271" s="107">
        <f>(E153-C153)/C153</f>
        <v>0.355</v>
      </c>
      <c r="F271" s="108"/>
      <c r="G271" s="107">
        <f>(G153-E153)/E153</f>
        <v>0.379</v>
      </c>
      <c r="H271" s="108"/>
      <c r="I271" s="107">
        <f>(I153-G153)/G153</f>
        <v>0.139</v>
      </c>
      <c r="J271" s="108"/>
      <c r="K271" s="107">
        <f>(K153-I153)/I153</f>
        <v>0.029</v>
      </c>
      <c r="L271" s="108"/>
      <c r="M271" s="107">
        <f>(M153-K153)/K153</f>
        <v>0.148</v>
      </c>
      <c r="N271" s="108"/>
      <c r="O271" s="107">
        <f>(O153-M153)/M153</f>
        <v>0.018</v>
      </c>
      <c r="P271" s="108"/>
      <c r="Q271" s="107">
        <f>(Q153-O153)/O153</f>
        <v>0.043</v>
      </c>
      <c r="R271" s="109"/>
      <c r="S271" s="107">
        <f>(S153-Q153)/Q153</f>
        <v>0.011</v>
      </c>
      <c r="T271" s="136"/>
      <c r="U271" s="107">
        <f>(U153-S153)/S153</f>
        <v>0.103</v>
      </c>
      <c r="V271" s="7"/>
    </row>
    <row r="272" spans="1:22" ht="12">
      <c r="A272" s="94"/>
      <c r="B272" s="100"/>
      <c r="C272" s="107"/>
      <c r="D272" s="103"/>
      <c r="E272" s="107"/>
      <c r="F272" s="103"/>
      <c r="G272" s="107"/>
      <c r="H272" s="108"/>
      <c r="I272" s="107"/>
      <c r="J272" s="109"/>
      <c r="K272" s="107"/>
      <c r="L272" s="109"/>
      <c r="M272" s="107"/>
      <c r="N272" s="109"/>
      <c r="O272" s="107"/>
      <c r="P272" s="109"/>
      <c r="Q272" s="107"/>
      <c r="R272" s="109"/>
      <c r="S272" s="107"/>
      <c r="T272" s="136"/>
      <c r="U272" s="107"/>
      <c r="V272" s="7"/>
    </row>
    <row r="273" spans="1:22" ht="12">
      <c r="A273" s="144" t="s">
        <v>31</v>
      </c>
      <c r="B273" s="100"/>
      <c r="C273" s="107">
        <v>0.147</v>
      </c>
      <c r="D273" s="108"/>
      <c r="E273" s="107">
        <f>(E155-C155)/C155</f>
        <v>0.12</v>
      </c>
      <c r="F273" s="108"/>
      <c r="G273" s="107">
        <f>(G155-E155)/E155</f>
        <v>0.215</v>
      </c>
      <c r="H273" s="108"/>
      <c r="I273" s="107">
        <f>(I155-G155)/G155</f>
        <v>0.095</v>
      </c>
      <c r="J273" s="108"/>
      <c r="K273" s="107">
        <f>(K155-I155)/I155</f>
        <v>0.093</v>
      </c>
      <c r="L273" s="108"/>
      <c r="M273" s="107">
        <f>(M155-K155)/K155</f>
        <v>0.15</v>
      </c>
      <c r="N273" s="108"/>
      <c r="O273" s="107">
        <f>(O155-M155)/M155</f>
        <v>0.048</v>
      </c>
      <c r="P273" s="108"/>
      <c r="Q273" s="107">
        <f>(Q155-O155)/O155</f>
        <v>0.019</v>
      </c>
      <c r="R273" s="109"/>
      <c r="S273" s="107">
        <f>(S155-Q155)/Q155</f>
        <v>0.043</v>
      </c>
      <c r="T273" s="136"/>
      <c r="U273" s="107">
        <f>(U155-S155)/S155</f>
        <v>0.062</v>
      </c>
      <c r="V273" s="7"/>
    </row>
    <row r="274" spans="1:22" ht="12">
      <c r="A274" s="94"/>
      <c r="B274" s="100"/>
      <c r="C274" s="110"/>
      <c r="D274" s="103"/>
      <c r="E274" s="110"/>
      <c r="F274" s="103"/>
      <c r="G274" s="110"/>
      <c r="H274" s="108"/>
      <c r="I274" s="110"/>
      <c r="J274" s="109"/>
      <c r="K274" s="110"/>
      <c r="L274" s="109"/>
      <c r="M274" s="110"/>
      <c r="N274" s="109"/>
      <c r="O274" s="110"/>
      <c r="P274" s="110"/>
      <c r="Q274" s="110"/>
      <c r="R274" s="109"/>
      <c r="S274" s="110"/>
      <c r="T274" s="136"/>
      <c r="U274" s="136"/>
      <c r="V274" s="36"/>
    </row>
    <row r="275" spans="1:21" ht="12">
      <c r="A275" s="126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6"/>
      <c r="P275" s="126"/>
      <c r="Q275" s="126"/>
      <c r="R275" s="122"/>
      <c r="S275" s="264"/>
      <c r="T275" s="122"/>
      <c r="U275" s="122"/>
    </row>
    <row r="276" spans="1:21" ht="12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</row>
    <row r="277" spans="1:21" ht="12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</row>
    <row r="278" spans="1:21" ht="12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</row>
    <row r="279" spans="1:21" ht="12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</row>
    <row r="280" spans="1:21" ht="12">
      <c r="A280" s="95" t="s">
        <v>0</v>
      </c>
      <c r="B280" s="94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</row>
    <row r="281" spans="1:21" ht="12">
      <c r="A281" s="95" t="s">
        <v>38</v>
      </c>
      <c r="B281" s="94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</row>
    <row r="282" spans="1:21" ht="12">
      <c r="A282" s="106" t="str">
        <f>A3</f>
        <v>1990 - 1999</v>
      </c>
      <c r="B282" s="97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</row>
    <row r="283" spans="1:21" ht="12">
      <c r="A283" s="139"/>
      <c r="B283" s="98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</row>
    <row r="284" spans="1:21" ht="12">
      <c r="A284" s="94"/>
      <c r="B284" s="94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</row>
    <row r="285" spans="1:22" ht="12">
      <c r="A285" s="94"/>
      <c r="B285" s="94"/>
      <c r="C285" s="228" t="s">
        <v>3</v>
      </c>
      <c r="D285" s="94"/>
      <c r="E285" s="228" t="s">
        <v>4</v>
      </c>
      <c r="F285" s="94"/>
      <c r="G285" s="228" t="s">
        <v>5</v>
      </c>
      <c r="H285" s="94"/>
      <c r="I285" s="228" t="s">
        <v>6</v>
      </c>
      <c r="J285" s="94"/>
      <c r="K285" s="228" t="s">
        <v>7</v>
      </c>
      <c r="L285" s="94"/>
      <c r="M285" s="229" t="s">
        <v>8</v>
      </c>
      <c r="N285" s="230"/>
      <c r="O285" s="231" t="s">
        <v>9</v>
      </c>
      <c r="P285" s="234"/>
      <c r="Q285" s="231" t="s">
        <v>39</v>
      </c>
      <c r="R285" s="94"/>
      <c r="S285" s="231" t="s">
        <v>41</v>
      </c>
      <c r="T285" s="122"/>
      <c r="U285" s="231" t="s">
        <v>46</v>
      </c>
      <c r="V285" s="74"/>
    </row>
    <row r="286" spans="1:21" ht="12">
      <c r="A286" s="94"/>
      <c r="B286" s="94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</row>
    <row r="287" spans="1:22" ht="12">
      <c r="A287" s="121" t="s">
        <v>10</v>
      </c>
      <c r="B287" s="94"/>
      <c r="C287" s="107">
        <v>-0.106</v>
      </c>
      <c r="D287" s="122"/>
      <c r="E287" s="107">
        <f>(E170-C170)/C170</f>
        <v>-0.133</v>
      </c>
      <c r="F287" s="122"/>
      <c r="G287" s="107">
        <f>(G170-E170)/E170</f>
        <v>-0.046</v>
      </c>
      <c r="H287" s="122"/>
      <c r="I287" s="107">
        <f>(I170-G170)/G170</f>
        <v>0.187</v>
      </c>
      <c r="J287" s="122"/>
      <c r="K287" s="107">
        <f>(K170-I170)/I170</f>
        <v>0.055</v>
      </c>
      <c r="L287" s="122"/>
      <c r="M287" s="107">
        <f>(M170-K170)/K170</f>
        <v>0.037</v>
      </c>
      <c r="N287" s="122"/>
      <c r="O287" s="107">
        <f>(O170-M170)/M170</f>
        <v>0.031</v>
      </c>
      <c r="P287" s="107" t="s">
        <v>22</v>
      </c>
      <c r="Q287" s="107">
        <f>(Q170-O170)/O170</f>
        <v>0.037</v>
      </c>
      <c r="R287" s="107"/>
      <c r="S287" s="107">
        <f>(S170-Q170)/Q170</f>
        <v>0.065</v>
      </c>
      <c r="T287" s="122"/>
      <c r="U287" s="107">
        <f>(U170-S170)/S170</f>
        <v>0.127</v>
      </c>
      <c r="V287" s="7"/>
    </row>
    <row r="288" spans="1:22" ht="12">
      <c r="A288" s="122"/>
      <c r="B288" s="94"/>
      <c r="C288" s="107"/>
      <c r="D288" s="122"/>
      <c r="E288" s="107"/>
      <c r="F288" s="122"/>
      <c r="G288" s="107"/>
      <c r="H288" s="122"/>
      <c r="I288" s="107"/>
      <c r="J288" s="122"/>
      <c r="K288" s="107"/>
      <c r="L288" s="122"/>
      <c r="M288" s="107"/>
      <c r="N288" s="122"/>
      <c r="O288" s="107"/>
      <c r="P288" s="122"/>
      <c r="Q288" s="107"/>
      <c r="R288" s="122"/>
      <c r="S288" s="107"/>
      <c r="T288" s="122"/>
      <c r="U288" s="107"/>
      <c r="V288" s="7"/>
    </row>
    <row r="289" spans="1:22" ht="12">
      <c r="A289" s="121" t="s">
        <v>11</v>
      </c>
      <c r="B289" s="94"/>
      <c r="C289" s="107">
        <v>-0.073</v>
      </c>
      <c r="D289" s="122"/>
      <c r="E289" s="107">
        <f>(E172-C172)/C172</f>
        <v>-0.061</v>
      </c>
      <c r="F289" s="122"/>
      <c r="G289" s="107">
        <f>(G172-E172)/E172</f>
        <v>-0.04</v>
      </c>
      <c r="H289" s="122"/>
      <c r="I289" s="107">
        <f>(I172-G172)/G172</f>
        <v>0.062</v>
      </c>
      <c r="J289" s="122"/>
      <c r="K289" s="107">
        <f>(K172-I172)/I172</f>
        <v>0.034</v>
      </c>
      <c r="L289" s="122"/>
      <c r="M289" s="107">
        <f>(M172-K172)/K172</f>
        <v>0.08</v>
      </c>
      <c r="N289" s="122"/>
      <c r="O289" s="107">
        <f>(O172-M172)/M172</f>
        <v>0.005</v>
      </c>
      <c r="P289" s="107"/>
      <c r="Q289" s="107">
        <f>(Q172-O172)/O172</f>
        <v>0.17</v>
      </c>
      <c r="R289" s="122"/>
      <c r="S289" s="107">
        <f>(S172-Q172)/Q172</f>
        <v>0.16</v>
      </c>
      <c r="T289" s="122"/>
      <c r="U289" s="107">
        <f>(U172-S172)/S172</f>
        <v>0.113</v>
      </c>
      <c r="V289" s="7"/>
    </row>
    <row r="290" spans="1:22" ht="12">
      <c r="A290" s="122"/>
      <c r="B290" s="94"/>
      <c r="C290" s="107"/>
      <c r="D290" s="122"/>
      <c r="E290" s="107"/>
      <c r="F290" s="122"/>
      <c r="G290" s="107"/>
      <c r="H290" s="122"/>
      <c r="I290" s="107"/>
      <c r="J290" s="122"/>
      <c r="K290" s="107"/>
      <c r="L290" s="122"/>
      <c r="M290" s="107"/>
      <c r="N290" s="122"/>
      <c r="O290" s="107"/>
      <c r="P290" s="122"/>
      <c r="Q290" s="107"/>
      <c r="R290" s="122"/>
      <c r="S290" s="107"/>
      <c r="T290" s="122"/>
      <c r="U290" s="107"/>
      <c r="V290" s="7"/>
    </row>
    <row r="291" spans="1:22" ht="12">
      <c r="A291" s="121" t="s">
        <v>12</v>
      </c>
      <c r="B291" s="94"/>
      <c r="C291" s="107">
        <v>-0.07</v>
      </c>
      <c r="D291" s="122"/>
      <c r="E291" s="107">
        <f>(E174-C174)/C174</f>
        <v>-0.027</v>
      </c>
      <c r="F291" s="122"/>
      <c r="G291" s="107">
        <f>(G174-E174)/E174</f>
        <v>0.049</v>
      </c>
      <c r="H291" s="122"/>
      <c r="I291" s="107">
        <f>(I174-G174)/G174</f>
        <v>-0.134</v>
      </c>
      <c r="J291" s="122"/>
      <c r="K291" s="107">
        <f>(K174-I174)/I174</f>
        <v>0.05</v>
      </c>
      <c r="L291" s="122"/>
      <c r="M291" s="107">
        <f>(M174-K174)/K174</f>
        <v>0.069</v>
      </c>
      <c r="N291" s="122"/>
      <c r="O291" s="107">
        <f>(O174-M174)/M174</f>
        <v>0.05</v>
      </c>
      <c r="P291" s="107"/>
      <c r="Q291" s="107">
        <f>(Q174-O174)/O174</f>
        <v>0.035</v>
      </c>
      <c r="R291" s="122"/>
      <c r="S291" s="107">
        <f>(S174-Q174)/Q174</f>
        <v>0.094</v>
      </c>
      <c r="T291" s="122"/>
      <c r="U291" s="107">
        <f>(U174-S174)/S174</f>
        <v>-0.031</v>
      </c>
      <c r="V291" s="7"/>
    </row>
    <row r="292" spans="1:22" ht="12">
      <c r="A292" s="122"/>
      <c r="B292" s="94"/>
      <c r="C292" s="107"/>
      <c r="D292" s="122"/>
      <c r="E292" s="107"/>
      <c r="F292" s="122"/>
      <c r="G292" s="107"/>
      <c r="H292" s="122"/>
      <c r="I292" s="107"/>
      <c r="J292" s="122"/>
      <c r="K292" s="107"/>
      <c r="L292" s="122"/>
      <c r="M292" s="107"/>
      <c r="N292" s="122"/>
      <c r="O292" s="107"/>
      <c r="P292" s="122"/>
      <c r="Q292" s="107"/>
      <c r="R292" s="122"/>
      <c r="S292" s="107"/>
      <c r="T292" s="122"/>
      <c r="U292" s="107"/>
      <c r="V292" s="7"/>
    </row>
    <row r="293" spans="1:22" ht="12">
      <c r="A293" s="121" t="s">
        <v>13</v>
      </c>
      <c r="B293" s="94"/>
      <c r="C293" s="107">
        <v>-0.062</v>
      </c>
      <c r="D293" s="122"/>
      <c r="E293" s="107">
        <f>(E176-C176)/C176</f>
        <v>-0.14</v>
      </c>
      <c r="F293" s="122"/>
      <c r="G293" s="107">
        <f>(G176-E176)/E176</f>
        <v>0.01</v>
      </c>
      <c r="H293" s="122"/>
      <c r="I293" s="107">
        <f>(I176-G176)/G176</f>
        <v>0.01</v>
      </c>
      <c r="J293" s="122"/>
      <c r="K293" s="107">
        <f>(K176-I176)/I176</f>
        <v>-0.016</v>
      </c>
      <c r="L293" s="122"/>
      <c r="M293" s="107">
        <f>(M176-K176)/K176</f>
        <v>-0.068</v>
      </c>
      <c r="N293" s="122"/>
      <c r="O293" s="107">
        <f>(O176-M176)/M176</f>
        <v>0.065</v>
      </c>
      <c r="P293" s="107"/>
      <c r="Q293" s="107">
        <f>(Q176-O176)/O176</f>
        <v>0.012</v>
      </c>
      <c r="R293" s="122"/>
      <c r="S293" s="107">
        <f>(S176-Q176)/Q176</f>
        <v>0.161</v>
      </c>
      <c r="T293" s="122"/>
      <c r="U293" s="107">
        <f>(U176-S176)/S176</f>
        <v>-0.047</v>
      </c>
      <c r="V293" s="7"/>
    </row>
    <row r="294" spans="1:22" ht="12">
      <c r="A294" s="122"/>
      <c r="B294" s="94"/>
      <c r="C294" s="107"/>
      <c r="D294" s="122"/>
      <c r="E294" s="107"/>
      <c r="F294" s="122"/>
      <c r="G294" s="107"/>
      <c r="H294" s="122"/>
      <c r="I294" s="107"/>
      <c r="J294" s="122"/>
      <c r="K294" s="107"/>
      <c r="L294" s="122"/>
      <c r="M294" s="107"/>
      <c r="N294" s="122"/>
      <c r="O294" s="107"/>
      <c r="P294" s="122"/>
      <c r="Q294" s="107"/>
      <c r="R294" s="122"/>
      <c r="S294" s="107"/>
      <c r="T294" s="122"/>
      <c r="U294" s="107"/>
      <c r="V294" s="7"/>
    </row>
    <row r="295" spans="1:22" ht="12">
      <c r="A295" s="121" t="s">
        <v>14</v>
      </c>
      <c r="B295" s="94"/>
      <c r="C295" s="107">
        <v>-0.1</v>
      </c>
      <c r="D295" s="122"/>
      <c r="E295" s="107">
        <f>(E178-C178)/C178</f>
        <v>-0.143</v>
      </c>
      <c r="F295" s="122"/>
      <c r="G295" s="107">
        <f>(G178-E178)/E178</f>
        <v>-0.038</v>
      </c>
      <c r="H295" s="122"/>
      <c r="I295" s="107">
        <f>(I178-G178)/G178</f>
        <v>-0.084</v>
      </c>
      <c r="J295" s="122"/>
      <c r="K295" s="107">
        <f>(K178-I178)/I178</f>
        <v>-0.12</v>
      </c>
      <c r="L295" s="122"/>
      <c r="M295" s="107">
        <f>(M178-K178)/K178</f>
        <v>0.012</v>
      </c>
      <c r="N295" s="122"/>
      <c r="O295" s="107">
        <f>(O178-M178)/M178</f>
        <v>-0.011</v>
      </c>
      <c r="P295" s="107"/>
      <c r="Q295" s="107">
        <f>(Q178-O178)/O178</f>
        <v>0.039</v>
      </c>
      <c r="R295" s="122"/>
      <c r="S295" s="107">
        <f>(S178-Q178)/Q178</f>
        <v>0.049</v>
      </c>
      <c r="T295" s="122"/>
      <c r="U295" s="107">
        <f>(U178-S178)/S178</f>
        <v>-0.046</v>
      </c>
      <c r="V295" s="7"/>
    </row>
    <row r="296" spans="1:22" ht="12">
      <c r="A296" s="122"/>
      <c r="B296" s="94"/>
      <c r="C296" s="107"/>
      <c r="D296" s="122"/>
      <c r="E296" s="107"/>
      <c r="F296" s="122"/>
      <c r="G296" s="107"/>
      <c r="H296" s="122"/>
      <c r="I296" s="107"/>
      <c r="J296" s="122"/>
      <c r="K296" s="107"/>
      <c r="L296" s="122"/>
      <c r="M296" s="107"/>
      <c r="N296" s="122"/>
      <c r="O296" s="107"/>
      <c r="P296" s="122"/>
      <c r="Q296" s="107"/>
      <c r="R296" s="122"/>
      <c r="S296" s="107"/>
      <c r="T296" s="122"/>
      <c r="U296" s="107"/>
      <c r="V296" s="7"/>
    </row>
    <row r="297" spans="1:22" ht="12">
      <c r="A297" s="121" t="s">
        <v>15</v>
      </c>
      <c r="B297" s="94"/>
      <c r="C297" s="107">
        <v>-0.14</v>
      </c>
      <c r="D297" s="122"/>
      <c r="E297" s="107">
        <f>(E180-C180)/C180</f>
        <v>0.01</v>
      </c>
      <c r="F297" s="122"/>
      <c r="G297" s="107">
        <f>(G180-E180)/E180</f>
        <v>-0.055</v>
      </c>
      <c r="H297" s="122"/>
      <c r="I297" s="107">
        <f>(I180-G180)/G180</f>
        <v>0.011</v>
      </c>
      <c r="J297" s="122"/>
      <c r="K297" s="107">
        <f>(K180-I180)/I180</f>
        <v>-0.086</v>
      </c>
      <c r="L297" s="122"/>
      <c r="M297" s="107">
        <f>(M180-K180)/K180</f>
        <v>0.01</v>
      </c>
      <c r="N297" s="122"/>
      <c r="O297" s="107">
        <f>(O180-M180)/M180</f>
        <v>-0.057</v>
      </c>
      <c r="P297" s="107"/>
      <c r="Q297" s="107">
        <f>(Q180-O180)/O180</f>
        <v>-0.027</v>
      </c>
      <c r="R297" s="122"/>
      <c r="S297" s="107">
        <f>(S180-Q180)/Q180</f>
        <v>-0.097</v>
      </c>
      <c r="T297" s="122"/>
      <c r="U297" s="107">
        <f>(U180-S180)/S180</f>
        <v>0.094</v>
      </c>
      <c r="V297" s="7"/>
    </row>
    <row r="298" spans="1:22" ht="12">
      <c r="A298" s="122"/>
      <c r="B298" s="94"/>
      <c r="C298" s="107"/>
      <c r="D298" s="122"/>
      <c r="E298" s="107"/>
      <c r="F298" s="122"/>
      <c r="G298" s="107"/>
      <c r="H298" s="122"/>
      <c r="I298" s="107"/>
      <c r="J298" s="122"/>
      <c r="K298" s="107"/>
      <c r="L298" s="122"/>
      <c r="M298" s="107"/>
      <c r="N298" s="122"/>
      <c r="O298" s="107"/>
      <c r="P298" s="107"/>
      <c r="Q298" s="107"/>
      <c r="R298" s="122"/>
      <c r="S298" s="107"/>
      <c r="T298" s="122"/>
      <c r="U298" s="107"/>
      <c r="V298" s="7"/>
    </row>
    <row r="299" spans="1:22" ht="12">
      <c r="A299" s="121" t="s">
        <v>16</v>
      </c>
      <c r="B299" s="94"/>
      <c r="C299" s="107">
        <v>-0.023</v>
      </c>
      <c r="D299" s="122"/>
      <c r="E299" s="107">
        <f>(E182-C182)/C182</f>
        <v>0.076</v>
      </c>
      <c r="F299" s="122"/>
      <c r="G299" s="107">
        <f>(G182-E182)/E182</f>
        <v>-0.055</v>
      </c>
      <c r="H299" s="122"/>
      <c r="I299" s="107">
        <f>(I182-G182)/G182</f>
        <v>-0.057</v>
      </c>
      <c r="J299" s="122"/>
      <c r="K299" s="107">
        <f>(K182-I182)/I182</f>
        <v>-0.008</v>
      </c>
      <c r="L299" s="122"/>
      <c r="M299" s="107">
        <f>(M182-K182)/K182</f>
        <v>0.001</v>
      </c>
      <c r="N299" s="122"/>
      <c r="O299" s="107">
        <f>(O182-M182)/M182</f>
        <v>-0.049</v>
      </c>
      <c r="P299" s="107"/>
      <c r="Q299" s="107">
        <f>(Q182-O182)/O182</f>
        <v>-0.091</v>
      </c>
      <c r="R299" s="122"/>
      <c r="S299" s="107">
        <f>(S182-Q182)/Q182</f>
        <v>-0.186</v>
      </c>
      <c r="T299" s="122"/>
      <c r="U299" s="107">
        <f>(U182-S182)/S182</f>
        <v>0.082</v>
      </c>
      <c r="V299" s="7"/>
    </row>
    <row r="300" spans="1:22" ht="12">
      <c r="A300" s="122"/>
      <c r="B300" s="94"/>
      <c r="C300" s="107"/>
      <c r="D300" s="122"/>
      <c r="E300" s="107"/>
      <c r="F300" s="122"/>
      <c r="G300" s="107"/>
      <c r="H300" s="122"/>
      <c r="I300" s="107"/>
      <c r="J300" s="122"/>
      <c r="K300" s="107"/>
      <c r="L300" s="122"/>
      <c r="M300" s="107"/>
      <c r="N300" s="122"/>
      <c r="O300" s="107"/>
      <c r="P300" s="107"/>
      <c r="Q300" s="107"/>
      <c r="R300" s="122"/>
      <c r="S300" s="107"/>
      <c r="T300" s="122"/>
      <c r="U300" s="107"/>
      <c r="V300" s="7"/>
    </row>
    <row r="301" spans="1:22" ht="12">
      <c r="A301" s="121" t="s">
        <v>17</v>
      </c>
      <c r="B301" s="94"/>
      <c r="C301" s="107">
        <v>-0.108</v>
      </c>
      <c r="D301" s="122"/>
      <c r="E301" s="107">
        <f>(E184-C184)/C184</f>
        <v>-0.23</v>
      </c>
      <c r="F301" s="122"/>
      <c r="G301" s="107">
        <f>(G184-E184)/E184</f>
        <v>-0.065</v>
      </c>
      <c r="H301" s="122"/>
      <c r="I301" s="107">
        <f>(I184-G184)/G184</f>
        <v>0.013</v>
      </c>
      <c r="J301" s="122"/>
      <c r="K301" s="107">
        <f>(K184-I184)/I184</f>
        <v>0.031</v>
      </c>
      <c r="L301" s="122"/>
      <c r="M301" s="107">
        <f>(M184-K184)/K184</f>
        <v>0.125</v>
      </c>
      <c r="N301" s="122"/>
      <c r="O301" s="107">
        <f>(O184-M184)/M184</f>
        <v>-0.059</v>
      </c>
      <c r="P301" s="107"/>
      <c r="Q301" s="107">
        <f>(Q184-O184)/O184</f>
        <v>0.004</v>
      </c>
      <c r="R301" s="122"/>
      <c r="S301" s="107">
        <f>(S184-Q184)/Q184</f>
        <v>-0.135</v>
      </c>
      <c r="T301" s="122"/>
      <c r="U301" s="107">
        <f>(U184-S184)/S184</f>
        <v>-0.021</v>
      </c>
      <c r="V301" s="7"/>
    </row>
    <row r="302" spans="1:22" ht="12">
      <c r="A302" s="122"/>
      <c r="B302" s="94"/>
      <c r="C302" s="107"/>
      <c r="D302" s="122"/>
      <c r="E302" s="107"/>
      <c r="F302" s="122"/>
      <c r="G302" s="107"/>
      <c r="H302" s="122"/>
      <c r="I302" s="107"/>
      <c r="J302" s="122"/>
      <c r="K302" s="107"/>
      <c r="L302" s="122"/>
      <c r="M302" s="107"/>
      <c r="N302" s="122"/>
      <c r="O302" s="107"/>
      <c r="P302" s="107"/>
      <c r="Q302" s="107"/>
      <c r="R302" s="122"/>
      <c r="S302" s="107"/>
      <c r="T302" s="122"/>
      <c r="U302" s="107"/>
      <c r="V302" s="7"/>
    </row>
    <row r="303" spans="1:22" ht="12">
      <c r="A303" s="127" t="s">
        <v>18</v>
      </c>
      <c r="B303" s="94"/>
      <c r="C303" s="107">
        <v>-0.139</v>
      </c>
      <c r="D303" s="122"/>
      <c r="E303" s="107">
        <f>(E186-C186)/C186</f>
        <v>-0.09</v>
      </c>
      <c r="F303" s="122"/>
      <c r="G303" s="107">
        <f>(G186-E186)/E186</f>
        <v>-0.101</v>
      </c>
      <c r="H303" s="122"/>
      <c r="I303" s="107">
        <f>(I186-G186)/G186</f>
        <v>-0.135</v>
      </c>
      <c r="J303" s="122"/>
      <c r="K303" s="107">
        <f>(K186-I186)/I186</f>
        <v>0.01</v>
      </c>
      <c r="L303" s="122"/>
      <c r="M303" s="107">
        <f>(M186-K186)/K186</f>
        <v>0.028</v>
      </c>
      <c r="N303" s="122"/>
      <c r="O303" s="107">
        <f>(O186-M186)/M186</f>
        <v>0.332</v>
      </c>
      <c r="P303" s="107"/>
      <c r="Q303" s="107">
        <f>(Q186-O186)/O186</f>
        <v>0.223</v>
      </c>
      <c r="R303" s="122"/>
      <c r="S303" s="107">
        <f>(S186-Q186)/Q186</f>
        <v>0.001</v>
      </c>
      <c r="T303" s="122"/>
      <c r="U303" s="107">
        <f>(U186-S186)/S186</f>
        <v>-0.052</v>
      </c>
      <c r="V303" s="7"/>
    </row>
    <row r="304" spans="1:22" ht="12">
      <c r="A304" s="94"/>
      <c r="B304" s="94"/>
      <c r="C304" s="107"/>
      <c r="D304" s="122"/>
      <c r="E304" s="107"/>
      <c r="F304" s="122"/>
      <c r="G304" s="107"/>
      <c r="H304" s="122"/>
      <c r="I304" s="107"/>
      <c r="J304" s="122"/>
      <c r="K304" s="107"/>
      <c r="L304" s="122"/>
      <c r="M304" s="107"/>
      <c r="N304" s="122"/>
      <c r="O304" s="107"/>
      <c r="P304" s="107"/>
      <c r="Q304" s="107"/>
      <c r="R304" s="122"/>
      <c r="S304" s="107"/>
      <c r="T304" s="122"/>
      <c r="U304" s="107"/>
      <c r="V304" s="7"/>
    </row>
    <row r="305" spans="1:22" ht="12">
      <c r="A305" s="95" t="s">
        <v>40</v>
      </c>
      <c r="B305" s="94"/>
      <c r="C305" s="107">
        <v>-0.109</v>
      </c>
      <c r="D305" s="122"/>
      <c r="E305" s="107">
        <f>(E188-C188)/C188</f>
        <v>-0.337</v>
      </c>
      <c r="F305" s="122"/>
      <c r="G305" s="107">
        <f>(G188-E188)/E188</f>
        <v>0.143</v>
      </c>
      <c r="H305" s="122"/>
      <c r="I305" s="107">
        <f>(I188-G188)/G188</f>
        <v>-0.025</v>
      </c>
      <c r="J305" s="122"/>
      <c r="K305" s="107">
        <f>(K188-I188)/I188</f>
        <v>-0.029</v>
      </c>
      <c r="L305" s="122"/>
      <c r="M305" s="107">
        <f>(M188-K188)/K188</f>
        <v>0.023</v>
      </c>
      <c r="N305" s="122"/>
      <c r="O305" s="107">
        <f>(O188-M188)/M188</f>
        <v>0.011</v>
      </c>
      <c r="P305" s="107"/>
      <c r="Q305" s="107">
        <f>(Q188-O188)/O188</f>
        <v>0.008</v>
      </c>
      <c r="R305" s="122"/>
      <c r="S305" s="107">
        <f>(S188-Q188)/Q188</f>
        <v>-0.092</v>
      </c>
      <c r="T305" s="122"/>
      <c r="U305" s="107">
        <f>(U188-S188)/S188</f>
        <v>0.014</v>
      </c>
      <c r="V305" s="7"/>
    </row>
    <row r="306" spans="1:22" ht="12">
      <c r="A306" s="94"/>
      <c r="B306" s="94"/>
      <c r="C306" s="107"/>
      <c r="D306" s="122"/>
      <c r="E306" s="107"/>
      <c r="F306" s="122"/>
      <c r="G306" s="107"/>
      <c r="H306" s="122"/>
      <c r="I306" s="107"/>
      <c r="J306" s="122"/>
      <c r="K306" s="107"/>
      <c r="L306" s="122"/>
      <c r="M306" s="107"/>
      <c r="N306" s="122"/>
      <c r="O306" s="107"/>
      <c r="P306" s="107"/>
      <c r="Q306" s="107"/>
      <c r="R306" s="122"/>
      <c r="S306" s="107"/>
      <c r="T306" s="122"/>
      <c r="U306" s="107"/>
      <c r="V306" s="7"/>
    </row>
    <row r="307" spans="1:22" ht="12">
      <c r="A307" s="95" t="s">
        <v>19</v>
      </c>
      <c r="B307" s="100"/>
      <c r="C307" s="107">
        <v>-0.088</v>
      </c>
      <c r="D307" s="122"/>
      <c r="E307" s="107">
        <f>(E190-C190)/C190</f>
        <v>-0.238</v>
      </c>
      <c r="F307" s="122"/>
      <c r="G307" s="107">
        <f>(G190-E190)/E190</f>
        <v>0.067</v>
      </c>
      <c r="H307" s="122"/>
      <c r="I307" s="107">
        <f>(I190-G190)/G190</f>
        <v>-0.092</v>
      </c>
      <c r="J307" s="122"/>
      <c r="K307" s="107">
        <f>(K190-I190)/I190</f>
        <v>-0.043</v>
      </c>
      <c r="L307" s="122"/>
      <c r="M307" s="107">
        <f>(M190-K190)/K190</f>
        <v>0.045</v>
      </c>
      <c r="N307" s="122"/>
      <c r="O307" s="107">
        <f>(O190-M190)/M190</f>
        <v>0.096</v>
      </c>
      <c r="P307" s="107"/>
      <c r="Q307" s="107">
        <f>(Q190-O190)/O190</f>
        <v>-0.047</v>
      </c>
      <c r="R307" s="122"/>
      <c r="S307" s="107">
        <f>(S190-Q190)/Q190</f>
        <v>-0.017</v>
      </c>
      <c r="T307" s="122"/>
      <c r="U307" s="107">
        <f>(U190-S190)/S190</f>
        <v>-0.018</v>
      </c>
      <c r="V307" s="7"/>
    </row>
    <row r="308" spans="1:22" ht="12">
      <c r="A308" s="94"/>
      <c r="B308" s="94"/>
      <c r="C308" s="107"/>
      <c r="D308" s="136"/>
      <c r="E308" s="107"/>
      <c r="F308" s="136"/>
      <c r="G308" s="107"/>
      <c r="H308" s="136"/>
      <c r="I308" s="107"/>
      <c r="J308" s="136"/>
      <c r="K308" s="107"/>
      <c r="L308" s="136"/>
      <c r="M308" s="107"/>
      <c r="N308" s="136"/>
      <c r="O308" s="107"/>
      <c r="P308" s="108"/>
      <c r="Q308" s="107"/>
      <c r="R308" s="136"/>
      <c r="S308" s="107"/>
      <c r="T308" s="136"/>
      <c r="U308" s="107"/>
      <c r="V308" s="7"/>
    </row>
    <row r="309" spans="1:22" ht="12">
      <c r="A309" s="95" t="s">
        <v>20</v>
      </c>
      <c r="B309" s="100"/>
      <c r="C309" s="114" t="s">
        <v>24</v>
      </c>
      <c r="D309" s="136"/>
      <c r="E309" s="107">
        <f>(E192-C192)/C192</f>
        <v>0.148</v>
      </c>
      <c r="F309" s="136"/>
      <c r="G309" s="107">
        <f>(G192-E192)/E192</f>
        <v>-0.08</v>
      </c>
      <c r="H309" s="136"/>
      <c r="I309" s="107">
        <f>(I192-G192)/G192</f>
        <v>-0.005</v>
      </c>
      <c r="J309" s="136"/>
      <c r="K309" s="107">
        <f>(K192-I192)/I192</f>
        <v>0.064</v>
      </c>
      <c r="L309" s="136"/>
      <c r="M309" s="107">
        <f>(M192-K192)/K192</f>
        <v>0.061</v>
      </c>
      <c r="N309" s="136"/>
      <c r="O309" s="107">
        <f>(O192-M192)/M192</f>
        <v>0.076</v>
      </c>
      <c r="P309" s="108"/>
      <c r="Q309" s="107">
        <f>(Q192-O192)/O192</f>
        <v>-0.004</v>
      </c>
      <c r="R309" s="136"/>
      <c r="S309" s="107">
        <f>(S192-Q192)/Q192</f>
        <v>-0.058</v>
      </c>
      <c r="T309" s="136"/>
      <c r="U309" s="107">
        <f>(U192-S192)/S192</f>
        <v>-0.104</v>
      </c>
      <c r="V309" s="7"/>
    </row>
    <row r="310" spans="1:22" ht="12">
      <c r="A310" s="94"/>
      <c r="B310" s="100"/>
      <c r="C310" s="107"/>
      <c r="D310" s="136"/>
      <c r="E310" s="107"/>
      <c r="F310" s="136"/>
      <c r="G310" s="107"/>
      <c r="H310" s="136"/>
      <c r="I310" s="107"/>
      <c r="J310" s="136"/>
      <c r="K310" s="107"/>
      <c r="L310" s="136"/>
      <c r="M310" s="107"/>
      <c r="N310" s="136"/>
      <c r="O310" s="107"/>
      <c r="P310" s="103"/>
      <c r="Q310" s="107"/>
      <c r="R310" s="136"/>
      <c r="S310" s="107"/>
      <c r="T310" s="136"/>
      <c r="U310" s="107"/>
      <c r="V310" s="7"/>
    </row>
    <row r="311" spans="1:22" ht="12">
      <c r="A311" s="153" t="s">
        <v>31</v>
      </c>
      <c r="B311" s="100"/>
      <c r="C311" s="107">
        <v>0.031</v>
      </c>
      <c r="D311" s="136"/>
      <c r="E311" s="107">
        <f>(E194-C194)/C194</f>
        <v>-0.087</v>
      </c>
      <c r="F311" s="136"/>
      <c r="G311" s="107">
        <f>(G194-E194)/E194</f>
        <v>-0.023</v>
      </c>
      <c r="H311" s="136"/>
      <c r="I311" s="107">
        <f>(I194-G194)/G194</f>
        <v>-0.031</v>
      </c>
      <c r="J311" s="136"/>
      <c r="K311" s="107">
        <f>(K194-I194)/I194</f>
        <v>0.003</v>
      </c>
      <c r="L311" s="136"/>
      <c r="M311" s="107">
        <f>(M194-K194)/K194</f>
        <v>0.043</v>
      </c>
      <c r="N311" s="136"/>
      <c r="O311" s="107">
        <f>(O194-M194)/M194</f>
        <v>0.042</v>
      </c>
      <c r="P311" s="108"/>
      <c r="Q311" s="107">
        <f>(Q194-O194)/O194</f>
        <v>0.03</v>
      </c>
      <c r="R311" s="136"/>
      <c r="S311" s="107">
        <f>(S194-Q194)/Q194</f>
        <v>-0.004</v>
      </c>
      <c r="T311" s="136"/>
      <c r="U311" s="107">
        <f>(U194-S194)/S194</f>
        <v>0.001</v>
      </c>
      <c r="V311" s="7"/>
    </row>
    <row r="312" spans="1:22" ht="11.25">
      <c r="A312" s="1"/>
      <c r="B312" s="4"/>
      <c r="C312" s="38"/>
      <c r="D312" s="36"/>
      <c r="E312" s="38"/>
      <c r="F312" s="36"/>
      <c r="G312" s="38"/>
      <c r="H312" s="36"/>
      <c r="I312" s="38"/>
      <c r="J312" s="36"/>
      <c r="K312" s="38"/>
      <c r="L312" s="36"/>
      <c r="M312" s="38"/>
      <c r="N312" s="36"/>
      <c r="O312" s="38"/>
      <c r="P312" s="38"/>
      <c r="Q312" s="38"/>
      <c r="R312" s="36"/>
      <c r="S312" s="38"/>
      <c r="T312" s="36"/>
      <c r="U312" s="36"/>
      <c r="V312" s="36"/>
    </row>
    <row r="313" ht="11.25">
      <c r="A313" s="27"/>
    </row>
  </sheetData>
  <printOptions/>
  <pageMargins left="0.83" right="0.25" top="0.65" bottom="0.55" header="0.5" footer="0.5"/>
  <pageSetup fitToHeight="0" fitToWidth="1" horizontalDpi="300" verticalDpi="300" orientation="landscape" paperSize="5" r:id="rId1"/>
  <rowBreaks count="7" manualBreakCount="7">
    <brk id="40" max="255" man="1"/>
    <brk id="79" max="255" man="1"/>
    <brk id="121" max="255" man="1"/>
    <brk id="160" max="255" man="1"/>
    <brk id="199" max="255" man="1"/>
    <brk id="239" max="255" man="1"/>
    <brk id="2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514"/>
  <sheetViews>
    <sheetView showGridLines="0" workbookViewId="0" topLeftCell="A1">
      <selection activeCell="A2" sqref="A2"/>
    </sheetView>
  </sheetViews>
  <sheetFormatPr defaultColWidth="12.57421875" defaultRowHeight="11.25" customHeight="1"/>
  <cols>
    <col min="1" max="1" width="12.57421875" style="40" customWidth="1"/>
    <col min="2" max="2" width="1.7109375" style="40" customWidth="1"/>
    <col min="3" max="3" width="11.7109375" style="40" customWidth="1"/>
    <col min="4" max="4" width="2.7109375" style="40" customWidth="1"/>
    <col min="5" max="5" width="11.421875" style="40" customWidth="1"/>
    <col min="6" max="6" width="2.7109375" style="40" customWidth="1"/>
    <col min="7" max="7" width="11.28125" style="40" customWidth="1"/>
    <col min="8" max="8" width="2.7109375" style="40" customWidth="1"/>
    <col min="9" max="9" width="11.421875" style="40" customWidth="1"/>
    <col min="10" max="10" width="2.7109375" style="40" customWidth="1"/>
    <col min="11" max="11" width="11.421875" style="40" customWidth="1"/>
    <col min="12" max="12" width="2.7109375" style="40" customWidth="1"/>
    <col min="13" max="13" width="11.421875" style="40" customWidth="1"/>
    <col min="14" max="14" width="2.7109375" style="40" customWidth="1"/>
    <col min="15" max="15" width="11.28125" style="40" customWidth="1"/>
    <col min="16" max="16" width="2.7109375" style="40" customWidth="1"/>
    <col min="17" max="17" width="11.57421875" style="40" customWidth="1"/>
    <col min="18" max="18" width="2.7109375" style="40" customWidth="1"/>
    <col min="19" max="19" width="11.57421875" style="40" customWidth="1"/>
    <col min="20" max="20" width="2.7109375" style="40" customWidth="1"/>
    <col min="21" max="21" width="11.57421875" style="40" customWidth="1"/>
    <col min="22" max="22" width="12.57421875" style="40" customWidth="1"/>
    <col min="23" max="16384" width="12.57421875" style="40" customWidth="1"/>
  </cols>
  <sheetData>
    <row r="1" spans="1:22" ht="11.25" customHeight="1">
      <c r="A1" s="155" t="s">
        <v>0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1.25" customHeight="1">
      <c r="A2" s="155" t="s">
        <v>47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1.25" customHeight="1">
      <c r="A3" s="158" t="s">
        <v>76</v>
      </c>
      <c r="B3" s="15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1.25" customHeight="1">
      <c r="A4" s="155" t="s">
        <v>2</v>
      </c>
      <c r="B4" s="160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1.25" customHeight="1">
      <c r="A5" s="7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ht="11.25" customHeight="1">
      <c r="A6" s="161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11.25" customHeight="1">
      <c r="A7" s="157"/>
      <c r="B7" s="157"/>
      <c r="C7" s="276" t="s">
        <v>3</v>
      </c>
      <c r="D7" s="157"/>
      <c r="E7" s="276" t="s">
        <v>4</v>
      </c>
      <c r="F7" s="157"/>
      <c r="G7" s="276" t="s">
        <v>5</v>
      </c>
      <c r="H7" s="157"/>
      <c r="I7" s="276" t="s">
        <v>6</v>
      </c>
      <c r="J7" s="277"/>
      <c r="K7" s="276" t="s">
        <v>7</v>
      </c>
      <c r="L7" s="157"/>
      <c r="M7" s="278" t="s">
        <v>8</v>
      </c>
      <c r="N7" s="279"/>
      <c r="O7" s="278" t="s">
        <v>9</v>
      </c>
      <c r="P7" s="157"/>
      <c r="Q7" s="280">
        <v>1997</v>
      </c>
      <c r="R7" s="157"/>
      <c r="S7" s="280">
        <v>1998</v>
      </c>
      <c r="T7" s="281"/>
      <c r="U7" s="280">
        <v>1999</v>
      </c>
      <c r="V7" s="281"/>
    </row>
    <row r="8" spans="1:22" ht="11.25" customHeight="1">
      <c r="A8" s="157"/>
      <c r="B8" s="157"/>
      <c r="C8" s="162"/>
      <c r="D8" s="157"/>
      <c r="E8" s="162"/>
      <c r="F8" s="157"/>
      <c r="G8" s="162"/>
      <c r="H8" s="157"/>
      <c r="I8" s="282"/>
      <c r="J8" s="162"/>
      <c r="K8" s="162"/>
      <c r="L8" s="157"/>
      <c r="M8" s="162"/>
      <c r="N8" s="162"/>
      <c r="O8" s="162"/>
      <c r="P8" s="157"/>
      <c r="Q8" s="157"/>
      <c r="R8" s="157"/>
      <c r="S8" s="157"/>
      <c r="T8" s="157"/>
      <c r="U8" s="157"/>
      <c r="V8" s="157"/>
    </row>
    <row r="9" spans="1:22" ht="11.2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ht="11.25" customHeight="1">
      <c r="A10" s="155" t="s">
        <v>10</v>
      </c>
      <c r="B10" s="157"/>
      <c r="C10" s="164">
        <v>222573</v>
      </c>
      <c r="D10" s="164"/>
      <c r="E10" s="164">
        <v>213586</v>
      </c>
      <c r="F10" s="170"/>
      <c r="G10" s="164">
        <v>221951</v>
      </c>
      <c r="H10" s="170"/>
      <c r="I10" s="164">
        <v>238834</v>
      </c>
      <c r="J10" s="164"/>
      <c r="K10" s="189">
        <v>248944</v>
      </c>
      <c r="L10" s="170"/>
      <c r="M10" s="189">
        <v>276271</v>
      </c>
      <c r="N10" s="189"/>
      <c r="O10" s="189">
        <v>270606</v>
      </c>
      <c r="P10" s="170"/>
      <c r="Q10" s="170">
        <v>267563</v>
      </c>
      <c r="R10" s="170"/>
      <c r="S10" s="170">
        <v>280622</v>
      </c>
      <c r="T10" s="170"/>
      <c r="U10" s="170">
        <v>314352</v>
      </c>
      <c r="V10" s="170"/>
    </row>
    <row r="11" spans="1:22" ht="11.25" customHeight="1">
      <c r="A11" s="157"/>
      <c r="B11" s="157"/>
      <c r="C11" s="164"/>
      <c r="D11" s="164"/>
      <c r="E11" s="164"/>
      <c r="F11" s="170"/>
      <c r="G11" s="164"/>
      <c r="H11" s="170"/>
      <c r="I11" s="164"/>
      <c r="J11" s="164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 ht="11.25" customHeight="1">
      <c r="A12" s="155" t="s">
        <v>11</v>
      </c>
      <c r="B12" s="157"/>
      <c r="C12" s="164">
        <v>317397</v>
      </c>
      <c r="D12" s="164"/>
      <c r="E12" s="164">
        <v>314788</v>
      </c>
      <c r="F12" s="170"/>
      <c r="G12" s="157">
        <v>328489</v>
      </c>
      <c r="H12" s="170"/>
      <c r="I12" s="164">
        <v>351088</v>
      </c>
      <c r="J12" s="164"/>
      <c r="K12" s="189">
        <v>374724</v>
      </c>
      <c r="L12" s="170"/>
      <c r="M12" s="189">
        <v>408909</v>
      </c>
      <c r="N12" s="189"/>
      <c r="O12" s="189">
        <v>402523</v>
      </c>
      <c r="P12" s="170"/>
      <c r="Q12" s="170">
        <v>456314</v>
      </c>
      <c r="R12" s="170"/>
      <c r="S12" s="170">
        <v>519321</v>
      </c>
      <c r="T12" s="170"/>
      <c r="U12" s="170">
        <v>545621</v>
      </c>
      <c r="V12" s="170"/>
    </row>
    <row r="13" spans="1:22" ht="11.25" customHeight="1">
      <c r="A13" s="157"/>
      <c r="B13" s="157"/>
      <c r="C13" s="164"/>
      <c r="D13" s="164"/>
      <c r="E13" s="164"/>
      <c r="F13" s="170"/>
      <c r="G13" s="157"/>
      <c r="H13" s="170"/>
      <c r="I13" s="164"/>
      <c r="J13" s="16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 ht="11.25" customHeight="1">
      <c r="A14" s="155" t="s">
        <v>12</v>
      </c>
      <c r="B14" s="157"/>
      <c r="C14" s="164">
        <v>318223</v>
      </c>
      <c r="D14" s="164"/>
      <c r="E14" s="164">
        <v>336114</v>
      </c>
      <c r="F14" s="170"/>
      <c r="G14" s="157">
        <v>357088</v>
      </c>
      <c r="H14" s="170"/>
      <c r="I14" s="164">
        <v>342063</v>
      </c>
      <c r="J14" s="164"/>
      <c r="K14" s="189">
        <v>365221</v>
      </c>
      <c r="L14" s="170"/>
      <c r="M14" s="189">
        <v>395179</v>
      </c>
      <c r="N14" s="189"/>
      <c r="O14" s="189">
        <v>407779</v>
      </c>
      <c r="P14" s="170"/>
      <c r="Q14" s="170">
        <v>401158</v>
      </c>
      <c r="R14" s="170"/>
      <c r="S14" s="170">
        <v>461626</v>
      </c>
      <c r="T14" s="170"/>
      <c r="U14" s="170">
        <v>493890</v>
      </c>
      <c r="V14" s="170"/>
    </row>
    <row r="15" spans="1:22" ht="11.25" customHeight="1">
      <c r="A15" s="157"/>
      <c r="B15" s="157"/>
      <c r="C15" s="164"/>
      <c r="D15" s="164"/>
      <c r="E15" s="164"/>
      <c r="F15" s="170"/>
      <c r="G15" s="157"/>
      <c r="H15" s="170"/>
      <c r="I15" s="164"/>
      <c r="J15" s="164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 ht="11.25" customHeight="1">
      <c r="A16" s="165" t="s">
        <v>48</v>
      </c>
      <c r="B16" s="157"/>
      <c r="C16" s="164">
        <v>153345</v>
      </c>
      <c r="D16" s="164"/>
      <c r="E16" s="164">
        <v>152825</v>
      </c>
      <c r="F16" s="170"/>
      <c r="G16" s="157">
        <v>164930</v>
      </c>
      <c r="H16" s="170"/>
      <c r="I16" s="164">
        <v>171255</v>
      </c>
      <c r="J16" s="164"/>
      <c r="K16" s="189">
        <v>170763</v>
      </c>
      <c r="L16" s="170"/>
      <c r="M16" s="189">
        <v>183660</v>
      </c>
      <c r="N16" s="189"/>
      <c r="O16" s="189">
        <v>175985</v>
      </c>
      <c r="P16" s="170"/>
      <c r="Q16" s="170">
        <v>177428</v>
      </c>
      <c r="R16" s="170"/>
      <c r="S16" s="170">
        <v>177422</v>
      </c>
      <c r="T16" s="170"/>
      <c r="U16" s="170">
        <v>173641</v>
      </c>
      <c r="V16" s="170"/>
    </row>
    <row r="17" spans="1:22" ht="11.25" customHeight="1">
      <c r="A17" s="157"/>
      <c r="B17" s="157"/>
      <c r="C17" s="164"/>
      <c r="D17" s="164"/>
      <c r="E17" s="164"/>
      <c r="F17" s="170"/>
      <c r="G17" s="157"/>
      <c r="H17" s="170"/>
      <c r="I17" s="164"/>
      <c r="J17" s="164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 ht="11.25" customHeight="1">
      <c r="A18" s="155" t="s">
        <v>14</v>
      </c>
      <c r="B18" s="157"/>
      <c r="C18" s="164">
        <v>314127</v>
      </c>
      <c r="D18" s="164"/>
      <c r="E18" s="164">
        <v>312950</v>
      </c>
      <c r="F18" s="170"/>
      <c r="G18" s="157">
        <v>315360</v>
      </c>
      <c r="H18" s="170"/>
      <c r="I18" s="164">
        <v>313988</v>
      </c>
      <c r="J18" s="164"/>
      <c r="K18" s="189">
        <v>319570</v>
      </c>
      <c r="L18" s="170"/>
      <c r="M18" s="189">
        <v>345332</v>
      </c>
      <c r="N18" s="189"/>
      <c r="O18" s="189">
        <v>339472</v>
      </c>
      <c r="P18" s="170"/>
      <c r="Q18" s="170">
        <v>351871</v>
      </c>
      <c r="R18" s="170"/>
      <c r="S18" s="170">
        <v>374592</v>
      </c>
      <c r="T18" s="170"/>
      <c r="U18" s="170">
        <v>405368</v>
      </c>
      <c r="V18" s="170"/>
    </row>
    <row r="19" spans="1:22" ht="11.25" customHeight="1">
      <c r="A19" s="157"/>
      <c r="B19" s="157"/>
      <c r="C19" s="164"/>
      <c r="D19" s="164"/>
      <c r="E19" s="164"/>
      <c r="F19" s="170"/>
      <c r="G19" s="157"/>
      <c r="H19" s="170"/>
      <c r="I19" s="164"/>
      <c r="J19" s="164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</row>
    <row r="20" spans="1:22" ht="11.25" customHeight="1">
      <c r="A20" s="155" t="s">
        <v>15</v>
      </c>
      <c r="B20" s="157"/>
      <c r="C20" s="164">
        <v>235773</v>
      </c>
      <c r="D20" s="164"/>
      <c r="E20" s="164">
        <v>249224</v>
      </c>
      <c r="F20" s="170"/>
      <c r="G20" s="157">
        <v>265141</v>
      </c>
      <c r="H20" s="170"/>
      <c r="I20" s="164">
        <v>274855</v>
      </c>
      <c r="J20" s="164"/>
      <c r="K20" s="189">
        <v>279737</v>
      </c>
      <c r="L20" s="170"/>
      <c r="M20" s="189">
        <v>293226</v>
      </c>
      <c r="N20" s="189"/>
      <c r="O20" s="189">
        <v>283454</v>
      </c>
      <c r="P20" s="170"/>
      <c r="Q20" s="170">
        <v>268314</v>
      </c>
      <c r="R20" s="170"/>
      <c r="S20" s="170">
        <v>258216</v>
      </c>
      <c r="T20" s="170"/>
      <c r="U20" s="170">
        <v>240777</v>
      </c>
      <c r="V20" s="170"/>
    </row>
    <row r="21" spans="1:22" ht="11.25" customHeight="1">
      <c r="A21" s="157"/>
      <c r="B21" s="157"/>
      <c r="C21" s="164"/>
      <c r="D21" s="164"/>
      <c r="E21" s="164"/>
      <c r="F21" s="170"/>
      <c r="G21" s="157"/>
      <c r="H21" s="170"/>
      <c r="I21" s="164"/>
      <c r="J21" s="164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</row>
    <row r="22" spans="1:22" ht="11.25" customHeight="1">
      <c r="A22" s="155" t="s">
        <v>16</v>
      </c>
      <c r="B22" s="157"/>
      <c r="C22" s="164">
        <v>251799</v>
      </c>
      <c r="D22" s="164"/>
      <c r="E22" s="164">
        <v>260535</v>
      </c>
      <c r="F22" s="170"/>
      <c r="G22" s="157">
        <v>266469</v>
      </c>
      <c r="H22" s="170"/>
      <c r="I22" s="164">
        <v>261840</v>
      </c>
      <c r="J22" s="164"/>
      <c r="K22" s="189">
        <v>274612</v>
      </c>
      <c r="L22" s="170"/>
      <c r="M22" s="189">
        <v>283950</v>
      </c>
      <c r="N22" s="189"/>
      <c r="O22" s="189">
        <v>264761</v>
      </c>
      <c r="P22" s="170"/>
      <c r="Q22" s="170">
        <v>256255</v>
      </c>
      <c r="R22" s="170"/>
      <c r="S22" s="170">
        <v>237344</v>
      </c>
      <c r="T22" s="170"/>
      <c r="U22" s="170">
        <v>246895</v>
      </c>
      <c r="V22" s="170"/>
    </row>
    <row r="23" spans="1:22" ht="11.25" customHeight="1">
      <c r="A23" s="157"/>
      <c r="B23" s="157"/>
      <c r="C23" s="164"/>
      <c r="D23" s="164"/>
      <c r="E23" s="164"/>
      <c r="F23" s="170"/>
      <c r="G23" s="157"/>
      <c r="H23" s="170"/>
      <c r="I23" s="164"/>
      <c r="J23" s="164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</row>
    <row r="24" spans="1:22" ht="11.25" customHeight="1">
      <c r="A24" s="155" t="s">
        <v>17</v>
      </c>
      <c r="B24" s="157"/>
      <c r="C24" s="164">
        <v>275236</v>
      </c>
      <c r="D24" s="164"/>
      <c r="E24" s="164">
        <v>264110</v>
      </c>
      <c r="F24" s="170"/>
      <c r="G24" s="157">
        <v>281199</v>
      </c>
      <c r="H24" s="170"/>
      <c r="I24" s="164">
        <v>298767</v>
      </c>
      <c r="J24" s="164"/>
      <c r="K24" s="189">
        <v>324737</v>
      </c>
      <c r="L24" s="170"/>
      <c r="M24" s="189">
        <v>374786</v>
      </c>
      <c r="N24" s="189"/>
      <c r="O24" s="189">
        <v>376114</v>
      </c>
      <c r="P24" s="170"/>
      <c r="Q24" s="170">
        <v>383038</v>
      </c>
      <c r="R24" s="170"/>
      <c r="S24" s="170">
        <v>371765</v>
      </c>
      <c r="T24" s="170"/>
      <c r="U24" s="170">
        <v>372490</v>
      </c>
      <c r="V24" s="170"/>
    </row>
    <row r="25" spans="1:22" ht="11.25" customHeight="1">
      <c r="A25" s="157"/>
      <c r="B25" s="157"/>
      <c r="C25" s="164"/>
      <c r="D25" s="164"/>
      <c r="E25" s="164"/>
      <c r="F25" s="170"/>
      <c r="G25" s="157"/>
      <c r="H25" s="170"/>
      <c r="I25" s="164"/>
      <c r="J25" s="164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</row>
    <row r="26" spans="1:22" ht="11.25" customHeight="1">
      <c r="A26" s="165" t="s">
        <v>18</v>
      </c>
      <c r="B26" s="157"/>
      <c r="C26" s="164">
        <v>311135</v>
      </c>
      <c r="D26" s="164"/>
      <c r="E26" s="164">
        <v>313425</v>
      </c>
      <c r="F26" s="170"/>
      <c r="G26" s="157">
        <v>341162</v>
      </c>
      <c r="H26" s="170"/>
      <c r="I26" s="164">
        <v>333730</v>
      </c>
      <c r="J26" s="164"/>
      <c r="K26" s="189">
        <v>322044</v>
      </c>
      <c r="L26" s="170"/>
      <c r="M26" s="189">
        <v>334585</v>
      </c>
      <c r="N26" s="189"/>
      <c r="O26" s="189">
        <v>378016</v>
      </c>
      <c r="P26" s="170"/>
      <c r="Q26" s="170">
        <v>400006</v>
      </c>
      <c r="R26" s="170"/>
      <c r="S26" s="170">
        <v>420330</v>
      </c>
      <c r="T26" s="170"/>
      <c r="U26" s="170">
        <v>433966</v>
      </c>
      <c r="V26" s="170"/>
    </row>
    <row r="27" spans="1:22" ht="11.25" customHeight="1">
      <c r="A27" s="157"/>
      <c r="B27" s="157"/>
      <c r="C27" s="164"/>
      <c r="D27" s="164"/>
      <c r="E27" s="164"/>
      <c r="F27" s="164"/>
      <c r="G27" s="157"/>
      <c r="H27" s="164"/>
      <c r="I27" s="164"/>
      <c r="J27" s="164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</row>
    <row r="28" spans="1:22" ht="11.25" customHeight="1">
      <c r="A28" s="155" t="s">
        <v>40</v>
      </c>
      <c r="B28" s="157"/>
      <c r="C28" s="164">
        <v>266245</v>
      </c>
      <c r="D28" s="164"/>
      <c r="E28" s="164">
        <v>223151</v>
      </c>
      <c r="F28" s="164"/>
      <c r="G28" s="157">
        <v>268650</v>
      </c>
      <c r="H28" s="164"/>
      <c r="I28" s="164">
        <v>273227</v>
      </c>
      <c r="J28" s="164"/>
      <c r="K28" s="189">
        <v>283813</v>
      </c>
      <c r="L28" s="170"/>
      <c r="M28" s="189">
        <v>302228</v>
      </c>
      <c r="N28" s="189"/>
      <c r="O28" s="189">
        <v>269473</v>
      </c>
      <c r="P28" s="170"/>
      <c r="Q28" s="170">
        <v>284676</v>
      </c>
      <c r="R28" s="170"/>
      <c r="S28" s="170">
        <v>284383</v>
      </c>
      <c r="T28" s="170"/>
      <c r="U28" s="170">
        <v>293799</v>
      </c>
      <c r="V28" s="170"/>
    </row>
    <row r="29" spans="1:22" ht="11.25" customHeight="1">
      <c r="A29" s="157"/>
      <c r="B29" s="157"/>
      <c r="C29" s="164"/>
      <c r="D29" s="164"/>
      <c r="E29" s="164"/>
      <c r="F29" s="164"/>
      <c r="G29" s="157"/>
      <c r="H29" s="164"/>
      <c r="I29" s="164"/>
      <c r="J29" s="164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</row>
    <row r="30" spans="1:22" ht="11.25" customHeight="1">
      <c r="A30" s="155" t="s">
        <v>19</v>
      </c>
      <c r="B30" s="157"/>
      <c r="C30" s="164">
        <v>314827</v>
      </c>
      <c r="D30" s="164"/>
      <c r="E30" s="164">
        <v>276723</v>
      </c>
      <c r="F30" s="164"/>
      <c r="G30" s="157">
        <v>310735</v>
      </c>
      <c r="H30" s="164"/>
      <c r="I30" s="164">
        <v>298988</v>
      </c>
      <c r="J30" s="164"/>
      <c r="K30" s="189">
        <v>293935</v>
      </c>
      <c r="L30" s="170"/>
      <c r="M30" s="189">
        <v>327006</v>
      </c>
      <c r="N30" s="189"/>
      <c r="O30" s="189">
        <v>409030</v>
      </c>
      <c r="P30" s="170"/>
      <c r="Q30" s="170">
        <v>414331</v>
      </c>
      <c r="R30" s="170"/>
      <c r="S30" s="170">
        <v>412699</v>
      </c>
      <c r="T30" s="170"/>
      <c r="U30" s="170">
        <v>392475</v>
      </c>
      <c r="V30" s="170"/>
    </row>
    <row r="31" spans="1:22" ht="11.25" customHeight="1">
      <c r="A31" s="157"/>
      <c r="B31" s="157"/>
      <c r="C31" s="164"/>
      <c r="D31" s="164"/>
      <c r="E31" s="164"/>
      <c r="F31" s="164"/>
      <c r="G31" s="164"/>
      <c r="H31" s="164"/>
      <c r="I31" s="164"/>
      <c r="J31" s="164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ht="11.25" customHeight="1">
      <c r="A32" s="166" t="s">
        <v>20</v>
      </c>
      <c r="B32" s="157"/>
      <c r="C32" s="168">
        <v>356994</v>
      </c>
      <c r="D32" s="164"/>
      <c r="E32" s="168">
        <v>440672</v>
      </c>
      <c r="F32" s="170"/>
      <c r="G32" s="168">
        <v>473680</v>
      </c>
      <c r="H32" s="170"/>
      <c r="I32" s="283">
        <v>503063</v>
      </c>
      <c r="J32" s="164"/>
      <c r="K32" s="283">
        <v>517182</v>
      </c>
      <c r="L32" s="170"/>
      <c r="M32" s="283">
        <v>553748</v>
      </c>
      <c r="N32" s="189"/>
      <c r="O32" s="283">
        <v>566416</v>
      </c>
      <c r="P32" s="170"/>
      <c r="Q32" s="283">
        <v>567936</v>
      </c>
      <c r="R32" s="170"/>
      <c r="S32" s="283">
        <v>566393</v>
      </c>
      <c r="T32" s="169"/>
      <c r="U32" s="283">
        <v>563752</v>
      </c>
      <c r="V32" s="169"/>
    </row>
    <row r="33" spans="1:22" ht="11.25" customHeight="1">
      <c r="A33" s="157"/>
      <c r="B33" s="157"/>
      <c r="C33" s="169"/>
      <c r="D33" s="170"/>
      <c r="E33" s="169"/>
      <c r="F33" s="170"/>
      <c r="G33" s="211"/>
      <c r="H33" s="170"/>
      <c r="I33" s="211"/>
      <c r="J33" s="170"/>
      <c r="K33" s="169"/>
      <c r="L33" s="170"/>
      <c r="M33" s="169"/>
      <c r="N33" s="189"/>
      <c r="O33" s="169"/>
      <c r="P33" s="170"/>
      <c r="Q33" s="170"/>
      <c r="R33" s="170"/>
      <c r="S33" s="170"/>
      <c r="T33" s="170"/>
      <c r="U33" s="170"/>
      <c r="V33" s="170"/>
    </row>
    <row r="34" spans="1:22" ht="14.25" customHeight="1" thickBot="1">
      <c r="A34" s="155" t="s">
        <v>31</v>
      </c>
      <c r="B34" s="157"/>
      <c r="C34" s="171">
        <f>SUM(C10:C32)</f>
        <v>3337674</v>
      </c>
      <c r="D34" s="172"/>
      <c r="E34" s="171">
        <f>SUM(E10:E32)</f>
        <v>3358103</v>
      </c>
      <c r="F34" s="284"/>
      <c r="G34" s="171">
        <f>SUM(G10:G32)</f>
        <v>3594854</v>
      </c>
      <c r="H34" s="284"/>
      <c r="I34" s="171">
        <f>SUM(I10:I32)</f>
        <v>3661698</v>
      </c>
      <c r="J34" s="172"/>
      <c r="K34" s="171">
        <f>SUM(K10:K32)</f>
        <v>3775282</v>
      </c>
      <c r="L34" s="284"/>
      <c r="M34" s="171">
        <f>SUM(M10:M32)</f>
        <v>4078880</v>
      </c>
      <c r="N34" s="172"/>
      <c r="O34" s="171">
        <f>SUM(O10:O32)</f>
        <v>4143629</v>
      </c>
      <c r="P34" s="284"/>
      <c r="Q34" s="171">
        <f>SUM(Q10:Q32)</f>
        <v>4228890</v>
      </c>
      <c r="R34" s="284"/>
      <c r="S34" s="171">
        <f>SUM(S10:S32)</f>
        <v>4364713</v>
      </c>
      <c r="T34" s="173"/>
      <c r="U34" s="171">
        <f>SUM(U10:U32)</f>
        <v>4477026</v>
      </c>
      <c r="V34" s="173"/>
    </row>
    <row r="35" spans="1:22" ht="11.25" customHeight="1" thickTop="1">
      <c r="A35" s="155"/>
      <c r="B35" s="157"/>
      <c r="C35" s="173"/>
      <c r="D35" s="172"/>
      <c r="E35" s="173"/>
      <c r="F35" s="284"/>
      <c r="G35" s="173"/>
      <c r="H35" s="284"/>
      <c r="I35" s="173"/>
      <c r="J35" s="172"/>
      <c r="K35" s="173"/>
      <c r="L35" s="284"/>
      <c r="M35" s="173"/>
      <c r="N35" s="172"/>
      <c r="O35" s="173"/>
      <c r="P35" s="284"/>
      <c r="Q35" s="285"/>
      <c r="R35" s="284"/>
      <c r="S35" s="286"/>
      <c r="T35" s="286"/>
      <c r="U35" s="286"/>
      <c r="V35" s="286"/>
    </row>
    <row r="36" spans="1:22" ht="11.25" customHeight="1">
      <c r="A36" s="165"/>
      <c r="B36" s="157"/>
      <c r="C36" s="173"/>
      <c r="D36" s="172"/>
      <c r="E36" s="173"/>
      <c r="F36" s="284"/>
      <c r="G36" s="173"/>
      <c r="H36" s="284"/>
      <c r="I36" s="173"/>
      <c r="J36" s="172"/>
      <c r="K36" s="173"/>
      <c r="L36" s="284"/>
      <c r="M36" s="173"/>
      <c r="N36" s="172"/>
      <c r="O36" s="173"/>
      <c r="P36" s="284"/>
      <c r="Q36" s="285"/>
      <c r="R36" s="284"/>
      <c r="S36" s="286"/>
      <c r="T36" s="286"/>
      <c r="U36" s="157"/>
      <c r="V36" s="157"/>
    </row>
    <row r="37" spans="1:22" ht="11.25" customHeight="1">
      <c r="A37" s="161"/>
      <c r="B37" s="157"/>
      <c r="C37" s="162"/>
      <c r="D37" s="157"/>
      <c r="E37" s="162"/>
      <c r="F37" s="157"/>
      <c r="G37" s="186"/>
      <c r="H37" s="157"/>
      <c r="I37" s="186"/>
      <c r="J37" s="157"/>
      <c r="K37" s="162"/>
      <c r="L37" s="157"/>
      <c r="M37" s="162"/>
      <c r="N37" s="162"/>
      <c r="O37" s="162"/>
      <c r="P37" s="157"/>
      <c r="Q37" s="157"/>
      <c r="R37" s="157"/>
      <c r="S37" s="162"/>
      <c r="T37" s="162"/>
      <c r="U37" s="157"/>
      <c r="V37" s="157"/>
    </row>
    <row r="38" spans="1:22" ht="11.25" customHeight="1">
      <c r="A38" s="189"/>
      <c r="B38" s="157"/>
      <c r="C38" s="162"/>
      <c r="D38" s="157"/>
      <c r="E38" s="162"/>
      <c r="F38" s="157"/>
      <c r="G38" s="186"/>
      <c r="H38" s="157"/>
      <c r="I38" s="186"/>
      <c r="J38" s="186"/>
      <c r="K38" s="157"/>
      <c r="L38" s="157"/>
      <c r="M38" s="162"/>
      <c r="N38" s="162"/>
      <c r="O38" s="77"/>
      <c r="P38" s="77"/>
      <c r="Q38" s="77"/>
      <c r="R38" s="77"/>
      <c r="S38" s="77"/>
      <c r="T38" s="77"/>
      <c r="U38" s="157"/>
      <c r="V38" s="157"/>
    </row>
    <row r="39" spans="1:22" ht="11.25" customHeight="1">
      <c r="A39" s="155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spans="1:22" ht="11.25" customHeight="1">
      <c r="A40" s="155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</row>
    <row r="41" spans="1:22" ht="11.25" customHeight="1">
      <c r="A41" s="15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</row>
    <row r="42" spans="1:22" ht="11.25" customHeight="1">
      <c r="A42" s="155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</row>
    <row r="43" spans="1:22" ht="11.25" customHeight="1">
      <c r="A43" s="155" t="s">
        <v>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</row>
    <row r="44" spans="1:22" ht="11.25" customHeight="1">
      <c r="A44" s="155" t="s">
        <v>49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</row>
    <row r="45" spans="1:22" ht="11.25" customHeight="1">
      <c r="A45" s="158" t="str">
        <f>A3</f>
        <v>1990 - 1999</v>
      </c>
      <c r="B45" s="175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</row>
    <row r="46" spans="1:22" ht="11.25" customHeight="1">
      <c r="A46" s="176"/>
      <c r="B46" s="17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</row>
    <row r="47" spans="1:22" ht="11.25" customHeight="1">
      <c r="A47" s="162"/>
      <c r="B47" s="16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</row>
    <row r="48" spans="1:22" ht="11.25" customHeight="1">
      <c r="A48" s="157"/>
      <c r="B48" s="157"/>
      <c r="C48" s="276" t="s">
        <v>3</v>
      </c>
      <c r="D48" s="157"/>
      <c r="E48" s="276" t="s">
        <v>4</v>
      </c>
      <c r="F48" s="157"/>
      <c r="G48" s="276" t="s">
        <v>5</v>
      </c>
      <c r="H48" s="157"/>
      <c r="I48" s="276" t="s">
        <v>6</v>
      </c>
      <c r="J48" s="277"/>
      <c r="K48" s="276" t="s">
        <v>7</v>
      </c>
      <c r="L48" s="157"/>
      <c r="M48" s="278" t="s">
        <v>8</v>
      </c>
      <c r="N48" s="279"/>
      <c r="O48" s="278" t="s">
        <v>9</v>
      </c>
      <c r="P48" s="157"/>
      <c r="Q48" s="280">
        <v>1997</v>
      </c>
      <c r="R48" s="157"/>
      <c r="S48" s="280">
        <v>1998</v>
      </c>
      <c r="T48" s="281"/>
      <c r="U48" s="280">
        <v>1999</v>
      </c>
      <c r="V48" s="281"/>
    </row>
    <row r="49" spans="1:22" ht="11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</row>
    <row r="50" spans="1:22" ht="11.25" customHeight="1">
      <c r="A50" s="155" t="s">
        <v>10</v>
      </c>
      <c r="B50" s="157"/>
      <c r="C50" s="178">
        <v>-0.063</v>
      </c>
      <c r="D50" s="179"/>
      <c r="E50" s="178">
        <f>(E10-C10)/C10</f>
        <v>-0.04</v>
      </c>
      <c r="F50" s="170"/>
      <c r="G50" s="178">
        <f>(G10-E10)/E10</f>
        <v>0.039</v>
      </c>
      <c r="H50" s="170"/>
      <c r="I50" s="178">
        <f>(I10-G10)/G10</f>
        <v>0.076</v>
      </c>
      <c r="J50" s="179"/>
      <c r="K50" s="178">
        <f>(K10-I10)/I10</f>
        <v>0.042</v>
      </c>
      <c r="L50" s="170"/>
      <c r="M50" s="178">
        <f>(M10-K10)/K10</f>
        <v>0.11</v>
      </c>
      <c r="N50" s="179"/>
      <c r="O50" s="178">
        <f>(O10-M10)/M10</f>
        <v>-0.021</v>
      </c>
      <c r="P50" s="170"/>
      <c r="Q50" s="178">
        <f>(Q10-O10)/O10</f>
        <v>-0.011</v>
      </c>
      <c r="R50" s="157"/>
      <c r="S50" s="178">
        <f>(S10-Q10)/Q10</f>
        <v>0.049</v>
      </c>
      <c r="T50" s="178"/>
      <c r="U50" s="178">
        <f>(U10-S10)/S10</f>
        <v>0.12</v>
      </c>
      <c r="V50" s="178"/>
    </row>
    <row r="51" spans="1:22" ht="11.25" customHeight="1">
      <c r="A51" s="157"/>
      <c r="B51" s="157"/>
      <c r="C51" s="179"/>
      <c r="D51" s="179"/>
      <c r="E51" s="179"/>
      <c r="F51" s="170"/>
      <c r="G51" s="179"/>
      <c r="H51" s="170"/>
      <c r="I51" s="179"/>
      <c r="J51" s="179"/>
      <c r="K51" s="179"/>
      <c r="L51" s="170"/>
      <c r="M51" s="179"/>
      <c r="N51" s="179"/>
      <c r="O51" s="179"/>
      <c r="P51" s="170"/>
      <c r="Q51" s="179"/>
      <c r="R51" s="157"/>
      <c r="S51" s="179"/>
      <c r="T51" s="179"/>
      <c r="U51" s="179"/>
      <c r="V51" s="179"/>
    </row>
    <row r="52" spans="1:22" ht="11.25" customHeight="1">
      <c r="A52" s="155" t="s">
        <v>11</v>
      </c>
      <c r="B52" s="157"/>
      <c r="C52" s="178">
        <v>-0.023</v>
      </c>
      <c r="D52" s="179"/>
      <c r="E52" s="178">
        <f>(E12-C12)/C12</f>
        <v>-0.008</v>
      </c>
      <c r="F52" s="170"/>
      <c r="G52" s="178">
        <f>(G12-E12)/E12</f>
        <v>0.044</v>
      </c>
      <c r="H52" s="170"/>
      <c r="I52" s="178">
        <f>(I12-G12)/G12</f>
        <v>0.069</v>
      </c>
      <c r="J52" s="179"/>
      <c r="K52" s="178">
        <f>(K12-I12)/I12</f>
        <v>0.067</v>
      </c>
      <c r="L52" s="170"/>
      <c r="M52" s="178">
        <f>(M12-K12)/K12</f>
        <v>0.091</v>
      </c>
      <c r="N52" s="179"/>
      <c r="O52" s="178">
        <f>(O12-M12)/M12</f>
        <v>-0.016</v>
      </c>
      <c r="P52" s="170"/>
      <c r="Q52" s="178">
        <f>(Q12-O12)/O12</f>
        <v>0.134</v>
      </c>
      <c r="R52" s="157"/>
      <c r="S52" s="178">
        <f>(S12-Q12)/Q12</f>
        <v>0.138</v>
      </c>
      <c r="T52" s="178"/>
      <c r="U52" s="178">
        <f>(U12-S12)/S12</f>
        <v>0.051</v>
      </c>
      <c r="V52" s="178"/>
    </row>
    <row r="53" spans="1:22" ht="11.25" customHeight="1">
      <c r="A53" s="157"/>
      <c r="B53" s="157"/>
      <c r="C53" s="179"/>
      <c r="D53" s="179"/>
      <c r="E53" s="179"/>
      <c r="F53" s="170"/>
      <c r="G53" s="179"/>
      <c r="H53" s="170"/>
      <c r="I53" s="179"/>
      <c r="J53" s="179"/>
      <c r="K53" s="179"/>
      <c r="L53" s="170"/>
      <c r="M53" s="179"/>
      <c r="N53" s="179"/>
      <c r="O53" s="179"/>
      <c r="P53" s="170"/>
      <c r="Q53" s="179"/>
      <c r="R53" s="157"/>
      <c r="S53" s="179"/>
      <c r="T53" s="179"/>
      <c r="U53" s="179"/>
      <c r="V53" s="179"/>
    </row>
    <row r="54" spans="1:22" ht="11.25" customHeight="1">
      <c r="A54" s="155" t="s">
        <v>12</v>
      </c>
      <c r="B54" s="157"/>
      <c r="C54" s="178">
        <v>-0.045</v>
      </c>
      <c r="D54" s="179"/>
      <c r="E54" s="178">
        <f>(E14-C14)/C14</f>
        <v>0.056</v>
      </c>
      <c r="F54" s="170"/>
      <c r="G54" s="178">
        <f>(G14-E14)/E14</f>
        <v>0.062</v>
      </c>
      <c r="H54" s="170"/>
      <c r="I54" s="178">
        <f>(I14-G14)/G14</f>
        <v>-0.042</v>
      </c>
      <c r="J54" s="179"/>
      <c r="K54" s="178">
        <f>(K14-I14)/I14</f>
        <v>0.068</v>
      </c>
      <c r="L54" s="170"/>
      <c r="M54" s="178">
        <f>(M14-K14)/K14</f>
        <v>0.082</v>
      </c>
      <c r="N54" s="179"/>
      <c r="O54" s="178">
        <f>(O14-M14)/M14</f>
        <v>0.032</v>
      </c>
      <c r="P54" s="170"/>
      <c r="Q54" s="178">
        <f>(Q14-O14)/O14</f>
        <v>-0.016</v>
      </c>
      <c r="R54" s="157"/>
      <c r="S54" s="178">
        <f>(S14-Q14)/Q14</f>
        <v>0.151</v>
      </c>
      <c r="T54" s="178"/>
      <c r="U54" s="178">
        <f>(U14-S14)/S14</f>
        <v>0.07</v>
      </c>
      <c r="V54" s="178"/>
    </row>
    <row r="55" spans="1:22" ht="11.25" customHeight="1">
      <c r="A55" s="157"/>
      <c r="B55" s="157"/>
      <c r="C55" s="179"/>
      <c r="D55" s="179"/>
      <c r="E55" s="179"/>
      <c r="F55" s="170"/>
      <c r="G55" s="179"/>
      <c r="H55" s="170"/>
      <c r="I55" s="179"/>
      <c r="J55" s="179"/>
      <c r="K55" s="179"/>
      <c r="L55" s="170"/>
      <c r="M55" s="179"/>
      <c r="N55" s="179"/>
      <c r="O55" s="179"/>
      <c r="P55" s="170"/>
      <c r="Q55" s="179"/>
      <c r="R55" s="157"/>
      <c r="S55" s="179"/>
      <c r="T55" s="179"/>
      <c r="U55" s="179"/>
      <c r="V55" s="179"/>
    </row>
    <row r="56" spans="1:22" ht="11.25" customHeight="1">
      <c r="A56" s="165" t="s">
        <v>48</v>
      </c>
      <c r="B56" s="157"/>
      <c r="C56" s="178">
        <v>0.027</v>
      </c>
      <c r="D56" s="179"/>
      <c r="E56" s="178">
        <f>(E16-C16)/C16</f>
        <v>-0.003</v>
      </c>
      <c r="F56" s="170"/>
      <c r="G56" s="178">
        <f>(G16-E16)/E16</f>
        <v>0.079</v>
      </c>
      <c r="H56" s="170"/>
      <c r="I56" s="178">
        <f>(I16-G16)/G16</f>
        <v>0.038</v>
      </c>
      <c r="J56" s="179"/>
      <c r="K56" s="178">
        <f>(K16-I16)/I16</f>
        <v>-0.003</v>
      </c>
      <c r="L56" s="170"/>
      <c r="M56" s="178">
        <f>(M16-K16)/K16</f>
        <v>0.076</v>
      </c>
      <c r="N56" s="179"/>
      <c r="O56" s="178">
        <f>(O16-M16)/M16</f>
        <v>-0.042</v>
      </c>
      <c r="P56" s="170"/>
      <c r="Q56" s="178">
        <f>(Q16-O16)/O16</f>
        <v>0.008</v>
      </c>
      <c r="R56" s="157"/>
      <c r="S56" s="178">
        <f>(S16-Q16)/Q16</f>
        <v>0</v>
      </c>
      <c r="T56" s="178"/>
      <c r="U56" s="178">
        <f>(U16-S16)/S16</f>
        <v>-0.021</v>
      </c>
      <c r="V56" s="178"/>
    </row>
    <row r="57" spans="1:22" ht="11.25" customHeight="1">
      <c r="A57" s="157"/>
      <c r="B57" s="157"/>
      <c r="C57" s="179"/>
      <c r="D57" s="179"/>
      <c r="E57" s="179"/>
      <c r="F57" s="170"/>
      <c r="G57" s="179"/>
      <c r="H57" s="170"/>
      <c r="I57" s="179"/>
      <c r="J57" s="179"/>
      <c r="K57" s="179"/>
      <c r="L57" s="170"/>
      <c r="M57" s="179"/>
      <c r="N57" s="179"/>
      <c r="O57" s="179"/>
      <c r="P57" s="170"/>
      <c r="Q57" s="179"/>
      <c r="R57" s="157"/>
      <c r="S57" s="179"/>
      <c r="T57" s="179"/>
      <c r="U57" s="179"/>
      <c r="V57" s="179"/>
    </row>
    <row r="58" spans="1:22" ht="11.25" customHeight="1">
      <c r="A58" s="155" t="s">
        <v>14</v>
      </c>
      <c r="B58" s="157"/>
      <c r="C58" s="178">
        <v>-0.038</v>
      </c>
      <c r="D58" s="179"/>
      <c r="E58" s="178">
        <f>(E18-C18)/C18</f>
        <v>-0.004</v>
      </c>
      <c r="F58" s="170"/>
      <c r="G58" s="178">
        <f>(G18-E18)/E18</f>
        <v>0.008</v>
      </c>
      <c r="H58" s="170"/>
      <c r="I58" s="178">
        <f>(I18-G18)/G18</f>
        <v>-0.004</v>
      </c>
      <c r="J58" s="179"/>
      <c r="K58" s="178">
        <f>(K18-I18)/I18</f>
        <v>0.018</v>
      </c>
      <c r="L58" s="170"/>
      <c r="M58" s="178">
        <f>(M18-K18)/K18</f>
        <v>0.081</v>
      </c>
      <c r="N58" s="179"/>
      <c r="O58" s="178">
        <f>(O18-M18)/M18</f>
        <v>-0.017</v>
      </c>
      <c r="P58" s="170"/>
      <c r="Q58" s="178">
        <f>(Q18-O18)/O18</f>
        <v>0.037</v>
      </c>
      <c r="R58" s="157"/>
      <c r="S58" s="178">
        <f>(S18-Q18)/Q18</f>
        <v>0.065</v>
      </c>
      <c r="T58" s="178"/>
      <c r="U58" s="178">
        <f>(U18-S18)/S18</f>
        <v>0.082</v>
      </c>
      <c r="V58" s="178"/>
    </row>
    <row r="59" spans="1:22" ht="11.25" customHeight="1">
      <c r="A59" s="157"/>
      <c r="B59" s="157"/>
      <c r="C59" s="179"/>
      <c r="D59" s="179"/>
      <c r="E59" s="179"/>
      <c r="F59" s="170"/>
      <c r="G59" s="179"/>
      <c r="H59" s="170"/>
      <c r="I59" s="179"/>
      <c r="J59" s="179"/>
      <c r="K59" s="179"/>
      <c r="L59" s="170"/>
      <c r="M59" s="179"/>
      <c r="N59" s="179"/>
      <c r="O59" s="179"/>
      <c r="P59" s="170"/>
      <c r="Q59" s="179"/>
      <c r="R59" s="157"/>
      <c r="S59" s="179"/>
      <c r="T59" s="179"/>
      <c r="U59" s="179"/>
      <c r="V59" s="179"/>
    </row>
    <row r="60" spans="1:22" ht="11.25" customHeight="1">
      <c r="A60" s="155" t="s">
        <v>15</v>
      </c>
      <c r="B60" s="157"/>
      <c r="C60" s="178">
        <v>-0.076</v>
      </c>
      <c r="D60" s="179"/>
      <c r="E60" s="178">
        <f>(E20-C20)/C20</f>
        <v>0.057</v>
      </c>
      <c r="F60" s="170"/>
      <c r="G60" s="178">
        <f>(G20-E20)/E20</f>
        <v>0.064</v>
      </c>
      <c r="H60" s="170"/>
      <c r="I60" s="178">
        <f>(I20-G20)/G20</f>
        <v>0.037</v>
      </c>
      <c r="J60" s="179"/>
      <c r="K60" s="178">
        <f>(K20-I20)/I20</f>
        <v>0.018</v>
      </c>
      <c r="L60" s="170"/>
      <c r="M60" s="178">
        <f>(M20-K20)/K20</f>
        <v>0.048</v>
      </c>
      <c r="N60" s="179"/>
      <c r="O60" s="178">
        <f>(O20-M20)/M20</f>
        <v>-0.033</v>
      </c>
      <c r="P60" s="170"/>
      <c r="Q60" s="178">
        <f>(Q20-O20)/O20</f>
        <v>-0.053</v>
      </c>
      <c r="R60" s="157"/>
      <c r="S60" s="178">
        <f>(S20-Q20)/Q20</f>
        <v>-0.038</v>
      </c>
      <c r="T60" s="178"/>
      <c r="U60" s="178">
        <f>(U20-S20)/S20</f>
        <v>-0.068</v>
      </c>
      <c r="V60" s="178"/>
    </row>
    <row r="61" spans="1:22" ht="11.25" customHeight="1">
      <c r="A61" s="157"/>
      <c r="B61" s="157"/>
      <c r="C61" s="179"/>
      <c r="D61" s="179"/>
      <c r="E61" s="179"/>
      <c r="F61" s="170"/>
      <c r="G61" s="179"/>
      <c r="H61" s="170"/>
      <c r="I61" s="179"/>
      <c r="J61" s="179"/>
      <c r="K61" s="179"/>
      <c r="L61" s="170"/>
      <c r="M61" s="179"/>
      <c r="N61" s="179"/>
      <c r="O61" s="179"/>
      <c r="P61" s="170"/>
      <c r="Q61" s="179"/>
      <c r="R61" s="157"/>
      <c r="S61" s="179"/>
      <c r="T61" s="179"/>
      <c r="U61" s="179"/>
      <c r="V61" s="179"/>
    </row>
    <row r="62" spans="1:22" ht="11.25" customHeight="1">
      <c r="A62" s="155" t="s">
        <v>16</v>
      </c>
      <c r="B62" s="157"/>
      <c r="C62" s="178">
        <v>0.036</v>
      </c>
      <c r="D62" s="179"/>
      <c r="E62" s="178">
        <f>(E22-C22)/C22</f>
        <v>0.035</v>
      </c>
      <c r="F62" s="170"/>
      <c r="G62" s="178">
        <f>(G22-E22)/E22</f>
        <v>0.023</v>
      </c>
      <c r="H62" s="170"/>
      <c r="I62" s="178">
        <f>(I22-G22)/G22</f>
        <v>-0.017</v>
      </c>
      <c r="J62" s="179"/>
      <c r="K62" s="178">
        <f>(K22-I22)/I22</f>
        <v>0.049</v>
      </c>
      <c r="L62" s="170"/>
      <c r="M62" s="178">
        <f>(M22-K22)/K22</f>
        <v>0.034</v>
      </c>
      <c r="N62" s="179"/>
      <c r="O62" s="178">
        <f>(O22-M22)/M22</f>
        <v>-0.068</v>
      </c>
      <c r="P62" s="170"/>
      <c r="Q62" s="178">
        <f>(Q22-O22)/O22</f>
        <v>-0.032</v>
      </c>
      <c r="R62" s="157"/>
      <c r="S62" s="178">
        <f>(S22-Q22)/Q22</f>
        <v>-0.074</v>
      </c>
      <c r="T62" s="178"/>
      <c r="U62" s="178">
        <f>(U22-S22)/S22</f>
        <v>0.04</v>
      </c>
      <c r="V62" s="178"/>
    </row>
    <row r="63" spans="1:22" ht="11.25" customHeight="1">
      <c r="A63" s="157"/>
      <c r="B63" s="157"/>
      <c r="C63" s="179"/>
      <c r="D63" s="179"/>
      <c r="E63" s="179"/>
      <c r="F63" s="170"/>
      <c r="G63" s="179"/>
      <c r="H63" s="170"/>
      <c r="I63" s="179"/>
      <c r="J63" s="179"/>
      <c r="K63" s="179"/>
      <c r="L63" s="170"/>
      <c r="M63" s="179"/>
      <c r="N63" s="179"/>
      <c r="O63" s="179"/>
      <c r="P63" s="170"/>
      <c r="Q63" s="179"/>
      <c r="R63" s="157"/>
      <c r="S63" s="179"/>
      <c r="T63" s="179"/>
      <c r="U63" s="179"/>
      <c r="V63" s="179"/>
    </row>
    <row r="64" spans="1:22" ht="11.25" customHeight="1">
      <c r="A64" s="155" t="s">
        <v>17</v>
      </c>
      <c r="B64" s="157"/>
      <c r="C64" s="178">
        <v>-0.047</v>
      </c>
      <c r="D64" s="179"/>
      <c r="E64" s="178">
        <f>(E24-C24)/C24</f>
        <v>-0.04</v>
      </c>
      <c r="F64" s="170"/>
      <c r="G64" s="178">
        <f>(G24-E24)/E24</f>
        <v>0.065</v>
      </c>
      <c r="H64" s="170"/>
      <c r="I64" s="178">
        <f>(I24-G24)/G24</f>
        <v>0.062</v>
      </c>
      <c r="J64" s="179"/>
      <c r="K64" s="178">
        <f>(K24-I24)/I24</f>
        <v>0.087</v>
      </c>
      <c r="L64" s="170"/>
      <c r="M64" s="178">
        <f>(M24-K24)/K24</f>
        <v>0.154</v>
      </c>
      <c r="N64" s="179"/>
      <c r="O64" s="178">
        <f>(O24-M24)/M24</f>
        <v>0.004</v>
      </c>
      <c r="P64" s="170"/>
      <c r="Q64" s="178">
        <f>(Q24-O24)/O24</f>
        <v>0.018</v>
      </c>
      <c r="R64" s="157"/>
      <c r="S64" s="178">
        <f>(S24-Q24)/Q24</f>
        <v>-0.029</v>
      </c>
      <c r="T64" s="178"/>
      <c r="U64" s="178">
        <f>(U24-S24)/S24</f>
        <v>0.002</v>
      </c>
      <c r="V64" s="178"/>
    </row>
    <row r="65" spans="1:22" ht="11.25" customHeight="1">
      <c r="A65" s="157"/>
      <c r="B65" s="157"/>
      <c r="C65" s="179"/>
      <c r="D65" s="179"/>
      <c r="E65" s="179"/>
      <c r="F65" s="170"/>
      <c r="G65" s="179"/>
      <c r="H65" s="170"/>
      <c r="I65" s="179"/>
      <c r="J65" s="179"/>
      <c r="K65" s="179"/>
      <c r="L65" s="170"/>
      <c r="M65" s="179"/>
      <c r="N65" s="179"/>
      <c r="O65" s="179"/>
      <c r="P65" s="170"/>
      <c r="Q65" s="179"/>
      <c r="R65" s="157"/>
      <c r="S65" s="179"/>
      <c r="T65" s="179"/>
      <c r="U65" s="179"/>
      <c r="V65" s="179"/>
    </row>
    <row r="66" spans="1:22" ht="11.25" customHeight="1">
      <c r="A66" s="165" t="s">
        <v>18</v>
      </c>
      <c r="B66" s="157"/>
      <c r="C66" s="178">
        <v>-0.044</v>
      </c>
      <c r="D66" s="179"/>
      <c r="E66" s="178">
        <f>(E26-C26)/C26</f>
        <v>0.007</v>
      </c>
      <c r="F66" s="170"/>
      <c r="G66" s="178">
        <f>(G26-E26)/E26</f>
        <v>0.088</v>
      </c>
      <c r="H66" s="170"/>
      <c r="I66" s="178">
        <f>(I26-G26)/G26</f>
        <v>-0.022</v>
      </c>
      <c r="J66" s="179"/>
      <c r="K66" s="178">
        <f>(K26-I26)/I26</f>
        <v>-0.035</v>
      </c>
      <c r="L66" s="170"/>
      <c r="M66" s="178">
        <f>(M26-K26)/K26</f>
        <v>0.039</v>
      </c>
      <c r="N66" s="179"/>
      <c r="O66" s="178">
        <f>(O26-M26)/M26</f>
        <v>0.13</v>
      </c>
      <c r="P66" s="170"/>
      <c r="Q66" s="178">
        <f>(Q26-O26)/O26</f>
        <v>0.058</v>
      </c>
      <c r="R66" s="157"/>
      <c r="S66" s="178">
        <f>(S26-Q26)/Q26</f>
        <v>0.051</v>
      </c>
      <c r="T66" s="178"/>
      <c r="U66" s="178">
        <f>(U26-S26)/S26</f>
        <v>0.032</v>
      </c>
      <c r="V66" s="178"/>
    </row>
    <row r="67" spans="1:22" ht="11.25" customHeight="1">
      <c r="A67" s="157"/>
      <c r="B67" s="157"/>
      <c r="C67" s="179"/>
      <c r="D67" s="179"/>
      <c r="E67" s="179"/>
      <c r="F67" s="170"/>
      <c r="G67" s="179"/>
      <c r="H67" s="170"/>
      <c r="I67" s="179"/>
      <c r="J67" s="179"/>
      <c r="K67" s="179"/>
      <c r="L67" s="170"/>
      <c r="M67" s="179"/>
      <c r="N67" s="179"/>
      <c r="O67" s="179"/>
      <c r="P67" s="170"/>
      <c r="Q67" s="179"/>
      <c r="R67" s="157"/>
      <c r="S67" s="179"/>
      <c r="T67" s="179"/>
      <c r="U67" s="179"/>
      <c r="V67" s="179"/>
    </row>
    <row r="68" spans="1:22" ht="11.25" customHeight="1">
      <c r="A68" s="155" t="s">
        <v>40</v>
      </c>
      <c r="B68" s="157"/>
      <c r="C68" s="178">
        <v>-0.095</v>
      </c>
      <c r="D68" s="179"/>
      <c r="E68" s="178">
        <f>(E28-C28)/C28</f>
        <v>-0.162</v>
      </c>
      <c r="F68" s="170"/>
      <c r="G68" s="178">
        <f>(G28-E28)/E28</f>
        <v>0.204</v>
      </c>
      <c r="H68" s="170"/>
      <c r="I68" s="178">
        <f>(I28-G28)/G28</f>
        <v>0.017</v>
      </c>
      <c r="J68" s="179"/>
      <c r="K68" s="178">
        <f>(K28-I28)/I28</f>
        <v>0.039</v>
      </c>
      <c r="L68" s="170"/>
      <c r="M68" s="178">
        <f>(M28-K28)/K28</f>
        <v>0.065</v>
      </c>
      <c r="N68" s="179"/>
      <c r="O68" s="178">
        <f>(O28-M28)/M28</f>
        <v>-0.108</v>
      </c>
      <c r="P68" s="170"/>
      <c r="Q68" s="178">
        <f>(Q28-O28)/O28</f>
        <v>0.056</v>
      </c>
      <c r="R68" s="157"/>
      <c r="S68" s="178">
        <f>(S28-Q28)/Q28</f>
        <v>-0.001</v>
      </c>
      <c r="T68" s="178"/>
      <c r="U68" s="178">
        <f>(U28-S28)/S28</f>
        <v>0.033</v>
      </c>
      <c r="V68" s="178"/>
    </row>
    <row r="69" spans="1:22" ht="11.25" customHeight="1">
      <c r="A69" s="157"/>
      <c r="B69" s="157"/>
      <c r="C69" s="179"/>
      <c r="D69" s="179"/>
      <c r="E69" s="179"/>
      <c r="F69" s="170"/>
      <c r="G69" s="179"/>
      <c r="H69" s="170"/>
      <c r="I69" s="179"/>
      <c r="J69" s="179"/>
      <c r="K69" s="179"/>
      <c r="L69" s="170"/>
      <c r="M69" s="179"/>
      <c r="N69" s="179"/>
      <c r="O69" s="179"/>
      <c r="P69" s="170"/>
      <c r="Q69" s="179"/>
      <c r="R69" s="157"/>
      <c r="S69" s="179"/>
      <c r="T69" s="179"/>
      <c r="U69" s="179"/>
      <c r="V69" s="179"/>
    </row>
    <row r="70" spans="1:22" ht="11.25" customHeight="1">
      <c r="A70" s="155" t="s">
        <v>19</v>
      </c>
      <c r="B70" s="157"/>
      <c r="C70" s="178">
        <v>-0.098</v>
      </c>
      <c r="D70" s="179"/>
      <c r="E70" s="178">
        <f>(E30-C30)/C30</f>
        <v>-0.121</v>
      </c>
      <c r="F70" s="170"/>
      <c r="G70" s="178">
        <f>(G30-E30)/E30</f>
        <v>0.123</v>
      </c>
      <c r="H70" s="170"/>
      <c r="I70" s="178">
        <f>(I30-G30)/G30</f>
        <v>-0.038</v>
      </c>
      <c r="J70" s="179"/>
      <c r="K70" s="178">
        <f>(K30-I30)/I30</f>
        <v>-0.017</v>
      </c>
      <c r="L70" s="170"/>
      <c r="M70" s="178">
        <f>(M30-K30)/K30</f>
        <v>0.113</v>
      </c>
      <c r="N70" s="179"/>
      <c r="O70" s="178">
        <f>(O30-M30)/M30</f>
        <v>0.251</v>
      </c>
      <c r="P70" s="170"/>
      <c r="Q70" s="178">
        <f>(Q30-O30)/O30</f>
        <v>0.013</v>
      </c>
      <c r="R70" s="157"/>
      <c r="S70" s="178">
        <f>(S30-Q30)/Q30</f>
        <v>-0.004</v>
      </c>
      <c r="T70" s="178"/>
      <c r="U70" s="178">
        <f>(U30-S30)/S30</f>
        <v>-0.049</v>
      </c>
      <c r="V70" s="178"/>
    </row>
    <row r="71" spans="1:22" ht="11.25" customHeight="1">
      <c r="A71" s="157"/>
      <c r="B71" s="157"/>
      <c r="C71" s="180"/>
      <c r="D71" s="180"/>
      <c r="E71" s="180"/>
      <c r="F71" s="181"/>
      <c r="G71" s="180"/>
      <c r="H71" s="181"/>
      <c r="I71" s="180"/>
      <c r="J71" s="180"/>
      <c r="K71" s="180"/>
      <c r="L71" s="181"/>
      <c r="M71" s="180"/>
      <c r="N71" s="180"/>
      <c r="O71" s="180"/>
      <c r="P71" s="181"/>
      <c r="Q71" s="180"/>
      <c r="R71" s="177"/>
      <c r="S71" s="180"/>
      <c r="T71" s="180"/>
      <c r="U71" s="180"/>
      <c r="V71" s="180"/>
    </row>
    <row r="72" spans="1:22" ht="11.25" customHeight="1">
      <c r="A72" s="155" t="s">
        <v>20</v>
      </c>
      <c r="B72" s="157"/>
      <c r="C72" s="178" t="s">
        <v>24</v>
      </c>
      <c r="D72" s="180"/>
      <c r="E72" s="178">
        <f>(E32-C32)/C32</f>
        <v>0.234</v>
      </c>
      <c r="F72" s="181"/>
      <c r="G72" s="178">
        <f>(G32-E32)/E32</f>
        <v>0.075</v>
      </c>
      <c r="H72" s="181"/>
      <c r="I72" s="178">
        <f>(I32-G32)/G32</f>
        <v>0.062</v>
      </c>
      <c r="J72" s="180"/>
      <c r="K72" s="178">
        <f>(K32-I32)/I32</f>
        <v>0.028</v>
      </c>
      <c r="L72" s="181"/>
      <c r="M72" s="178">
        <f>(M32-K32)/K32</f>
        <v>0.071</v>
      </c>
      <c r="N72" s="180"/>
      <c r="O72" s="178">
        <f>(O32-M32)/M32</f>
        <v>0.023</v>
      </c>
      <c r="P72" s="181"/>
      <c r="Q72" s="178">
        <f>(Q32-O32)/O32</f>
        <v>0.003</v>
      </c>
      <c r="R72" s="177"/>
      <c r="S72" s="178">
        <f>(S32-Q32)/Q32</f>
        <v>-0.003</v>
      </c>
      <c r="T72" s="178"/>
      <c r="U72" s="178">
        <f>(U32-S32)/S32</f>
        <v>-0.005</v>
      </c>
      <c r="V72" s="178"/>
    </row>
    <row r="73" spans="1:22" ht="11.25" customHeight="1">
      <c r="A73" s="157"/>
      <c r="B73" s="157"/>
      <c r="C73" s="169"/>
      <c r="D73" s="181"/>
      <c r="E73" s="169"/>
      <c r="F73" s="181"/>
      <c r="G73" s="169"/>
      <c r="H73" s="181"/>
      <c r="I73" s="169"/>
      <c r="J73" s="181"/>
      <c r="K73" s="169"/>
      <c r="L73" s="181"/>
      <c r="M73" s="169"/>
      <c r="N73" s="181"/>
      <c r="O73" s="169"/>
      <c r="P73" s="181"/>
      <c r="Q73" s="169"/>
      <c r="R73" s="177"/>
      <c r="S73" s="169"/>
      <c r="T73" s="169"/>
      <c r="U73" s="169"/>
      <c r="V73" s="169"/>
    </row>
    <row r="74" spans="1:22" ht="11.25" customHeight="1">
      <c r="A74" s="155" t="s">
        <v>31</v>
      </c>
      <c r="B74" s="157"/>
      <c r="C74" s="178">
        <v>0.055</v>
      </c>
      <c r="D74" s="180"/>
      <c r="E74" s="178">
        <f>(E34-C34)/C34</f>
        <v>0.006</v>
      </c>
      <c r="F74" s="180"/>
      <c r="G74" s="178">
        <f>(G34-E34)/E34</f>
        <v>0.071</v>
      </c>
      <c r="H74" s="181"/>
      <c r="I74" s="178">
        <f>(I34-G34)/G34</f>
        <v>0.019</v>
      </c>
      <c r="J74" s="180"/>
      <c r="K74" s="178">
        <f>(K34-I34)/I34</f>
        <v>0.031</v>
      </c>
      <c r="L74" s="181"/>
      <c r="M74" s="178">
        <f>(M34-K34)/K34</f>
        <v>0.08</v>
      </c>
      <c r="N74" s="180"/>
      <c r="O74" s="178">
        <f>(O34-M34)/M34</f>
        <v>0.016</v>
      </c>
      <c r="P74" s="181"/>
      <c r="Q74" s="178">
        <f>(Q34-O34)/O34</f>
        <v>0.021</v>
      </c>
      <c r="R74" s="177"/>
      <c r="S74" s="178">
        <f>(S34-Q34)/Q34</f>
        <v>0.032</v>
      </c>
      <c r="T74" s="178"/>
      <c r="U74" s="178">
        <f>(U34-S34)/S34</f>
        <v>0.026</v>
      </c>
      <c r="V74" s="178"/>
    </row>
    <row r="75" spans="1:22" ht="11.25" customHeight="1">
      <c r="A75" s="157"/>
      <c r="B75" s="157"/>
      <c r="C75" s="182"/>
      <c r="D75" s="177"/>
      <c r="E75" s="182"/>
      <c r="F75" s="177"/>
      <c r="G75" s="182"/>
      <c r="H75" s="177"/>
      <c r="I75" s="182"/>
      <c r="J75" s="177"/>
      <c r="K75" s="182"/>
      <c r="L75" s="177"/>
      <c r="M75" s="182"/>
      <c r="N75" s="177"/>
      <c r="O75" s="182"/>
      <c r="P75" s="177"/>
      <c r="Q75" s="182"/>
      <c r="R75" s="177"/>
      <c r="S75" s="177"/>
      <c r="T75" s="177"/>
      <c r="U75" s="177"/>
      <c r="V75" s="177"/>
    </row>
    <row r="76" spans="1:22" ht="11.25" customHeight="1">
      <c r="A76" s="157"/>
      <c r="B76" s="157"/>
      <c r="C76" s="162"/>
      <c r="D76" s="177"/>
      <c r="E76" s="162"/>
      <c r="F76" s="157"/>
      <c r="G76" s="162"/>
      <c r="H76" s="177"/>
      <c r="I76" s="162"/>
      <c r="J76" s="162"/>
      <c r="K76" s="157"/>
      <c r="L76" s="157"/>
      <c r="M76" s="162"/>
      <c r="N76" s="162"/>
      <c r="O76" s="162"/>
      <c r="P76" s="157"/>
      <c r="Q76" s="157"/>
      <c r="R76" s="157"/>
      <c r="S76" s="157"/>
      <c r="T76" s="157"/>
      <c r="U76" s="157"/>
      <c r="V76" s="157"/>
    </row>
    <row r="77" spans="1:22" ht="11.25" customHeight="1">
      <c r="A77" s="189"/>
      <c r="B77" s="157"/>
      <c r="C77" s="162"/>
      <c r="D77" s="157"/>
      <c r="E77" s="162"/>
      <c r="F77" s="157"/>
      <c r="G77" s="162"/>
      <c r="H77" s="157"/>
      <c r="I77" s="162"/>
      <c r="J77" s="162"/>
      <c r="K77" s="157"/>
      <c r="L77" s="157"/>
      <c r="M77" s="162"/>
      <c r="N77" s="162"/>
      <c r="O77" s="189"/>
      <c r="P77" s="157"/>
      <c r="Q77" s="157"/>
      <c r="R77" s="157"/>
      <c r="S77" s="287"/>
      <c r="T77" s="287"/>
      <c r="U77" s="157"/>
      <c r="V77" s="157"/>
    </row>
    <row r="78" spans="1:22" ht="11.25" customHeight="1">
      <c r="A78" s="157"/>
      <c r="B78" s="157"/>
      <c r="C78" s="162"/>
      <c r="D78" s="157"/>
      <c r="E78" s="162"/>
      <c r="F78" s="157"/>
      <c r="G78" s="162"/>
      <c r="H78" s="157"/>
      <c r="I78" s="162"/>
      <c r="J78" s="162"/>
      <c r="K78" s="157"/>
      <c r="L78" s="157"/>
      <c r="M78" s="162"/>
      <c r="N78" s="162"/>
      <c r="O78" s="162"/>
      <c r="P78" s="157"/>
      <c r="Q78" s="157"/>
      <c r="R78" s="157"/>
      <c r="S78" s="157"/>
      <c r="T78" s="157"/>
      <c r="U78" s="157"/>
      <c r="V78" s="157"/>
    </row>
    <row r="79" spans="1:22" ht="11.25" customHeight="1">
      <c r="A79" s="157"/>
      <c r="B79" s="157"/>
      <c r="C79" s="162"/>
      <c r="D79" s="157"/>
      <c r="E79" s="162"/>
      <c r="F79" s="157"/>
      <c r="G79" s="162"/>
      <c r="H79" s="157"/>
      <c r="I79" s="162"/>
      <c r="J79" s="162"/>
      <c r="K79" s="157"/>
      <c r="L79" s="157"/>
      <c r="M79" s="162"/>
      <c r="N79" s="162"/>
      <c r="O79" s="162"/>
      <c r="P79" s="157"/>
      <c r="Q79" s="157"/>
      <c r="R79" s="157"/>
      <c r="S79" s="157"/>
      <c r="T79" s="157"/>
      <c r="U79" s="157"/>
      <c r="V79" s="157"/>
    </row>
    <row r="80" spans="1:22" ht="11.25" customHeight="1">
      <c r="A80" s="157"/>
      <c r="B80" s="157"/>
      <c r="C80" s="162"/>
      <c r="D80" s="157"/>
      <c r="E80" s="162"/>
      <c r="F80" s="157"/>
      <c r="G80" s="162"/>
      <c r="H80" s="157"/>
      <c r="I80" s="162"/>
      <c r="J80" s="162"/>
      <c r="K80" s="157"/>
      <c r="L80" s="157"/>
      <c r="M80" s="162"/>
      <c r="N80" s="162"/>
      <c r="O80" s="162"/>
      <c r="P80" s="157"/>
      <c r="Q80" s="157"/>
      <c r="R80" s="157"/>
      <c r="S80" s="157"/>
      <c r="T80" s="157"/>
      <c r="U80" s="157"/>
      <c r="V80" s="157"/>
    </row>
    <row r="81" spans="1:22" ht="11.25" customHeight="1">
      <c r="A81" s="155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1:22" ht="11.25" customHeight="1">
      <c r="A82" s="155" t="s">
        <v>0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:22" ht="11.25" customHeight="1">
      <c r="A83" s="165" t="s">
        <v>50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</row>
    <row r="84" spans="1:22" ht="11.25" customHeight="1">
      <c r="A84" s="158" t="str">
        <f>A3</f>
        <v>1990 - 1999</v>
      </c>
      <c r="B84" s="175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</row>
    <row r="85" spans="1:22" ht="11.25" customHeight="1">
      <c r="A85" s="155" t="s">
        <v>2</v>
      </c>
      <c r="B85" s="162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</row>
    <row r="86" spans="1:22" ht="11.25" customHeight="1">
      <c r="A86" s="7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</row>
    <row r="87" spans="1:22" ht="11.25" customHeight="1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</row>
    <row r="88" spans="1:22" ht="11.25" customHeight="1">
      <c r="A88" s="157"/>
      <c r="B88" s="157"/>
      <c r="C88" s="276" t="s">
        <v>3</v>
      </c>
      <c r="D88" s="157"/>
      <c r="E88" s="276" t="s">
        <v>4</v>
      </c>
      <c r="F88" s="157"/>
      <c r="G88" s="276" t="s">
        <v>5</v>
      </c>
      <c r="H88" s="157"/>
      <c r="I88" s="276" t="s">
        <v>6</v>
      </c>
      <c r="J88" s="277"/>
      <c r="K88" s="276" t="s">
        <v>7</v>
      </c>
      <c r="L88" s="157"/>
      <c r="M88" s="278" t="s">
        <v>8</v>
      </c>
      <c r="N88" s="279"/>
      <c r="O88" s="278" t="s">
        <v>9</v>
      </c>
      <c r="P88" s="157"/>
      <c r="Q88" s="280">
        <v>1997</v>
      </c>
      <c r="R88" s="157"/>
      <c r="S88" s="280">
        <v>1998</v>
      </c>
      <c r="T88" s="281"/>
      <c r="U88" s="280">
        <v>1999</v>
      </c>
      <c r="V88" s="281"/>
    </row>
    <row r="89" spans="1:22" ht="11.25" customHeight="1">
      <c r="A89" s="157"/>
      <c r="B89" s="157"/>
      <c r="C89" s="157"/>
      <c r="D89" s="157"/>
      <c r="E89" s="157"/>
      <c r="F89" s="157"/>
      <c r="G89" s="183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</row>
    <row r="90" spans="1:22" ht="11.25" customHeight="1">
      <c r="A90" s="165" t="s">
        <v>51</v>
      </c>
      <c r="B90" s="157"/>
      <c r="C90" s="183">
        <f>C10-103118-68498-13</f>
        <v>50944</v>
      </c>
      <c r="D90" s="183"/>
      <c r="E90" s="183">
        <v>51432</v>
      </c>
      <c r="F90" s="157"/>
      <c r="G90" s="183">
        <v>53308</v>
      </c>
      <c r="H90" s="157"/>
      <c r="I90" s="183">
        <v>45824</v>
      </c>
      <c r="J90" s="183"/>
      <c r="K90" s="288">
        <v>45655</v>
      </c>
      <c r="L90" s="157"/>
      <c r="M90" s="288">
        <v>62339</v>
      </c>
      <c r="N90" s="288"/>
      <c r="O90" s="288">
        <v>29864</v>
      </c>
      <c r="P90" s="157"/>
      <c r="Q90" s="157">
        <v>29935</v>
      </c>
      <c r="R90" s="157"/>
      <c r="S90" s="157">
        <v>36590</v>
      </c>
      <c r="T90" s="157"/>
      <c r="U90" s="157">
        <v>49417</v>
      </c>
      <c r="V90" s="157"/>
    </row>
    <row r="91" spans="1:22" ht="11.25" customHeight="1">
      <c r="A91" s="157"/>
      <c r="B91" s="157"/>
      <c r="C91" s="183"/>
      <c r="D91" s="183"/>
      <c r="E91" s="183"/>
      <c r="F91" s="157"/>
      <c r="G91" s="183"/>
      <c r="H91" s="157"/>
      <c r="I91" s="183"/>
      <c r="J91" s="183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</row>
    <row r="92" spans="1:22" ht="11.25" customHeight="1">
      <c r="A92" s="155" t="s">
        <v>11</v>
      </c>
      <c r="B92" s="157"/>
      <c r="C92" s="183">
        <f>C12-170224-62003-2754</f>
        <v>82416</v>
      </c>
      <c r="D92" s="183"/>
      <c r="E92" s="183">
        <v>82789</v>
      </c>
      <c r="F92" s="157"/>
      <c r="G92" s="183">
        <v>92970</v>
      </c>
      <c r="H92" s="157"/>
      <c r="I92" s="183">
        <v>117122</v>
      </c>
      <c r="J92" s="183"/>
      <c r="K92" s="288">
        <v>125194</v>
      </c>
      <c r="L92" s="157"/>
      <c r="M92" s="288">
        <v>145262</v>
      </c>
      <c r="N92" s="288"/>
      <c r="O92" s="288">
        <v>117319</v>
      </c>
      <c r="P92" s="157"/>
      <c r="Q92" s="157">
        <v>147865</v>
      </c>
      <c r="R92" s="157"/>
      <c r="S92" s="157">
        <v>155524</v>
      </c>
      <c r="T92" s="157"/>
      <c r="U92" s="157">
        <v>166587</v>
      </c>
      <c r="V92" s="157"/>
    </row>
    <row r="93" spans="1:22" ht="11.25" customHeight="1">
      <c r="A93" s="157"/>
      <c r="B93" s="157"/>
      <c r="C93" s="183"/>
      <c r="D93" s="183"/>
      <c r="E93" s="183"/>
      <c r="F93" s="157"/>
      <c r="G93" s="183"/>
      <c r="H93" s="157"/>
      <c r="I93" s="183"/>
      <c r="J93" s="183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</row>
    <row r="94" spans="1:22" ht="11.25" customHeight="1">
      <c r="A94" s="155" t="s">
        <v>12</v>
      </c>
      <c r="B94" s="157"/>
      <c r="C94" s="183">
        <f>C14-170253-75061-4818</f>
        <v>68091</v>
      </c>
      <c r="D94" s="183"/>
      <c r="E94" s="183">
        <f>E14-169352-69678-5326</f>
        <v>91758</v>
      </c>
      <c r="F94" s="157"/>
      <c r="G94" s="183">
        <v>93570</v>
      </c>
      <c r="H94" s="157"/>
      <c r="I94" s="183">
        <v>91406</v>
      </c>
      <c r="J94" s="183"/>
      <c r="K94" s="288">
        <v>98519</v>
      </c>
      <c r="L94" s="157"/>
      <c r="M94" s="288">
        <v>112824</v>
      </c>
      <c r="N94" s="288"/>
      <c r="O94" s="288">
        <v>120713</v>
      </c>
      <c r="P94" s="157"/>
      <c r="Q94" s="157">
        <v>104905</v>
      </c>
      <c r="R94" s="157"/>
      <c r="S94" s="157">
        <v>126047</v>
      </c>
      <c r="T94" s="157"/>
      <c r="U94" s="157">
        <v>137015</v>
      </c>
      <c r="V94" s="157"/>
    </row>
    <row r="95" spans="1:22" ht="11.25" customHeight="1">
      <c r="A95" s="157"/>
      <c r="B95" s="157"/>
      <c r="C95" s="183"/>
      <c r="D95" s="183"/>
      <c r="E95" s="183"/>
      <c r="F95" s="157"/>
      <c r="G95" s="183"/>
      <c r="H95" s="157"/>
      <c r="I95" s="183"/>
      <c r="J95" s="183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</row>
    <row r="96" spans="1:22" ht="11.25" customHeight="1">
      <c r="A96" s="165" t="s">
        <v>48</v>
      </c>
      <c r="B96" s="157"/>
      <c r="C96" s="183">
        <f>C16-83005-37550-754</f>
        <v>32036</v>
      </c>
      <c r="D96" s="183"/>
      <c r="E96" s="183">
        <f>E16-85645-37094-558</f>
        <v>29528</v>
      </c>
      <c r="F96" s="157"/>
      <c r="G96" s="183">
        <v>32307</v>
      </c>
      <c r="H96" s="157"/>
      <c r="I96" s="183">
        <v>31425</v>
      </c>
      <c r="J96" s="183"/>
      <c r="K96" s="288">
        <v>23356</v>
      </c>
      <c r="L96" s="157"/>
      <c r="M96" s="288">
        <v>30893</v>
      </c>
      <c r="N96" s="288"/>
      <c r="O96" s="288">
        <v>15574</v>
      </c>
      <c r="P96" s="157"/>
      <c r="Q96" s="157">
        <v>25917</v>
      </c>
      <c r="R96" s="157"/>
      <c r="S96" s="157">
        <v>19787</v>
      </c>
      <c r="T96" s="157"/>
      <c r="U96" s="157">
        <v>21192</v>
      </c>
      <c r="V96" s="157"/>
    </row>
    <row r="97" spans="1:22" ht="11.25" customHeight="1">
      <c r="A97" s="157"/>
      <c r="B97" s="157"/>
      <c r="C97" s="183"/>
      <c r="D97" s="183"/>
      <c r="E97" s="183"/>
      <c r="F97" s="157"/>
      <c r="G97" s="183"/>
      <c r="H97" s="157"/>
      <c r="I97" s="183"/>
      <c r="J97" s="183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</row>
    <row r="98" spans="1:22" ht="11.25" customHeight="1">
      <c r="A98" s="155" t="s">
        <v>14</v>
      </c>
      <c r="B98" s="157"/>
      <c r="C98" s="183">
        <f>C18-172436-52975-2534</f>
        <v>86182</v>
      </c>
      <c r="D98" s="183"/>
      <c r="E98" s="183">
        <f>E18-169369-62879-2013</f>
        <v>78689</v>
      </c>
      <c r="F98" s="157"/>
      <c r="G98" s="183">
        <v>78763</v>
      </c>
      <c r="H98" s="157"/>
      <c r="I98" s="183">
        <v>83002</v>
      </c>
      <c r="J98" s="183"/>
      <c r="K98" s="288">
        <v>91664</v>
      </c>
      <c r="L98" s="157"/>
      <c r="M98" s="288">
        <v>103643</v>
      </c>
      <c r="N98" s="288"/>
      <c r="O98" s="288">
        <v>92432</v>
      </c>
      <c r="P98" s="157"/>
      <c r="Q98" s="157">
        <v>94314</v>
      </c>
      <c r="R98" s="157"/>
      <c r="S98" s="157">
        <v>107447</v>
      </c>
      <c r="T98" s="157"/>
      <c r="U98" s="157">
        <v>130109</v>
      </c>
      <c r="V98" s="157"/>
    </row>
    <row r="99" spans="1:22" ht="11.25" customHeight="1">
      <c r="A99" s="157"/>
      <c r="B99" s="157"/>
      <c r="C99" s="183"/>
      <c r="D99" s="183"/>
      <c r="E99" s="183"/>
      <c r="F99" s="157"/>
      <c r="G99" s="183"/>
      <c r="H99" s="157"/>
      <c r="I99" s="183"/>
      <c r="J99" s="183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</row>
    <row r="100" spans="1:22" ht="11.25" customHeight="1">
      <c r="A100" s="155" t="s">
        <v>15</v>
      </c>
      <c r="B100" s="157"/>
      <c r="C100" s="183">
        <f>C20-156600-46599-2108</f>
        <v>30466</v>
      </c>
      <c r="D100" s="183"/>
      <c r="E100" s="183">
        <f>E20-157733-51432-3480</f>
        <v>36579</v>
      </c>
      <c r="F100" s="157"/>
      <c r="G100" s="183">
        <v>43033</v>
      </c>
      <c r="H100" s="157"/>
      <c r="I100" s="183">
        <v>36988</v>
      </c>
      <c r="J100" s="183"/>
      <c r="K100" s="288">
        <v>44846</v>
      </c>
      <c r="L100" s="157"/>
      <c r="M100" s="288">
        <v>51857</v>
      </c>
      <c r="N100" s="288"/>
      <c r="O100" s="288">
        <v>33331</v>
      </c>
      <c r="P100" s="157"/>
      <c r="Q100" s="157">
        <v>36824</v>
      </c>
      <c r="R100" s="157"/>
      <c r="S100" s="157">
        <v>36295</v>
      </c>
      <c r="T100" s="157"/>
      <c r="U100" s="157">
        <v>10515</v>
      </c>
      <c r="V100" s="157"/>
    </row>
    <row r="101" spans="1:22" ht="11.25" customHeight="1">
      <c r="A101" s="157"/>
      <c r="B101" s="157"/>
      <c r="C101" s="183"/>
      <c r="D101" s="183"/>
      <c r="E101" s="183"/>
      <c r="F101" s="157"/>
      <c r="G101" s="183"/>
      <c r="H101" s="157"/>
      <c r="I101" s="183"/>
      <c r="J101" s="183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</row>
    <row r="102" spans="1:22" ht="11.25" customHeight="1">
      <c r="A102" s="155" t="s">
        <v>16</v>
      </c>
      <c r="B102" s="157"/>
      <c r="C102" s="183">
        <f>C22-111674-87508-5515</f>
        <v>47102</v>
      </c>
      <c r="D102" s="183"/>
      <c r="E102" s="183">
        <f>E22-114693-90837-4518</f>
        <v>50487</v>
      </c>
      <c r="F102" s="157"/>
      <c r="G102" s="183">
        <v>45939</v>
      </c>
      <c r="H102" s="157"/>
      <c r="I102" s="183">
        <v>43164</v>
      </c>
      <c r="J102" s="183"/>
      <c r="K102" s="288">
        <v>42585</v>
      </c>
      <c r="L102" s="157"/>
      <c r="M102" s="288">
        <v>44109</v>
      </c>
      <c r="N102" s="288"/>
      <c r="O102" s="288">
        <v>15634</v>
      </c>
      <c r="P102" s="157"/>
      <c r="Q102" s="157">
        <v>28369</v>
      </c>
      <c r="R102" s="157"/>
      <c r="S102" s="157">
        <v>24703</v>
      </c>
      <c r="T102" s="157"/>
      <c r="U102" s="157">
        <v>21037</v>
      </c>
      <c r="V102" s="157"/>
    </row>
    <row r="103" spans="1:22" ht="11.25" customHeight="1">
      <c r="A103" s="157"/>
      <c r="B103" s="157"/>
      <c r="C103" s="183"/>
      <c r="D103" s="183"/>
      <c r="E103" s="183"/>
      <c r="F103" s="157"/>
      <c r="G103" s="183"/>
      <c r="H103" s="157"/>
      <c r="I103" s="183"/>
      <c r="J103" s="183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</row>
    <row r="104" spans="1:22" ht="11.25" customHeight="1">
      <c r="A104" s="155" t="s">
        <v>17</v>
      </c>
      <c r="B104" s="157"/>
      <c r="C104" s="183">
        <f>C24-170333-52712-2645</f>
        <v>49546</v>
      </c>
      <c r="D104" s="183"/>
      <c r="E104" s="183">
        <f>E24-158321-49767-2437</f>
        <v>53585</v>
      </c>
      <c r="F104" s="157"/>
      <c r="G104" s="183">
        <v>58682</v>
      </c>
      <c r="H104" s="157"/>
      <c r="I104" s="183">
        <v>64616</v>
      </c>
      <c r="J104" s="183"/>
      <c r="K104" s="288">
        <v>75422</v>
      </c>
      <c r="L104" s="157"/>
      <c r="M104" s="288">
        <v>100944</v>
      </c>
      <c r="N104" s="288"/>
      <c r="O104" s="288">
        <v>90872</v>
      </c>
      <c r="P104" s="157"/>
      <c r="Q104" s="157">
        <v>87419</v>
      </c>
      <c r="R104" s="157"/>
      <c r="S104" s="157">
        <v>100282</v>
      </c>
      <c r="T104" s="157"/>
      <c r="U104" s="157">
        <v>101778</v>
      </c>
      <c r="V104" s="157"/>
    </row>
    <row r="105" spans="1:22" ht="11.25" customHeight="1">
      <c r="A105" s="157"/>
      <c r="B105" s="157"/>
      <c r="C105" s="183"/>
      <c r="D105" s="183"/>
      <c r="E105" s="183"/>
      <c r="F105" s="157"/>
      <c r="G105" s="183"/>
      <c r="H105" s="157"/>
      <c r="I105" s="183"/>
      <c r="J105" s="183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</row>
    <row r="106" spans="1:22" ht="11.25" customHeight="1">
      <c r="A106" s="165" t="s">
        <v>18</v>
      </c>
      <c r="B106" s="157"/>
      <c r="C106" s="183">
        <f>C26-157945-85591-2472</f>
        <v>65127</v>
      </c>
      <c r="D106" s="183"/>
      <c r="E106" s="183">
        <f>E26-161634-81990-1953</f>
        <v>67848</v>
      </c>
      <c r="F106" s="157"/>
      <c r="G106" s="183">
        <v>82239</v>
      </c>
      <c r="H106" s="157"/>
      <c r="I106" s="183">
        <v>74058</v>
      </c>
      <c r="J106" s="183"/>
      <c r="K106" s="288">
        <v>78499</v>
      </c>
      <c r="L106" s="157"/>
      <c r="M106" s="288">
        <v>73963</v>
      </c>
      <c r="N106" s="288"/>
      <c r="O106" s="288">
        <v>58718</v>
      </c>
      <c r="P106" s="157"/>
      <c r="Q106" s="157">
        <v>71889</v>
      </c>
      <c r="R106" s="157"/>
      <c r="S106" s="157">
        <v>92408</v>
      </c>
      <c r="T106" s="157"/>
      <c r="U106" s="157">
        <v>100413</v>
      </c>
      <c r="V106" s="157"/>
    </row>
    <row r="107" spans="1:22" ht="11.25" customHeight="1">
      <c r="A107" s="157"/>
      <c r="B107" s="157"/>
      <c r="C107" s="183"/>
      <c r="D107" s="183"/>
      <c r="E107" s="183"/>
      <c r="F107" s="157"/>
      <c r="G107" s="183"/>
      <c r="H107" s="157"/>
      <c r="I107" s="183"/>
      <c r="J107" s="183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</row>
    <row r="108" spans="1:22" ht="11.25" customHeight="1">
      <c r="A108" s="155" t="s">
        <v>40</v>
      </c>
      <c r="B108" s="157"/>
      <c r="C108" s="183">
        <f>C28-152776-80449-6470</f>
        <v>26550</v>
      </c>
      <c r="D108" s="183"/>
      <c r="E108" s="183">
        <f>E28-133671-60652-2946</f>
        <v>25882</v>
      </c>
      <c r="F108" s="157"/>
      <c r="G108" s="183">
        <v>37526</v>
      </c>
      <c r="H108" s="157"/>
      <c r="I108" s="183">
        <v>47006</v>
      </c>
      <c r="J108" s="183"/>
      <c r="K108" s="288">
        <v>51510</v>
      </c>
      <c r="L108" s="157"/>
      <c r="M108" s="288">
        <v>54935</v>
      </c>
      <c r="N108" s="288"/>
      <c r="O108" s="288">
        <v>28327</v>
      </c>
      <c r="P108" s="157"/>
      <c r="Q108" s="157">
        <v>44579</v>
      </c>
      <c r="R108" s="157"/>
      <c r="S108" s="157">
        <v>51370</v>
      </c>
      <c r="T108" s="157"/>
      <c r="U108" s="157">
        <v>58036</v>
      </c>
      <c r="V108" s="157"/>
    </row>
    <row r="109" spans="1:22" ht="11.25" customHeight="1">
      <c r="A109" s="157"/>
      <c r="B109" s="157"/>
      <c r="C109" s="183"/>
      <c r="D109" s="183"/>
      <c r="E109" s="183"/>
      <c r="F109" s="157"/>
      <c r="G109" s="183"/>
      <c r="H109" s="157"/>
      <c r="I109" s="183"/>
      <c r="J109" s="183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</row>
    <row r="110" spans="1:22" ht="11.25" customHeight="1">
      <c r="A110" s="155" t="s">
        <v>19</v>
      </c>
      <c r="B110" s="157"/>
      <c r="C110" s="183">
        <f>C30-167209-93425-8013</f>
        <v>46180</v>
      </c>
      <c r="D110" s="183"/>
      <c r="E110" s="183">
        <f>E30-149132-78107-5233</f>
        <v>44251</v>
      </c>
      <c r="F110" s="157"/>
      <c r="G110" s="183">
        <v>60291</v>
      </c>
      <c r="H110" s="157"/>
      <c r="I110" s="183">
        <v>72027</v>
      </c>
      <c r="J110" s="183"/>
      <c r="K110" s="288">
        <v>63721</v>
      </c>
      <c r="L110" s="157"/>
      <c r="M110" s="288">
        <v>78642</v>
      </c>
      <c r="N110" s="288"/>
      <c r="O110" s="288">
        <v>79982</v>
      </c>
      <c r="P110" s="157"/>
      <c r="Q110" s="157">
        <v>78556</v>
      </c>
      <c r="R110" s="157"/>
      <c r="S110" s="157">
        <v>81721</v>
      </c>
      <c r="T110" s="157"/>
      <c r="U110" s="157">
        <v>82130</v>
      </c>
      <c r="V110" s="157"/>
    </row>
    <row r="111" spans="1:22" ht="11.25" customHeight="1">
      <c r="A111" s="157"/>
      <c r="B111" s="157"/>
      <c r="C111" s="183"/>
      <c r="D111" s="183"/>
      <c r="E111" s="183"/>
      <c r="F111" s="157"/>
      <c r="G111" s="183"/>
      <c r="H111" s="157"/>
      <c r="I111" s="183"/>
      <c r="J111" s="183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</row>
    <row r="112" spans="1:22" ht="11.25" customHeight="1">
      <c r="A112" s="155" t="s">
        <v>20</v>
      </c>
      <c r="B112" s="157"/>
      <c r="C112" s="185">
        <v>70863</v>
      </c>
      <c r="D112" s="184"/>
      <c r="E112" s="185">
        <v>103217</v>
      </c>
      <c r="F112" s="177"/>
      <c r="G112" s="185">
        <v>111495</v>
      </c>
      <c r="H112" s="177"/>
      <c r="I112" s="185">
        <v>129096</v>
      </c>
      <c r="J112" s="184"/>
      <c r="K112" s="289">
        <v>128797</v>
      </c>
      <c r="L112" s="177"/>
      <c r="M112" s="289">
        <v>141917</v>
      </c>
      <c r="N112" s="290"/>
      <c r="O112" s="289">
        <v>126410</v>
      </c>
      <c r="P112" s="177"/>
      <c r="Q112" s="175">
        <v>135600</v>
      </c>
      <c r="R112" s="177"/>
      <c r="S112" s="175">
        <v>138981</v>
      </c>
      <c r="T112" s="177"/>
      <c r="U112" s="175">
        <v>106812</v>
      </c>
      <c r="V112" s="177"/>
    </row>
    <row r="113" spans="1:22" ht="11.25" customHeight="1">
      <c r="A113" s="157"/>
      <c r="B113" s="157"/>
      <c r="C113" s="186"/>
      <c r="D113" s="184"/>
      <c r="E113" s="186"/>
      <c r="F113" s="177"/>
      <c r="G113" s="186"/>
      <c r="H113" s="177"/>
      <c r="I113" s="186"/>
      <c r="J113" s="195"/>
      <c r="K113" s="162"/>
      <c r="L113" s="177"/>
      <c r="M113" s="186"/>
      <c r="N113" s="195"/>
      <c r="O113" s="162"/>
      <c r="P113" s="177"/>
      <c r="Q113" s="162"/>
      <c r="R113" s="177"/>
      <c r="S113" s="162"/>
      <c r="T113" s="162"/>
      <c r="U113" s="162"/>
      <c r="V113" s="162"/>
    </row>
    <row r="114" spans="1:22" ht="11.25" customHeight="1" thickBot="1">
      <c r="A114" s="155" t="s">
        <v>31</v>
      </c>
      <c r="B114" s="157"/>
      <c r="C114" s="187">
        <f>SUM(C90:C112)</f>
        <v>655503</v>
      </c>
      <c r="D114" s="188"/>
      <c r="E114" s="187">
        <f>SUM(E90:E112)</f>
        <v>716045</v>
      </c>
      <c r="F114" s="188"/>
      <c r="G114" s="187">
        <f>SUM(G90:G112)</f>
        <v>790123</v>
      </c>
      <c r="H114" s="209"/>
      <c r="I114" s="187">
        <f>SUM(I90:I112)</f>
        <v>835734</v>
      </c>
      <c r="J114" s="188"/>
      <c r="K114" s="187">
        <f>SUM(K90:K112)</f>
        <v>869768</v>
      </c>
      <c r="L114" s="209"/>
      <c r="M114" s="187">
        <f>SUM(M90:M112)</f>
        <v>1001328</v>
      </c>
      <c r="N114" s="188"/>
      <c r="O114" s="187">
        <f>SUM(O90:O112)</f>
        <v>809176</v>
      </c>
      <c r="P114" s="209"/>
      <c r="Q114" s="187">
        <f>SUM(Q90:Q112)</f>
        <v>886172</v>
      </c>
      <c r="R114" s="209"/>
      <c r="S114" s="187">
        <f>SUM(S90:S112)</f>
        <v>971155</v>
      </c>
      <c r="T114" s="188"/>
      <c r="U114" s="187">
        <f>SUM(U90:U112)</f>
        <v>985041</v>
      </c>
      <c r="V114" s="188"/>
    </row>
    <row r="115" spans="1:22" ht="11.25" customHeight="1" thickTop="1">
      <c r="A115" s="157"/>
      <c r="B115" s="157"/>
      <c r="C115" s="162"/>
      <c r="D115" s="177"/>
      <c r="E115" s="162"/>
      <c r="F115" s="157"/>
      <c r="G115" s="186"/>
      <c r="H115" s="157"/>
      <c r="I115" s="186"/>
      <c r="J115" s="195"/>
      <c r="K115" s="162"/>
      <c r="L115" s="177"/>
      <c r="M115" s="186"/>
      <c r="N115" s="195"/>
      <c r="O115" s="162"/>
      <c r="P115" s="177"/>
      <c r="Q115" s="162"/>
      <c r="R115" s="177"/>
      <c r="S115" s="186"/>
      <c r="T115" s="186"/>
      <c r="U115" s="186"/>
      <c r="V115" s="186"/>
    </row>
    <row r="116" spans="1:22" ht="30" customHeight="1">
      <c r="A116" s="165" t="s">
        <v>74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291" t="s">
        <v>22</v>
      </c>
      <c r="T116" s="291"/>
      <c r="U116" s="157"/>
      <c r="V116" s="157"/>
    </row>
    <row r="117" spans="1:22" ht="11.25" customHeight="1">
      <c r="A117" s="155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77"/>
      <c r="P117" s="77"/>
      <c r="Q117" s="77"/>
      <c r="R117" s="77"/>
      <c r="S117" s="77"/>
      <c r="T117" s="77"/>
      <c r="U117" s="157"/>
      <c r="V117" s="157"/>
    </row>
    <row r="118" spans="1:22" ht="11.25" customHeight="1">
      <c r="A118" s="165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291" t="s">
        <v>22</v>
      </c>
      <c r="T118" s="291"/>
      <c r="U118" s="157"/>
      <c r="V118" s="157"/>
    </row>
    <row r="119" spans="1:22" ht="11.25" customHeight="1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291" t="s">
        <v>22</v>
      </c>
      <c r="T119" s="291"/>
      <c r="U119" s="157"/>
      <c r="V119" s="157"/>
    </row>
    <row r="120" spans="1:22" ht="11.25" customHeight="1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291" t="s">
        <v>22</v>
      </c>
      <c r="T120" s="291"/>
      <c r="U120" s="157"/>
      <c r="V120" s="157"/>
    </row>
    <row r="121" spans="1:22" ht="11.25" customHeight="1">
      <c r="A121" s="155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291" t="s">
        <v>22</v>
      </c>
      <c r="T121" s="291"/>
      <c r="U121" s="157"/>
      <c r="V121" s="157"/>
    </row>
    <row r="122" spans="1:22" ht="11.25" customHeight="1">
      <c r="A122" s="189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291" t="s">
        <v>22</v>
      </c>
      <c r="T122" s="291"/>
      <c r="U122" s="157"/>
      <c r="V122" s="157"/>
    </row>
    <row r="123" spans="1:22" ht="11.25" customHeight="1">
      <c r="A123" s="189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291"/>
      <c r="T123" s="291"/>
      <c r="U123" s="157"/>
      <c r="V123" s="157"/>
    </row>
    <row r="124" spans="1:22" ht="11.25" customHeight="1">
      <c r="A124" s="189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291"/>
      <c r="T124" s="291"/>
      <c r="U124" s="157"/>
      <c r="V124" s="157"/>
    </row>
    <row r="125" spans="1:22" ht="11.25" customHeight="1">
      <c r="A125" s="189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291"/>
      <c r="T125" s="291"/>
      <c r="U125" s="157"/>
      <c r="V125" s="157"/>
    </row>
    <row r="126" spans="1:22" ht="11.25" customHeight="1">
      <c r="A126" s="155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</row>
    <row r="127" spans="1:22" ht="11.25" customHeight="1">
      <c r="A127" s="155" t="s">
        <v>0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</row>
    <row r="128" spans="1:22" ht="11.25" customHeight="1">
      <c r="A128" s="155" t="s">
        <v>52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</row>
    <row r="129" spans="1:22" ht="11.25" customHeight="1">
      <c r="A129" s="158" t="str">
        <f>A3</f>
        <v>1990 - 1999</v>
      </c>
      <c r="B129" s="175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</row>
    <row r="130" spans="1:22" ht="11.25" customHeight="1">
      <c r="A130" s="176"/>
      <c r="B130" s="17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</row>
    <row r="131" spans="1:22" ht="11.25" customHeight="1">
      <c r="A131" s="162"/>
      <c r="B131" s="162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</row>
    <row r="132" spans="1:22" ht="11.25" customHeight="1">
      <c r="A132" s="157"/>
      <c r="B132" s="157"/>
      <c r="C132" s="276" t="s">
        <v>3</v>
      </c>
      <c r="D132" s="157"/>
      <c r="E132" s="276" t="s">
        <v>4</v>
      </c>
      <c r="F132" s="157"/>
      <c r="G132" s="276" t="s">
        <v>5</v>
      </c>
      <c r="H132" s="157"/>
      <c r="I132" s="276" t="s">
        <v>6</v>
      </c>
      <c r="J132" s="277"/>
      <c r="K132" s="276" t="s">
        <v>7</v>
      </c>
      <c r="L132" s="157"/>
      <c r="M132" s="278" t="s">
        <v>8</v>
      </c>
      <c r="N132" s="279"/>
      <c r="O132" s="278" t="s">
        <v>9</v>
      </c>
      <c r="P132" s="157"/>
      <c r="Q132" s="280">
        <v>1997</v>
      </c>
      <c r="R132" s="157"/>
      <c r="S132" s="280">
        <v>1998</v>
      </c>
      <c r="T132" s="281"/>
      <c r="U132" s="280">
        <v>1999</v>
      </c>
      <c r="V132" s="281"/>
    </row>
    <row r="133" spans="1:22" ht="11.25" customHeight="1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</row>
    <row r="134" spans="1:22" ht="11.25" customHeight="1">
      <c r="A134" s="165" t="s">
        <v>10</v>
      </c>
      <c r="B134" s="157"/>
      <c r="C134" s="190">
        <v>-0.072</v>
      </c>
      <c r="D134" s="190"/>
      <c r="E134" s="190">
        <f>(E90-C90)/C90</f>
        <v>0.01</v>
      </c>
      <c r="F134" s="157"/>
      <c r="G134" s="190">
        <f>(G90-E90)/E90</f>
        <v>0.036</v>
      </c>
      <c r="H134" s="157"/>
      <c r="I134" s="190">
        <f>(I90-G90)/G90</f>
        <v>-0.14</v>
      </c>
      <c r="J134" s="190"/>
      <c r="K134" s="190">
        <f>(K90-I90)/I90</f>
        <v>-0.004</v>
      </c>
      <c r="L134" s="157"/>
      <c r="M134" s="190">
        <f>(M90-K90)/K90</f>
        <v>0.365</v>
      </c>
      <c r="N134" s="190"/>
      <c r="O134" s="190">
        <f>(O90-M90)/M90</f>
        <v>-0.521</v>
      </c>
      <c r="P134" s="157"/>
      <c r="Q134" s="190">
        <f>(Q90-O90)/O90</f>
        <v>0.002</v>
      </c>
      <c r="R134" s="157"/>
      <c r="S134" s="190">
        <f>(S90-Q90)/Q90</f>
        <v>0.222</v>
      </c>
      <c r="T134" s="190"/>
      <c r="U134" s="190">
        <f>(U90-S90)/S90</f>
        <v>0.351</v>
      </c>
      <c r="V134" s="190"/>
    </row>
    <row r="135" spans="1:22" ht="11.25" customHeight="1">
      <c r="A135" s="157"/>
      <c r="B135" s="157"/>
      <c r="C135" s="190"/>
      <c r="D135" s="190"/>
      <c r="E135" s="190"/>
      <c r="F135" s="157"/>
      <c r="G135" s="190"/>
      <c r="H135" s="157"/>
      <c r="I135" s="190"/>
      <c r="J135" s="190"/>
      <c r="K135" s="190"/>
      <c r="L135" s="157"/>
      <c r="M135" s="190"/>
      <c r="N135" s="190"/>
      <c r="O135" s="190"/>
      <c r="P135" s="157"/>
      <c r="Q135" s="190"/>
      <c r="R135" s="157"/>
      <c r="S135" s="190"/>
      <c r="T135" s="190"/>
      <c r="U135" s="190"/>
      <c r="V135" s="190"/>
    </row>
    <row r="136" spans="1:22" ht="11.25" customHeight="1">
      <c r="A136" s="155" t="s">
        <v>11</v>
      </c>
      <c r="B136" s="157"/>
      <c r="C136" s="190">
        <v>-0.136</v>
      </c>
      <c r="D136" s="190"/>
      <c r="E136" s="190">
        <f>(E92-C92)/C92</f>
        <v>0.005</v>
      </c>
      <c r="F136" s="157"/>
      <c r="G136" s="190">
        <f>(G92-E92)/E92</f>
        <v>0.123</v>
      </c>
      <c r="H136" s="157"/>
      <c r="I136" s="190">
        <f>(I92-G92)/G92</f>
        <v>0.26</v>
      </c>
      <c r="J136" s="190"/>
      <c r="K136" s="190">
        <f>(K92-I92)/I92</f>
        <v>0.069</v>
      </c>
      <c r="L136" s="157"/>
      <c r="M136" s="190">
        <f>(M92-K92)/K92</f>
        <v>0.16</v>
      </c>
      <c r="N136" s="190"/>
      <c r="O136" s="190">
        <f>(O92-M92)/M92</f>
        <v>-0.192</v>
      </c>
      <c r="P136" s="157"/>
      <c r="Q136" s="190">
        <f>(Q92-O92)/O92</f>
        <v>0.26</v>
      </c>
      <c r="R136" s="157"/>
      <c r="S136" s="190">
        <f>(S92-Q92)/Q92</f>
        <v>0.052</v>
      </c>
      <c r="T136" s="190"/>
      <c r="U136" s="190">
        <f>(U92-S92)/S92</f>
        <v>0.071</v>
      </c>
      <c r="V136" s="190"/>
    </row>
    <row r="137" spans="1:22" ht="11.25" customHeight="1">
      <c r="A137" s="157"/>
      <c r="B137" s="157"/>
      <c r="C137" s="190"/>
      <c r="D137" s="190"/>
      <c r="E137" s="190"/>
      <c r="F137" s="157"/>
      <c r="G137" s="190"/>
      <c r="H137" s="157"/>
      <c r="I137" s="190"/>
      <c r="J137" s="190"/>
      <c r="K137" s="190"/>
      <c r="L137" s="157"/>
      <c r="M137" s="190"/>
      <c r="N137" s="190"/>
      <c r="O137" s="190"/>
      <c r="P137" s="157"/>
      <c r="Q137" s="190"/>
      <c r="R137" s="157"/>
      <c r="S137" s="190"/>
      <c r="T137" s="190"/>
      <c r="U137" s="190"/>
      <c r="V137" s="190"/>
    </row>
    <row r="138" spans="1:22" ht="11.25" customHeight="1">
      <c r="A138" s="155" t="s">
        <v>12</v>
      </c>
      <c r="B138" s="157"/>
      <c r="C138" s="190">
        <v>-0.164</v>
      </c>
      <c r="D138" s="190"/>
      <c r="E138" s="190">
        <f>(E94-C94)/C94</f>
        <v>0.348</v>
      </c>
      <c r="F138" s="157"/>
      <c r="G138" s="190">
        <f>(G94-E94)/E94</f>
        <v>0.02</v>
      </c>
      <c r="H138" s="157"/>
      <c r="I138" s="190">
        <f>(I94-G94)/G94</f>
        <v>-0.023</v>
      </c>
      <c r="J138" s="190"/>
      <c r="K138" s="190">
        <f>(K94-I94)/I94</f>
        <v>0.078</v>
      </c>
      <c r="L138" s="157"/>
      <c r="M138" s="190">
        <f>(M94-K94)/K94</f>
        <v>0.145</v>
      </c>
      <c r="N138" s="190"/>
      <c r="O138" s="190">
        <f>(O94-M94)/M94</f>
        <v>0.07</v>
      </c>
      <c r="P138" s="157"/>
      <c r="Q138" s="190">
        <f>(Q94-O94)/O94</f>
        <v>-0.131</v>
      </c>
      <c r="R138" s="157"/>
      <c r="S138" s="190">
        <f>(S94-Q94)/Q94</f>
        <v>0.202</v>
      </c>
      <c r="T138" s="190"/>
      <c r="U138" s="190">
        <f>(U94-S94)/S94</f>
        <v>0.087</v>
      </c>
      <c r="V138" s="190"/>
    </row>
    <row r="139" spans="1:22" ht="11.25" customHeight="1">
      <c r="A139" s="157"/>
      <c r="B139" s="157"/>
      <c r="C139" s="190"/>
      <c r="D139" s="190"/>
      <c r="E139" s="190"/>
      <c r="F139" s="157"/>
      <c r="G139" s="190"/>
      <c r="H139" s="157"/>
      <c r="I139" s="190"/>
      <c r="J139" s="190"/>
      <c r="K139" s="190"/>
      <c r="L139" s="157"/>
      <c r="M139" s="190"/>
      <c r="N139" s="190"/>
      <c r="O139" s="190"/>
      <c r="P139" s="157"/>
      <c r="Q139" s="190"/>
      <c r="R139" s="157"/>
      <c r="S139" s="190"/>
      <c r="T139" s="190"/>
      <c r="U139" s="190"/>
      <c r="V139" s="190"/>
    </row>
    <row r="140" spans="1:22" ht="11.25" customHeight="1">
      <c r="A140" s="165" t="s">
        <v>48</v>
      </c>
      <c r="B140" s="157"/>
      <c r="C140" s="190">
        <v>0.088</v>
      </c>
      <c r="D140" s="190"/>
      <c r="E140" s="190">
        <f>(E96-C96)/C96</f>
        <v>-0.078</v>
      </c>
      <c r="F140" s="157"/>
      <c r="G140" s="190">
        <f>(G96-E96)/E96</f>
        <v>0.094</v>
      </c>
      <c r="H140" s="157"/>
      <c r="I140" s="190">
        <f>(I96-G96)/G96</f>
        <v>-0.027</v>
      </c>
      <c r="J140" s="190"/>
      <c r="K140" s="190">
        <f>(K96-I96)/I96</f>
        <v>-0.257</v>
      </c>
      <c r="L140" s="157"/>
      <c r="M140" s="190">
        <f>(M96-K96)/K96</f>
        <v>0.323</v>
      </c>
      <c r="N140" s="190"/>
      <c r="O140" s="190">
        <f>(O96-M96)/M96</f>
        <v>-0.496</v>
      </c>
      <c r="P140" s="157"/>
      <c r="Q140" s="190">
        <f>(Q96-O96)/O96</f>
        <v>0.664</v>
      </c>
      <c r="R140" s="157"/>
      <c r="S140" s="190">
        <f>(S96-Q96)/Q96</f>
        <v>-0.237</v>
      </c>
      <c r="T140" s="190"/>
      <c r="U140" s="190">
        <f>(U96-S96)/S96</f>
        <v>0.071</v>
      </c>
      <c r="V140" s="190"/>
    </row>
    <row r="141" spans="1:22" ht="11.25" customHeight="1">
      <c r="A141" s="157"/>
      <c r="B141" s="157"/>
      <c r="C141" s="190"/>
      <c r="D141" s="190"/>
      <c r="E141" s="190"/>
      <c r="F141" s="157"/>
      <c r="G141" s="190"/>
      <c r="H141" s="157"/>
      <c r="I141" s="190"/>
      <c r="J141" s="190"/>
      <c r="K141" s="190"/>
      <c r="L141" s="157"/>
      <c r="M141" s="190"/>
      <c r="N141" s="190"/>
      <c r="O141" s="190"/>
      <c r="P141" s="157"/>
      <c r="Q141" s="190"/>
      <c r="R141" s="157"/>
      <c r="S141" s="190"/>
      <c r="T141" s="190"/>
      <c r="U141" s="190"/>
      <c r="V141" s="190"/>
    </row>
    <row r="142" spans="1:22" ht="11.25" customHeight="1">
      <c r="A142" s="155" t="s">
        <v>14</v>
      </c>
      <c r="B142" s="157"/>
      <c r="C142" s="190">
        <v>-0.136</v>
      </c>
      <c r="D142" s="190"/>
      <c r="E142" s="190">
        <f>(E98-C98)/C98</f>
        <v>-0.087</v>
      </c>
      <c r="F142" s="157"/>
      <c r="G142" s="190">
        <f>(G98-E98)/E98</f>
        <v>0.001</v>
      </c>
      <c r="H142" s="157"/>
      <c r="I142" s="190">
        <f>(I98-G98)/G98</f>
        <v>0.054</v>
      </c>
      <c r="J142" s="190"/>
      <c r="K142" s="190">
        <f>(K98-I98)/I98</f>
        <v>0.104</v>
      </c>
      <c r="L142" s="157"/>
      <c r="M142" s="190">
        <f>(M98-K98)/K98</f>
        <v>0.131</v>
      </c>
      <c r="N142" s="190"/>
      <c r="O142" s="190">
        <f>(O98-M98)/M98</f>
        <v>-0.108</v>
      </c>
      <c r="P142" s="157"/>
      <c r="Q142" s="190">
        <f>(Q98-O98)/O98</f>
        <v>0.02</v>
      </c>
      <c r="R142" s="157"/>
      <c r="S142" s="190">
        <f>(S98-Q98)/Q98</f>
        <v>0.139</v>
      </c>
      <c r="T142" s="190"/>
      <c r="U142" s="190">
        <f>(U98-S98)/S98</f>
        <v>0.211</v>
      </c>
      <c r="V142" s="190"/>
    </row>
    <row r="143" spans="1:22" ht="11.25" customHeight="1">
      <c r="A143" s="157"/>
      <c r="B143" s="157"/>
      <c r="C143" s="190"/>
      <c r="D143" s="190"/>
      <c r="E143" s="190"/>
      <c r="F143" s="157"/>
      <c r="G143" s="190"/>
      <c r="H143" s="157"/>
      <c r="I143" s="190"/>
      <c r="J143" s="190"/>
      <c r="K143" s="190"/>
      <c r="L143" s="157"/>
      <c r="M143" s="190"/>
      <c r="N143" s="190"/>
      <c r="O143" s="190"/>
      <c r="P143" s="157"/>
      <c r="Q143" s="190"/>
      <c r="R143" s="157"/>
      <c r="S143" s="190"/>
      <c r="T143" s="190"/>
      <c r="U143" s="190"/>
      <c r="V143" s="190"/>
    </row>
    <row r="144" spans="1:22" ht="11.25" customHeight="1">
      <c r="A144" s="155" t="s">
        <v>15</v>
      </c>
      <c r="B144" s="157"/>
      <c r="C144" s="190">
        <v>-0.073</v>
      </c>
      <c r="D144" s="190"/>
      <c r="E144" s="190">
        <f>(E100-C100)/C100</f>
        <v>0.201</v>
      </c>
      <c r="F144" s="157"/>
      <c r="G144" s="190">
        <f>(G100-E100)/E100</f>
        <v>0.176</v>
      </c>
      <c r="H144" s="157"/>
      <c r="I144" s="190">
        <f>(I100-G100)/G100</f>
        <v>-0.14</v>
      </c>
      <c r="J144" s="190"/>
      <c r="K144" s="190">
        <f>(K100-I100)/I100</f>
        <v>0.212</v>
      </c>
      <c r="L144" s="157"/>
      <c r="M144" s="190">
        <f>(M100-K100)/K100</f>
        <v>0.156</v>
      </c>
      <c r="N144" s="190"/>
      <c r="O144" s="190">
        <f>(O100-M100)/M100</f>
        <v>-0.357</v>
      </c>
      <c r="P144" s="157"/>
      <c r="Q144" s="190">
        <f>(Q100-O100)/O100</f>
        <v>0.105</v>
      </c>
      <c r="R144" s="157"/>
      <c r="S144" s="190">
        <f>(S100-Q100)/Q100</f>
        <v>-0.014</v>
      </c>
      <c r="T144" s="190"/>
      <c r="U144" s="190">
        <f>(U100-S100)/S100</f>
        <v>-0.71</v>
      </c>
      <c r="V144" s="190"/>
    </row>
    <row r="145" spans="1:22" ht="11.25" customHeight="1">
      <c r="A145" s="157"/>
      <c r="B145" s="157"/>
      <c r="C145" s="190"/>
      <c r="D145" s="190"/>
      <c r="E145" s="190"/>
      <c r="F145" s="157"/>
      <c r="G145" s="190"/>
      <c r="H145" s="157"/>
      <c r="I145" s="190"/>
      <c r="J145" s="190"/>
      <c r="K145" s="190"/>
      <c r="L145" s="157"/>
      <c r="M145" s="190"/>
      <c r="N145" s="190"/>
      <c r="O145" s="190"/>
      <c r="P145" s="157"/>
      <c r="Q145" s="190"/>
      <c r="R145" s="157"/>
      <c r="S145" s="190"/>
      <c r="T145" s="190"/>
      <c r="U145" s="190"/>
      <c r="V145" s="190"/>
    </row>
    <row r="146" spans="1:22" ht="11.25" customHeight="1">
      <c r="A146" s="155" t="s">
        <v>16</v>
      </c>
      <c r="B146" s="157"/>
      <c r="C146" s="190">
        <v>-0.083</v>
      </c>
      <c r="D146" s="190"/>
      <c r="E146" s="190">
        <f>(E102-C102)/C102</f>
        <v>0.072</v>
      </c>
      <c r="F146" s="157"/>
      <c r="G146" s="190">
        <f>(G102-E102)/E102</f>
        <v>-0.09</v>
      </c>
      <c r="H146" s="157"/>
      <c r="I146" s="190">
        <f>(I102-G102)/G102</f>
        <v>-0.06</v>
      </c>
      <c r="J146" s="190"/>
      <c r="K146" s="190">
        <f>(K102-I102)/I102</f>
        <v>-0.013</v>
      </c>
      <c r="L146" s="157"/>
      <c r="M146" s="190">
        <f>(M102-K102)/K102</f>
        <v>0.036</v>
      </c>
      <c r="N146" s="190"/>
      <c r="O146" s="190">
        <f>(O102-M102)/M102</f>
        <v>-0.646</v>
      </c>
      <c r="P146" s="157"/>
      <c r="Q146" s="190">
        <f>(Q102-O102)/O102</f>
        <v>0.815</v>
      </c>
      <c r="R146" s="157"/>
      <c r="S146" s="190">
        <f>(S102-Q102)/Q102</f>
        <v>-0.129</v>
      </c>
      <c r="T146" s="190"/>
      <c r="U146" s="190">
        <f>(U102-S102)/S102</f>
        <v>-0.148</v>
      </c>
      <c r="V146" s="190"/>
    </row>
    <row r="147" spans="1:22" ht="11.25" customHeight="1">
      <c r="A147" s="157"/>
      <c r="B147" s="157"/>
      <c r="C147" s="190"/>
      <c r="D147" s="190"/>
      <c r="E147" s="190"/>
      <c r="F147" s="157"/>
      <c r="G147" s="190"/>
      <c r="H147" s="157"/>
      <c r="I147" s="190"/>
      <c r="J147" s="190"/>
      <c r="K147" s="190"/>
      <c r="L147" s="157"/>
      <c r="M147" s="190"/>
      <c r="N147" s="190"/>
      <c r="O147" s="190"/>
      <c r="P147" s="157"/>
      <c r="Q147" s="190"/>
      <c r="R147" s="157"/>
      <c r="S147" s="190"/>
      <c r="T147" s="190"/>
      <c r="U147" s="190"/>
      <c r="V147" s="190"/>
    </row>
    <row r="148" spans="1:22" ht="11.25" customHeight="1">
      <c r="A148" s="155" t="s">
        <v>17</v>
      </c>
      <c r="B148" s="157"/>
      <c r="C148" s="190">
        <v>0.068</v>
      </c>
      <c r="D148" s="190"/>
      <c r="E148" s="190">
        <f>(E104-C104)/C104</f>
        <v>0.082</v>
      </c>
      <c r="F148" s="157"/>
      <c r="G148" s="190">
        <f>(G104-E104)/E104</f>
        <v>0.095</v>
      </c>
      <c r="H148" s="157"/>
      <c r="I148" s="190">
        <f>(I104-G104)/G104</f>
        <v>0.101</v>
      </c>
      <c r="J148" s="190"/>
      <c r="K148" s="190">
        <f>(K104-I104)/I104</f>
        <v>0.167</v>
      </c>
      <c r="L148" s="157"/>
      <c r="M148" s="190">
        <f>(M104-K104)/K104</f>
        <v>0.338</v>
      </c>
      <c r="N148" s="190"/>
      <c r="O148" s="190">
        <f>(O104-M104)/M104</f>
        <v>-0.1</v>
      </c>
      <c r="P148" s="157"/>
      <c r="Q148" s="190">
        <f>(Q104-O104)/O104</f>
        <v>-0.038</v>
      </c>
      <c r="R148" s="157"/>
      <c r="S148" s="190">
        <f>(S104-Q104)/Q104</f>
        <v>0.147</v>
      </c>
      <c r="T148" s="190"/>
      <c r="U148" s="190">
        <f>(U104-S104)/S104</f>
        <v>0.015</v>
      </c>
      <c r="V148" s="190"/>
    </row>
    <row r="149" spans="1:22" ht="11.25" customHeight="1">
      <c r="A149" s="157"/>
      <c r="B149" s="157"/>
      <c r="C149" s="190"/>
      <c r="D149" s="190"/>
      <c r="E149" s="190"/>
      <c r="F149" s="157"/>
      <c r="G149" s="190"/>
      <c r="H149" s="157"/>
      <c r="I149" s="190"/>
      <c r="J149" s="190"/>
      <c r="K149" s="190"/>
      <c r="L149" s="157"/>
      <c r="M149" s="190"/>
      <c r="N149" s="190"/>
      <c r="O149" s="190"/>
      <c r="P149" s="157"/>
      <c r="Q149" s="190"/>
      <c r="R149" s="157"/>
      <c r="S149" s="190"/>
      <c r="T149" s="190"/>
      <c r="U149" s="190"/>
      <c r="V149" s="190"/>
    </row>
    <row r="150" spans="1:22" ht="11.25" customHeight="1">
      <c r="A150" s="165" t="s">
        <v>18</v>
      </c>
      <c r="B150" s="157"/>
      <c r="C150" s="190">
        <v>0.254</v>
      </c>
      <c r="D150" s="190"/>
      <c r="E150" s="190">
        <f>(E106-C106)/C106</f>
        <v>0.042</v>
      </c>
      <c r="F150" s="157"/>
      <c r="G150" s="190">
        <f>(G106-E106)/E106</f>
        <v>0.212</v>
      </c>
      <c r="H150" s="157"/>
      <c r="I150" s="190">
        <f>(I106-G106)/G106</f>
        <v>-0.099</v>
      </c>
      <c r="J150" s="190"/>
      <c r="K150" s="190">
        <f>(K106-I106)/I106</f>
        <v>0.06</v>
      </c>
      <c r="L150" s="157"/>
      <c r="M150" s="190">
        <f>(M106-K106)/K106</f>
        <v>-0.058</v>
      </c>
      <c r="N150" s="190"/>
      <c r="O150" s="190">
        <f>(O106-M106)/M106</f>
        <v>-0.206</v>
      </c>
      <c r="P150" s="157"/>
      <c r="Q150" s="190">
        <f>(Q106-O106)/O106</f>
        <v>0.224</v>
      </c>
      <c r="R150" s="157"/>
      <c r="S150" s="190">
        <f>(S106-Q106)/Q106</f>
        <v>0.285</v>
      </c>
      <c r="T150" s="190"/>
      <c r="U150" s="190">
        <f>(U106-S106)/S106</f>
        <v>0.087</v>
      </c>
      <c r="V150" s="190"/>
    </row>
    <row r="151" spans="1:22" ht="11.25" customHeight="1">
      <c r="A151" s="157"/>
      <c r="B151" s="157"/>
      <c r="C151" s="190"/>
      <c r="D151" s="190"/>
      <c r="E151" s="190"/>
      <c r="F151" s="157"/>
      <c r="G151" s="190"/>
      <c r="H151" s="157"/>
      <c r="I151" s="190"/>
      <c r="J151" s="190"/>
      <c r="K151" s="190"/>
      <c r="L151" s="157"/>
      <c r="M151" s="190"/>
      <c r="N151" s="190"/>
      <c r="O151" s="190"/>
      <c r="P151" s="157"/>
      <c r="Q151" s="190"/>
      <c r="R151" s="157"/>
      <c r="S151" s="190"/>
      <c r="T151" s="190"/>
      <c r="U151" s="190"/>
      <c r="V151" s="190"/>
    </row>
    <row r="152" spans="1:22" ht="11.25" customHeight="1">
      <c r="A152" s="155" t="s">
        <v>40</v>
      </c>
      <c r="B152" s="157"/>
      <c r="C152" s="190">
        <v>-0.496</v>
      </c>
      <c r="D152" s="190"/>
      <c r="E152" s="190">
        <f>(E108-C108)/C108</f>
        <v>-0.025</v>
      </c>
      <c r="F152" s="157"/>
      <c r="G152" s="190">
        <f>(G108-E108)/E108</f>
        <v>0.45</v>
      </c>
      <c r="H152" s="157"/>
      <c r="I152" s="190">
        <f>(I108-G108)/G108</f>
        <v>0.253</v>
      </c>
      <c r="J152" s="190"/>
      <c r="K152" s="190">
        <f>(K108-I108)/I108</f>
        <v>0.096</v>
      </c>
      <c r="L152" s="157"/>
      <c r="M152" s="190">
        <f>(M108-K108)/K108</f>
        <v>0.066</v>
      </c>
      <c r="N152" s="190"/>
      <c r="O152" s="190">
        <f>(O108-M108)/M108</f>
        <v>-0.484</v>
      </c>
      <c r="P152" s="157"/>
      <c r="Q152" s="190">
        <f>(Q108-O108)/O108</f>
        <v>0.574</v>
      </c>
      <c r="R152" s="157"/>
      <c r="S152" s="190">
        <f>(S108-Q108)/Q108</f>
        <v>0.152</v>
      </c>
      <c r="T152" s="190"/>
      <c r="U152" s="190">
        <f>(U108-S108)/S108</f>
        <v>0.13</v>
      </c>
      <c r="V152" s="190"/>
    </row>
    <row r="153" spans="1:22" ht="11.25" customHeight="1">
      <c r="A153" s="157"/>
      <c r="B153" s="157"/>
      <c r="C153" s="190"/>
      <c r="D153" s="190"/>
      <c r="E153" s="190"/>
      <c r="F153" s="157"/>
      <c r="G153" s="190"/>
      <c r="H153" s="157"/>
      <c r="I153" s="190"/>
      <c r="J153" s="190"/>
      <c r="K153" s="190"/>
      <c r="L153" s="157"/>
      <c r="M153" s="190"/>
      <c r="N153" s="190"/>
      <c r="O153" s="190"/>
      <c r="P153" s="157"/>
      <c r="Q153" s="190"/>
      <c r="R153" s="157"/>
      <c r="S153" s="190"/>
      <c r="T153" s="190"/>
      <c r="U153" s="190"/>
      <c r="V153" s="190"/>
    </row>
    <row r="154" spans="1:22" ht="11.25" customHeight="1">
      <c r="A154" s="155" t="s">
        <v>19</v>
      </c>
      <c r="B154" s="157"/>
      <c r="C154" s="190">
        <v>-0.417</v>
      </c>
      <c r="D154" s="190"/>
      <c r="E154" s="190">
        <f>(E110-C110)/C110</f>
        <v>-0.042</v>
      </c>
      <c r="F154" s="157"/>
      <c r="G154" s="190">
        <f>(G110-E110)/E110</f>
        <v>0.362</v>
      </c>
      <c r="H154" s="157"/>
      <c r="I154" s="190">
        <f>(I110-G110)/G110</f>
        <v>0.195</v>
      </c>
      <c r="J154" s="190"/>
      <c r="K154" s="190">
        <f>(K110-I110)/I110</f>
        <v>-0.115</v>
      </c>
      <c r="L154" s="157"/>
      <c r="M154" s="190">
        <f>(M110-K110)/K110</f>
        <v>0.234</v>
      </c>
      <c r="N154" s="190"/>
      <c r="O154" s="190">
        <f>(O110-M110)/M110</f>
        <v>0.017</v>
      </c>
      <c r="P154" s="157"/>
      <c r="Q154" s="190">
        <f>(Q110-O110)/O110</f>
        <v>-0.018</v>
      </c>
      <c r="R154" s="157"/>
      <c r="S154" s="190">
        <f>(S110-Q110)/Q110</f>
        <v>0.04</v>
      </c>
      <c r="T154" s="190"/>
      <c r="U154" s="190">
        <f>(U110-S110)/S110</f>
        <v>0.005</v>
      </c>
      <c r="V154" s="190"/>
    </row>
    <row r="155" spans="1:47" ht="11.25" customHeight="1">
      <c r="A155" s="157"/>
      <c r="B155" s="157"/>
      <c r="C155" s="190"/>
      <c r="D155" s="191"/>
      <c r="E155" s="190"/>
      <c r="F155" s="177"/>
      <c r="G155" s="190"/>
      <c r="H155" s="177"/>
      <c r="I155" s="190"/>
      <c r="J155" s="191"/>
      <c r="K155" s="190"/>
      <c r="L155" s="177"/>
      <c r="M155" s="190"/>
      <c r="N155" s="191"/>
      <c r="O155" s="190"/>
      <c r="P155" s="177"/>
      <c r="Q155" s="190"/>
      <c r="R155" s="177"/>
      <c r="S155" s="190"/>
      <c r="T155" s="190"/>
      <c r="U155" s="190"/>
      <c r="V155" s="190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</row>
    <row r="156" spans="1:47" ht="11.25" customHeight="1">
      <c r="A156" s="155" t="s">
        <v>20</v>
      </c>
      <c r="B156" s="157"/>
      <c r="C156" s="179" t="s">
        <v>24</v>
      </c>
      <c r="D156" s="191"/>
      <c r="E156" s="190">
        <f>(E112-C112)/C112</f>
        <v>0.457</v>
      </c>
      <c r="F156" s="292" t="s">
        <v>22</v>
      </c>
      <c r="G156" s="190">
        <f>(G112-E112)/E112</f>
        <v>0.08</v>
      </c>
      <c r="H156" s="177"/>
      <c r="I156" s="190">
        <f>(I112-G112)/G112</f>
        <v>0.158</v>
      </c>
      <c r="J156" s="191"/>
      <c r="K156" s="190">
        <f>(K112-I112)/I112</f>
        <v>-0.002</v>
      </c>
      <c r="L156" s="177"/>
      <c r="M156" s="190">
        <f>(M112-K112)/K112</f>
        <v>0.102</v>
      </c>
      <c r="N156" s="191"/>
      <c r="O156" s="190">
        <f>(O112-M112)/M112</f>
        <v>-0.109</v>
      </c>
      <c r="P156" s="177"/>
      <c r="Q156" s="190">
        <f>(Q112-O112)/O112</f>
        <v>0.073</v>
      </c>
      <c r="R156" s="177"/>
      <c r="S156" s="190">
        <f>(S112-Q112)/Q112</f>
        <v>0.025</v>
      </c>
      <c r="T156" s="190"/>
      <c r="U156" s="190">
        <f>(U112-S112)/S112</f>
        <v>-0.231</v>
      </c>
      <c r="V156" s="190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</row>
    <row r="157" spans="1:47" ht="11.25" customHeight="1">
      <c r="A157" s="157"/>
      <c r="B157" s="157"/>
      <c r="C157" s="190"/>
      <c r="D157" s="177"/>
      <c r="E157" s="190"/>
      <c r="F157" s="177"/>
      <c r="G157" s="190"/>
      <c r="H157" s="177"/>
      <c r="I157" s="190"/>
      <c r="J157" s="177"/>
      <c r="K157" s="190"/>
      <c r="L157" s="177"/>
      <c r="M157" s="190"/>
      <c r="N157" s="177"/>
      <c r="O157" s="190"/>
      <c r="P157" s="177"/>
      <c r="Q157" s="190"/>
      <c r="R157" s="177"/>
      <c r="S157" s="190"/>
      <c r="T157" s="190"/>
      <c r="U157" s="190"/>
      <c r="V157" s="190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</row>
    <row r="158" spans="1:47" ht="11.25" customHeight="1">
      <c r="A158" s="155" t="s">
        <v>31</v>
      </c>
      <c r="B158" s="157"/>
      <c r="C158" s="190">
        <v>-0.017</v>
      </c>
      <c r="D158" s="191"/>
      <c r="E158" s="190">
        <f>(E114-C114)/C114</f>
        <v>0.092</v>
      </c>
      <c r="F158" s="191"/>
      <c r="G158" s="190">
        <f>(G114-E114)/E114</f>
        <v>0.103</v>
      </c>
      <c r="H158" s="177"/>
      <c r="I158" s="190">
        <f>(I114-G114)/G114</f>
        <v>0.058</v>
      </c>
      <c r="J158" s="191"/>
      <c r="K158" s="190">
        <f>(K114-I114)/I114</f>
        <v>0.041</v>
      </c>
      <c r="L158" s="177"/>
      <c r="M158" s="190">
        <f>(M114-K114)/K114</f>
        <v>0.151</v>
      </c>
      <c r="N158" s="191"/>
      <c r="O158" s="190">
        <f>(O114-M114)/M114</f>
        <v>-0.192</v>
      </c>
      <c r="P158" s="177"/>
      <c r="Q158" s="190">
        <f>(Q114-O114)/O114</f>
        <v>0.095</v>
      </c>
      <c r="R158" s="177"/>
      <c r="S158" s="190">
        <f>(S114-Q114)/Q114</f>
        <v>0.096</v>
      </c>
      <c r="T158" s="190"/>
      <c r="U158" s="190">
        <f>(U114-S114)/S114</f>
        <v>0.014</v>
      </c>
      <c r="V158" s="190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</row>
    <row r="159" spans="1:47" ht="11.25" customHeight="1">
      <c r="A159" s="157"/>
      <c r="B159" s="157"/>
      <c r="C159" s="182"/>
      <c r="D159" s="177"/>
      <c r="E159" s="182"/>
      <c r="F159" s="177"/>
      <c r="G159" s="182"/>
      <c r="H159" s="177"/>
      <c r="I159" s="182"/>
      <c r="J159" s="182"/>
      <c r="K159" s="182"/>
      <c r="L159" s="177"/>
      <c r="M159" s="182"/>
      <c r="N159" s="182"/>
      <c r="O159" s="182"/>
      <c r="P159" s="177"/>
      <c r="Q159" s="182"/>
      <c r="R159" s="177"/>
      <c r="S159" s="177"/>
      <c r="T159" s="177"/>
      <c r="U159" s="177"/>
      <c r="V159" s="177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</row>
    <row r="160" spans="1:47" ht="11.25" customHeight="1">
      <c r="A160" s="157"/>
      <c r="B160" s="157"/>
      <c r="C160" s="182"/>
      <c r="D160" s="177"/>
      <c r="E160" s="182"/>
      <c r="F160" s="177"/>
      <c r="G160" s="182"/>
      <c r="H160" s="177"/>
      <c r="I160" s="182"/>
      <c r="J160" s="182"/>
      <c r="K160" s="177"/>
      <c r="L160" s="177"/>
      <c r="M160" s="182"/>
      <c r="N160" s="182"/>
      <c r="O160" s="182"/>
      <c r="P160" s="177"/>
      <c r="Q160" s="177"/>
      <c r="R160" s="177"/>
      <c r="S160" s="177"/>
      <c r="T160" s="177"/>
      <c r="U160" s="177"/>
      <c r="V160" s="177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</row>
    <row r="161" spans="1:47" ht="13.5" customHeight="1">
      <c r="A161" s="189"/>
      <c r="B161" s="157"/>
      <c r="C161" s="182"/>
      <c r="D161" s="177"/>
      <c r="E161" s="182"/>
      <c r="F161" s="177"/>
      <c r="G161" s="182"/>
      <c r="H161" s="177"/>
      <c r="I161" s="182"/>
      <c r="J161" s="182"/>
      <c r="K161" s="177"/>
      <c r="L161" s="177"/>
      <c r="M161" s="182"/>
      <c r="N161" s="182"/>
      <c r="O161" s="169"/>
      <c r="P161" s="177"/>
      <c r="Q161" s="177"/>
      <c r="R161" s="177"/>
      <c r="S161" s="293"/>
      <c r="T161" s="293"/>
      <c r="U161" s="177"/>
      <c r="V161" s="177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</row>
    <row r="162" spans="1:22" ht="11.25" customHeight="1">
      <c r="A162" s="157"/>
      <c r="B162" s="157"/>
      <c r="C162" s="162"/>
      <c r="D162" s="157"/>
      <c r="E162" s="162"/>
      <c r="F162" s="157"/>
      <c r="G162" s="162"/>
      <c r="H162" s="157"/>
      <c r="I162" s="162"/>
      <c r="J162" s="162"/>
      <c r="K162" s="157"/>
      <c r="L162" s="157"/>
      <c r="M162" s="162"/>
      <c r="N162" s="162"/>
      <c r="O162" s="162"/>
      <c r="P162" s="157"/>
      <c r="Q162" s="157"/>
      <c r="R162" s="157"/>
      <c r="S162" s="157"/>
      <c r="T162" s="157"/>
      <c r="U162" s="157"/>
      <c r="V162" s="157"/>
    </row>
    <row r="163" spans="1:22" ht="40.5" customHeight="1">
      <c r="A163" s="155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ht="11.25" customHeight="1">
      <c r="A164" s="155" t="s">
        <v>0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ht="11.25" customHeight="1">
      <c r="A165" s="165" t="s">
        <v>53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ht="11.25" customHeight="1">
      <c r="A166" s="158" t="str">
        <f>A3</f>
        <v>1990 - 1999</v>
      </c>
      <c r="B166" s="175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ht="11.25" customHeight="1">
      <c r="A167" s="155"/>
      <c r="B167" s="162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1.25" customHeight="1">
      <c r="A168" s="7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ht="11.25" customHeight="1">
      <c r="A169" s="161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ht="11.25" customHeight="1">
      <c r="A170" s="157"/>
      <c r="B170" s="157"/>
      <c r="C170" s="276" t="s">
        <v>3</v>
      </c>
      <c r="D170" s="157"/>
      <c r="E170" s="276" t="s">
        <v>4</v>
      </c>
      <c r="F170" s="157"/>
      <c r="G170" s="276" t="s">
        <v>5</v>
      </c>
      <c r="H170" s="157"/>
      <c r="I170" s="276" t="s">
        <v>6</v>
      </c>
      <c r="J170" s="277"/>
      <c r="K170" s="276" t="s">
        <v>7</v>
      </c>
      <c r="L170" s="157"/>
      <c r="M170" s="278" t="s">
        <v>8</v>
      </c>
      <c r="N170" s="279"/>
      <c r="O170" s="278" t="s">
        <v>9</v>
      </c>
      <c r="P170" s="157"/>
      <c r="Q170" s="280">
        <v>1997</v>
      </c>
      <c r="R170" s="157"/>
      <c r="S170" s="280">
        <v>1998</v>
      </c>
      <c r="T170" s="281"/>
      <c r="U170" s="280">
        <v>1999</v>
      </c>
      <c r="V170" s="281"/>
    </row>
    <row r="171" spans="1:22" ht="11.25" customHeight="1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ht="11.25" customHeight="1">
      <c r="A172" s="165" t="s">
        <v>10</v>
      </c>
      <c r="B172" s="157"/>
      <c r="C172" s="190">
        <f>C90/C10</f>
        <v>0.229</v>
      </c>
      <c r="D172" s="190"/>
      <c r="E172" s="190">
        <f>E90/E10</f>
        <v>0.241</v>
      </c>
      <c r="F172" s="157"/>
      <c r="G172" s="190">
        <f>G90/G10</f>
        <v>0.24</v>
      </c>
      <c r="H172" s="157"/>
      <c r="I172" s="190">
        <f>I90/I10</f>
        <v>0.192</v>
      </c>
      <c r="J172" s="190"/>
      <c r="K172" s="190">
        <f>K90/K10</f>
        <v>0.183</v>
      </c>
      <c r="L172" s="157"/>
      <c r="M172" s="190">
        <f>M90/M10</f>
        <v>0.226</v>
      </c>
      <c r="N172" s="190"/>
      <c r="O172" s="190">
        <f>O90/O10</f>
        <v>0.11</v>
      </c>
      <c r="P172" s="157"/>
      <c r="Q172" s="190">
        <f>Q90/Q10</f>
        <v>0.112</v>
      </c>
      <c r="R172" s="157"/>
      <c r="S172" s="190">
        <f>S90/S10</f>
        <v>0.13</v>
      </c>
      <c r="T172" s="190"/>
      <c r="U172" s="190">
        <f>U90/U10</f>
        <v>0.157</v>
      </c>
      <c r="V172" s="190"/>
    </row>
    <row r="173" spans="1:22" ht="11.25" customHeight="1">
      <c r="A173" s="157"/>
      <c r="B173" s="157"/>
      <c r="C173" s="190"/>
      <c r="D173" s="190"/>
      <c r="E173" s="190"/>
      <c r="F173" s="157"/>
      <c r="G173" s="190"/>
      <c r="H173" s="157"/>
      <c r="I173" s="190"/>
      <c r="J173" s="190"/>
      <c r="K173" s="190"/>
      <c r="L173" s="157"/>
      <c r="M173" s="190"/>
      <c r="N173" s="190"/>
      <c r="O173" s="190"/>
      <c r="P173" s="157"/>
      <c r="Q173" s="190"/>
      <c r="R173" s="157"/>
      <c r="S173" s="190"/>
      <c r="T173" s="190"/>
      <c r="U173" s="190"/>
      <c r="V173" s="190"/>
    </row>
    <row r="174" spans="1:22" ht="11.25" customHeight="1">
      <c r="A174" s="155" t="s">
        <v>11</v>
      </c>
      <c r="B174" s="157"/>
      <c r="C174" s="190">
        <f>C92/C12</f>
        <v>0.26</v>
      </c>
      <c r="D174" s="190"/>
      <c r="E174" s="190">
        <f>E92/E12</f>
        <v>0.263</v>
      </c>
      <c r="F174" s="157"/>
      <c r="G174" s="190">
        <f>G92/G12</f>
        <v>0.283</v>
      </c>
      <c r="H174" s="157"/>
      <c r="I174" s="190">
        <f>I92/I12</f>
        <v>0.334</v>
      </c>
      <c r="J174" s="190"/>
      <c r="K174" s="190">
        <f>K92/K12</f>
        <v>0.334</v>
      </c>
      <c r="L174" s="157"/>
      <c r="M174" s="190">
        <f>M92/M12</f>
        <v>0.355</v>
      </c>
      <c r="N174" s="190"/>
      <c r="O174" s="190">
        <f>O92/O12</f>
        <v>0.291</v>
      </c>
      <c r="P174" s="157"/>
      <c r="Q174" s="190">
        <f>Q92/Q12</f>
        <v>0.324</v>
      </c>
      <c r="R174" s="157"/>
      <c r="S174" s="190">
        <f>S92/S12</f>
        <v>0.299</v>
      </c>
      <c r="T174" s="190"/>
      <c r="U174" s="190">
        <f>U92/U12</f>
        <v>0.305</v>
      </c>
      <c r="V174" s="190"/>
    </row>
    <row r="175" spans="1:22" ht="11.25" customHeight="1">
      <c r="A175" s="157"/>
      <c r="B175" s="157"/>
      <c r="C175" s="190"/>
      <c r="D175" s="190"/>
      <c r="E175" s="190"/>
      <c r="F175" s="157"/>
      <c r="G175" s="190"/>
      <c r="H175" s="157"/>
      <c r="I175" s="190"/>
      <c r="J175" s="190"/>
      <c r="K175" s="190"/>
      <c r="L175" s="157"/>
      <c r="M175" s="190"/>
      <c r="N175" s="190"/>
      <c r="O175" s="190"/>
      <c r="P175" s="157"/>
      <c r="Q175" s="190"/>
      <c r="R175" s="157"/>
      <c r="S175" s="190"/>
      <c r="T175" s="190"/>
      <c r="U175" s="190"/>
      <c r="V175" s="190"/>
    </row>
    <row r="176" spans="1:22" ht="11.25" customHeight="1">
      <c r="A176" s="155" t="s">
        <v>12</v>
      </c>
      <c r="B176" s="157"/>
      <c r="C176" s="190">
        <f>C94/C14</f>
        <v>0.214</v>
      </c>
      <c r="D176" s="190"/>
      <c r="E176" s="190">
        <f>E94/E14</f>
        <v>0.273</v>
      </c>
      <c r="F176" s="157"/>
      <c r="G176" s="190">
        <f>G94/G14</f>
        <v>0.262</v>
      </c>
      <c r="H176" s="157"/>
      <c r="I176" s="190">
        <f>I94/I14</f>
        <v>0.267</v>
      </c>
      <c r="J176" s="190"/>
      <c r="K176" s="190">
        <f>K94/K14</f>
        <v>0.27</v>
      </c>
      <c r="L176" s="157"/>
      <c r="M176" s="190">
        <f>M94/M14</f>
        <v>0.286</v>
      </c>
      <c r="N176" s="190"/>
      <c r="O176" s="190">
        <f>O94/O14</f>
        <v>0.296</v>
      </c>
      <c r="P176" s="157"/>
      <c r="Q176" s="190">
        <f>Q94/Q14</f>
        <v>0.262</v>
      </c>
      <c r="R176" s="157"/>
      <c r="S176" s="190">
        <f>S94/S14</f>
        <v>0.273</v>
      </c>
      <c r="T176" s="190"/>
      <c r="U176" s="190">
        <f>U94/U14</f>
        <v>0.277</v>
      </c>
      <c r="V176" s="190"/>
    </row>
    <row r="177" spans="1:22" ht="11.25" customHeight="1">
      <c r="A177" s="157"/>
      <c r="B177" s="157"/>
      <c r="C177" s="190"/>
      <c r="D177" s="190"/>
      <c r="E177" s="190"/>
      <c r="F177" s="157"/>
      <c r="G177" s="190"/>
      <c r="H177" s="157"/>
      <c r="I177" s="190"/>
      <c r="J177" s="190"/>
      <c r="K177" s="190"/>
      <c r="L177" s="157"/>
      <c r="M177" s="190"/>
      <c r="N177" s="190"/>
      <c r="O177" s="190"/>
      <c r="P177" s="157"/>
      <c r="Q177" s="190"/>
      <c r="R177" s="157"/>
      <c r="S177" s="190"/>
      <c r="T177" s="190"/>
      <c r="U177" s="190"/>
      <c r="V177" s="190"/>
    </row>
    <row r="178" spans="1:22" ht="11.25" customHeight="1">
      <c r="A178" s="165" t="s">
        <v>48</v>
      </c>
      <c r="B178" s="157"/>
      <c r="C178" s="190">
        <f>C96/C16</f>
        <v>0.209</v>
      </c>
      <c r="D178" s="190"/>
      <c r="E178" s="190">
        <f>E96/E16</f>
        <v>0.193</v>
      </c>
      <c r="F178" s="157"/>
      <c r="G178" s="190">
        <f>G96/G16</f>
        <v>0.196</v>
      </c>
      <c r="H178" s="157"/>
      <c r="I178" s="190">
        <f>I96/I16</f>
        <v>0.183</v>
      </c>
      <c r="J178" s="190"/>
      <c r="K178" s="190">
        <f>K96/K16</f>
        <v>0.137</v>
      </c>
      <c r="L178" s="157"/>
      <c r="M178" s="190">
        <f>M96/M16</f>
        <v>0.168</v>
      </c>
      <c r="N178" s="190"/>
      <c r="O178" s="190">
        <f>O96/O16</f>
        <v>0.088</v>
      </c>
      <c r="P178" s="157"/>
      <c r="Q178" s="190">
        <f>Q96/Q16</f>
        <v>0.146</v>
      </c>
      <c r="R178" s="157"/>
      <c r="S178" s="190">
        <f>S96/S16</f>
        <v>0.112</v>
      </c>
      <c r="T178" s="190"/>
      <c r="U178" s="190">
        <f>U96/U16</f>
        <v>0.122</v>
      </c>
      <c r="V178" s="190"/>
    </row>
    <row r="179" spans="1:22" ht="11.25" customHeight="1">
      <c r="A179" s="157"/>
      <c r="B179" s="157"/>
      <c r="C179" s="190"/>
      <c r="D179" s="190"/>
      <c r="E179" s="190"/>
      <c r="F179" s="157"/>
      <c r="G179" s="190"/>
      <c r="H179" s="157"/>
      <c r="I179" s="190"/>
      <c r="J179" s="190"/>
      <c r="K179" s="190"/>
      <c r="L179" s="157"/>
      <c r="M179" s="190"/>
      <c r="N179" s="190"/>
      <c r="O179" s="190"/>
      <c r="P179" s="157"/>
      <c r="Q179" s="190"/>
      <c r="R179" s="157"/>
      <c r="S179" s="190"/>
      <c r="T179" s="190"/>
      <c r="U179" s="190"/>
      <c r="V179" s="190"/>
    </row>
    <row r="180" spans="1:22" ht="11.25" customHeight="1">
      <c r="A180" s="155" t="s">
        <v>14</v>
      </c>
      <c r="B180" s="157"/>
      <c r="C180" s="190">
        <f>C98/C18</f>
        <v>0.274</v>
      </c>
      <c r="D180" s="190"/>
      <c r="E180" s="190">
        <f>E98/E18</f>
        <v>0.251</v>
      </c>
      <c r="F180" s="157"/>
      <c r="G180" s="190">
        <f>G98/G18</f>
        <v>0.25</v>
      </c>
      <c r="H180" s="157"/>
      <c r="I180" s="190">
        <f>I98/I18</f>
        <v>0.264</v>
      </c>
      <c r="J180" s="190"/>
      <c r="K180" s="190">
        <f>K98/K18</f>
        <v>0.287</v>
      </c>
      <c r="L180" s="157"/>
      <c r="M180" s="190">
        <f>M98/M18</f>
        <v>0.3</v>
      </c>
      <c r="N180" s="190"/>
      <c r="O180" s="190">
        <f>O98/O18</f>
        <v>0.272</v>
      </c>
      <c r="P180" s="157"/>
      <c r="Q180" s="190">
        <f>Q98/Q18</f>
        <v>0.268</v>
      </c>
      <c r="R180" s="157"/>
      <c r="S180" s="190">
        <f>S98/S18</f>
        <v>0.287</v>
      </c>
      <c r="T180" s="190"/>
      <c r="U180" s="190">
        <f>U98/U18</f>
        <v>0.321</v>
      </c>
      <c r="V180" s="190"/>
    </row>
    <row r="181" spans="1:22" ht="11.25" customHeight="1">
      <c r="A181" s="157"/>
      <c r="B181" s="157"/>
      <c r="C181" s="190"/>
      <c r="D181" s="190"/>
      <c r="E181" s="190"/>
      <c r="F181" s="157"/>
      <c r="G181" s="190"/>
      <c r="H181" s="157"/>
      <c r="I181" s="190"/>
      <c r="J181" s="190"/>
      <c r="K181" s="190"/>
      <c r="L181" s="157"/>
      <c r="M181" s="190"/>
      <c r="N181" s="190"/>
      <c r="O181" s="190"/>
      <c r="P181" s="157"/>
      <c r="Q181" s="190"/>
      <c r="R181" s="157"/>
      <c r="S181" s="190"/>
      <c r="T181" s="190"/>
      <c r="U181" s="190"/>
      <c r="V181" s="190"/>
    </row>
    <row r="182" spans="1:22" ht="11.25" customHeight="1">
      <c r="A182" s="155" t="s">
        <v>15</v>
      </c>
      <c r="B182" s="157"/>
      <c r="C182" s="190">
        <f>C100/C20</f>
        <v>0.129</v>
      </c>
      <c r="D182" s="190"/>
      <c r="E182" s="190">
        <f>E100/E20</f>
        <v>0.147</v>
      </c>
      <c r="F182" s="157"/>
      <c r="G182" s="190">
        <f>G100/G20</f>
        <v>0.162</v>
      </c>
      <c r="H182" s="157"/>
      <c r="I182" s="190">
        <f>I100/I20</f>
        <v>0.135</v>
      </c>
      <c r="J182" s="190"/>
      <c r="K182" s="190">
        <f>K100/K20</f>
        <v>0.16</v>
      </c>
      <c r="L182" s="157"/>
      <c r="M182" s="190">
        <f>M100/M20</f>
        <v>0.177</v>
      </c>
      <c r="N182" s="190"/>
      <c r="O182" s="190">
        <f>O100/O20</f>
        <v>0.118</v>
      </c>
      <c r="P182" s="157"/>
      <c r="Q182" s="190">
        <f>Q100/Q20</f>
        <v>0.137</v>
      </c>
      <c r="R182" s="157"/>
      <c r="S182" s="190">
        <f>S100/S20</f>
        <v>0.141</v>
      </c>
      <c r="T182" s="190"/>
      <c r="U182" s="190">
        <f>U100/U20</f>
        <v>0.044</v>
      </c>
      <c r="V182" s="190"/>
    </row>
    <row r="183" spans="1:22" ht="11.25" customHeight="1">
      <c r="A183" s="157"/>
      <c r="B183" s="157"/>
      <c r="C183" s="190"/>
      <c r="D183" s="190"/>
      <c r="E183" s="190"/>
      <c r="F183" s="157"/>
      <c r="G183" s="190"/>
      <c r="H183" s="157"/>
      <c r="I183" s="190"/>
      <c r="J183" s="190"/>
      <c r="K183" s="190"/>
      <c r="L183" s="157"/>
      <c r="M183" s="190"/>
      <c r="N183" s="190"/>
      <c r="O183" s="190"/>
      <c r="P183" s="157"/>
      <c r="Q183" s="190"/>
      <c r="R183" s="157"/>
      <c r="S183" s="190"/>
      <c r="T183" s="190"/>
      <c r="U183" s="190"/>
      <c r="V183" s="190"/>
    </row>
    <row r="184" spans="1:22" ht="11.25" customHeight="1">
      <c r="A184" s="155" t="s">
        <v>16</v>
      </c>
      <c r="B184" s="157"/>
      <c r="C184" s="190">
        <f>C102/C22</f>
        <v>0.187</v>
      </c>
      <c r="D184" s="190"/>
      <c r="E184" s="190">
        <f>E102/E22</f>
        <v>0.194</v>
      </c>
      <c r="F184" s="157"/>
      <c r="G184" s="190">
        <f>G102/G22</f>
        <v>0.172</v>
      </c>
      <c r="H184" s="157"/>
      <c r="I184" s="190">
        <f>I102/I22</f>
        <v>0.165</v>
      </c>
      <c r="J184" s="190"/>
      <c r="K184" s="190">
        <f>K102/K22</f>
        <v>0.155</v>
      </c>
      <c r="L184" s="157"/>
      <c r="M184" s="190">
        <f>M102/M22</f>
        <v>0.155</v>
      </c>
      <c r="N184" s="190"/>
      <c r="O184" s="190">
        <f>O102/O22</f>
        <v>0.059</v>
      </c>
      <c r="P184" s="157"/>
      <c r="Q184" s="190">
        <f>Q102/Q22</f>
        <v>0.111</v>
      </c>
      <c r="R184" s="157"/>
      <c r="S184" s="190">
        <f>S102/S22</f>
        <v>0.104</v>
      </c>
      <c r="T184" s="190"/>
      <c r="U184" s="190">
        <f>U102/U22</f>
        <v>0.085</v>
      </c>
      <c r="V184" s="190"/>
    </row>
    <row r="185" spans="1:22" ht="11.25" customHeight="1">
      <c r="A185" s="157"/>
      <c r="B185" s="157"/>
      <c r="C185" s="190"/>
      <c r="D185" s="190"/>
      <c r="E185" s="190"/>
      <c r="F185" s="157"/>
      <c r="G185" s="190"/>
      <c r="H185" s="157"/>
      <c r="I185" s="190"/>
      <c r="J185" s="190"/>
      <c r="K185" s="190"/>
      <c r="L185" s="157"/>
      <c r="M185" s="190"/>
      <c r="N185" s="190"/>
      <c r="O185" s="190"/>
      <c r="P185" s="157"/>
      <c r="Q185" s="190"/>
      <c r="R185" s="157"/>
      <c r="S185" s="190"/>
      <c r="T185" s="190"/>
      <c r="U185" s="190"/>
      <c r="V185" s="190"/>
    </row>
    <row r="186" spans="1:22" ht="11.25" customHeight="1">
      <c r="A186" s="155" t="s">
        <v>17</v>
      </c>
      <c r="B186" s="157"/>
      <c r="C186" s="190">
        <f>C104/C24</f>
        <v>0.18</v>
      </c>
      <c r="D186" s="190"/>
      <c r="E186" s="190">
        <f>E104/E24</f>
        <v>0.203</v>
      </c>
      <c r="F186" s="157"/>
      <c r="G186" s="190">
        <f>G104/G24</f>
        <v>0.209</v>
      </c>
      <c r="H186" s="157"/>
      <c r="I186" s="190">
        <f>I104/I24</f>
        <v>0.216</v>
      </c>
      <c r="J186" s="190"/>
      <c r="K186" s="190">
        <f>K104/K24</f>
        <v>0.232</v>
      </c>
      <c r="L186" s="157"/>
      <c r="M186" s="190">
        <f>M104/M24</f>
        <v>0.269</v>
      </c>
      <c r="N186" s="190"/>
      <c r="O186" s="190">
        <f>O104/O24</f>
        <v>0.242</v>
      </c>
      <c r="P186" s="157"/>
      <c r="Q186" s="190">
        <f>Q104/Q24</f>
        <v>0.228</v>
      </c>
      <c r="R186" s="157"/>
      <c r="S186" s="190">
        <f>S104/S24</f>
        <v>0.27</v>
      </c>
      <c r="T186" s="190"/>
      <c r="U186" s="190">
        <f>U104/U24</f>
        <v>0.273</v>
      </c>
      <c r="V186" s="190"/>
    </row>
    <row r="187" spans="1:22" ht="11.25" customHeight="1">
      <c r="A187" s="157"/>
      <c r="B187" s="157"/>
      <c r="C187" s="190"/>
      <c r="D187" s="190"/>
      <c r="E187" s="190"/>
      <c r="F187" s="157"/>
      <c r="G187" s="190"/>
      <c r="H187" s="157"/>
      <c r="I187" s="190"/>
      <c r="J187" s="190"/>
      <c r="K187" s="190"/>
      <c r="L187" s="157"/>
      <c r="M187" s="190"/>
      <c r="N187" s="190"/>
      <c r="O187" s="190"/>
      <c r="P187" s="157"/>
      <c r="Q187" s="190"/>
      <c r="R187" s="157"/>
      <c r="S187" s="190"/>
      <c r="T187" s="190"/>
      <c r="U187" s="190"/>
      <c r="V187" s="190"/>
    </row>
    <row r="188" spans="1:22" ht="11.25" customHeight="1">
      <c r="A188" s="165" t="s">
        <v>18</v>
      </c>
      <c r="B188" s="157"/>
      <c r="C188" s="190">
        <f>C106/C26</f>
        <v>0.209</v>
      </c>
      <c r="D188" s="190"/>
      <c r="E188" s="190">
        <f>E106/E26</f>
        <v>0.216</v>
      </c>
      <c r="F188" s="157"/>
      <c r="G188" s="190">
        <f>G106/G26</f>
        <v>0.241</v>
      </c>
      <c r="H188" s="157"/>
      <c r="I188" s="190">
        <f>I106/I26</f>
        <v>0.222</v>
      </c>
      <c r="J188" s="190"/>
      <c r="K188" s="190">
        <f>K106/K26</f>
        <v>0.244</v>
      </c>
      <c r="L188" s="157"/>
      <c r="M188" s="190">
        <f>M106/M26</f>
        <v>0.221</v>
      </c>
      <c r="N188" s="190"/>
      <c r="O188" s="190">
        <f>O106/O26</f>
        <v>0.155</v>
      </c>
      <c r="P188" s="157"/>
      <c r="Q188" s="190">
        <f>Q106/Q26</f>
        <v>0.18</v>
      </c>
      <c r="R188" s="157"/>
      <c r="S188" s="190">
        <f>S106/S26</f>
        <v>0.22</v>
      </c>
      <c r="T188" s="190"/>
      <c r="U188" s="190">
        <f>U106/U26</f>
        <v>0.231</v>
      </c>
      <c r="V188" s="190"/>
    </row>
    <row r="189" spans="1:22" ht="11.25" customHeight="1">
      <c r="A189" s="157"/>
      <c r="B189" s="157"/>
      <c r="C189" s="190"/>
      <c r="D189" s="190"/>
      <c r="E189" s="190"/>
      <c r="F189" s="157"/>
      <c r="G189" s="190"/>
      <c r="H189" s="157"/>
      <c r="I189" s="190"/>
      <c r="J189" s="190"/>
      <c r="K189" s="190"/>
      <c r="L189" s="157"/>
      <c r="M189" s="190"/>
      <c r="N189" s="190"/>
      <c r="O189" s="190"/>
      <c r="P189" s="157"/>
      <c r="Q189" s="190"/>
      <c r="R189" s="157"/>
      <c r="S189" s="190"/>
      <c r="T189" s="190"/>
      <c r="U189" s="190"/>
      <c r="V189" s="190"/>
    </row>
    <row r="190" spans="1:22" ht="11.25" customHeight="1">
      <c r="A190" s="155" t="s">
        <v>40</v>
      </c>
      <c r="B190" s="157"/>
      <c r="C190" s="190">
        <f>C108/C28</f>
        <v>0.1</v>
      </c>
      <c r="D190" s="190"/>
      <c r="E190" s="190">
        <f>E108/E28</f>
        <v>0.116</v>
      </c>
      <c r="F190" s="157"/>
      <c r="G190" s="190">
        <f>G108/G28</f>
        <v>0.14</v>
      </c>
      <c r="H190" s="157"/>
      <c r="I190" s="190">
        <f>I108/I28</f>
        <v>0.172</v>
      </c>
      <c r="J190" s="190"/>
      <c r="K190" s="190">
        <f>K108/K28</f>
        <v>0.181</v>
      </c>
      <c r="L190" s="157"/>
      <c r="M190" s="190">
        <f>M108/M28</f>
        <v>0.182</v>
      </c>
      <c r="N190" s="190"/>
      <c r="O190" s="190">
        <f>O108/O28</f>
        <v>0.105</v>
      </c>
      <c r="P190" s="157"/>
      <c r="Q190" s="190">
        <f>Q108/Q28</f>
        <v>0.157</v>
      </c>
      <c r="R190" s="157"/>
      <c r="S190" s="190">
        <f>S108/S28</f>
        <v>0.181</v>
      </c>
      <c r="T190" s="190"/>
      <c r="U190" s="190">
        <f>U108/U28</f>
        <v>0.198</v>
      </c>
      <c r="V190" s="190"/>
    </row>
    <row r="191" spans="1:22" ht="11.25" customHeight="1">
      <c r="A191" s="157"/>
      <c r="B191" s="157"/>
      <c r="C191" s="190"/>
      <c r="D191" s="190"/>
      <c r="E191" s="190"/>
      <c r="F191" s="157"/>
      <c r="G191" s="190"/>
      <c r="H191" s="157"/>
      <c r="I191" s="190"/>
      <c r="J191" s="190"/>
      <c r="K191" s="190"/>
      <c r="L191" s="157"/>
      <c r="M191" s="190"/>
      <c r="N191" s="190"/>
      <c r="O191" s="190"/>
      <c r="P191" s="157"/>
      <c r="Q191" s="190"/>
      <c r="R191" s="157"/>
      <c r="S191" s="190"/>
      <c r="T191" s="190"/>
      <c r="U191" s="190"/>
      <c r="V191" s="190"/>
    </row>
    <row r="192" spans="1:22" ht="11.25" customHeight="1">
      <c r="A192" s="155" t="s">
        <v>19</v>
      </c>
      <c r="B192" s="157"/>
      <c r="C192" s="190">
        <f>C110/C30</f>
        <v>0.147</v>
      </c>
      <c r="D192" s="190"/>
      <c r="E192" s="190">
        <f>E110/E30</f>
        <v>0.16</v>
      </c>
      <c r="F192" s="157"/>
      <c r="G192" s="190">
        <f>G110/G30</f>
        <v>0.194</v>
      </c>
      <c r="H192" s="157"/>
      <c r="I192" s="190">
        <f>I110/I30</f>
        <v>0.241</v>
      </c>
      <c r="J192" s="190"/>
      <c r="K192" s="190">
        <f>K110/K30</f>
        <v>0.217</v>
      </c>
      <c r="L192" s="157"/>
      <c r="M192" s="190">
        <f>M110/M30</f>
        <v>0.24</v>
      </c>
      <c r="N192" s="190"/>
      <c r="O192" s="190">
        <f>O110/O30</f>
        <v>0.196</v>
      </c>
      <c r="P192" s="157"/>
      <c r="Q192" s="190">
        <f>Q110/Q30</f>
        <v>0.19</v>
      </c>
      <c r="R192" s="157"/>
      <c r="S192" s="190">
        <f>S110/S30</f>
        <v>0.198</v>
      </c>
      <c r="T192" s="190"/>
      <c r="U192" s="190">
        <f>U110/U30</f>
        <v>0.209</v>
      </c>
      <c r="V192" s="190"/>
    </row>
    <row r="193" spans="1:22" ht="11.25" customHeight="1">
      <c r="A193" s="157"/>
      <c r="B193" s="157"/>
      <c r="C193" s="190"/>
      <c r="D193" s="190"/>
      <c r="E193" s="190"/>
      <c r="F193" s="157"/>
      <c r="G193" s="190"/>
      <c r="H193" s="157"/>
      <c r="I193" s="190"/>
      <c r="J193" s="190"/>
      <c r="K193" s="190"/>
      <c r="L193" s="157"/>
      <c r="M193" s="190"/>
      <c r="N193" s="190"/>
      <c r="O193" s="190"/>
      <c r="P193" s="157"/>
      <c r="Q193" s="190"/>
      <c r="R193" s="157"/>
      <c r="S193" s="190"/>
      <c r="T193" s="190"/>
      <c r="U193" s="190"/>
      <c r="V193" s="190"/>
    </row>
    <row r="194" spans="1:62" ht="11.25" customHeight="1">
      <c r="A194" s="155" t="s">
        <v>20</v>
      </c>
      <c r="B194" s="157"/>
      <c r="C194" s="190">
        <f>C112/C32</f>
        <v>0.198</v>
      </c>
      <c r="D194" s="191"/>
      <c r="E194" s="190">
        <f>E112/E32</f>
        <v>0.234</v>
      </c>
      <c r="F194" s="177"/>
      <c r="G194" s="190">
        <f>G112/G32</f>
        <v>0.235</v>
      </c>
      <c r="H194" s="177"/>
      <c r="I194" s="190">
        <f>I112/I32</f>
        <v>0.257</v>
      </c>
      <c r="J194" s="191"/>
      <c r="K194" s="190">
        <f>K112/K32</f>
        <v>0.249</v>
      </c>
      <c r="L194" s="177"/>
      <c r="M194" s="190">
        <f>M112/M32</f>
        <v>0.256</v>
      </c>
      <c r="N194" s="191"/>
      <c r="O194" s="190">
        <f>O112/O32</f>
        <v>0.223</v>
      </c>
      <c r="P194" s="177"/>
      <c r="Q194" s="190">
        <f>Q112/Q32</f>
        <v>0.239</v>
      </c>
      <c r="R194" s="177"/>
      <c r="S194" s="190">
        <f>S112/S32</f>
        <v>0.245</v>
      </c>
      <c r="T194" s="190"/>
      <c r="U194" s="190">
        <f>U112/U32</f>
        <v>0.189</v>
      </c>
      <c r="V194" s="190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</row>
    <row r="195" spans="1:62" ht="11.25" customHeight="1">
      <c r="A195" s="157"/>
      <c r="B195" s="157"/>
      <c r="C195" s="190"/>
      <c r="D195" s="177"/>
      <c r="E195" s="190"/>
      <c r="F195" s="177"/>
      <c r="G195" s="190"/>
      <c r="H195" s="177"/>
      <c r="I195" s="190"/>
      <c r="J195" s="177"/>
      <c r="K195" s="190"/>
      <c r="L195" s="177"/>
      <c r="M195" s="190"/>
      <c r="N195" s="177"/>
      <c r="O195" s="190"/>
      <c r="P195" s="177"/>
      <c r="Q195" s="190"/>
      <c r="R195" s="177"/>
      <c r="S195" s="190"/>
      <c r="T195" s="190"/>
      <c r="U195" s="190"/>
      <c r="V195" s="190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</row>
    <row r="196" spans="1:62" ht="11.25" customHeight="1">
      <c r="A196" s="155" t="s">
        <v>31</v>
      </c>
      <c r="B196" s="157"/>
      <c r="C196" s="190">
        <f>C114/C34</f>
        <v>0.196</v>
      </c>
      <c r="D196" s="191"/>
      <c r="E196" s="190">
        <f>E114/E34</f>
        <v>0.213</v>
      </c>
      <c r="F196" s="177"/>
      <c r="G196" s="190">
        <f>G114/G34</f>
        <v>0.22</v>
      </c>
      <c r="H196" s="177"/>
      <c r="I196" s="190">
        <f>I114/I34</f>
        <v>0.228</v>
      </c>
      <c r="J196" s="177"/>
      <c r="K196" s="190">
        <f>K114/K34</f>
        <v>0.23</v>
      </c>
      <c r="L196" s="177"/>
      <c r="M196" s="190">
        <f>M114/M34</f>
        <v>0.245</v>
      </c>
      <c r="N196" s="177"/>
      <c r="O196" s="190">
        <f>O114/O34</f>
        <v>0.195</v>
      </c>
      <c r="P196" s="177"/>
      <c r="Q196" s="190">
        <f>Q114/Q34</f>
        <v>0.21</v>
      </c>
      <c r="R196" s="177"/>
      <c r="S196" s="190">
        <f>S114/S34</f>
        <v>0.223</v>
      </c>
      <c r="T196" s="190"/>
      <c r="U196" s="190">
        <f>U114/U34</f>
        <v>0.22</v>
      </c>
      <c r="V196" s="19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</row>
    <row r="197" spans="1:62" ht="11.25" customHeight="1">
      <c r="A197" s="157"/>
      <c r="B197" s="157"/>
      <c r="C197" s="192"/>
      <c r="D197" s="177"/>
      <c r="E197" s="192"/>
      <c r="F197" s="177"/>
      <c r="G197" s="192"/>
      <c r="H197" s="177"/>
      <c r="I197" s="192"/>
      <c r="J197" s="177"/>
      <c r="K197" s="192"/>
      <c r="L197" s="177"/>
      <c r="M197" s="192"/>
      <c r="N197" s="177"/>
      <c r="O197" s="192"/>
      <c r="P197" s="177"/>
      <c r="Q197" s="192"/>
      <c r="R197" s="177"/>
      <c r="S197" s="177"/>
      <c r="T197" s="177"/>
      <c r="U197" s="177"/>
      <c r="V197" s="177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</row>
    <row r="198" spans="1:22" ht="22.5" customHeight="1">
      <c r="A198" s="161" t="s">
        <v>54</v>
      </c>
      <c r="B198" s="157"/>
      <c r="C198" s="162"/>
      <c r="D198" s="157"/>
      <c r="E198" s="162"/>
      <c r="F198" s="157"/>
      <c r="G198" s="162"/>
      <c r="H198" s="157"/>
      <c r="I198" s="162"/>
      <c r="J198" s="162"/>
      <c r="K198" s="162"/>
      <c r="L198" s="182"/>
      <c r="M198" s="162"/>
      <c r="N198" s="162"/>
      <c r="O198" s="162"/>
      <c r="P198" s="157"/>
      <c r="Q198" s="157"/>
      <c r="R198" s="157"/>
      <c r="S198" s="157"/>
      <c r="T198" s="157"/>
      <c r="U198" s="157"/>
      <c r="V198" s="157"/>
    </row>
    <row r="199" spans="1:22" ht="11.25" customHeight="1">
      <c r="A199" s="189"/>
      <c r="B199" s="157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287"/>
      <c r="T199" s="287"/>
      <c r="U199" s="157"/>
      <c r="V199" s="157"/>
    </row>
    <row r="200" spans="1:22" ht="11.25" customHeight="1">
      <c r="A200" s="189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287"/>
      <c r="T200" s="287"/>
      <c r="U200" s="157"/>
      <c r="V200" s="157"/>
    </row>
    <row r="201" spans="1:22" ht="11.25" customHeight="1">
      <c r="A201" s="189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287"/>
      <c r="T201" s="287"/>
      <c r="U201" s="157"/>
      <c r="V201" s="157"/>
    </row>
    <row r="202" spans="1:22" ht="11.25" customHeight="1">
      <c r="A202" s="189"/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89"/>
      <c r="P202" s="157"/>
      <c r="Q202" s="157"/>
      <c r="R202" s="157"/>
      <c r="S202" s="287"/>
      <c r="T202" s="287"/>
      <c r="U202" s="157"/>
      <c r="V202" s="157"/>
    </row>
    <row r="203" spans="1:22" ht="11.25" customHeight="1">
      <c r="A203" s="155" t="s">
        <v>0</v>
      </c>
      <c r="B203" s="157"/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</row>
    <row r="204" spans="1:22" ht="11.25" customHeight="1">
      <c r="A204" s="155" t="s">
        <v>55</v>
      </c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</row>
    <row r="205" spans="1:22" ht="11.25" customHeight="1">
      <c r="A205" s="158" t="str">
        <f>A3</f>
        <v>1990 - 1999</v>
      </c>
      <c r="B205" s="175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</row>
    <row r="206" spans="1:22" ht="11.25" customHeight="1">
      <c r="A206" s="162"/>
      <c r="B206" s="162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</row>
    <row r="207" spans="1:22" ht="11.25" customHeight="1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</row>
    <row r="208" spans="1:22" ht="11.25" customHeight="1">
      <c r="A208" s="157"/>
      <c r="B208" s="157"/>
      <c r="C208" s="276" t="s">
        <v>3</v>
      </c>
      <c r="D208" s="157"/>
      <c r="E208" s="276" t="s">
        <v>4</v>
      </c>
      <c r="F208" s="157"/>
      <c r="G208" s="276" t="s">
        <v>5</v>
      </c>
      <c r="H208" s="157"/>
      <c r="I208" s="276" t="s">
        <v>6</v>
      </c>
      <c r="J208" s="277"/>
      <c r="K208" s="276" t="s">
        <v>7</v>
      </c>
      <c r="L208" s="157"/>
      <c r="M208" s="278" t="s">
        <v>8</v>
      </c>
      <c r="N208" s="279"/>
      <c r="O208" s="278" t="s">
        <v>9</v>
      </c>
      <c r="P208" s="157"/>
      <c r="Q208" s="280">
        <v>1997</v>
      </c>
      <c r="R208" s="157"/>
      <c r="S208" s="280">
        <v>1998</v>
      </c>
      <c r="T208" s="281"/>
      <c r="U208" s="280">
        <v>1999</v>
      </c>
      <c r="V208" s="281"/>
    </row>
    <row r="209" spans="1:22" ht="11.25" customHeight="1">
      <c r="A209" s="157"/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</row>
    <row r="210" spans="1:22" ht="11.25" customHeight="1">
      <c r="A210" s="165" t="s">
        <v>10</v>
      </c>
      <c r="B210" s="157"/>
      <c r="C210" s="193">
        <v>-0.2</v>
      </c>
      <c r="D210" s="193"/>
      <c r="E210" s="193">
        <f>(E172-C172)*100</f>
        <v>1.2</v>
      </c>
      <c r="F210" s="193"/>
      <c r="G210" s="193">
        <f>(G172-E172)*100</f>
        <v>-0.1</v>
      </c>
      <c r="H210" s="193"/>
      <c r="I210" s="193">
        <f>(I172-G172)*100</f>
        <v>-4.8</v>
      </c>
      <c r="J210" s="193"/>
      <c r="K210" s="193">
        <f>(K172-I172)*100</f>
        <v>-0.9</v>
      </c>
      <c r="L210" s="193"/>
      <c r="M210" s="193">
        <f>(M172-K172)*100</f>
        <v>4.3</v>
      </c>
      <c r="N210" s="193"/>
      <c r="O210" s="193">
        <f>(O172-M172)*100</f>
        <v>-11.6</v>
      </c>
      <c r="P210" s="193"/>
      <c r="Q210" s="193">
        <f>(Q172-O172)*100</f>
        <v>0.2</v>
      </c>
      <c r="R210" s="193"/>
      <c r="S210" s="193">
        <f>(S172-Q172)*100</f>
        <v>1.8</v>
      </c>
      <c r="T210" s="193"/>
      <c r="U210" s="193">
        <f>(U172-S172)*100</f>
        <v>2.7</v>
      </c>
      <c r="V210" s="193"/>
    </row>
    <row r="211" spans="1:22" ht="11.25" customHeight="1">
      <c r="A211" s="157"/>
      <c r="B211" s="157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</row>
    <row r="212" spans="1:22" ht="11.25" customHeight="1">
      <c r="A212" s="155" t="s">
        <v>11</v>
      </c>
      <c r="B212" s="157"/>
      <c r="C212" s="193">
        <v>-3.4</v>
      </c>
      <c r="D212" s="193"/>
      <c r="E212" s="193">
        <f>(E174-C174)*100</f>
        <v>0.3</v>
      </c>
      <c r="F212" s="193"/>
      <c r="G212" s="193">
        <f>(G174-E174)*100</f>
        <v>2</v>
      </c>
      <c r="H212" s="193"/>
      <c r="I212" s="193">
        <f>(I174-G174)*100</f>
        <v>5.1</v>
      </c>
      <c r="J212" s="193"/>
      <c r="K212" s="193">
        <f>(K174-I174)*100</f>
        <v>0</v>
      </c>
      <c r="L212" s="193"/>
      <c r="M212" s="193">
        <f>(M174-K174)*100</f>
        <v>2.1</v>
      </c>
      <c r="N212" s="193"/>
      <c r="O212" s="193">
        <f>(O174-M174)*100</f>
        <v>-6.4</v>
      </c>
      <c r="P212" s="193"/>
      <c r="Q212" s="193">
        <f>(Q174-O174)*100</f>
        <v>3.3</v>
      </c>
      <c r="R212" s="193"/>
      <c r="S212" s="193">
        <f>(S174-Q174)*100</f>
        <v>-2.5</v>
      </c>
      <c r="T212" s="193"/>
      <c r="U212" s="193">
        <f>(U174-S174)*100</f>
        <v>0.6</v>
      </c>
      <c r="V212" s="193"/>
    </row>
    <row r="213" spans="1:22" ht="11.25" customHeight="1">
      <c r="A213" s="157"/>
      <c r="B213" s="157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  <c r="V213" s="193"/>
    </row>
    <row r="214" spans="1:22" ht="11.25" customHeight="1">
      <c r="A214" s="155" t="s">
        <v>12</v>
      </c>
      <c r="B214" s="157"/>
      <c r="C214" s="193">
        <v>-3.1</v>
      </c>
      <c r="D214" s="193"/>
      <c r="E214" s="193">
        <f>(E176-C176)*100</f>
        <v>5.9</v>
      </c>
      <c r="F214" s="193"/>
      <c r="G214" s="193">
        <f>(G176-E176)*100</f>
        <v>-1.1</v>
      </c>
      <c r="H214" s="193"/>
      <c r="I214" s="193">
        <f>(I176-G176)*100</f>
        <v>0.5</v>
      </c>
      <c r="J214" s="193"/>
      <c r="K214" s="193">
        <f>(K176-I176)*100</f>
        <v>0.3</v>
      </c>
      <c r="L214" s="193"/>
      <c r="M214" s="193">
        <f>(M176-K176)*100</f>
        <v>1.6</v>
      </c>
      <c r="N214" s="193"/>
      <c r="O214" s="193">
        <f>(O176-M176)*100</f>
        <v>1</v>
      </c>
      <c r="P214" s="193"/>
      <c r="Q214" s="193">
        <f>(Q176-O176)*100</f>
        <v>-3.4</v>
      </c>
      <c r="R214" s="193"/>
      <c r="S214" s="193">
        <f>(S176-Q176)*100</f>
        <v>1.1</v>
      </c>
      <c r="T214" s="193"/>
      <c r="U214" s="193">
        <f>(U176-S176)*100</f>
        <v>0.4</v>
      </c>
      <c r="V214" s="193"/>
    </row>
    <row r="215" spans="1:22" ht="11.25" customHeight="1">
      <c r="A215" s="157"/>
      <c r="B215" s="157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  <c r="V215" s="193"/>
    </row>
    <row r="216" spans="1:22" ht="11.25" customHeight="1">
      <c r="A216" s="165" t="s">
        <v>48</v>
      </c>
      <c r="B216" s="157"/>
      <c r="C216" s="193">
        <v>1.2</v>
      </c>
      <c r="D216" s="193"/>
      <c r="E216" s="193">
        <f>(E178-C178)*100</f>
        <v>-1.6</v>
      </c>
      <c r="F216" s="193"/>
      <c r="G216" s="193">
        <f>(G178-E178)*100</f>
        <v>0.3</v>
      </c>
      <c r="H216" s="193"/>
      <c r="I216" s="193">
        <f>(I178-G178)*100</f>
        <v>-1.3</v>
      </c>
      <c r="J216" s="193"/>
      <c r="K216" s="193">
        <f>(K178-I178)*100</f>
        <v>-4.6</v>
      </c>
      <c r="L216" s="193"/>
      <c r="M216" s="193">
        <f>(M178-K178)*100</f>
        <v>3.1</v>
      </c>
      <c r="N216" s="193"/>
      <c r="O216" s="193">
        <f>(O178-M178)*100</f>
        <v>-8</v>
      </c>
      <c r="P216" s="193"/>
      <c r="Q216" s="193">
        <f>(Q178-O178)*100</f>
        <v>5.8</v>
      </c>
      <c r="R216" s="193"/>
      <c r="S216" s="193">
        <f>(S178-Q178)*100</f>
        <v>-3.4</v>
      </c>
      <c r="T216" s="193"/>
      <c r="U216" s="193">
        <f>(U178-S178)*100</f>
        <v>1</v>
      </c>
      <c r="V216" s="193"/>
    </row>
    <row r="217" spans="1:22" ht="11.25" customHeight="1">
      <c r="A217" s="157"/>
      <c r="B217" s="157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</row>
    <row r="218" spans="1:22" ht="11.25" customHeight="1">
      <c r="A218" s="155" t="s">
        <v>14</v>
      </c>
      <c r="B218" s="157"/>
      <c r="C218" s="193">
        <v>-3.1</v>
      </c>
      <c r="D218" s="193"/>
      <c r="E218" s="193">
        <f>(E180-C180)*100</f>
        <v>-2.3</v>
      </c>
      <c r="F218" s="193"/>
      <c r="G218" s="193">
        <f>(G180-E180)*100</f>
        <v>-0.1</v>
      </c>
      <c r="H218" s="193"/>
      <c r="I218" s="193">
        <f>(I180-G180)*100</f>
        <v>1.4</v>
      </c>
      <c r="J218" s="193"/>
      <c r="K218" s="193">
        <f>(K180-I180)*100</f>
        <v>2.3</v>
      </c>
      <c r="L218" s="193"/>
      <c r="M218" s="193">
        <f>(M180-K180)*100</f>
        <v>1.3</v>
      </c>
      <c r="N218" s="193"/>
      <c r="O218" s="193">
        <f>(O180-M180)*100</f>
        <v>-2.8</v>
      </c>
      <c r="P218" s="193"/>
      <c r="Q218" s="193">
        <f>(Q180-O180)*100</f>
        <v>-0.4</v>
      </c>
      <c r="R218" s="193"/>
      <c r="S218" s="193">
        <f>(S180-Q180)*100</f>
        <v>1.9</v>
      </c>
      <c r="T218" s="193"/>
      <c r="U218" s="193">
        <f>(U180-S180)*100</f>
        <v>3.4</v>
      </c>
      <c r="V218" s="193"/>
    </row>
    <row r="219" spans="1:22" ht="11.25" customHeight="1">
      <c r="A219" s="157"/>
      <c r="B219" s="157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</row>
    <row r="220" spans="1:22" ht="11.25" customHeight="1">
      <c r="A220" s="155" t="s">
        <v>15</v>
      </c>
      <c r="B220" s="157"/>
      <c r="C220" s="193">
        <v>0</v>
      </c>
      <c r="D220" s="193"/>
      <c r="E220" s="193">
        <f>(E182-C182)*100</f>
        <v>1.8</v>
      </c>
      <c r="F220" s="193"/>
      <c r="G220" s="193">
        <f>(G182-E182)*100</f>
        <v>1.5</v>
      </c>
      <c r="H220" s="193"/>
      <c r="I220" s="193">
        <f>(I182-G182)*100</f>
        <v>-2.7</v>
      </c>
      <c r="J220" s="193"/>
      <c r="K220" s="193">
        <f>(K182-I182)*100</f>
        <v>2.5</v>
      </c>
      <c r="L220" s="193"/>
      <c r="M220" s="193">
        <f>(M182-K182)*100</f>
        <v>1.7</v>
      </c>
      <c r="N220" s="193"/>
      <c r="O220" s="193">
        <f>(O182-M182)*100</f>
        <v>-5.9</v>
      </c>
      <c r="P220" s="193"/>
      <c r="Q220" s="193">
        <f>(Q182-O182)*100</f>
        <v>1.9</v>
      </c>
      <c r="R220" s="193"/>
      <c r="S220" s="193">
        <f>(S182-Q182)*100</f>
        <v>0.4</v>
      </c>
      <c r="T220" s="193"/>
      <c r="U220" s="193">
        <f>(U182-S182)*100</f>
        <v>-9.7</v>
      </c>
      <c r="V220" s="193"/>
    </row>
    <row r="221" spans="1:22" ht="11.25" customHeight="1">
      <c r="A221" s="157"/>
      <c r="B221" s="157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</row>
    <row r="222" spans="1:22" ht="11.25" customHeight="1">
      <c r="A222" s="155" t="s">
        <v>16</v>
      </c>
      <c r="B222" s="157"/>
      <c r="C222" s="193">
        <v>-2.4</v>
      </c>
      <c r="D222" s="193"/>
      <c r="E222" s="193">
        <f>(E184-C184)*100</f>
        <v>0.7</v>
      </c>
      <c r="F222" s="193"/>
      <c r="G222" s="193">
        <f>(G184-E184)*100</f>
        <v>-2.2</v>
      </c>
      <c r="H222" s="193"/>
      <c r="I222" s="193">
        <f>(I184-G184)*100</f>
        <v>-0.7</v>
      </c>
      <c r="J222" s="193"/>
      <c r="K222" s="193">
        <f>(K184-I184)*100</f>
        <v>-1</v>
      </c>
      <c r="L222" s="193"/>
      <c r="M222" s="193">
        <f>(M184-K184)*100</f>
        <v>0</v>
      </c>
      <c r="N222" s="193"/>
      <c r="O222" s="193">
        <f>(O184-M184)*100</f>
        <v>-9.6</v>
      </c>
      <c r="P222" s="193"/>
      <c r="Q222" s="193">
        <f>(Q184-O184)*100</f>
        <v>5.2</v>
      </c>
      <c r="R222" s="193"/>
      <c r="S222" s="193">
        <f>(S184-Q184)*100</f>
        <v>-0.7</v>
      </c>
      <c r="T222" s="193"/>
      <c r="U222" s="193">
        <f>(U184-S184)*100</f>
        <v>-1.9</v>
      </c>
      <c r="V222" s="193"/>
    </row>
    <row r="223" spans="1:22" ht="11.25" customHeight="1">
      <c r="A223" s="157"/>
      <c r="B223" s="157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</row>
    <row r="224" spans="1:22" ht="11.25" customHeight="1">
      <c r="A224" s="155" t="s">
        <v>17</v>
      </c>
      <c r="B224" s="157"/>
      <c r="C224" s="193">
        <v>1.9</v>
      </c>
      <c r="D224" s="193"/>
      <c r="E224" s="193">
        <f>(E186-C186)*100</f>
        <v>2.3</v>
      </c>
      <c r="F224" s="193"/>
      <c r="G224" s="193">
        <f>(G186-E186)*100</f>
        <v>0.6</v>
      </c>
      <c r="H224" s="193"/>
      <c r="I224" s="193">
        <f>(I186-G186)*100</f>
        <v>0.7</v>
      </c>
      <c r="J224" s="193"/>
      <c r="K224" s="193">
        <f>(K186-I186)*100</f>
        <v>1.6</v>
      </c>
      <c r="L224" s="193"/>
      <c r="M224" s="193">
        <f>(M186-K186)*100</f>
        <v>3.7</v>
      </c>
      <c r="N224" s="193"/>
      <c r="O224" s="193">
        <f>(O186-M186)*100</f>
        <v>-2.7</v>
      </c>
      <c r="P224" s="193"/>
      <c r="Q224" s="193">
        <f>(Q186-O186)*100</f>
        <v>-1.4</v>
      </c>
      <c r="R224" s="193"/>
      <c r="S224" s="193">
        <f>(S186-Q186)*100</f>
        <v>4.2</v>
      </c>
      <c r="T224" s="193"/>
      <c r="U224" s="193">
        <f>(U186-S186)*100</f>
        <v>0.3</v>
      </c>
      <c r="V224" s="193"/>
    </row>
    <row r="225" spans="1:22" ht="11.25" customHeight="1">
      <c r="A225" s="157"/>
      <c r="B225" s="157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</row>
    <row r="226" spans="1:22" ht="11.25" customHeight="1">
      <c r="A226" s="165" t="s">
        <v>18</v>
      </c>
      <c r="B226" s="157"/>
      <c r="C226" s="193">
        <v>4.9</v>
      </c>
      <c r="D226" s="193"/>
      <c r="E226" s="193">
        <f>(E188-C188)*100</f>
        <v>0.7</v>
      </c>
      <c r="F226" s="193"/>
      <c r="G226" s="193">
        <f>(G188-E188)*100</f>
        <v>2.5</v>
      </c>
      <c r="H226" s="193"/>
      <c r="I226" s="193">
        <f>(I188-G188)*100</f>
        <v>-1.9</v>
      </c>
      <c r="J226" s="193"/>
      <c r="K226" s="193">
        <f>(K188-I188)*100</f>
        <v>2.2</v>
      </c>
      <c r="L226" s="193"/>
      <c r="M226" s="193">
        <f>(M188-K188)*100</f>
        <v>-2.3</v>
      </c>
      <c r="N226" s="193"/>
      <c r="O226" s="193">
        <f>(O188-M188)*100</f>
        <v>-6.6</v>
      </c>
      <c r="P226" s="193"/>
      <c r="Q226" s="193">
        <f>(Q188-O188)*100</f>
        <v>2.5</v>
      </c>
      <c r="R226" s="193"/>
      <c r="S226" s="193">
        <f>(S188-Q188)*100</f>
        <v>4</v>
      </c>
      <c r="T226" s="193"/>
      <c r="U226" s="193">
        <f>(U188-S188)*100</f>
        <v>1.1</v>
      </c>
      <c r="V226" s="193"/>
    </row>
    <row r="227" spans="1:22" ht="11.25" customHeight="1">
      <c r="A227" s="157"/>
      <c r="B227" s="157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</row>
    <row r="228" spans="1:22" ht="11.25" customHeight="1">
      <c r="A228" s="155" t="s">
        <v>40</v>
      </c>
      <c r="B228" s="157"/>
      <c r="C228" s="193">
        <v>-7.9</v>
      </c>
      <c r="D228" s="193"/>
      <c r="E228" s="193">
        <f>(E190-C190)*100</f>
        <v>1.6</v>
      </c>
      <c r="F228" s="193"/>
      <c r="G228" s="193">
        <f>(G190-E190)*100</f>
        <v>2.4</v>
      </c>
      <c r="H228" s="193"/>
      <c r="I228" s="193">
        <f>(I190-G190)*100</f>
        <v>3.2</v>
      </c>
      <c r="J228" s="193"/>
      <c r="K228" s="193">
        <f>(K190-I190)*100</f>
        <v>0.9</v>
      </c>
      <c r="L228" s="193"/>
      <c r="M228" s="193">
        <f>(M190-K190)*100</f>
        <v>0.1</v>
      </c>
      <c r="N228" s="193"/>
      <c r="O228" s="193">
        <f>(O190-M190)*100</f>
        <v>-7.7</v>
      </c>
      <c r="P228" s="193"/>
      <c r="Q228" s="193">
        <f>(Q190-O190)*100</f>
        <v>5.2</v>
      </c>
      <c r="R228" s="193"/>
      <c r="S228" s="193">
        <f>(S190-Q190)*100</f>
        <v>2.4</v>
      </c>
      <c r="T228" s="193"/>
      <c r="U228" s="193">
        <f>(U190-S190)*100</f>
        <v>1.7</v>
      </c>
      <c r="V228" s="193"/>
    </row>
    <row r="229" spans="1:22" ht="11.25" customHeight="1">
      <c r="A229" s="157"/>
      <c r="B229" s="157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</row>
    <row r="230" spans="1:22" ht="11.25" customHeight="1">
      <c r="A230" s="155" t="s">
        <v>19</v>
      </c>
      <c r="B230" s="157"/>
      <c r="C230" s="193">
        <v>-8</v>
      </c>
      <c r="D230" s="193"/>
      <c r="E230" s="193">
        <f>(E192-C192)*100</f>
        <v>1.3</v>
      </c>
      <c r="F230" s="193"/>
      <c r="G230" s="193">
        <f>(G192-E192)*100</f>
        <v>3.4</v>
      </c>
      <c r="H230" s="193"/>
      <c r="I230" s="193">
        <f>(I192-G192)*100</f>
        <v>4.7</v>
      </c>
      <c r="J230" s="193"/>
      <c r="K230" s="193">
        <f>(K192-I192)*100</f>
        <v>-2.4</v>
      </c>
      <c r="L230" s="193"/>
      <c r="M230" s="193">
        <f>(M192-K192)*100</f>
        <v>2.3</v>
      </c>
      <c r="N230" s="193"/>
      <c r="O230" s="193">
        <f>(O192-M192)*100</f>
        <v>-4.4</v>
      </c>
      <c r="P230" s="193"/>
      <c r="Q230" s="193">
        <f>(Q192-O192)*100</f>
        <v>-0.6</v>
      </c>
      <c r="R230" s="193"/>
      <c r="S230" s="193">
        <f>(S192-Q192)*100</f>
        <v>0.8</v>
      </c>
      <c r="T230" s="193"/>
      <c r="U230" s="193">
        <f>(U192-S192)*100</f>
        <v>1.1</v>
      </c>
      <c r="V230" s="193"/>
    </row>
    <row r="231" spans="1:22" ht="11.25" customHeight="1">
      <c r="A231" s="157"/>
      <c r="B231" s="157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</row>
    <row r="232" spans="1:42" ht="11.25" customHeight="1">
      <c r="A232" s="155" t="s">
        <v>20</v>
      </c>
      <c r="B232" s="157"/>
      <c r="C232" s="294" t="s">
        <v>24</v>
      </c>
      <c r="D232" s="194"/>
      <c r="E232" s="193">
        <f>(E194-C194)*100</f>
        <v>3.6</v>
      </c>
      <c r="F232" s="194"/>
      <c r="G232" s="193">
        <f>(G194-E194)*100</f>
        <v>0.1</v>
      </c>
      <c r="H232" s="194"/>
      <c r="I232" s="193">
        <f>(I194-G194)*100</f>
        <v>2.2</v>
      </c>
      <c r="J232" s="194"/>
      <c r="K232" s="193">
        <f>(K194-I194)*100</f>
        <v>-0.8</v>
      </c>
      <c r="L232" s="194"/>
      <c r="M232" s="193">
        <f>(M194-K194)*100</f>
        <v>0.7</v>
      </c>
      <c r="N232" s="194"/>
      <c r="O232" s="193">
        <f>(O194-M194)*100</f>
        <v>-3.3</v>
      </c>
      <c r="P232" s="194"/>
      <c r="Q232" s="193">
        <f>(Q194-O194)*100</f>
        <v>1.6</v>
      </c>
      <c r="R232" s="194"/>
      <c r="S232" s="193">
        <f>(S194-Q194)*100</f>
        <v>0.6</v>
      </c>
      <c r="T232" s="193"/>
      <c r="U232" s="193">
        <f>(U194-S194)*100</f>
        <v>-5.6</v>
      </c>
      <c r="V232" s="193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</row>
    <row r="233" spans="1:42" ht="11.25" customHeight="1">
      <c r="A233" s="157"/>
      <c r="B233" s="157"/>
      <c r="C233" s="193"/>
      <c r="D233" s="194"/>
      <c r="E233" s="193"/>
      <c r="F233" s="194"/>
      <c r="G233" s="193"/>
      <c r="H233" s="194"/>
      <c r="I233" s="193"/>
      <c r="J233" s="194"/>
      <c r="K233" s="193"/>
      <c r="L233" s="194"/>
      <c r="M233" s="193"/>
      <c r="N233" s="194"/>
      <c r="O233" s="193"/>
      <c r="P233" s="194"/>
      <c r="Q233" s="193"/>
      <c r="R233" s="194"/>
      <c r="S233" s="193"/>
      <c r="T233" s="193"/>
      <c r="U233" s="193"/>
      <c r="V233" s="193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</row>
    <row r="234" spans="1:42" ht="11.25" customHeight="1">
      <c r="A234" s="155" t="s">
        <v>31</v>
      </c>
      <c r="B234" s="157"/>
      <c r="C234" s="193">
        <v>-1.5</v>
      </c>
      <c r="D234" s="194"/>
      <c r="E234" s="193">
        <f>(E196-C196)*100</f>
        <v>1.7</v>
      </c>
      <c r="F234" s="194"/>
      <c r="G234" s="193">
        <f>(G196-E196)*100</f>
        <v>0.7</v>
      </c>
      <c r="H234" s="194"/>
      <c r="I234" s="193">
        <f>(I196-G196)*100</f>
        <v>0.8</v>
      </c>
      <c r="J234" s="194"/>
      <c r="K234" s="193">
        <f>(K196-I196)*100</f>
        <v>0.2</v>
      </c>
      <c r="L234" s="194"/>
      <c r="M234" s="193">
        <f>(M196-K196)*100</f>
        <v>1.5</v>
      </c>
      <c r="N234" s="194"/>
      <c r="O234" s="193">
        <f>(O196-M196)*100</f>
        <v>-5</v>
      </c>
      <c r="P234" s="194"/>
      <c r="Q234" s="193">
        <f>(Q196-O196)*100</f>
        <v>1.5</v>
      </c>
      <c r="R234" s="194"/>
      <c r="S234" s="193">
        <f>(S196-Q196)*100</f>
        <v>1.3</v>
      </c>
      <c r="T234" s="193"/>
      <c r="U234" s="193">
        <f>(U196-S196)*100</f>
        <v>-0.3</v>
      </c>
      <c r="V234" s="193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</row>
    <row r="235" spans="1:42" ht="11.25" customHeight="1">
      <c r="A235" s="157"/>
      <c r="B235" s="157"/>
      <c r="C235" s="192"/>
      <c r="D235" s="194"/>
      <c r="E235" s="192"/>
      <c r="F235" s="194"/>
      <c r="G235" s="192"/>
      <c r="H235" s="194"/>
      <c r="I235" s="192"/>
      <c r="J235" s="194"/>
      <c r="K235" s="192"/>
      <c r="L235" s="194"/>
      <c r="M235" s="192"/>
      <c r="N235" s="194"/>
      <c r="O235" s="192"/>
      <c r="P235" s="194"/>
      <c r="Q235" s="192"/>
      <c r="R235" s="194"/>
      <c r="S235" s="177"/>
      <c r="T235" s="177"/>
      <c r="U235" s="177"/>
      <c r="V235" s="177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</row>
    <row r="236" spans="1:42" ht="11.25" customHeight="1">
      <c r="A236" s="155"/>
      <c r="B236" s="15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</row>
    <row r="237" spans="1:22" ht="11.25" customHeight="1">
      <c r="A237" s="189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89"/>
      <c r="P237" s="157"/>
      <c r="Q237" s="157"/>
      <c r="R237" s="157"/>
      <c r="S237" s="287"/>
      <c r="T237" s="287"/>
      <c r="U237" s="157"/>
      <c r="V237" s="157"/>
    </row>
    <row r="238" spans="1:22" ht="11.25" customHeight="1">
      <c r="A238" s="189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89"/>
      <c r="P238" s="157"/>
      <c r="Q238" s="157"/>
      <c r="R238" s="157"/>
      <c r="S238" s="287"/>
      <c r="T238" s="287"/>
      <c r="U238" s="157"/>
      <c r="V238" s="157"/>
    </row>
    <row r="239" spans="1:22" ht="11.25" customHeight="1">
      <c r="A239" s="189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89"/>
      <c r="P239" s="157"/>
      <c r="Q239" s="157"/>
      <c r="R239" s="157"/>
      <c r="S239" s="287"/>
      <c r="T239" s="287"/>
      <c r="U239" s="157"/>
      <c r="V239" s="157"/>
    </row>
    <row r="240" spans="1:22" ht="11.25" customHeight="1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</row>
    <row r="241" spans="1:22" ht="11.25" customHeight="1">
      <c r="A241" s="155" t="s">
        <v>0</v>
      </c>
      <c r="B241" s="157"/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</row>
    <row r="242" spans="1:22" ht="11.25" customHeight="1">
      <c r="A242" s="165" t="s">
        <v>56</v>
      </c>
      <c r="B242" s="157"/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</row>
    <row r="243" spans="1:22" ht="11.25" customHeight="1">
      <c r="A243" s="158" t="str">
        <f>A3</f>
        <v>1990 - 1999</v>
      </c>
      <c r="B243" s="175"/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</row>
    <row r="244" spans="1:22" ht="11.25" customHeight="1">
      <c r="A244" s="155" t="s">
        <v>2</v>
      </c>
      <c r="B244" s="162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</row>
    <row r="245" spans="1:22" ht="11.25" customHeight="1">
      <c r="A245" s="157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</row>
    <row r="246" spans="1:22" ht="11.25" customHeight="1">
      <c r="A246" s="157"/>
      <c r="B246" s="157"/>
      <c r="C246" s="276" t="s">
        <v>3</v>
      </c>
      <c r="D246" s="157"/>
      <c r="E246" s="276" t="s">
        <v>4</v>
      </c>
      <c r="F246" s="157"/>
      <c r="G246" s="276" t="s">
        <v>5</v>
      </c>
      <c r="H246" s="157"/>
      <c r="I246" s="276" t="s">
        <v>6</v>
      </c>
      <c r="J246" s="277"/>
      <c r="K246" s="276" t="s">
        <v>7</v>
      </c>
      <c r="L246" s="157"/>
      <c r="M246" s="278" t="s">
        <v>8</v>
      </c>
      <c r="N246" s="279"/>
      <c r="O246" s="278" t="s">
        <v>9</v>
      </c>
      <c r="P246" s="157"/>
      <c r="Q246" s="280">
        <v>1997</v>
      </c>
      <c r="R246" s="157"/>
      <c r="S246" s="280">
        <v>1998</v>
      </c>
      <c r="T246" s="281"/>
      <c r="U246" s="280">
        <v>1999</v>
      </c>
      <c r="V246" s="281"/>
    </row>
    <row r="247" spans="1:22" ht="11.25" customHeight="1">
      <c r="A247" s="157"/>
      <c r="B247" s="157"/>
      <c r="C247" s="157"/>
      <c r="D247" s="157"/>
      <c r="E247" s="157"/>
      <c r="F247" s="157"/>
      <c r="G247" s="183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</row>
    <row r="248" spans="1:22" ht="11.25" customHeight="1">
      <c r="A248" s="165" t="s">
        <v>10</v>
      </c>
      <c r="B248" s="157"/>
      <c r="C248" s="183">
        <f>C10-C90</f>
        <v>171629</v>
      </c>
      <c r="D248" s="183"/>
      <c r="E248" s="183">
        <f>E10-E90</f>
        <v>162154</v>
      </c>
      <c r="F248" s="157"/>
      <c r="G248" s="183">
        <f>G10-G90</f>
        <v>168643</v>
      </c>
      <c r="H248" s="157"/>
      <c r="I248" s="183">
        <f>I10-I90</f>
        <v>193010</v>
      </c>
      <c r="J248" s="183"/>
      <c r="K248" s="183">
        <f>K10-K90</f>
        <v>203289</v>
      </c>
      <c r="L248" s="157"/>
      <c r="M248" s="183">
        <f>M10-M90</f>
        <v>213932</v>
      </c>
      <c r="N248" s="183"/>
      <c r="O248" s="183">
        <f>O10-O90</f>
        <v>240742</v>
      </c>
      <c r="P248" s="157"/>
      <c r="Q248" s="157">
        <f>Q10-Q90</f>
        <v>237628</v>
      </c>
      <c r="R248" s="157"/>
      <c r="S248" s="157">
        <f>S10-S90</f>
        <v>244032</v>
      </c>
      <c r="T248" s="157"/>
      <c r="U248" s="157">
        <f>U10-U90</f>
        <v>264935</v>
      </c>
      <c r="V248" s="157"/>
    </row>
    <row r="249" spans="1:22" ht="11.25" customHeight="1">
      <c r="A249" s="157"/>
      <c r="B249" s="157"/>
      <c r="C249" s="183"/>
      <c r="D249" s="183"/>
      <c r="E249" s="183"/>
      <c r="F249" s="157"/>
      <c r="G249" s="183"/>
      <c r="H249" s="157"/>
      <c r="I249" s="183"/>
      <c r="J249" s="183"/>
      <c r="K249" s="183"/>
      <c r="L249" s="157"/>
      <c r="M249" s="183"/>
      <c r="N249" s="183"/>
      <c r="O249" s="183"/>
      <c r="P249" s="157"/>
      <c r="Q249" s="157"/>
      <c r="R249" s="157"/>
      <c r="S249" s="157"/>
      <c r="T249" s="157"/>
      <c r="U249" s="157"/>
      <c r="V249" s="157"/>
    </row>
    <row r="250" spans="1:22" ht="11.25" customHeight="1">
      <c r="A250" s="155" t="s">
        <v>11</v>
      </c>
      <c r="B250" s="157"/>
      <c r="C250" s="183">
        <f>C12-C92</f>
        <v>234981</v>
      </c>
      <c r="D250" s="183"/>
      <c r="E250" s="183">
        <f>E12-E92</f>
        <v>231999</v>
      </c>
      <c r="F250" s="157"/>
      <c r="G250" s="183">
        <f>G12-G92</f>
        <v>235519</v>
      </c>
      <c r="H250" s="157"/>
      <c r="I250" s="183">
        <f>I12-I92</f>
        <v>233966</v>
      </c>
      <c r="J250" s="183"/>
      <c r="K250" s="183">
        <f>K12-K92</f>
        <v>249530</v>
      </c>
      <c r="L250" s="157"/>
      <c r="M250" s="183">
        <f>M12-M92</f>
        <v>263647</v>
      </c>
      <c r="N250" s="183"/>
      <c r="O250" s="183">
        <f>O12-O92</f>
        <v>285204</v>
      </c>
      <c r="P250" s="157"/>
      <c r="Q250" s="157">
        <f>Q12-Q92</f>
        <v>308449</v>
      </c>
      <c r="R250" s="157"/>
      <c r="S250" s="157">
        <f>S12-S92</f>
        <v>363797</v>
      </c>
      <c r="T250" s="157"/>
      <c r="U250" s="157">
        <f>U12-U92</f>
        <v>379034</v>
      </c>
      <c r="V250" s="157"/>
    </row>
    <row r="251" spans="1:22" ht="11.25" customHeight="1">
      <c r="A251" s="157"/>
      <c r="B251" s="157"/>
      <c r="C251" s="183"/>
      <c r="D251" s="183"/>
      <c r="E251" s="183"/>
      <c r="F251" s="157"/>
      <c r="G251" s="183"/>
      <c r="H251" s="157"/>
      <c r="I251" s="183"/>
      <c r="J251" s="183"/>
      <c r="K251" s="183"/>
      <c r="L251" s="157"/>
      <c r="M251" s="183"/>
      <c r="N251" s="183"/>
      <c r="O251" s="183"/>
      <c r="P251" s="157"/>
      <c r="Q251" s="157"/>
      <c r="R251" s="157"/>
      <c r="S251" s="157"/>
      <c r="T251" s="157"/>
      <c r="U251" s="157"/>
      <c r="V251" s="157"/>
    </row>
    <row r="252" spans="1:22" ht="11.25" customHeight="1">
      <c r="A252" s="155" t="s">
        <v>12</v>
      </c>
      <c r="B252" s="157"/>
      <c r="C252" s="183">
        <f>C14-C94</f>
        <v>250132</v>
      </c>
      <c r="D252" s="183"/>
      <c r="E252" s="183">
        <f>E14-E94</f>
        <v>244356</v>
      </c>
      <c r="F252" s="157"/>
      <c r="G252" s="183">
        <f>G14-G94</f>
        <v>263518</v>
      </c>
      <c r="H252" s="157"/>
      <c r="I252" s="183">
        <f>I14-I94</f>
        <v>250657</v>
      </c>
      <c r="J252" s="183"/>
      <c r="K252" s="183">
        <f>K14-K94</f>
        <v>266702</v>
      </c>
      <c r="L252" s="157"/>
      <c r="M252" s="183">
        <f>M14-M94</f>
        <v>282355</v>
      </c>
      <c r="N252" s="183"/>
      <c r="O252" s="183">
        <f>O14-O94</f>
        <v>287066</v>
      </c>
      <c r="P252" s="157"/>
      <c r="Q252" s="157">
        <f>Q14-Q94</f>
        <v>296253</v>
      </c>
      <c r="R252" s="157"/>
      <c r="S252" s="157">
        <f>S14-S94</f>
        <v>335579</v>
      </c>
      <c r="T252" s="157"/>
      <c r="U252" s="157">
        <f>U14-U94</f>
        <v>356875</v>
      </c>
      <c r="V252" s="157"/>
    </row>
    <row r="253" spans="1:22" ht="11.25" customHeight="1">
      <c r="A253" s="157"/>
      <c r="B253" s="157"/>
      <c r="C253" s="183"/>
      <c r="D253" s="183"/>
      <c r="E253" s="183"/>
      <c r="F253" s="157"/>
      <c r="G253" s="183"/>
      <c r="H253" s="157"/>
      <c r="I253" s="183"/>
      <c r="J253" s="183"/>
      <c r="K253" s="183"/>
      <c r="L253" s="157"/>
      <c r="M253" s="183"/>
      <c r="N253" s="183"/>
      <c r="O253" s="183"/>
      <c r="P253" s="157"/>
      <c r="Q253" s="157"/>
      <c r="R253" s="157"/>
      <c r="S253" s="157"/>
      <c r="T253" s="157"/>
      <c r="U253" s="157"/>
      <c r="V253" s="157"/>
    </row>
    <row r="254" spans="1:22" ht="11.25" customHeight="1">
      <c r="A254" s="165" t="s">
        <v>48</v>
      </c>
      <c r="B254" s="157"/>
      <c r="C254" s="183">
        <f>C16-C96</f>
        <v>121309</v>
      </c>
      <c r="D254" s="183"/>
      <c r="E254" s="183">
        <f>E16-E96</f>
        <v>123297</v>
      </c>
      <c r="F254" s="157"/>
      <c r="G254" s="183">
        <f>G16-G96</f>
        <v>132623</v>
      </c>
      <c r="H254" s="157"/>
      <c r="I254" s="183">
        <f>I16-I96</f>
        <v>139830</v>
      </c>
      <c r="J254" s="183"/>
      <c r="K254" s="183">
        <f>K16-K96</f>
        <v>147407</v>
      </c>
      <c r="L254" s="157"/>
      <c r="M254" s="183">
        <f>M16-M96</f>
        <v>152767</v>
      </c>
      <c r="N254" s="183"/>
      <c r="O254" s="183">
        <f>O16-O96</f>
        <v>160411</v>
      </c>
      <c r="P254" s="157"/>
      <c r="Q254" s="157">
        <f>Q16-Q96</f>
        <v>151511</v>
      </c>
      <c r="R254" s="157"/>
      <c r="S254" s="157">
        <f>S16-S96</f>
        <v>157635</v>
      </c>
      <c r="T254" s="157"/>
      <c r="U254" s="157">
        <f>U16-U96</f>
        <v>152449</v>
      </c>
      <c r="V254" s="157"/>
    </row>
    <row r="255" spans="1:22" ht="11.25" customHeight="1">
      <c r="A255" s="157"/>
      <c r="B255" s="157"/>
      <c r="C255" s="183"/>
      <c r="D255" s="183"/>
      <c r="E255" s="183"/>
      <c r="F255" s="157"/>
      <c r="G255" s="183"/>
      <c r="H255" s="157"/>
      <c r="I255" s="183"/>
      <c r="J255" s="183"/>
      <c r="K255" s="183"/>
      <c r="L255" s="157"/>
      <c r="M255" s="183"/>
      <c r="N255" s="183"/>
      <c r="O255" s="183"/>
      <c r="P255" s="157"/>
      <c r="Q255" s="157"/>
      <c r="R255" s="157"/>
      <c r="S255" s="157"/>
      <c r="T255" s="157"/>
      <c r="U255" s="157"/>
      <c r="V255" s="157"/>
    </row>
    <row r="256" spans="1:22" ht="11.25" customHeight="1">
      <c r="A256" s="155" t="s">
        <v>14</v>
      </c>
      <c r="B256" s="157"/>
      <c r="C256" s="183">
        <f>C18-C98</f>
        <v>227945</v>
      </c>
      <c r="D256" s="183"/>
      <c r="E256" s="183">
        <f>E18-E98</f>
        <v>234261</v>
      </c>
      <c r="F256" s="157"/>
      <c r="G256" s="183">
        <f>G18-G98</f>
        <v>236597</v>
      </c>
      <c r="H256" s="157"/>
      <c r="I256" s="183">
        <f>I18-I98</f>
        <v>230986</v>
      </c>
      <c r="J256" s="183"/>
      <c r="K256" s="183">
        <f>K18-K98</f>
        <v>227906</v>
      </c>
      <c r="L256" s="157"/>
      <c r="M256" s="183">
        <f>M18-M98</f>
        <v>241689</v>
      </c>
      <c r="N256" s="183"/>
      <c r="O256" s="183">
        <f>O18-O98</f>
        <v>247040</v>
      </c>
      <c r="P256" s="157"/>
      <c r="Q256" s="157">
        <f>Q18-Q98</f>
        <v>257557</v>
      </c>
      <c r="R256" s="157"/>
      <c r="S256" s="157">
        <f>S18-S98</f>
        <v>267145</v>
      </c>
      <c r="T256" s="157"/>
      <c r="U256" s="157">
        <f>U18-U98</f>
        <v>275259</v>
      </c>
      <c r="V256" s="157"/>
    </row>
    <row r="257" spans="1:22" ht="11.25" customHeight="1">
      <c r="A257" s="157"/>
      <c r="B257" s="157"/>
      <c r="C257" s="183"/>
      <c r="D257" s="183"/>
      <c r="E257" s="183"/>
      <c r="F257" s="157"/>
      <c r="G257" s="183"/>
      <c r="H257" s="157"/>
      <c r="I257" s="183"/>
      <c r="J257" s="183"/>
      <c r="K257" s="183"/>
      <c r="L257" s="157"/>
      <c r="M257" s="183"/>
      <c r="N257" s="183"/>
      <c r="O257" s="183"/>
      <c r="P257" s="157"/>
      <c r="Q257" s="157"/>
      <c r="R257" s="157"/>
      <c r="S257" s="157"/>
      <c r="T257" s="157"/>
      <c r="U257" s="157"/>
      <c r="V257" s="157"/>
    </row>
    <row r="258" spans="1:22" ht="11.25" customHeight="1">
      <c r="A258" s="155" t="s">
        <v>15</v>
      </c>
      <c r="B258" s="157"/>
      <c r="C258" s="183">
        <f>C20-C100</f>
        <v>205307</v>
      </c>
      <c r="D258" s="183"/>
      <c r="E258" s="183">
        <f>E20-E100</f>
        <v>212645</v>
      </c>
      <c r="F258" s="157"/>
      <c r="G258" s="183">
        <f>G20-G100</f>
        <v>222108</v>
      </c>
      <c r="H258" s="157"/>
      <c r="I258" s="183">
        <f>I20-I100</f>
        <v>237867</v>
      </c>
      <c r="J258" s="183"/>
      <c r="K258" s="183">
        <f>K20-K100</f>
        <v>234891</v>
      </c>
      <c r="L258" s="157"/>
      <c r="M258" s="183">
        <f>M20-M100</f>
        <v>241369</v>
      </c>
      <c r="N258" s="183"/>
      <c r="O258" s="183">
        <f>O20-O100</f>
        <v>250123</v>
      </c>
      <c r="P258" s="157"/>
      <c r="Q258" s="157">
        <f>Q20-Q100</f>
        <v>231490</v>
      </c>
      <c r="R258" s="157"/>
      <c r="S258" s="157">
        <f>S20-S100</f>
        <v>221921</v>
      </c>
      <c r="T258" s="157"/>
      <c r="U258" s="157">
        <f>U20-U100</f>
        <v>230262</v>
      </c>
      <c r="V258" s="157"/>
    </row>
    <row r="259" spans="1:22" ht="11.25" customHeight="1">
      <c r="A259" s="157"/>
      <c r="B259" s="157"/>
      <c r="C259" s="183"/>
      <c r="D259" s="183"/>
      <c r="E259" s="183"/>
      <c r="F259" s="157"/>
      <c r="G259" s="183"/>
      <c r="H259" s="157"/>
      <c r="I259" s="183"/>
      <c r="J259" s="183"/>
      <c r="K259" s="183"/>
      <c r="L259" s="157"/>
      <c r="M259" s="183"/>
      <c r="N259" s="183"/>
      <c r="O259" s="183"/>
      <c r="P259" s="157"/>
      <c r="Q259" s="157"/>
      <c r="R259" s="157"/>
      <c r="S259" s="157"/>
      <c r="T259" s="157"/>
      <c r="U259" s="157"/>
      <c r="V259" s="157"/>
    </row>
    <row r="260" spans="1:22" ht="11.25" customHeight="1">
      <c r="A260" s="155" t="s">
        <v>16</v>
      </c>
      <c r="B260" s="157"/>
      <c r="C260" s="183">
        <f>C22-C102</f>
        <v>204697</v>
      </c>
      <c r="D260" s="183"/>
      <c r="E260" s="183">
        <f>E22-E102</f>
        <v>210048</v>
      </c>
      <c r="F260" s="157"/>
      <c r="G260" s="183">
        <f>G22-G102</f>
        <v>220530</v>
      </c>
      <c r="H260" s="157"/>
      <c r="I260" s="183">
        <f>I22-I102</f>
        <v>218676</v>
      </c>
      <c r="J260" s="183"/>
      <c r="K260" s="183">
        <f>K22-K102</f>
        <v>232027</v>
      </c>
      <c r="L260" s="157"/>
      <c r="M260" s="183">
        <f>M22-M102</f>
        <v>239841</v>
      </c>
      <c r="N260" s="183"/>
      <c r="O260" s="183">
        <f>O22-O102</f>
        <v>249127</v>
      </c>
      <c r="P260" s="157"/>
      <c r="Q260" s="157">
        <f>Q22-Q102</f>
        <v>227886</v>
      </c>
      <c r="R260" s="157"/>
      <c r="S260" s="157">
        <f>S22-S102</f>
        <v>212641</v>
      </c>
      <c r="T260" s="157"/>
      <c r="U260" s="157">
        <f>U22-U102</f>
        <v>225858</v>
      </c>
      <c r="V260" s="157"/>
    </row>
    <row r="261" spans="1:22" ht="11.25" customHeight="1">
      <c r="A261" s="157"/>
      <c r="B261" s="157"/>
      <c r="C261" s="183"/>
      <c r="D261" s="183"/>
      <c r="E261" s="183"/>
      <c r="F261" s="157"/>
      <c r="G261" s="183"/>
      <c r="H261" s="157"/>
      <c r="I261" s="183"/>
      <c r="J261" s="183"/>
      <c r="K261" s="183"/>
      <c r="L261" s="157"/>
      <c r="M261" s="183"/>
      <c r="N261" s="183"/>
      <c r="O261" s="183"/>
      <c r="P261" s="157"/>
      <c r="Q261" s="157"/>
      <c r="R261" s="157"/>
      <c r="S261" s="157"/>
      <c r="T261" s="157"/>
      <c r="U261" s="157"/>
      <c r="V261" s="157"/>
    </row>
    <row r="262" spans="1:22" ht="11.25" customHeight="1">
      <c r="A262" s="155" t="s">
        <v>17</v>
      </c>
      <c r="B262" s="157"/>
      <c r="C262" s="183">
        <f>C24-C104</f>
        <v>225690</v>
      </c>
      <c r="D262" s="183"/>
      <c r="E262" s="183">
        <f>E24-E104</f>
        <v>210525</v>
      </c>
      <c r="F262" s="157"/>
      <c r="G262" s="183">
        <f>G24-G104</f>
        <v>222517</v>
      </c>
      <c r="H262" s="157"/>
      <c r="I262" s="183">
        <f>I24-I104</f>
        <v>234151</v>
      </c>
      <c r="J262" s="183"/>
      <c r="K262" s="183">
        <f>K24-K104</f>
        <v>249315</v>
      </c>
      <c r="L262" s="157"/>
      <c r="M262" s="183">
        <f>M24-M104</f>
        <v>273842</v>
      </c>
      <c r="N262" s="183"/>
      <c r="O262" s="183">
        <f>O24-O104</f>
        <v>285242</v>
      </c>
      <c r="P262" s="157"/>
      <c r="Q262" s="157">
        <f>Q24-Q104</f>
        <v>295619</v>
      </c>
      <c r="R262" s="157"/>
      <c r="S262" s="157">
        <f>S24-S104</f>
        <v>271483</v>
      </c>
      <c r="T262" s="157"/>
      <c r="U262" s="157">
        <f>U24-U104</f>
        <v>270712</v>
      </c>
      <c r="V262" s="157"/>
    </row>
    <row r="263" spans="1:22" ht="11.25" customHeight="1">
      <c r="A263" s="157"/>
      <c r="B263" s="157"/>
      <c r="C263" s="183"/>
      <c r="D263" s="183"/>
      <c r="E263" s="183"/>
      <c r="F263" s="157"/>
      <c r="G263" s="183"/>
      <c r="H263" s="157"/>
      <c r="I263" s="183"/>
      <c r="J263" s="183"/>
      <c r="K263" s="183"/>
      <c r="L263" s="157"/>
      <c r="M263" s="183"/>
      <c r="N263" s="183"/>
      <c r="O263" s="183"/>
      <c r="P263" s="157"/>
      <c r="Q263" s="157"/>
      <c r="R263" s="157"/>
      <c r="S263" s="157"/>
      <c r="T263" s="157"/>
      <c r="U263" s="157"/>
      <c r="V263" s="157"/>
    </row>
    <row r="264" spans="1:22" ht="11.25" customHeight="1">
      <c r="A264" s="165" t="s">
        <v>18</v>
      </c>
      <c r="B264" s="157"/>
      <c r="C264" s="183">
        <f>C26-C106</f>
        <v>246008</v>
      </c>
      <c r="D264" s="183"/>
      <c r="E264" s="183">
        <f>E26-E106</f>
        <v>245577</v>
      </c>
      <c r="F264" s="157"/>
      <c r="G264" s="183">
        <f>G26-G106</f>
        <v>258923</v>
      </c>
      <c r="H264" s="157"/>
      <c r="I264" s="183">
        <f>I26-I106</f>
        <v>259672</v>
      </c>
      <c r="J264" s="183"/>
      <c r="K264" s="183">
        <f>K26-K106</f>
        <v>243545</v>
      </c>
      <c r="L264" s="157"/>
      <c r="M264" s="183">
        <f>M26-M106</f>
        <v>260622</v>
      </c>
      <c r="N264" s="183"/>
      <c r="O264" s="183">
        <f>O26-O106</f>
        <v>319298</v>
      </c>
      <c r="P264" s="157"/>
      <c r="Q264" s="157">
        <f>Q26-Q106</f>
        <v>328117</v>
      </c>
      <c r="R264" s="157"/>
      <c r="S264" s="157">
        <f>S26-S106</f>
        <v>327922</v>
      </c>
      <c r="T264" s="157"/>
      <c r="U264" s="157">
        <f>U26-U106</f>
        <v>333553</v>
      </c>
      <c r="V264" s="157"/>
    </row>
    <row r="265" spans="1:22" ht="11.25" customHeight="1">
      <c r="A265" s="157"/>
      <c r="B265" s="157"/>
      <c r="C265" s="183"/>
      <c r="D265" s="183"/>
      <c r="E265" s="183"/>
      <c r="F265" s="157"/>
      <c r="G265" s="183"/>
      <c r="H265" s="157"/>
      <c r="I265" s="183"/>
      <c r="J265" s="183"/>
      <c r="K265" s="183"/>
      <c r="L265" s="157"/>
      <c r="M265" s="183"/>
      <c r="N265" s="183"/>
      <c r="O265" s="183"/>
      <c r="P265" s="157"/>
      <c r="Q265" s="157"/>
      <c r="R265" s="157"/>
      <c r="S265" s="157"/>
      <c r="T265" s="157"/>
      <c r="U265" s="157"/>
      <c r="V265" s="157"/>
    </row>
    <row r="266" spans="1:22" ht="11.25" customHeight="1">
      <c r="A266" s="155" t="s">
        <v>40</v>
      </c>
      <c r="B266" s="157"/>
      <c r="C266" s="183">
        <f>C28-C108</f>
        <v>239695</v>
      </c>
      <c r="D266" s="183"/>
      <c r="E266" s="183">
        <f>E28-E108</f>
        <v>197269</v>
      </c>
      <c r="F266" s="157"/>
      <c r="G266" s="183">
        <f>G28-G108</f>
        <v>231124</v>
      </c>
      <c r="H266" s="157"/>
      <c r="I266" s="183">
        <f>I28-I108</f>
        <v>226221</v>
      </c>
      <c r="J266" s="183"/>
      <c r="K266" s="183">
        <f>K28-K108</f>
        <v>232303</v>
      </c>
      <c r="L266" s="157"/>
      <c r="M266" s="183">
        <f>M28-M108</f>
        <v>247293</v>
      </c>
      <c r="N266" s="183"/>
      <c r="O266" s="183">
        <f>O28-O108</f>
        <v>241146</v>
      </c>
      <c r="P266" s="157"/>
      <c r="Q266" s="157">
        <f>Q28-Q108</f>
        <v>240097</v>
      </c>
      <c r="R266" s="157"/>
      <c r="S266" s="157">
        <f>S28-S108</f>
        <v>233013</v>
      </c>
      <c r="T266" s="157"/>
      <c r="U266" s="157">
        <f>U28-U108</f>
        <v>235763</v>
      </c>
      <c r="V266" s="157"/>
    </row>
    <row r="267" spans="1:22" ht="11.25" customHeight="1">
      <c r="A267" s="157"/>
      <c r="B267" s="157"/>
      <c r="C267" s="183"/>
      <c r="D267" s="183"/>
      <c r="E267" s="183"/>
      <c r="F267" s="157"/>
      <c r="G267" s="183"/>
      <c r="H267" s="157"/>
      <c r="I267" s="183"/>
      <c r="J267" s="183"/>
      <c r="K267" s="183"/>
      <c r="L267" s="157"/>
      <c r="M267" s="183"/>
      <c r="N267" s="183"/>
      <c r="O267" s="183"/>
      <c r="P267" s="157"/>
      <c r="Q267" s="157"/>
      <c r="R267" s="157"/>
      <c r="S267" s="157"/>
      <c r="T267" s="157"/>
      <c r="U267" s="157"/>
      <c r="V267" s="157"/>
    </row>
    <row r="268" spans="1:22" ht="11.25" customHeight="1">
      <c r="A268" s="155" t="s">
        <v>19</v>
      </c>
      <c r="B268" s="157"/>
      <c r="C268" s="183">
        <f>C30-C110</f>
        <v>268647</v>
      </c>
      <c r="D268" s="183"/>
      <c r="E268" s="183">
        <f>E30-E110</f>
        <v>232472</v>
      </c>
      <c r="F268" s="157"/>
      <c r="G268" s="183">
        <f>G30-G110</f>
        <v>250444</v>
      </c>
      <c r="H268" s="157"/>
      <c r="I268" s="183">
        <f>I30-I110</f>
        <v>226961</v>
      </c>
      <c r="J268" s="183"/>
      <c r="K268" s="183">
        <f>K30-K110</f>
        <v>230214</v>
      </c>
      <c r="L268" s="157"/>
      <c r="M268" s="183">
        <f>M30-M110</f>
        <v>248364</v>
      </c>
      <c r="N268" s="183"/>
      <c r="O268" s="183">
        <f>O30-O110</f>
        <v>329048</v>
      </c>
      <c r="P268" s="157"/>
      <c r="Q268" s="157">
        <f>Q30-Q110</f>
        <v>335775</v>
      </c>
      <c r="R268" s="157"/>
      <c r="S268" s="157">
        <f>S30-S110</f>
        <v>330978</v>
      </c>
      <c r="T268" s="157"/>
      <c r="U268" s="157">
        <f>U30-U110</f>
        <v>310345</v>
      </c>
      <c r="V268" s="157"/>
    </row>
    <row r="269" spans="1:22" ht="11.25" customHeight="1">
      <c r="A269" s="157"/>
      <c r="B269" s="157"/>
      <c r="C269" s="183"/>
      <c r="D269" s="183"/>
      <c r="E269" s="183"/>
      <c r="F269" s="157"/>
      <c r="G269" s="183"/>
      <c r="H269" s="157"/>
      <c r="I269" s="183"/>
      <c r="J269" s="183"/>
      <c r="K269" s="183"/>
      <c r="L269" s="157"/>
      <c r="M269" s="183"/>
      <c r="N269" s="183"/>
      <c r="O269" s="183"/>
      <c r="P269" s="157"/>
      <c r="Q269" s="157"/>
      <c r="R269" s="157"/>
      <c r="S269" s="157"/>
      <c r="T269" s="157"/>
      <c r="U269" s="157"/>
      <c r="V269" s="157"/>
    </row>
    <row r="270" spans="1:22" ht="11.25" customHeight="1">
      <c r="A270" s="155" t="s">
        <v>20</v>
      </c>
      <c r="B270" s="157"/>
      <c r="C270" s="185">
        <f>C32-C112</f>
        <v>286131</v>
      </c>
      <c r="D270" s="184"/>
      <c r="E270" s="185">
        <f>E32-E112</f>
        <v>337455</v>
      </c>
      <c r="F270" s="177"/>
      <c r="G270" s="185">
        <f>G32-G112</f>
        <v>362185</v>
      </c>
      <c r="H270" s="177"/>
      <c r="I270" s="185">
        <f>I32-I112</f>
        <v>373967</v>
      </c>
      <c r="J270" s="184"/>
      <c r="K270" s="185">
        <f>K32-K112</f>
        <v>388385</v>
      </c>
      <c r="L270" s="177"/>
      <c r="M270" s="185">
        <f>M32-M112</f>
        <v>411831</v>
      </c>
      <c r="N270" s="184"/>
      <c r="O270" s="185">
        <f>O32-O112</f>
        <v>440006</v>
      </c>
      <c r="P270" s="177"/>
      <c r="Q270" s="175">
        <f>Q32-Q112</f>
        <v>432336</v>
      </c>
      <c r="R270" s="177"/>
      <c r="S270" s="175">
        <f>S32-S112</f>
        <v>427412</v>
      </c>
      <c r="T270" s="177"/>
      <c r="U270" s="175">
        <f>U32-U112</f>
        <v>456940</v>
      </c>
      <c r="V270" s="177"/>
    </row>
    <row r="271" spans="1:22" ht="11.25" customHeight="1">
      <c r="A271" s="157"/>
      <c r="B271" s="157"/>
      <c r="C271" s="195"/>
      <c r="D271" s="184"/>
      <c r="E271" s="195"/>
      <c r="F271" s="177"/>
      <c r="G271" s="195"/>
      <c r="H271" s="177"/>
      <c r="I271" s="195"/>
      <c r="J271" s="177"/>
      <c r="K271" s="195"/>
      <c r="L271" s="177"/>
      <c r="M271" s="195"/>
      <c r="N271" s="177"/>
      <c r="O271" s="195"/>
      <c r="P271" s="177"/>
      <c r="Q271" s="195"/>
      <c r="R271" s="177"/>
      <c r="S271" s="195"/>
      <c r="T271" s="195"/>
      <c r="U271" s="195"/>
      <c r="V271" s="195"/>
    </row>
    <row r="272" spans="1:22" ht="13.5" customHeight="1" thickBot="1">
      <c r="A272" s="155" t="s">
        <v>31</v>
      </c>
      <c r="B272" s="157"/>
      <c r="C272" s="187">
        <f>SUM(C248:C270)</f>
        <v>2682171</v>
      </c>
      <c r="D272" s="188"/>
      <c r="E272" s="187">
        <f>SUM(E248:E270)</f>
        <v>2642058</v>
      </c>
      <c r="F272" s="188"/>
      <c r="G272" s="187">
        <f>SUM(G248:G270)</f>
        <v>2804731</v>
      </c>
      <c r="H272" s="209"/>
      <c r="I272" s="187">
        <f>SUM(I248:I270)</f>
        <v>2825964</v>
      </c>
      <c r="J272" s="188"/>
      <c r="K272" s="187">
        <f>SUM(K248:K270)</f>
        <v>2905514</v>
      </c>
      <c r="L272" s="209"/>
      <c r="M272" s="187">
        <f>SUM(M248:M270)</f>
        <v>3077552</v>
      </c>
      <c r="N272" s="188"/>
      <c r="O272" s="187">
        <f>SUM(O248:O270)</f>
        <v>3334453</v>
      </c>
      <c r="P272" s="209"/>
      <c r="Q272" s="187">
        <f>SUM(Q248:Q270)</f>
        <v>3342718</v>
      </c>
      <c r="R272" s="209"/>
      <c r="S272" s="187">
        <f>SUM(S248:S270)</f>
        <v>3393558</v>
      </c>
      <c r="T272" s="188"/>
      <c r="U272" s="187">
        <f>SUM(U248:U270)</f>
        <v>3491985</v>
      </c>
      <c r="V272" s="188"/>
    </row>
    <row r="273" spans="1:22" ht="11.25" customHeight="1" thickTop="1">
      <c r="A273" s="157"/>
      <c r="B273" s="157"/>
      <c r="C273" s="162"/>
      <c r="D273" s="157"/>
      <c r="E273" s="162"/>
      <c r="F273" s="177"/>
      <c r="G273" s="162"/>
      <c r="H273" s="157"/>
      <c r="I273" s="162"/>
      <c r="J273" s="157"/>
      <c r="K273" s="162"/>
      <c r="L273" s="157"/>
      <c r="M273" s="162"/>
      <c r="N273" s="157"/>
      <c r="O273" s="186"/>
      <c r="P273" s="157"/>
      <c r="Q273" s="186"/>
      <c r="R273" s="157"/>
      <c r="S273" s="186"/>
      <c r="T273" s="186"/>
      <c r="U273" s="157"/>
      <c r="V273" s="157"/>
    </row>
    <row r="274" spans="1:22" ht="11.25" customHeight="1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</row>
    <row r="275" spans="1:22" ht="11.25" customHeight="1">
      <c r="A275" s="161" t="s">
        <v>80</v>
      </c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77"/>
      <c r="P275" s="77"/>
      <c r="Q275" s="77"/>
      <c r="R275" s="77"/>
      <c r="S275" s="77"/>
      <c r="T275" s="77"/>
      <c r="U275" s="157"/>
      <c r="V275" s="157"/>
    </row>
    <row r="276" spans="1:22" ht="11.25" customHeight="1">
      <c r="A276" s="174" t="s">
        <v>79</v>
      </c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</row>
    <row r="277" spans="1:22" ht="11.25" customHeight="1">
      <c r="A277" s="189"/>
      <c r="B277" s="157"/>
      <c r="C277" s="157"/>
      <c r="D277" s="157"/>
      <c r="E277" s="157"/>
      <c r="F277" s="295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</row>
    <row r="278" spans="1:22" ht="11.25" customHeight="1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</row>
    <row r="279" spans="1:22" ht="11.25" customHeight="1">
      <c r="A279" s="157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</row>
    <row r="280" spans="1:22" ht="11.25" customHeight="1">
      <c r="A280" s="157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</row>
    <row r="281" spans="1:22" ht="11.25" customHeight="1">
      <c r="A281" s="155" t="s">
        <v>0</v>
      </c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</row>
    <row r="282" spans="1:22" ht="11.25" customHeight="1">
      <c r="A282" s="165" t="s">
        <v>57</v>
      </c>
      <c r="B282" s="157"/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</row>
    <row r="283" spans="1:22" ht="11.25" customHeight="1">
      <c r="A283" s="158" t="str">
        <f>A3</f>
        <v>1990 - 1999</v>
      </c>
      <c r="B283" s="175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</row>
    <row r="284" spans="1:22" ht="11.25" customHeight="1">
      <c r="A284" s="155"/>
      <c r="B284" s="162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</row>
    <row r="285" spans="1:22" ht="11.25" customHeight="1">
      <c r="A285" s="157"/>
      <c r="B285" s="157"/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</row>
    <row r="286" spans="1:22" ht="11.25" customHeight="1">
      <c r="A286" s="157"/>
      <c r="B286" s="157"/>
      <c r="C286" s="276" t="s">
        <v>3</v>
      </c>
      <c r="D286" s="157"/>
      <c r="E286" s="276" t="s">
        <v>4</v>
      </c>
      <c r="F286" s="157"/>
      <c r="G286" s="276" t="s">
        <v>5</v>
      </c>
      <c r="H286" s="157"/>
      <c r="I286" s="276" t="s">
        <v>6</v>
      </c>
      <c r="J286" s="277"/>
      <c r="K286" s="276" t="s">
        <v>7</v>
      </c>
      <c r="L286" s="157"/>
      <c r="M286" s="278" t="s">
        <v>8</v>
      </c>
      <c r="N286" s="279"/>
      <c r="O286" s="278" t="s">
        <v>9</v>
      </c>
      <c r="P286" s="157"/>
      <c r="Q286" s="280">
        <v>1997</v>
      </c>
      <c r="R286" s="157"/>
      <c r="S286" s="280">
        <v>1998</v>
      </c>
      <c r="T286" s="281"/>
      <c r="U286" s="280">
        <v>1999</v>
      </c>
      <c r="V286" s="281"/>
    </row>
    <row r="287" spans="1:22" ht="11.25" customHeight="1">
      <c r="A287" s="157"/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</row>
    <row r="288" spans="1:22" ht="11.25" customHeight="1">
      <c r="A288" s="165" t="s">
        <v>10</v>
      </c>
      <c r="B288" s="157"/>
      <c r="C288" s="190">
        <v>-0.061</v>
      </c>
      <c r="D288" s="183"/>
      <c r="E288" s="190">
        <f>(E248-C248)/C248</f>
        <v>-0.055</v>
      </c>
      <c r="F288" s="157"/>
      <c r="G288" s="190">
        <f>(G248-E248)/E248</f>
        <v>0.04</v>
      </c>
      <c r="H288" s="157"/>
      <c r="I288" s="190">
        <f>(I248-G248)/G248</f>
        <v>0.144</v>
      </c>
      <c r="J288" s="183"/>
      <c r="K288" s="190">
        <f>(K248-I248)/I248</f>
        <v>0.053</v>
      </c>
      <c r="L288" s="157"/>
      <c r="M288" s="190">
        <f>(M248-K248)/K248</f>
        <v>0.052</v>
      </c>
      <c r="N288" s="190"/>
      <c r="O288" s="190">
        <f>(O248-M248)/M248</f>
        <v>0.125</v>
      </c>
      <c r="P288" s="157"/>
      <c r="Q288" s="190">
        <f>(Q248-O248)/O248</f>
        <v>-0.013</v>
      </c>
      <c r="R288" s="157"/>
      <c r="S288" s="190">
        <f>(S248-Q248)/Q248</f>
        <v>0.027</v>
      </c>
      <c r="T288" s="190"/>
      <c r="U288" s="190">
        <f>(U248-S248)/S248</f>
        <v>0.086</v>
      </c>
      <c r="V288" s="190"/>
    </row>
    <row r="289" spans="1:22" ht="11.25" customHeight="1">
      <c r="A289" s="157"/>
      <c r="B289" s="157"/>
      <c r="C289" s="190"/>
      <c r="D289" s="183"/>
      <c r="E289" s="190"/>
      <c r="F289" s="157"/>
      <c r="G289" s="190"/>
      <c r="H289" s="157"/>
      <c r="I289" s="190"/>
      <c r="J289" s="183"/>
      <c r="K289" s="190"/>
      <c r="L289" s="157"/>
      <c r="M289" s="190"/>
      <c r="N289" s="190"/>
      <c r="O289" s="190"/>
      <c r="P289" s="157"/>
      <c r="Q289" s="190"/>
      <c r="R289" s="157"/>
      <c r="S289" s="190"/>
      <c r="T289" s="190"/>
      <c r="U289" s="190"/>
      <c r="V289" s="190"/>
    </row>
    <row r="290" spans="1:22" ht="11.25" customHeight="1">
      <c r="A290" s="155" t="s">
        <v>11</v>
      </c>
      <c r="B290" s="157"/>
      <c r="C290" s="190">
        <v>0.024</v>
      </c>
      <c r="D290" s="183"/>
      <c r="E290" s="190">
        <f>(E250-C250)/C250</f>
        <v>-0.013</v>
      </c>
      <c r="F290" s="157"/>
      <c r="G290" s="190">
        <f>(G250-E250)/E250</f>
        <v>0.015</v>
      </c>
      <c r="H290" s="157"/>
      <c r="I290" s="190">
        <f>(I250-G250)/G250</f>
        <v>-0.007</v>
      </c>
      <c r="J290" s="183"/>
      <c r="K290" s="190">
        <f>(K250-I250)/I250</f>
        <v>0.067</v>
      </c>
      <c r="L290" s="157"/>
      <c r="M290" s="190">
        <f>(M250-K250)/K250</f>
        <v>0.057</v>
      </c>
      <c r="N290" s="190"/>
      <c r="O290" s="190">
        <f>(O250-M250)/M250</f>
        <v>0.082</v>
      </c>
      <c r="P290" s="157"/>
      <c r="Q290" s="190">
        <f>(Q250-O250)/O250</f>
        <v>0.082</v>
      </c>
      <c r="R290" s="157"/>
      <c r="S290" s="190">
        <f>(S250-Q250)/Q250</f>
        <v>0.179</v>
      </c>
      <c r="T290" s="190"/>
      <c r="U290" s="190">
        <f>(U250-S250)/S250</f>
        <v>0.042</v>
      </c>
      <c r="V290" s="190"/>
    </row>
    <row r="291" spans="1:22" ht="11.25" customHeight="1">
      <c r="A291" s="157"/>
      <c r="B291" s="157"/>
      <c r="C291" s="190"/>
      <c r="D291" s="183"/>
      <c r="E291" s="190"/>
      <c r="F291" s="157"/>
      <c r="G291" s="190"/>
      <c r="H291" s="157"/>
      <c r="I291" s="190"/>
      <c r="J291" s="183"/>
      <c r="K291" s="190"/>
      <c r="L291" s="157"/>
      <c r="M291" s="190"/>
      <c r="N291" s="190"/>
      <c r="O291" s="190"/>
      <c r="P291" s="157"/>
      <c r="Q291" s="190"/>
      <c r="R291" s="157"/>
      <c r="S291" s="190"/>
      <c r="T291" s="190"/>
      <c r="U291" s="190"/>
      <c r="V291" s="190"/>
    </row>
    <row r="292" spans="1:22" ht="11.25" customHeight="1">
      <c r="A292" s="155" t="s">
        <v>12</v>
      </c>
      <c r="B292" s="157"/>
      <c r="C292" s="190">
        <v>-0.006</v>
      </c>
      <c r="D292" s="183"/>
      <c r="E292" s="190">
        <f>(E252-C252)/C252</f>
        <v>-0.023</v>
      </c>
      <c r="F292" s="157"/>
      <c r="G292" s="190">
        <f>(G252-E252)/E252</f>
        <v>0.078</v>
      </c>
      <c r="H292" s="157"/>
      <c r="I292" s="190">
        <f>(I252-G252)/G252</f>
        <v>-0.049</v>
      </c>
      <c r="J292" s="183"/>
      <c r="K292" s="190">
        <f>(K252-I252)/I252</f>
        <v>0.064</v>
      </c>
      <c r="L292" s="157"/>
      <c r="M292" s="190">
        <f>(M252-K252)/K252</f>
        <v>0.059</v>
      </c>
      <c r="N292" s="190"/>
      <c r="O292" s="190">
        <f>(O252-M252)/M252</f>
        <v>0.017</v>
      </c>
      <c r="P292" s="157"/>
      <c r="Q292" s="190">
        <f>(Q252-O252)/O252</f>
        <v>0.032</v>
      </c>
      <c r="R292" s="157"/>
      <c r="S292" s="190">
        <f>(S252-Q252)/Q252</f>
        <v>0.133</v>
      </c>
      <c r="T292" s="190"/>
      <c r="U292" s="190">
        <f>(U252-S252)/S252</f>
        <v>0.063</v>
      </c>
      <c r="V292" s="190"/>
    </row>
    <row r="293" spans="1:22" ht="11.25" customHeight="1">
      <c r="A293" s="157"/>
      <c r="B293" s="157"/>
      <c r="C293" s="190"/>
      <c r="D293" s="183"/>
      <c r="E293" s="190"/>
      <c r="F293" s="157"/>
      <c r="G293" s="190"/>
      <c r="H293" s="157"/>
      <c r="I293" s="190"/>
      <c r="J293" s="183"/>
      <c r="K293" s="190"/>
      <c r="L293" s="157"/>
      <c r="M293" s="190"/>
      <c r="N293" s="190"/>
      <c r="O293" s="190"/>
      <c r="P293" s="157"/>
      <c r="Q293" s="190"/>
      <c r="R293" s="157"/>
      <c r="S293" s="190"/>
      <c r="T293" s="190"/>
      <c r="U293" s="190"/>
      <c r="V293" s="190"/>
    </row>
    <row r="294" spans="1:22" ht="11.25" customHeight="1">
      <c r="A294" s="165" t="s">
        <v>48</v>
      </c>
      <c r="B294" s="157"/>
      <c r="C294" s="190">
        <v>0.012</v>
      </c>
      <c r="D294" s="183"/>
      <c r="E294" s="190">
        <f>(E254-C254)/C254</f>
        <v>0.016</v>
      </c>
      <c r="F294" s="157"/>
      <c r="G294" s="190">
        <f>(G254-E254)/E254</f>
        <v>0.076</v>
      </c>
      <c r="H294" s="157"/>
      <c r="I294" s="190">
        <f>(I254-G254)/G254</f>
        <v>0.054</v>
      </c>
      <c r="J294" s="183"/>
      <c r="K294" s="190">
        <f>(K254-I254)/I254</f>
        <v>0.054</v>
      </c>
      <c r="L294" s="157"/>
      <c r="M294" s="190">
        <f>(M254-K254)/K254</f>
        <v>0.036</v>
      </c>
      <c r="N294" s="190"/>
      <c r="O294" s="190">
        <f>(O254-M254)/M254</f>
        <v>0.05</v>
      </c>
      <c r="P294" s="157"/>
      <c r="Q294" s="190">
        <f>(Q254-O254)/O254</f>
        <v>-0.055</v>
      </c>
      <c r="R294" s="157"/>
      <c r="S294" s="190">
        <f>(S254-Q254)/Q254</f>
        <v>0.04</v>
      </c>
      <c r="T294" s="190"/>
      <c r="U294" s="190">
        <f>(U254-S254)/S254</f>
        <v>-0.033</v>
      </c>
      <c r="V294" s="190"/>
    </row>
    <row r="295" spans="1:22" ht="11.25" customHeight="1">
      <c r="A295" s="157"/>
      <c r="B295" s="157"/>
      <c r="C295" s="190"/>
      <c r="D295" s="183"/>
      <c r="E295" s="190"/>
      <c r="F295" s="157"/>
      <c r="G295" s="190"/>
      <c r="H295" s="157"/>
      <c r="I295" s="190"/>
      <c r="J295" s="183"/>
      <c r="K295" s="190"/>
      <c r="L295" s="157"/>
      <c r="M295" s="190"/>
      <c r="N295" s="190"/>
      <c r="O295" s="190"/>
      <c r="P295" s="157"/>
      <c r="Q295" s="190"/>
      <c r="R295" s="157"/>
      <c r="S295" s="190"/>
      <c r="T295" s="190"/>
      <c r="U295" s="190"/>
      <c r="V295" s="190"/>
    </row>
    <row r="296" spans="1:22" ht="11.25" customHeight="1">
      <c r="A296" s="155" t="s">
        <v>14</v>
      </c>
      <c r="B296" s="157"/>
      <c r="C296" s="190">
        <v>0.005</v>
      </c>
      <c r="D296" s="183"/>
      <c r="E296" s="190">
        <f>(E256-C256)/C256</f>
        <v>0.028</v>
      </c>
      <c r="F296" s="157"/>
      <c r="G296" s="190">
        <f>(G256-E256)/E256</f>
        <v>0.01</v>
      </c>
      <c r="H296" s="157"/>
      <c r="I296" s="190">
        <f>(I256-G256)/G256</f>
        <v>-0.024</v>
      </c>
      <c r="J296" s="183"/>
      <c r="K296" s="190">
        <f>(K256-I256)/I256</f>
        <v>-0.013</v>
      </c>
      <c r="L296" s="157"/>
      <c r="M296" s="190">
        <f>(M256-K256)/K256</f>
        <v>0.06</v>
      </c>
      <c r="N296" s="190"/>
      <c r="O296" s="190">
        <f>(O256-M256)/M256</f>
        <v>0.022</v>
      </c>
      <c r="P296" s="157"/>
      <c r="Q296" s="190">
        <f>(Q256-O256)/O256</f>
        <v>0.043</v>
      </c>
      <c r="R296" s="157"/>
      <c r="S296" s="190">
        <f>(S256-Q256)/Q256</f>
        <v>0.037</v>
      </c>
      <c r="T296" s="190"/>
      <c r="U296" s="190">
        <f>(U256-S256)/S256</f>
        <v>0.03</v>
      </c>
      <c r="V296" s="190"/>
    </row>
    <row r="297" spans="1:22" ht="11.25" customHeight="1">
      <c r="A297" s="157"/>
      <c r="B297" s="157"/>
      <c r="C297" s="190"/>
      <c r="D297" s="183"/>
      <c r="E297" s="190"/>
      <c r="F297" s="157"/>
      <c r="G297" s="190"/>
      <c r="H297" s="157"/>
      <c r="I297" s="190"/>
      <c r="J297" s="183"/>
      <c r="K297" s="190"/>
      <c r="L297" s="157"/>
      <c r="M297" s="190"/>
      <c r="N297" s="190"/>
      <c r="O297" s="190"/>
      <c r="P297" s="157"/>
      <c r="Q297" s="190"/>
      <c r="R297" s="157"/>
      <c r="S297" s="190"/>
      <c r="T297" s="190"/>
      <c r="U297" s="190"/>
      <c r="V297" s="190"/>
    </row>
    <row r="298" spans="1:22" ht="11.25" customHeight="1">
      <c r="A298" s="155" t="s">
        <v>15</v>
      </c>
      <c r="B298" s="157"/>
      <c r="C298" s="190">
        <v>-0.076</v>
      </c>
      <c r="D298" s="183"/>
      <c r="E298" s="190">
        <f>(E258-C258)/C258</f>
        <v>0.036</v>
      </c>
      <c r="F298" s="157"/>
      <c r="G298" s="190">
        <f>(G258-E258)/E258</f>
        <v>0.045</v>
      </c>
      <c r="H298" s="157"/>
      <c r="I298" s="190">
        <f>(I258-G258)/G258</f>
        <v>0.071</v>
      </c>
      <c r="J298" s="183"/>
      <c r="K298" s="190">
        <f>(K258-I258)/I258</f>
        <v>-0.013</v>
      </c>
      <c r="L298" s="157"/>
      <c r="M298" s="190">
        <f>(M258-K258)/K258</f>
        <v>0.028</v>
      </c>
      <c r="N298" s="190"/>
      <c r="O298" s="190">
        <f>(O258-M258)/M258</f>
        <v>0.036</v>
      </c>
      <c r="P298" s="157"/>
      <c r="Q298" s="190">
        <f>(Q258-O258)/O258</f>
        <v>-0.074</v>
      </c>
      <c r="R298" s="157"/>
      <c r="S298" s="190">
        <f>(S258-Q258)/Q258</f>
        <v>-0.041</v>
      </c>
      <c r="T298" s="190"/>
      <c r="U298" s="190">
        <f>(U258-S258)/S258</f>
        <v>0.038</v>
      </c>
      <c r="V298" s="190"/>
    </row>
    <row r="299" spans="1:22" ht="11.25" customHeight="1">
      <c r="A299" s="157"/>
      <c r="B299" s="157"/>
      <c r="C299" s="190"/>
      <c r="D299" s="183"/>
      <c r="E299" s="190"/>
      <c r="F299" s="157"/>
      <c r="G299" s="190"/>
      <c r="H299" s="157"/>
      <c r="I299" s="190"/>
      <c r="J299" s="183"/>
      <c r="K299" s="190"/>
      <c r="L299" s="157"/>
      <c r="M299" s="190"/>
      <c r="N299" s="190"/>
      <c r="O299" s="190"/>
      <c r="P299" s="157"/>
      <c r="Q299" s="190"/>
      <c r="R299" s="157"/>
      <c r="S299" s="190"/>
      <c r="T299" s="190"/>
      <c r="U299" s="190"/>
      <c r="V299" s="190"/>
    </row>
    <row r="300" spans="1:22" ht="11.25" customHeight="1">
      <c r="A300" s="155" t="s">
        <v>16</v>
      </c>
      <c r="B300" s="157"/>
      <c r="C300" s="190">
        <v>0.069</v>
      </c>
      <c r="D300" s="183"/>
      <c r="E300" s="190">
        <f>(E260-C260)/C260</f>
        <v>0.026</v>
      </c>
      <c r="F300" s="157"/>
      <c r="G300" s="190">
        <f>(G260-E260)/E260</f>
        <v>0.05</v>
      </c>
      <c r="H300" s="157"/>
      <c r="I300" s="190">
        <f>(I260-G260)/G260</f>
        <v>-0.008</v>
      </c>
      <c r="J300" s="183"/>
      <c r="K300" s="190">
        <f>(K260-I260)/I260</f>
        <v>0.061</v>
      </c>
      <c r="L300" s="157"/>
      <c r="M300" s="190">
        <f>(M260-K260)/K260</f>
        <v>0.034</v>
      </c>
      <c r="N300" s="190"/>
      <c r="O300" s="190">
        <f>(O260-M260)/M260</f>
        <v>0.039</v>
      </c>
      <c r="P300" s="157"/>
      <c r="Q300" s="190">
        <f>(Q260-O260)/O260</f>
        <v>-0.085</v>
      </c>
      <c r="R300" s="157"/>
      <c r="S300" s="190">
        <f>(S260-Q260)/Q260</f>
        <v>-0.067</v>
      </c>
      <c r="T300" s="190"/>
      <c r="U300" s="190">
        <f>(U260-S260)/S260</f>
        <v>0.062</v>
      </c>
      <c r="V300" s="190"/>
    </row>
    <row r="301" spans="1:22" ht="11.25" customHeight="1">
      <c r="A301" s="157"/>
      <c r="B301" s="157"/>
      <c r="C301" s="190"/>
      <c r="D301" s="183"/>
      <c r="E301" s="190"/>
      <c r="F301" s="157"/>
      <c r="G301" s="190"/>
      <c r="H301" s="157"/>
      <c r="I301" s="190"/>
      <c r="J301" s="183"/>
      <c r="K301" s="190"/>
      <c r="L301" s="157"/>
      <c r="M301" s="190"/>
      <c r="N301" s="190"/>
      <c r="O301" s="190"/>
      <c r="P301" s="157"/>
      <c r="Q301" s="190"/>
      <c r="R301" s="157"/>
      <c r="S301" s="190"/>
      <c r="T301" s="190"/>
      <c r="U301" s="190"/>
      <c r="V301" s="190"/>
    </row>
    <row r="302" spans="1:22" ht="11.25" customHeight="1">
      <c r="A302" s="155" t="s">
        <v>17</v>
      </c>
      <c r="B302" s="157"/>
      <c r="C302" s="190">
        <v>-0.069</v>
      </c>
      <c r="D302" s="183"/>
      <c r="E302" s="190">
        <f>(E262-C262)/C262</f>
        <v>-0.067</v>
      </c>
      <c r="F302" s="157"/>
      <c r="G302" s="190">
        <f>(G262-E262)/E262</f>
        <v>0.057</v>
      </c>
      <c r="H302" s="157"/>
      <c r="I302" s="190">
        <f>(I262-G262)/G262</f>
        <v>0.052</v>
      </c>
      <c r="J302" s="183"/>
      <c r="K302" s="190">
        <f>(K262-I262)/I262</f>
        <v>0.065</v>
      </c>
      <c r="L302" s="157"/>
      <c r="M302" s="190">
        <f>(M262-K262)/K262</f>
        <v>0.098</v>
      </c>
      <c r="N302" s="190"/>
      <c r="O302" s="190">
        <f>(O262-M262)/M262</f>
        <v>0.042</v>
      </c>
      <c r="P302" s="157"/>
      <c r="Q302" s="190">
        <f>(Q262-O262)/O262</f>
        <v>0.036</v>
      </c>
      <c r="R302" s="157"/>
      <c r="S302" s="190">
        <f>(S262-Q262)/Q262</f>
        <v>-0.082</v>
      </c>
      <c r="T302" s="190"/>
      <c r="U302" s="190">
        <f>(U262-S262)/S262</f>
        <v>-0.003</v>
      </c>
      <c r="V302" s="190"/>
    </row>
    <row r="303" spans="1:22" ht="11.25" customHeight="1">
      <c r="A303" s="157"/>
      <c r="B303" s="157"/>
      <c r="C303" s="190"/>
      <c r="D303" s="183"/>
      <c r="E303" s="190"/>
      <c r="F303" s="157"/>
      <c r="G303" s="190"/>
      <c r="H303" s="157"/>
      <c r="I303" s="190"/>
      <c r="J303" s="183"/>
      <c r="K303" s="190"/>
      <c r="L303" s="157"/>
      <c r="M303" s="190"/>
      <c r="N303" s="190"/>
      <c r="O303" s="190"/>
      <c r="P303" s="157"/>
      <c r="Q303" s="190"/>
      <c r="R303" s="157"/>
      <c r="S303" s="190"/>
      <c r="T303" s="190"/>
      <c r="U303" s="190"/>
      <c r="V303" s="190"/>
    </row>
    <row r="304" spans="1:22" ht="11.25" customHeight="1">
      <c r="A304" s="165" t="s">
        <v>18</v>
      </c>
      <c r="B304" s="157"/>
      <c r="C304" s="190">
        <v>-0.101</v>
      </c>
      <c r="D304" s="183"/>
      <c r="E304" s="190">
        <f>(E264-C264)/C264</f>
        <v>-0.002</v>
      </c>
      <c r="F304" s="157"/>
      <c r="G304" s="190">
        <f>(G264-E264)/E264</f>
        <v>0.054</v>
      </c>
      <c r="H304" s="157"/>
      <c r="I304" s="190">
        <f>(I264-G264)/G264</f>
        <v>0.003</v>
      </c>
      <c r="J304" s="183"/>
      <c r="K304" s="190">
        <f>(K264-I264)/I264</f>
        <v>-0.062</v>
      </c>
      <c r="L304" s="157"/>
      <c r="M304" s="190">
        <f>(M264-K264)/K264</f>
        <v>0.07</v>
      </c>
      <c r="N304" s="190"/>
      <c r="O304" s="190">
        <f>(O264-M264)/M264</f>
        <v>0.225</v>
      </c>
      <c r="P304" s="157"/>
      <c r="Q304" s="190">
        <f>(Q264-O264)/O264</f>
        <v>0.028</v>
      </c>
      <c r="R304" s="157"/>
      <c r="S304" s="190">
        <f>(S264-Q264)/Q264</f>
        <v>-0.001</v>
      </c>
      <c r="T304" s="190"/>
      <c r="U304" s="190">
        <f>(U264-S264)/S264</f>
        <v>0.017</v>
      </c>
      <c r="V304" s="190"/>
    </row>
    <row r="305" spans="1:22" ht="11.25" customHeight="1">
      <c r="A305" s="157"/>
      <c r="B305" s="157"/>
      <c r="C305" s="190"/>
      <c r="D305" s="183"/>
      <c r="E305" s="190"/>
      <c r="F305" s="157"/>
      <c r="G305" s="190"/>
      <c r="H305" s="157"/>
      <c r="I305" s="190"/>
      <c r="J305" s="183"/>
      <c r="K305" s="190"/>
      <c r="L305" s="157"/>
      <c r="M305" s="190"/>
      <c r="N305" s="190"/>
      <c r="O305" s="190"/>
      <c r="P305" s="157"/>
      <c r="Q305" s="190"/>
      <c r="R305" s="157"/>
      <c r="S305" s="190"/>
      <c r="T305" s="190"/>
      <c r="U305" s="190"/>
      <c r="V305" s="190"/>
    </row>
    <row r="306" spans="1:22" ht="11.25" customHeight="1">
      <c r="A306" s="155" t="s">
        <v>40</v>
      </c>
      <c r="B306" s="157"/>
      <c r="C306" s="190">
        <v>-0.007</v>
      </c>
      <c r="D306" s="183"/>
      <c r="E306" s="190">
        <f>(E266-C266)/C266</f>
        <v>-0.177</v>
      </c>
      <c r="F306" s="157"/>
      <c r="G306" s="190">
        <f>(G266-E266)/E266</f>
        <v>0.172</v>
      </c>
      <c r="H306" s="157"/>
      <c r="I306" s="190">
        <f>(I266-G266)/G266</f>
        <v>-0.021</v>
      </c>
      <c r="J306" s="183"/>
      <c r="K306" s="190">
        <f>(K266-I266)/I266</f>
        <v>0.027</v>
      </c>
      <c r="L306" s="157"/>
      <c r="M306" s="190">
        <f>(M266-K266)/K266</f>
        <v>0.065</v>
      </c>
      <c r="N306" s="190"/>
      <c r="O306" s="190">
        <f>(O266-M266)/M266</f>
        <v>-0.025</v>
      </c>
      <c r="P306" s="157"/>
      <c r="Q306" s="190">
        <f>(Q266-O266)/O266</f>
        <v>-0.004</v>
      </c>
      <c r="R306" s="157"/>
      <c r="S306" s="190">
        <f>(S266-Q266)/Q266</f>
        <v>-0.03</v>
      </c>
      <c r="T306" s="190"/>
      <c r="U306" s="190">
        <f>(U266-S266)/S266</f>
        <v>0.012</v>
      </c>
      <c r="V306" s="190"/>
    </row>
    <row r="307" spans="1:22" ht="11.25" customHeight="1">
      <c r="A307" s="157"/>
      <c r="B307" s="157"/>
      <c r="C307" s="190"/>
      <c r="D307" s="183"/>
      <c r="E307" s="190"/>
      <c r="F307" s="157"/>
      <c r="G307" s="190"/>
      <c r="H307" s="157"/>
      <c r="I307" s="190"/>
      <c r="J307" s="183"/>
      <c r="K307" s="190"/>
      <c r="L307" s="157"/>
      <c r="M307" s="190"/>
      <c r="N307" s="190"/>
      <c r="O307" s="190"/>
      <c r="P307" s="157"/>
      <c r="Q307" s="190"/>
      <c r="R307" s="157"/>
      <c r="S307" s="190"/>
      <c r="T307" s="190"/>
      <c r="U307" s="190"/>
      <c r="V307" s="190"/>
    </row>
    <row r="308" spans="1:22" ht="11.25" customHeight="1">
      <c r="A308" s="155" t="s">
        <v>19</v>
      </c>
      <c r="B308" s="157"/>
      <c r="C308" s="190">
        <v>-0.004</v>
      </c>
      <c r="D308" s="183"/>
      <c r="E308" s="190">
        <f>(E268-C268)/C268</f>
        <v>-0.135</v>
      </c>
      <c r="F308" s="157"/>
      <c r="G308" s="190">
        <f>(G268-E268)/E268</f>
        <v>0.077</v>
      </c>
      <c r="H308" s="157"/>
      <c r="I308" s="190">
        <f>(I268-G268)/G268</f>
        <v>-0.094</v>
      </c>
      <c r="J308" s="183"/>
      <c r="K308" s="190">
        <f>(K268-I268)/I268</f>
        <v>0.014</v>
      </c>
      <c r="L308" s="157"/>
      <c r="M308" s="190">
        <f>(M268-K268)/K268</f>
        <v>0.079</v>
      </c>
      <c r="N308" s="190"/>
      <c r="O308" s="190">
        <f>(O268-M268)/M268</f>
        <v>0.325</v>
      </c>
      <c r="P308" s="157"/>
      <c r="Q308" s="190">
        <f>(Q268-O268)/O268</f>
        <v>0.02</v>
      </c>
      <c r="R308" s="157"/>
      <c r="S308" s="190">
        <f>(S268-Q268)/Q268</f>
        <v>-0.014</v>
      </c>
      <c r="T308" s="190"/>
      <c r="U308" s="190">
        <f>(U268-S268)/S268</f>
        <v>-0.062</v>
      </c>
      <c r="V308" s="190"/>
    </row>
    <row r="309" spans="1:22" ht="11.25" customHeight="1">
      <c r="A309" s="157"/>
      <c r="B309" s="157"/>
      <c r="C309" s="190"/>
      <c r="D309" s="183"/>
      <c r="E309" s="190"/>
      <c r="F309" s="157"/>
      <c r="G309" s="190"/>
      <c r="H309" s="177"/>
      <c r="I309" s="190"/>
      <c r="J309" s="183"/>
      <c r="K309" s="190"/>
      <c r="L309" s="157"/>
      <c r="M309" s="190"/>
      <c r="N309" s="190"/>
      <c r="O309" s="190"/>
      <c r="P309" s="157"/>
      <c r="Q309" s="190"/>
      <c r="R309" s="157"/>
      <c r="S309" s="190"/>
      <c r="T309" s="190"/>
      <c r="U309" s="190"/>
      <c r="V309" s="190"/>
    </row>
    <row r="310" spans="1:22" ht="11.25" customHeight="1">
      <c r="A310" s="155" t="s">
        <v>20</v>
      </c>
      <c r="B310" s="157"/>
      <c r="C310" s="179" t="s">
        <v>24</v>
      </c>
      <c r="D310" s="184"/>
      <c r="E310" s="190">
        <f>(E270-C270)/C270</f>
        <v>0.179</v>
      </c>
      <c r="F310" s="177"/>
      <c r="G310" s="190">
        <f>(G270-E270)/E270</f>
        <v>0.073</v>
      </c>
      <c r="H310" s="177"/>
      <c r="I310" s="190">
        <f>(I270-G270)/G270</f>
        <v>0.033</v>
      </c>
      <c r="J310" s="184"/>
      <c r="K310" s="190">
        <f>(K270-I270)/I270</f>
        <v>0.039</v>
      </c>
      <c r="L310" s="177"/>
      <c r="M310" s="190">
        <f>(M270-K270)/K270</f>
        <v>0.06</v>
      </c>
      <c r="N310" s="191"/>
      <c r="O310" s="190">
        <f>(O270-M270)/M270</f>
        <v>0.068</v>
      </c>
      <c r="P310" s="177"/>
      <c r="Q310" s="190">
        <f>(Q270-O270)/O270</f>
        <v>-0.017</v>
      </c>
      <c r="R310" s="177"/>
      <c r="S310" s="190">
        <f>(S270-Q270)/Q270</f>
        <v>-0.011</v>
      </c>
      <c r="T310" s="190"/>
      <c r="U310" s="190">
        <f>(U270-S270)/S270</f>
        <v>0.069</v>
      </c>
      <c r="V310" s="190"/>
    </row>
    <row r="311" spans="1:22" ht="11.25" customHeight="1">
      <c r="A311" s="157"/>
      <c r="B311" s="157"/>
      <c r="C311" s="190"/>
      <c r="D311" s="184"/>
      <c r="E311" s="190"/>
      <c r="F311" s="177"/>
      <c r="G311" s="190"/>
      <c r="H311" s="177"/>
      <c r="I311" s="190"/>
      <c r="J311" s="177"/>
      <c r="K311" s="190"/>
      <c r="L311" s="177"/>
      <c r="M311" s="190"/>
      <c r="N311" s="177"/>
      <c r="O311" s="190"/>
      <c r="P311" s="177"/>
      <c r="Q311" s="190"/>
      <c r="R311" s="177"/>
      <c r="S311" s="190"/>
      <c r="T311" s="190"/>
      <c r="U311" s="190"/>
      <c r="V311" s="190"/>
    </row>
    <row r="312" spans="1:22" ht="11.25" customHeight="1">
      <c r="A312" s="155" t="s">
        <v>31</v>
      </c>
      <c r="B312" s="157"/>
      <c r="C312" s="190">
        <v>0.074</v>
      </c>
      <c r="D312" s="191"/>
      <c r="E312" s="190">
        <f>(E272-C272)/C272</f>
        <v>-0.015</v>
      </c>
      <c r="F312" s="191"/>
      <c r="G312" s="190">
        <f>(G272-E272)/E272</f>
        <v>0.062</v>
      </c>
      <c r="H312" s="191"/>
      <c r="I312" s="190">
        <f>(I272-G272)/G272</f>
        <v>0.008</v>
      </c>
      <c r="J312" s="191"/>
      <c r="K312" s="190">
        <f>(K272-I272)/I272</f>
        <v>0.028</v>
      </c>
      <c r="L312" s="191"/>
      <c r="M312" s="190">
        <f>(M272-K272)/K272</f>
        <v>0.059</v>
      </c>
      <c r="N312" s="191"/>
      <c r="O312" s="190">
        <f>(O272-M272)/M272</f>
        <v>0.083</v>
      </c>
      <c r="P312" s="177"/>
      <c r="Q312" s="190">
        <f>(Q272-O272)/O272</f>
        <v>0.002</v>
      </c>
      <c r="R312" s="177"/>
      <c r="S312" s="190">
        <f>(S272-Q272)/Q272</f>
        <v>0.015</v>
      </c>
      <c r="T312" s="190"/>
      <c r="U312" s="190">
        <f>(U272-S272)/S272</f>
        <v>0.029</v>
      </c>
      <c r="V312" s="190"/>
    </row>
    <row r="313" spans="1:22" ht="11.25" customHeight="1">
      <c r="A313" s="157"/>
      <c r="B313" s="157"/>
      <c r="C313" s="195"/>
      <c r="D313" s="177"/>
      <c r="E313" s="195"/>
      <c r="F313" s="177"/>
      <c r="G313" s="195"/>
      <c r="H313" s="177"/>
      <c r="I313" s="195"/>
      <c r="J313" s="177"/>
      <c r="K313" s="195"/>
      <c r="L313" s="177"/>
      <c r="M313" s="195"/>
      <c r="N313" s="177"/>
      <c r="O313" s="195"/>
      <c r="P313" s="177"/>
      <c r="Q313" s="195"/>
      <c r="R313" s="177"/>
      <c r="S313" s="195"/>
      <c r="T313" s="195"/>
      <c r="U313" s="177"/>
      <c r="V313" s="177"/>
    </row>
    <row r="314" spans="1:22" ht="11.25" customHeight="1">
      <c r="A314" s="189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90"/>
      <c r="T314" s="190"/>
      <c r="U314" s="157"/>
      <c r="V314" s="157"/>
    </row>
    <row r="315" spans="1:22" ht="11.25" customHeight="1">
      <c r="A315" s="189"/>
      <c r="B315" s="157"/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90"/>
      <c r="T315" s="190"/>
      <c r="U315" s="157"/>
      <c r="V315" s="157"/>
    </row>
    <row r="316" spans="1:22" ht="11.25" customHeight="1">
      <c r="A316" s="189"/>
      <c r="B316" s="157"/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90"/>
      <c r="T316" s="190"/>
      <c r="U316" s="157"/>
      <c r="V316" s="157"/>
    </row>
    <row r="317" spans="1:22" ht="11.25" customHeight="1">
      <c r="A317" s="189"/>
      <c r="B317" s="157"/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90"/>
      <c r="T317" s="190"/>
      <c r="U317" s="157"/>
      <c r="V317" s="157"/>
    </row>
    <row r="318" spans="1:22" ht="11.25" customHeight="1">
      <c r="A318" s="189"/>
      <c r="B318" s="157"/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90"/>
      <c r="T318" s="190"/>
      <c r="U318" s="157"/>
      <c r="V318" s="157"/>
    </row>
    <row r="319" spans="1:22" ht="11.25" customHeight="1">
      <c r="A319" s="196" t="s">
        <v>0</v>
      </c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77"/>
      <c r="Q319" s="77"/>
      <c r="R319" s="77"/>
      <c r="S319" s="77"/>
      <c r="T319" s="77"/>
      <c r="U319" s="77"/>
      <c r="V319" s="77"/>
    </row>
    <row r="320" spans="1:22" ht="11.25" customHeight="1">
      <c r="A320" s="198" t="s">
        <v>58</v>
      </c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77"/>
      <c r="Q320" s="77"/>
      <c r="R320" s="77"/>
      <c r="S320" s="77"/>
      <c r="T320" s="77"/>
      <c r="U320" s="77"/>
      <c r="V320" s="77"/>
    </row>
    <row r="321" spans="1:22" ht="11.25" customHeight="1">
      <c r="A321" s="199" t="str">
        <f>A3</f>
        <v>1990 - 1999</v>
      </c>
      <c r="B321" s="200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77"/>
      <c r="Q321" s="77"/>
      <c r="R321" s="77"/>
      <c r="S321" s="77"/>
      <c r="T321" s="77"/>
      <c r="U321" s="77"/>
      <c r="V321" s="77"/>
    </row>
    <row r="322" spans="1:22" ht="11.25" customHeight="1">
      <c r="A322" s="196" t="s">
        <v>2</v>
      </c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77"/>
      <c r="Q322" s="77"/>
      <c r="R322" s="77"/>
      <c r="S322" s="77"/>
      <c r="T322" s="77"/>
      <c r="U322" s="77"/>
      <c r="V322" s="77"/>
    </row>
    <row r="323" spans="1:22" ht="11.25" customHeight="1">
      <c r="A323" s="77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77"/>
      <c r="Q323" s="77"/>
      <c r="R323" s="77"/>
      <c r="S323" s="77"/>
      <c r="T323" s="77"/>
      <c r="U323" s="77"/>
      <c r="V323" s="77"/>
    </row>
    <row r="324" spans="1:22" ht="11.25" customHeight="1">
      <c r="A324" s="197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77"/>
      <c r="Q324" s="77"/>
      <c r="R324" s="77"/>
      <c r="S324" s="77"/>
      <c r="T324" s="77"/>
      <c r="U324" s="77"/>
      <c r="V324" s="77"/>
    </row>
    <row r="325" spans="1:22" ht="11.25" customHeight="1">
      <c r="A325" s="157"/>
      <c r="B325" s="157"/>
      <c r="C325" s="276" t="s">
        <v>3</v>
      </c>
      <c r="D325" s="157"/>
      <c r="E325" s="276" t="s">
        <v>4</v>
      </c>
      <c r="F325" s="157"/>
      <c r="G325" s="276" t="s">
        <v>5</v>
      </c>
      <c r="H325" s="157"/>
      <c r="I325" s="276" t="s">
        <v>6</v>
      </c>
      <c r="J325" s="277"/>
      <c r="K325" s="276" t="s">
        <v>7</v>
      </c>
      <c r="L325" s="157"/>
      <c r="M325" s="278" t="s">
        <v>8</v>
      </c>
      <c r="N325" s="279"/>
      <c r="O325" s="278" t="s">
        <v>9</v>
      </c>
      <c r="P325" s="157"/>
      <c r="Q325" s="280">
        <v>1997</v>
      </c>
      <c r="R325" s="157"/>
      <c r="S325" s="280">
        <v>1998</v>
      </c>
      <c r="T325" s="281"/>
      <c r="U325" s="280">
        <v>1999</v>
      </c>
      <c r="V325" s="281"/>
    </row>
    <row r="326" spans="1:22" ht="11.25" customHeight="1">
      <c r="A326" s="197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77"/>
      <c r="Q326" s="77"/>
      <c r="R326" s="77"/>
      <c r="S326" s="77"/>
      <c r="T326" s="77"/>
      <c r="U326" s="77"/>
      <c r="V326" s="77"/>
    </row>
    <row r="327" spans="1:22" ht="11.25" customHeight="1">
      <c r="A327" s="165" t="s">
        <v>10</v>
      </c>
      <c r="B327" s="197"/>
      <c r="C327" s="201">
        <v>197293</v>
      </c>
      <c r="D327" s="197"/>
      <c r="E327" s="201">
        <v>191626</v>
      </c>
      <c r="F327" s="197"/>
      <c r="G327" s="201">
        <v>199560</v>
      </c>
      <c r="H327" s="197"/>
      <c r="I327" s="201">
        <v>216296</v>
      </c>
      <c r="J327" s="201"/>
      <c r="K327" s="296">
        <v>228376</v>
      </c>
      <c r="L327" s="197"/>
      <c r="M327" s="296">
        <v>256790</v>
      </c>
      <c r="N327" s="296"/>
      <c r="O327" s="296">
        <v>251040</v>
      </c>
      <c r="P327" s="77"/>
      <c r="Q327" s="238">
        <v>247776</v>
      </c>
      <c r="R327" s="77"/>
      <c r="S327" s="238">
        <v>254018</v>
      </c>
      <c r="T327" s="238"/>
      <c r="U327" s="238">
        <v>288245</v>
      </c>
      <c r="V327" s="238"/>
    </row>
    <row r="328" spans="1:22" ht="11.25" customHeight="1">
      <c r="A328" s="157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77"/>
      <c r="Q328" s="77"/>
      <c r="R328" s="77"/>
      <c r="S328" s="77"/>
      <c r="T328" s="77"/>
      <c r="U328" s="77"/>
      <c r="V328" s="77"/>
    </row>
    <row r="329" spans="1:22" ht="11.25" customHeight="1">
      <c r="A329" s="155" t="s">
        <v>11</v>
      </c>
      <c r="B329" s="197"/>
      <c r="C329" s="201">
        <v>266881</v>
      </c>
      <c r="D329" s="197"/>
      <c r="E329" s="201">
        <v>265699</v>
      </c>
      <c r="F329" s="197"/>
      <c r="G329" s="201">
        <v>277997</v>
      </c>
      <c r="H329" s="197"/>
      <c r="I329" s="201">
        <v>297688</v>
      </c>
      <c r="J329" s="201"/>
      <c r="K329" s="296">
        <v>321465</v>
      </c>
      <c r="L329" s="197"/>
      <c r="M329" s="296">
        <v>356672</v>
      </c>
      <c r="N329" s="296"/>
      <c r="O329" s="296">
        <v>350569</v>
      </c>
      <c r="P329" s="77"/>
      <c r="Q329" s="163">
        <v>402184</v>
      </c>
      <c r="R329" s="77"/>
      <c r="S329" s="163">
        <v>463454</v>
      </c>
      <c r="T329" s="163"/>
      <c r="U329" s="163">
        <v>491416</v>
      </c>
      <c r="V329" s="163"/>
    </row>
    <row r="330" spans="1:22" ht="11.25" customHeight="1">
      <c r="A330" s="157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77"/>
      <c r="Q330" s="163"/>
      <c r="R330" s="77"/>
      <c r="S330" s="163"/>
      <c r="T330" s="163"/>
      <c r="U330" s="163"/>
      <c r="V330" s="163"/>
    </row>
    <row r="331" spans="1:22" ht="11.25" customHeight="1">
      <c r="A331" s="155" t="s">
        <v>12</v>
      </c>
      <c r="B331" s="197"/>
      <c r="C331" s="201">
        <v>290731</v>
      </c>
      <c r="D331" s="197"/>
      <c r="E331" s="201">
        <v>309450</v>
      </c>
      <c r="F331" s="197"/>
      <c r="G331" s="201">
        <v>333835</v>
      </c>
      <c r="H331" s="197"/>
      <c r="I331" s="201">
        <v>317451</v>
      </c>
      <c r="J331" s="201"/>
      <c r="K331" s="296">
        <v>343221</v>
      </c>
      <c r="L331" s="197"/>
      <c r="M331" s="296">
        <v>373491</v>
      </c>
      <c r="N331" s="296"/>
      <c r="O331" s="296">
        <v>386205</v>
      </c>
      <c r="P331" s="77"/>
      <c r="Q331" s="163">
        <v>378814</v>
      </c>
      <c r="R331" s="77"/>
      <c r="S331" s="163">
        <v>421497</v>
      </c>
      <c r="T331" s="163"/>
      <c r="U331" s="163">
        <v>451731</v>
      </c>
      <c r="V331" s="163"/>
    </row>
    <row r="332" spans="1:22" ht="11.25" customHeight="1">
      <c r="A332" s="157"/>
      <c r="B332" s="197"/>
      <c r="C332" s="197"/>
      <c r="D332" s="197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77"/>
      <c r="Q332" s="163"/>
      <c r="R332" s="77"/>
      <c r="S332" s="163"/>
      <c r="T332" s="163"/>
      <c r="U332" s="163"/>
      <c r="V332" s="163"/>
    </row>
    <row r="333" spans="1:22" ht="11.25" customHeight="1">
      <c r="A333" s="165" t="s">
        <v>48</v>
      </c>
      <c r="B333" s="197"/>
      <c r="C333" s="201">
        <v>134491</v>
      </c>
      <c r="D333" s="197"/>
      <c r="E333" s="201">
        <v>135574</v>
      </c>
      <c r="F333" s="197"/>
      <c r="G333" s="201">
        <v>148798</v>
      </c>
      <c r="H333" s="197"/>
      <c r="I333" s="201">
        <v>155047</v>
      </c>
      <c r="J333" s="201"/>
      <c r="K333" s="296">
        <v>156123</v>
      </c>
      <c r="L333" s="197"/>
      <c r="M333" s="296">
        <v>169474</v>
      </c>
      <c r="N333" s="296"/>
      <c r="O333" s="296">
        <v>163341</v>
      </c>
      <c r="P333" s="77"/>
      <c r="Q333" s="163">
        <v>165512</v>
      </c>
      <c r="R333" s="77"/>
      <c r="S333" s="163">
        <v>165921</v>
      </c>
      <c r="T333" s="163"/>
      <c r="U333" s="163">
        <v>163814</v>
      </c>
      <c r="V333" s="163"/>
    </row>
    <row r="334" spans="1:22" ht="11.25" customHeight="1">
      <c r="A334" s="157"/>
      <c r="B334" s="197"/>
      <c r="C334" s="197"/>
      <c r="D334" s="197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77"/>
      <c r="Q334" s="163"/>
      <c r="R334" s="77"/>
      <c r="S334" s="163"/>
      <c r="T334" s="163"/>
      <c r="U334" s="163"/>
      <c r="V334" s="163"/>
    </row>
    <row r="335" spans="1:22" ht="11.25" customHeight="1">
      <c r="A335" s="155" t="s">
        <v>14</v>
      </c>
      <c r="B335" s="197"/>
      <c r="C335" s="201">
        <v>281252</v>
      </c>
      <c r="D335" s="197"/>
      <c r="E335" s="201">
        <v>283578</v>
      </c>
      <c r="F335" s="197"/>
      <c r="G335" s="201">
        <v>288310</v>
      </c>
      <c r="H335" s="197"/>
      <c r="I335" s="201">
        <v>285448</v>
      </c>
      <c r="J335" s="201"/>
      <c r="K335" s="296">
        <v>291483</v>
      </c>
      <c r="L335" s="197"/>
      <c r="M335" s="296">
        <v>319279</v>
      </c>
      <c r="N335" s="296"/>
      <c r="O335" s="296">
        <v>311895</v>
      </c>
      <c r="P335" s="77"/>
      <c r="Q335" s="163">
        <v>317870</v>
      </c>
      <c r="R335" s="77"/>
      <c r="S335" s="163">
        <v>339457</v>
      </c>
      <c r="T335" s="163"/>
      <c r="U335" s="163">
        <v>374030</v>
      </c>
      <c r="V335" s="163"/>
    </row>
    <row r="336" spans="1:22" ht="11.25" customHeight="1">
      <c r="A336" s="157"/>
      <c r="B336" s="197"/>
      <c r="C336" s="197"/>
      <c r="D336" s="197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77"/>
      <c r="Q336" s="163"/>
      <c r="R336" s="77"/>
      <c r="S336" s="163"/>
      <c r="T336" s="163"/>
      <c r="U336" s="163"/>
      <c r="V336" s="163"/>
    </row>
    <row r="337" spans="1:22" ht="11.25" customHeight="1">
      <c r="A337" s="155" t="s">
        <v>15</v>
      </c>
      <c r="B337" s="197"/>
      <c r="C337" s="201">
        <v>206478</v>
      </c>
      <c r="D337" s="197"/>
      <c r="E337" s="201">
        <v>220631</v>
      </c>
      <c r="F337" s="197"/>
      <c r="G337" s="201">
        <v>236181</v>
      </c>
      <c r="H337" s="197"/>
      <c r="I337" s="201">
        <v>245481</v>
      </c>
      <c r="J337" s="201"/>
      <c r="K337" s="296">
        <v>250175</v>
      </c>
      <c r="L337" s="197"/>
      <c r="M337" s="296">
        <v>268224</v>
      </c>
      <c r="N337" s="296"/>
      <c r="O337" s="296">
        <v>258672</v>
      </c>
      <c r="P337" s="77"/>
      <c r="Q337" s="163">
        <v>244156</v>
      </c>
      <c r="R337" s="77"/>
      <c r="S337" s="163">
        <v>234736</v>
      </c>
      <c r="T337" s="163"/>
      <c r="U337" s="163">
        <v>221015</v>
      </c>
      <c r="V337" s="163"/>
    </row>
    <row r="338" spans="1:22" ht="11.25" customHeight="1">
      <c r="A338" s="157"/>
      <c r="B338" s="197"/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77"/>
      <c r="Q338" s="163"/>
      <c r="R338" s="77"/>
      <c r="S338" s="163"/>
      <c r="T338" s="163"/>
      <c r="U338" s="163"/>
      <c r="V338" s="163"/>
    </row>
    <row r="339" spans="1:22" ht="11.25" customHeight="1">
      <c r="A339" s="155" t="s">
        <v>16</v>
      </c>
      <c r="B339" s="197"/>
      <c r="C339" s="201">
        <v>229721</v>
      </c>
      <c r="D339" s="197"/>
      <c r="E339" s="201">
        <v>241272</v>
      </c>
      <c r="F339" s="197"/>
      <c r="G339" s="201">
        <v>246934</v>
      </c>
      <c r="H339" s="197"/>
      <c r="I339" s="201">
        <v>244942</v>
      </c>
      <c r="J339" s="201"/>
      <c r="K339" s="296">
        <v>256207</v>
      </c>
      <c r="L339" s="197"/>
      <c r="M339" s="296">
        <v>264048</v>
      </c>
      <c r="N339" s="296"/>
      <c r="O339" s="296">
        <v>242889</v>
      </c>
      <c r="P339" s="77"/>
      <c r="Q339" s="163">
        <v>234477</v>
      </c>
      <c r="R339" s="77"/>
      <c r="S339" s="163">
        <v>219368</v>
      </c>
      <c r="T339" s="163"/>
      <c r="U339" s="163">
        <v>227475</v>
      </c>
      <c r="V339" s="163"/>
    </row>
    <row r="340" spans="1:22" ht="11.25" customHeight="1">
      <c r="A340" s="157"/>
      <c r="B340" s="197"/>
      <c r="C340" s="197"/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77"/>
      <c r="Q340" s="163"/>
      <c r="R340" s="77"/>
      <c r="S340" s="163"/>
      <c r="T340" s="163"/>
      <c r="U340" s="163"/>
      <c r="V340" s="163"/>
    </row>
    <row r="341" spans="1:22" ht="11.25" customHeight="1">
      <c r="A341" s="155" t="s">
        <v>17</v>
      </c>
      <c r="B341" s="197"/>
      <c r="C341" s="201">
        <v>248376</v>
      </c>
      <c r="D341" s="197"/>
      <c r="E341" s="201">
        <v>239887</v>
      </c>
      <c r="F341" s="197"/>
      <c r="G341" s="201">
        <v>258605</v>
      </c>
      <c r="H341" s="197"/>
      <c r="I341" s="201">
        <v>273330</v>
      </c>
      <c r="J341" s="201"/>
      <c r="K341" s="296">
        <v>296907</v>
      </c>
      <c r="L341" s="197"/>
      <c r="M341" s="296">
        <v>343067</v>
      </c>
      <c r="N341" s="296"/>
      <c r="O341" s="296">
        <v>345603</v>
      </c>
      <c r="P341" s="77"/>
      <c r="Q341" s="163">
        <v>355177</v>
      </c>
      <c r="R341" s="77"/>
      <c r="S341" s="163">
        <v>346374</v>
      </c>
      <c r="T341" s="163"/>
      <c r="U341" s="163">
        <v>349272</v>
      </c>
      <c r="V341" s="163"/>
    </row>
    <row r="342" spans="1:22" ht="11.25" customHeight="1">
      <c r="A342" s="157"/>
      <c r="B342" s="197"/>
      <c r="C342" s="197"/>
      <c r="D342" s="197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77"/>
      <c r="Q342" s="163"/>
      <c r="R342" s="77"/>
      <c r="S342" s="163"/>
      <c r="T342" s="163"/>
      <c r="U342" s="163"/>
      <c r="V342" s="163"/>
    </row>
    <row r="343" spans="1:22" ht="11.25" customHeight="1">
      <c r="A343" s="165" t="s">
        <v>18</v>
      </c>
      <c r="B343" s="197"/>
      <c r="C343" s="201">
        <v>276679</v>
      </c>
      <c r="D343" s="197"/>
      <c r="E343" s="201">
        <v>286341</v>
      </c>
      <c r="F343" s="197"/>
      <c r="G343" s="201">
        <v>315959</v>
      </c>
      <c r="H343" s="197"/>
      <c r="I343" s="201">
        <v>310348</v>
      </c>
      <c r="J343" s="201"/>
      <c r="K343" s="296">
        <v>296223</v>
      </c>
      <c r="L343" s="197"/>
      <c r="M343" s="296">
        <v>307734</v>
      </c>
      <c r="N343" s="296"/>
      <c r="O343" s="296">
        <v>346753</v>
      </c>
      <c r="P343" s="77"/>
      <c r="Q343" s="163">
        <v>361531</v>
      </c>
      <c r="R343" s="77"/>
      <c r="S343" s="163">
        <v>380503</v>
      </c>
      <c r="T343" s="163"/>
      <c r="U343" s="163">
        <v>389340</v>
      </c>
      <c r="V343" s="163"/>
    </row>
    <row r="344" spans="1:22" ht="11.25" customHeight="1">
      <c r="A344" s="197"/>
      <c r="B344" s="197"/>
      <c r="C344" s="197"/>
      <c r="D344" s="197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77"/>
      <c r="Q344" s="163"/>
      <c r="R344" s="77"/>
      <c r="S344" s="163"/>
      <c r="T344" s="163"/>
      <c r="U344" s="163"/>
      <c r="V344" s="163"/>
    </row>
    <row r="345" spans="1:22" ht="11.25" customHeight="1">
      <c r="A345" s="196" t="s">
        <v>40</v>
      </c>
      <c r="B345" s="197"/>
      <c r="C345" s="201">
        <v>233679</v>
      </c>
      <c r="D345" s="197"/>
      <c r="E345" s="201">
        <v>195996</v>
      </c>
      <c r="F345" s="197"/>
      <c r="G345" s="201">
        <v>242008</v>
      </c>
      <c r="H345" s="197"/>
      <c r="I345" s="201">
        <v>246370</v>
      </c>
      <c r="J345" s="201"/>
      <c r="K345" s="296">
        <v>258455</v>
      </c>
      <c r="L345" s="197"/>
      <c r="M345" s="296">
        <v>276789</v>
      </c>
      <c r="N345" s="296"/>
      <c r="O345" s="296">
        <v>248338</v>
      </c>
      <c r="P345" s="77"/>
      <c r="Q345" s="163">
        <v>261439</v>
      </c>
      <c r="R345" s="77"/>
      <c r="S345" s="163">
        <v>262078</v>
      </c>
      <c r="T345" s="163"/>
      <c r="U345" s="163">
        <v>269321</v>
      </c>
      <c r="V345" s="163"/>
    </row>
    <row r="346" spans="1:22" ht="11.25" customHeight="1">
      <c r="A346" s="197"/>
      <c r="B346" s="197"/>
      <c r="C346" s="197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77"/>
      <c r="Q346" s="163"/>
      <c r="R346" s="77"/>
      <c r="S346" s="163"/>
      <c r="T346" s="163"/>
      <c r="U346" s="163"/>
      <c r="V346" s="163"/>
    </row>
    <row r="347" spans="1:22" ht="11.25" customHeight="1">
      <c r="A347" s="196" t="s">
        <v>19</v>
      </c>
      <c r="B347" s="197"/>
      <c r="C347" s="201">
        <v>277052</v>
      </c>
      <c r="D347" s="197"/>
      <c r="E347" s="201">
        <v>235007</v>
      </c>
      <c r="F347" s="197"/>
      <c r="G347" s="201">
        <v>268441</v>
      </c>
      <c r="H347" s="197"/>
      <c r="I347" s="201">
        <v>266907</v>
      </c>
      <c r="J347" s="201"/>
      <c r="K347" s="296">
        <v>263487</v>
      </c>
      <c r="L347" s="197"/>
      <c r="M347" s="296">
        <v>298073</v>
      </c>
      <c r="N347" s="296"/>
      <c r="O347" s="296">
        <v>368958</v>
      </c>
      <c r="P347" s="77"/>
      <c r="Q347" s="163">
        <v>370718</v>
      </c>
      <c r="R347" s="77"/>
      <c r="S347" s="163">
        <v>374545</v>
      </c>
      <c r="T347" s="163"/>
      <c r="U347" s="163">
        <v>354440</v>
      </c>
      <c r="V347" s="163"/>
    </row>
    <row r="348" spans="1:22" ht="11.25" customHeight="1">
      <c r="A348" s="197"/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77"/>
      <c r="Q348" s="163"/>
      <c r="R348" s="77"/>
      <c r="S348" s="163"/>
      <c r="T348" s="163"/>
      <c r="U348" s="163"/>
      <c r="V348" s="163"/>
    </row>
    <row r="349" spans="1:22" ht="11.25" customHeight="1">
      <c r="A349" s="196" t="s">
        <v>20</v>
      </c>
      <c r="B349" s="197"/>
      <c r="C349" s="201">
        <v>301339</v>
      </c>
      <c r="D349" s="202"/>
      <c r="E349" s="201">
        <v>383356</v>
      </c>
      <c r="F349" s="202"/>
      <c r="G349" s="201">
        <v>417972</v>
      </c>
      <c r="H349" s="202"/>
      <c r="I349" s="201">
        <v>446216</v>
      </c>
      <c r="J349" s="297"/>
      <c r="K349" s="296">
        <v>461622</v>
      </c>
      <c r="L349" s="202"/>
      <c r="M349" s="296">
        <v>501378</v>
      </c>
      <c r="N349" s="298"/>
      <c r="O349" s="296">
        <v>516140</v>
      </c>
      <c r="P349" s="80"/>
      <c r="Q349" s="163">
        <v>518398</v>
      </c>
      <c r="R349" s="80"/>
      <c r="S349" s="163">
        <v>513973</v>
      </c>
      <c r="T349" s="163"/>
      <c r="U349" s="163">
        <v>513116</v>
      </c>
      <c r="V349" s="163"/>
    </row>
    <row r="350" spans="1:22" ht="11.25" customHeight="1">
      <c r="A350" s="197"/>
      <c r="B350" s="197"/>
      <c r="C350" s="203"/>
      <c r="D350" s="202"/>
      <c r="E350" s="203"/>
      <c r="F350" s="202"/>
      <c r="G350" s="203"/>
      <c r="H350" s="202"/>
      <c r="I350" s="203"/>
      <c r="J350" s="202"/>
      <c r="K350" s="203"/>
      <c r="L350" s="202"/>
      <c r="M350" s="203"/>
      <c r="N350" s="202"/>
      <c r="O350" s="203"/>
      <c r="P350" s="80"/>
      <c r="Q350" s="203"/>
      <c r="R350" s="80"/>
      <c r="S350" s="203"/>
      <c r="T350" s="110"/>
      <c r="U350" s="203"/>
      <c r="V350" s="110"/>
    </row>
    <row r="351" spans="1:22" ht="11.25" customHeight="1" thickBot="1">
      <c r="A351" s="155" t="s">
        <v>31</v>
      </c>
      <c r="B351" s="197"/>
      <c r="C351" s="204">
        <f>SUM(C327:C349)</f>
        <v>2943972</v>
      </c>
      <c r="D351" s="205"/>
      <c r="E351" s="204">
        <f>SUM(E327:E349)</f>
        <v>2988417</v>
      </c>
      <c r="F351" s="205"/>
      <c r="G351" s="204">
        <f>SUM(G327:G349)</f>
        <v>3234600</v>
      </c>
      <c r="H351" s="205"/>
      <c r="I351" s="204">
        <f>SUM(I327:I349)</f>
        <v>3305524</v>
      </c>
      <c r="J351" s="205"/>
      <c r="K351" s="204">
        <f>SUM(K327:K349)</f>
        <v>3423744</v>
      </c>
      <c r="L351" s="205"/>
      <c r="M351" s="204">
        <f>SUM(M327:M349)</f>
        <v>3735019</v>
      </c>
      <c r="N351" s="205"/>
      <c r="O351" s="204">
        <f>SUM(O327:O349)</f>
        <v>3790403</v>
      </c>
      <c r="P351" s="299"/>
      <c r="Q351" s="204">
        <f>SUM(Q327:Q349)</f>
        <v>3858052</v>
      </c>
      <c r="R351" s="299"/>
      <c r="S351" s="204">
        <f>SUM(S327:S349)</f>
        <v>3975924</v>
      </c>
      <c r="T351" s="300"/>
      <c r="U351" s="204">
        <f>SUM(U327:U349)</f>
        <v>4093215</v>
      </c>
      <c r="V351" s="300"/>
    </row>
    <row r="352" spans="1:22" ht="11.25" customHeight="1" thickTop="1">
      <c r="A352" s="197"/>
      <c r="B352" s="197"/>
      <c r="C352" s="206"/>
      <c r="D352" s="202"/>
      <c r="E352" s="206"/>
      <c r="F352" s="202"/>
      <c r="G352" s="206"/>
      <c r="H352" s="202"/>
      <c r="I352" s="206"/>
      <c r="J352" s="202"/>
      <c r="K352" s="206"/>
      <c r="L352" s="197"/>
      <c r="M352" s="206"/>
      <c r="N352" s="202"/>
      <c r="O352" s="206"/>
      <c r="P352" s="80"/>
      <c r="Q352" s="206"/>
      <c r="R352" s="80"/>
      <c r="S352" s="206"/>
      <c r="T352" s="206"/>
      <c r="U352" s="206"/>
      <c r="V352" s="206"/>
    </row>
    <row r="353" spans="1:22" ht="11.25" customHeight="1">
      <c r="A353" s="96"/>
      <c r="B353" s="94"/>
      <c r="C353" s="94"/>
      <c r="D353" s="94"/>
      <c r="E353" s="94"/>
      <c r="F353" s="94"/>
      <c r="G353" s="100"/>
      <c r="H353" s="94"/>
      <c r="I353" s="94"/>
      <c r="J353" s="94"/>
      <c r="K353" s="94"/>
      <c r="L353" s="94"/>
      <c r="M353" s="94"/>
      <c r="N353" s="94"/>
      <c r="O353" s="94"/>
      <c r="P353" s="157"/>
      <c r="Q353" s="157"/>
      <c r="R353" s="157"/>
      <c r="S353" s="157"/>
      <c r="T353" s="157"/>
      <c r="U353" s="157"/>
      <c r="V353" s="157"/>
    </row>
    <row r="354" spans="1:22" ht="11.25" customHeight="1">
      <c r="A354" s="95"/>
      <c r="B354" s="94"/>
      <c r="C354" s="94"/>
      <c r="D354" s="94"/>
      <c r="E354" s="94"/>
      <c r="F354" s="94"/>
      <c r="G354" s="100"/>
      <c r="H354" s="94"/>
      <c r="I354" s="94"/>
      <c r="J354" s="94"/>
      <c r="K354" s="94"/>
      <c r="L354" s="94"/>
      <c r="M354" s="94"/>
      <c r="N354" s="94"/>
      <c r="O354" s="94"/>
      <c r="P354" s="157"/>
      <c r="Q354" s="157"/>
      <c r="R354" s="157"/>
      <c r="S354" s="157"/>
      <c r="T354" s="157"/>
      <c r="U354" s="157"/>
      <c r="V354" s="157"/>
    </row>
    <row r="355" spans="1:22" ht="11.25" customHeight="1">
      <c r="A355" s="95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157"/>
      <c r="Q355" s="157"/>
      <c r="R355" s="157"/>
      <c r="S355" s="157"/>
      <c r="T355" s="157"/>
      <c r="U355" s="157"/>
      <c r="V355" s="157"/>
    </row>
    <row r="356" spans="1:22" ht="11.25" customHeight="1">
      <c r="A356" s="95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157"/>
      <c r="Q356" s="157"/>
      <c r="R356" s="157"/>
      <c r="S356" s="157"/>
      <c r="T356" s="157"/>
      <c r="U356" s="157"/>
      <c r="V356" s="157"/>
    </row>
    <row r="357" spans="1:22" ht="11.25" customHeight="1">
      <c r="A357" s="95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157"/>
      <c r="Q357" s="157"/>
      <c r="R357" s="157"/>
      <c r="S357" s="157"/>
      <c r="T357" s="157"/>
      <c r="U357" s="157"/>
      <c r="V357" s="157"/>
    </row>
    <row r="358" spans="1:22" ht="11.25" customHeight="1">
      <c r="A358" s="157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157"/>
      <c r="Q358" s="157"/>
      <c r="R358" s="157"/>
      <c r="S358" s="157"/>
      <c r="T358" s="157"/>
      <c r="U358" s="157"/>
      <c r="V358" s="157"/>
    </row>
    <row r="359" spans="1:22" ht="11.25" customHeight="1">
      <c r="A359" s="95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157"/>
      <c r="Q359" s="157"/>
      <c r="R359" s="157"/>
      <c r="S359" s="157"/>
      <c r="T359" s="157"/>
      <c r="U359" s="157"/>
      <c r="V359" s="157"/>
    </row>
    <row r="360" spans="1:22" ht="11.25" customHeight="1">
      <c r="A360" s="95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157"/>
      <c r="Q360" s="157"/>
      <c r="R360" s="157"/>
      <c r="S360" s="157"/>
      <c r="T360" s="157"/>
      <c r="U360" s="157"/>
      <c r="V360" s="157"/>
    </row>
    <row r="361" spans="1:22" ht="11.25" customHeight="1">
      <c r="A361" s="189"/>
      <c r="B361" s="157"/>
      <c r="C361" s="94"/>
      <c r="D361" s="94"/>
      <c r="E361" s="94"/>
      <c r="F361" s="94"/>
      <c r="G361" s="100"/>
      <c r="H361" s="94"/>
      <c r="I361" s="94"/>
      <c r="J361" s="94"/>
      <c r="K361" s="94"/>
      <c r="L361" s="94"/>
      <c r="M361" s="94"/>
      <c r="N361" s="94"/>
      <c r="O361" s="189"/>
      <c r="P361" s="157"/>
      <c r="Q361" s="157"/>
      <c r="R361" s="157"/>
      <c r="S361" s="287"/>
      <c r="T361" s="287"/>
      <c r="U361" s="157"/>
      <c r="V361" s="157"/>
    </row>
    <row r="362" spans="1:22" ht="11.25" customHeight="1">
      <c r="A362" s="189"/>
      <c r="B362" s="157"/>
      <c r="C362" s="94"/>
      <c r="D362" s="94"/>
      <c r="E362" s="94"/>
      <c r="F362" s="94"/>
      <c r="G362" s="100"/>
      <c r="H362" s="94"/>
      <c r="I362" s="94"/>
      <c r="J362" s="94"/>
      <c r="K362" s="94"/>
      <c r="L362" s="94"/>
      <c r="M362" s="94"/>
      <c r="N362" s="94"/>
      <c r="O362" s="189"/>
      <c r="P362" s="157"/>
      <c r="Q362" s="157"/>
      <c r="R362" s="157"/>
      <c r="S362" s="287"/>
      <c r="T362" s="287"/>
      <c r="U362" s="157"/>
      <c r="V362" s="157"/>
    </row>
    <row r="363" spans="1:22" ht="11.25" customHeight="1">
      <c r="A363" s="189"/>
      <c r="B363" s="157"/>
      <c r="C363" s="94"/>
      <c r="D363" s="94"/>
      <c r="E363" s="94"/>
      <c r="F363" s="94"/>
      <c r="G363" s="100"/>
      <c r="H363" s="94"/>
      <c r="I363" s="94"/>
      <c r="J363" s="94"/>
      <c r="K363" s="94"/>
      <c r="L363" s="94"/>
      <c r="M363" s="94"/>
      <c r="N363" s="94"/>
      <c r="O363" s="189"/>
      <c r="P363" s="157"/>
      <c r="Q363" s="157"/>
      <c r="R363" s="157"/>
      <c r="S363" s="287"/>
      <c r="T363" s="287"/>
      <c r="U363" s="157"/>
      <c r="V363" s="157"/>
    </row>
    <row r="364" spans="1:22" ht="11.25" customHeight="1">
      <c r="A364" s="95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157"/>
      <c r="Q364" s="157"/>
      <c r="R364" s="157"/>
      <c r="S364" s="157"/>
      <c r="T364" s="157"/>
      <c r="U364" s="157"/>
      <c r="V364" s="157"/>
    </row>
    <row r="365" spans="1:22" ht="11.25" customHeight="1">
      <c r="A365" s="95" t="s">
        <v>0</v>
      </c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157"/>
      <c r="Q365" s="157"/>
      <c r="R365" s="157"/>
      <c r="S365" s="157"/>
      <c r="T365" s="157"/>
      <c r="U365" s="157"/>
      <c r="V365" s="157"/>
    </row>
    <row r="366" spans="1:22" ht="11.25" customHeight="1">
      <c r="A366" s="96" t="s">
        <v>59</v>
      </c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157"/>
      <c r="Q366" s="157"/>
      <c r="R366" s="157"/>
      <c r="S366" s="157"/>
      <c r="T366" s="157"/>
      <c r="U366" s="157"/>
      <c r="V366" s="157"/>
    </row>
    <row r="367" spans="1:22" ht="11.25" customHeight="1">
      <c r="A367" s="106" t="str">
        <f>A3</f>
        <v>1990 - 1999</v>
      </c>
      <c r="B367" s="97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157"/>
      <c r="Q367" s="157"/>
      <c r="R367" s="157"/>
      <c r="S367" s="157"/>
      <c r="T367" s="157"/>
      <c r="U367" s="157"/>
      <c r="V367" s="157"/>
    </row>
    <row r="368" spans="1:22" ht="11.25" customHeight="1">
      <c r="A368" s="154"/>
      <c r="B368" s="109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157"/>
      <c r="Q368" s="157"/>
      <c r="R368" s="157"/>
      <c r="S368" s="157"/>
      <c r="T368" s="157"/>
      <c r="U368" s="157"/>
      <c r="V368" s="157"/>
    </row>
    <row r="369" spans="1:22" ht="11.25" customHeight="1">
      <c r="A369" s="98"/>
      <c r="B369" s="98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157"/>
      <c r="Q369" s="157"/>
      <c r="R369" s="157"/>
      <c r="S369" s="157"/>
      <c r="T369" s="157"/>
      <c r="U369" s="157"/>
      <c r="V369" s="157"/>
    </row>
    <row r="370" spans="1:22" ht="11.25" customHeight="1">
      <c r="A370" s="157"/>
      <c r="B370" s="157"/>
      <c r="C370" s="276" t="s">
        <v>3</v>
      </c>
      <c r="D370" s="157"/>
      <c r="E370" s="276" t="s">
        <v>4</v>
      </c>
      <c r="F370" s="157"/>
      <c r="G370" s="276" t="s">
        <v>5</v>
      </c>
      <c r="H370" s="157"/>
      <c r="I370" s="276" t="s">
        <v>6</v>
      </c>
      <c r="J370" s="277"/>
      <c r="K370" s="276" t="s">
        <v>7</v>
      </c>
      <c r="L370" s="157"/>
      <c r="M370" s="278" t="s">
        <v>8</v>
      </c>
      <c r="N370" s="279"/>
      <c r="O370" s="278" t="s">
        <v>9</v>
      </c>
      <c r="P370" s="157"/>
      <c r="Q370" s="280">
        <v>1997</v>
      </c>
      <c r="R370" s="157"/>
      <c r="S370" s="280">
        <v>1998</v>
      </c>
      <c r="T370" s="281"/>
      <c r="U370" s="280">
        <v>1999</v>
      </c>
      <c r="V370" s="281"/>
    </row>
    <row r="371" spans="1:22" ht="11.25" customHeight="1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157"/>
      <c r="Q371" s="157"/>
      <c r="R371" s="157"/>
      <c r="S371" s="157"/>
      <c r="T371" s="157"/>
      <c r="U371" s="157"/>
      <c r="V371" s="157"/>
    </row>
    <row r="372" spans="1:22" ht="11.25" customHeight="1">
      <c r="A372" s="165" t="s">
        <v>10</v>
      </c>
      <c r="B372" s="94"/>
      <c r="C372" s="114">
        <v>-0.065</v>
      </c>
      <c r="D372" s="107"/>
      <c r="E372" s="114">
        <f>(E327-C327)/C327</f>
        <v>-0.029</v>
      </c>
      <c r="F372" s="94"/>
      <c r="G372" s="114">
        <f>(G327-E327)/E327</f>
        <v>0.041</v>
      </c>
      <c r="H372" s="94"/>
      <c r="I372" s="114">
        <f>(I327-G327)/G327</f>
        <v>0.084</v>
      </c>
      <c r="J372" s="114"/>
      <c r="K372" s="114">
        <f>(K327-I327)/I327</f>
        <v>0.056</v>
      </c>
      <c r="L372" s="94"/>
      <c r="M372" s="114">
        <f>(M327-K327)/K327</f>
        <v>0.124</v>
      </c>
      <c r="N372" s="114"/>
      <c r="O372" s="114">
        <f>(O327-M327)/M327</f>
        <v>-0.022</v>
      </c>
      <c r="P372" s="157"/>
      <c r="Q372" s="114">
        <f>(Q327-O327)/O327</f>
        <v>-0.013</v>
      </c>
      <c r="R372" s="157"/>
      <c r="S372" s="114">
        <f>(S327-Q327)/Q327</f>
        <v>0.025</v>
      </c>
      <c r="T372" s="114"/>
      <c r="U372" s="114">
        <f>(U327-S327)/S327</f>
        <v>0.135</v>
      </c>
      <c r="V372" s="114"/>
    </row>
    <row r="373" spans="1:22" ht="11.25" customHeight="1">
      <c r="A373" s="157"/>
      <c r="B373" s="94"/>
      <c r="C373" s="114"/>
      <c r="D373" s="107"/>
      <c r="E373" s="114"/>
      <c r="F373" s="94"/>
      <c r="G373" s="114"/>
      <c r="H373" s="94"/>
      <c r="I373" s="114"/>
      <c r="J373" s="114"/>
      <c r="K373" s="114"/>
      <c r="L373" s="94"/>
      <c r="M373" s="114"/>
      <c r="N373" s="114"/>
      <c r="O373" s="114"/>
      <c r="P373" s="157"/>
      <c r="Q373" s="114"/>
      <c r="R373" s="157"/>
      <c r="S373" s="114"/>
      <c r="T373" s="114"/>
      <c r="U373" s="114"/>
      <c r="V373" s="114"/>
    </row>
    <row r="374" spans="1:22" ht="11.25" customHeight="1">
      <c r="A374" s="155" t="s">
        <v>11</v>
      </c>
      <c r="B374" s="94"/>
      <c r="C374" s="114">
        <v>-0.046</v>
      </c>
      <c r="D374" s="107"/>
      <c r="E374" s="114">
        <f>(E329-C329)/C329</f>
        <v>-0.004</v>
      </c>
      <c r="F374" s="94"/>
      <c r="G374" s="114">
        <f>(G329-E329)/E329</f>
        <v>0.046</v>
      </c>
      <c r="H374" s="94"/>
      <c r="I374" s="114">
        <f>(I329-G329)/G329</f>
        <v>0.071</v>
      </c>
      <c r="J374" s="114"/>
      <c r="K374" s="114">
        <f>(K329-I329)/I329</f>
        <v>0.08</v>
      </c>
      <c r="L374" s="94"/>
      <c r="M374" s="114">
        <f>(M329-K329)/K329</f>
        <v>0.11</v>
      </c>
      <c r="N374" s="114"/>
      <c r="O374" s="114">
        <f>(O329-M329)/M329</f>
        <v>-0.017</v>
      </c>
      <c r="P374" s="157"/>
      <c r="Q374" s="114">
        <f>(Q329-O329)/O329</f>
        <v>0.147</v>
      </c>
      <c r="R374" s="157"/>
      <c r="S374" s="114">
        <f>(S329-Q329)/Q329</f>
        <v>0.152</v>
      </c>
      <c r="T374" s="114"/>
      <c r="U374" s="114">
        <f>(U329-S329)/S329</f>
        <v>0.06</v>
      </c>
      <c r="V374" s="114"/>
    </row>
    <row r="375" spans="1:22" ht="11.25" customHeight="1">
      <c r="A375" s="157"/>
      <c r="B375" s="94"/>
      <c r="C375" s="114"/>
      <c r="D375" s="107"/>
      <c r="E375" s="114"/>
      <c r="F375" s="94"/>
      <c r="G375" s="114"/>
      <c r="H375" s="94"/>
      <c r="I375" s="114"/>
      <c r="J375" s="114"/>
      <c r="K375" s="114"/>
      <c r="L375" s="94"/>
      <c r="M375" s="114"/>
      <c r="N375" s="114"/>
      <c r="O375" s="114"/>
      <c r="P375" s="157"/>
      <c r="Q375" s="114"/>
      <c r="R375" s="157"/>
      <c r="S375" s="114"/>
      <c r="T375" s="114"/>
      <c r="U375" s="114"/>
      <c r="V375" s="114"/>
    </row>
    <row r="376" spans="1:22" ht="11.25" customHeight="1">
      <c r="A376" s="155" t="s">
        <v>12</v>
      </c>
      <c r="B376" s="94"/>
      <c r="C376" s="114">
        <v>-0.042</v>
      </c>
      <c r="D376" s="107"/>
      <c r="E376" s="114">
        <f>(E331-C331)/C331</f>
        <v>0.064</v>
      </c>
      <c r="F376" s="94"/>
      <c r="G376" s="114">
        <f>(G331-E331)/E331</f>
        <v>0.079</v>
      </c>
      <c r="H376" s="94"/>
      <c r="I376" s="114">
        <f>(I331-G331)/G331</f>
        <v>-0.049</v>
      </c>
      <c r="J376" s="114"/>
      <c r="K376" s="114">
        <f>(K331-I331)/I331</f>
        <v>0.081</v>
      </c>
      <c r="L376" s="94"/>
      <c r="M376" s="114">
        <f>(M331-K331)/K331</f>
        <v>0.088</v>
      </c>
      <c r="N376" s="114"/>
      <c r="O376" s="114">
        <f>(O331-M331)/M331</f>
        <v>0.034</v>
      </c>
      <c r="P376" s="157"/>
      <c r="Q376" s="114">
        <f>(Q331-O331)/O331</f>
        <v>-0.019</v>
      </c>
      <c r="R376" s="157"/>
      <c r="S376" s="114">
        <f>(S331-Q331)/Q331</f>
        <v>0.113</v>
      </c>
      <c r="T376" s="114"/>
      <c r="U376" s="114">
        <f>(U331-S331)/S331</f>
        <v>0.072</v>
      </c>
      <c r="V376" s="114"/>
    </row>
    <row r="377" spans="1:22" ht="11.25" customHeight="1">
      <c r="A377" s="157"/>
      <c r="B377" s="94"/>
      <c r="C377" s="114"/>
      <c r="D377" s="107"/>
      <c r="E377" s="114"/>
      <c r="F377" s="94"/>
      <c r="G377" s="114"/>
      <c r="H377" s="94"/>
      <c r="I377" s="114"/>
      <c r="J377" s="114"/>
      <c r="K377" s="114"/>
      <c r="L377" s="94"/>
      <c r="M377" s="114"/>
      <c r="N377" s="114"/>
      <c r="O377" s="114"/>
      <c r="P377" s="157"/>
      <c r="Q377" s="114"/>
      <c r="R377" s="157"/>
      <c r="S377" s="114"/>
      <c r="T377" s="114"/>
      <c r="U377" s="114"/>
      <c r="V377" s="114"/>
    </row>
    <row r="378" spans="1:22" ht="11.25" customHeight="1">
      <c r="A378" s="165" t="s">
        <v>48</v>
      </c>
      <c r="B378" s="94"/>
      <c r="C378" s="114">
        <v>0.045</v>
      </c>
      <c r="D378" s="107"/>
      <c r="E378" s="114">
        <f>(E333-C333)/C333</f>
        <v>0.008</v>
      </c>
      <c r="F378" s="94"/>
      <c r="G378" s="114">
        <f>(G333-E333)/E333</f>
        <v>0.098</v>
      </c>
      <c r="H378" s="94"/>
      <c r="I378" s="114">
        <f>(I333-G333)/G333</f>
        <v>0.042</v>
      </c>
      <c r="J378" s="114"/>
      <c r="K378" s="114">
        <f>(K333-I333)/I333</f>
        <v>0.007</v>
      </c>
      <c r="L378" s="94"/>
      <c r="M378" s="114">
        <f>(M333-K333)/K333</f>
        <v>0.086</v>
      </c>
      <c r="N378" s="114"/>
      <c r="O378" s="114">
        <f>(O333-M333)/M333</f>
        <v>-0.036</v>
      </c>
      <c r="P378" s="157"/>
      <c r="Q378" s="114">
        <f>(Q333-O333)/O333</f>
        <v>0.013</v>
      </c>
      <c r="R378" s="157"/>
      <c r="S378" s="114">
        <f>(S333-Q333)/Q333</f>
        <v>0.002</v>
      </c>
      <c r="T378" s="114"/>
      <c r="U378" s="114">
        <f>(U333-S333)/S333</f>
        <v>-0.013</v>
      </c>
      <c r="V378" s="114"/>
    </row>
    <row r="379" spans="1:22" ht="11.25" customHeight="1">
      <c r="A379" s="157"/>
      <c r="B379" s="94"/>
      <c r="C379" s="114"/>
      <c r="D379" s="107"/>
      <c r="E379" s="114"/>
      <c r="F379" s="94"/>
      <c r="G379" s="114"/>
      <c r="H379" s="94"/>
      <c r="I379" s="114"/>
      <c r="J379" s="114"/>
      <c r="K379" s="114"/>
      <c r="L379" s="94"/>
      <c r="M379" s="114"/>
      <c r="N379" s="114"/>
      <c r="O379" s="114"/>
      <c r="P379" s="157"/>
      <c r="Q379" s="114"/>
      <c r="R379" s="157"/>
      <c r="S379" s="114"/>
      <c r="T379" s="114"/>
      <c r="U379" s="114"/>
      <c r="V379" s="114"/>
    </row>
    <row r="380" spans="1:22" ht="11.25" customHeight="1">
      <c r="A380" s="155" t="s">
        <v>14</v>
      </c>
      <c r="B380" s="94"/>
      <c r="C380" s="114">
        <v>-0.037</v>
      </c>
      <c r="D380" s="107"/>
      <c r="E380" s="114">
        <f>(E335-C335)/C335</f>
        <v>0.008</v>
      </c>
      <c r="F380" s="94"/>
      <c r="G380" s="114">
        <f>(G335-E335)/E335</f>
        <v>0.017</v>
      </c>
      <c r="H380" s="94"/>
      <c r="I380" s="114">
        <f>(I335-G335)/G335</f>
        <v>-0.01</v>
      </c>
      <c r="J380" s="114"/>
      <c r="K380" s="114">
        <f>(K335-I335)/I335</f>
        <v>0.021</v>
      </c>
      <c r="L380" s="94"/>
      <c r="M380" s="114">
        <f>(M335-K335)/K335</f>
        <v>0.095</v>
      </c>
      <c r="N380" s="114"/>
      <c r="O380" s="114">
        <f>(O335-M335)/M335</f>
        <v>-0.023</v>
      </c>
      <c r="P380" s="157"/>
      <c r="Q380" s="114">
        <f>(Q335-O335)/O335</f>
        <v>0.019</v>
      </c>
      <c r="R380" s="157"/>
      <c r="S380" s="114">
        <f>(S335-Q335)/Q335</f>
        <v>0.068</v>
      </c>
      <c r="T380" s="114"/>
      <c r="U380" s="114">
        <f>(U335-S335)/S335</f>
        <v>0.102</v>
      </c>
      <c r="V380" s="114"/>
    </row>
    <row r="381" spans="1:22" ht="11.25" customHeight="1">
      <c r="A381" s="157"/>
      <c r="B381" s="94"/>
      <c r="C381" s="114"/>
      <c r="D381" s="107"/>
      <c r="E381" s="114"/>
      <c r="F381" s="94"/>
      <c r="G381" s="114"/>
      <c r="H381" s="94"/>
      <c r="I381" s="114"/>
      <c r="J381" s="114"/>
      <c r="K381" s="114"/>
      <c r="L381" s="94"/>
      <c r="M381" s="114"/>
      <c r="N381" s="114"/>
      <c r="O381" s="114"/>
      <c r="P381" s="157"/>
      <c r="Q381" s="114"/>
      <c r="R381" s="157"/>
      <c r="S381" s="114"/>
      <c r="T381" s="114"/>
      <c r="U381" s="114"/>
      <c r="V381" s="114"/>
    </row>
    <row r="382" spans="1:22" ht="11.25" customHeight="1">
      <c r="A382" s="155" t="s">
        <v>15</v>
      </c>
      <c r="B382" s="94"/>
      <c r="C382" s="114">
        <v>-0.091</v>
      </c>
      <c r="D382" s="107"/>
      <c r="E382" s="114">
        <f>(E337-C337)/C337</f>
        <v>0.069</v>
      </c>
      <c r="F382" s="94"/>
      <c r="G382" s="114">
        <f>(G337-E337)/E337</f>
        <v>0.07</v>
      </c>
      <c r="H382" s="94"/>
      <c r="I382" s="114">
        <f>(I337-G337)/G337</f>
        <v>0.039</v>
      </c>
      <c r="J382" s="114"/>
      <c r="K382" s="114">
        <f>(K337-I337)/I337</f>
        <v>0.019</v>
      </c>
      <c r="L382" s="94"/>
      <c r="M382" s="114">
        <f>(M337-K337)/K337</f>
        <v>0.072</v>
      </c>
      <c r="N382" s="114"/>
      <c r="O382" s="114">
        <f>(O337-M337)/M337</f>
        <v>-0.036</v>
      </c>
      <c r="P382" s="157"/>
      <c r="Q382" s="114">
        <f>(Q337-O337)/O337</f>
        <v>-0.056</v>
      </c>
      <c r="R382" s="157"/>
      <c r="S382" s="114">
        <f>(S337-Q337)/Q337</f>
        <v>-0.039</v>
      </c>
      <c r="T382" s="114"/>
      <c r="U382" s="114">
        <f>(U337-S337)/S337</f>
        <v>-0.058</v>
      </c>
      <c r="V382" s="114"/>
    </row>
    <row r="383" spans="1:22" ht="11.25" customHeight="1">
      <c r="A383" s="157"/>
      <c r="B383" s="94"/>
      <c r="C383" s="114"/>
      <c r="D383" s="107"/>
      <c r="E383" s="114"/>
      <c r="F383" s="94"/>
      <c r="G383" s="114"/>
      <c r="H383" s="94"/>
      <c r="I383" s="114"/>
      <c r="J383" s="114"/>
      <c r="K383" s="114"/>
      <c r="L383" s="94"/>
      <c r="M383" s="114"/>
      <c r="N383" s="114"/>
      <c r="O383" s="114"/>
      <c r="P383" s="157"/>
      <c r="Q383" s="114"/>
      <c r="R383" s="157"/>
      <c r="S383" s="114"/>
      <c r="T383" s="114"/>
      <c r="U383" s="114"/>
      <c r="V383" s="114"/>
    </row>
    <row r="384" spans="1:22" ht="11.25" customHeight="1">
      <c r="A384" s="155" t="s">
        <v>16</v>
      </c>
      <c r="B384" s="94"/>
      <c r="C384" s="114">
        <v>0.046</v>
      </c>
      <c r="D384" s="107"/>
      <c r="E384" s="114">
        <f>(E339-C339)/C339</f>
        <v>0.05</v>
      </c>
      <c r="F384" s="94"/>
      <c r="G384" s="114">
        <f>(G339-E339)/E339</f>
        <v>0.023</v>
      </c>
      <c r="H384" s="94"/>
      <c r="I384" s="114">
        <f>(I339-G339)/G339</f>
        <v>-0.008</v>
      </c>
      <c r="J384" s="114"/>
      <c r="K384" s="114">
        <f>(K339-I339)/I339</f>
        <v>0.046</v>
      </c>
      <c r="L384" s="94"/>
      <c r="M384" s="114">
        <f>(M339-K339)/K339</f>
        <v>0.031</v>
      </c>
      <c r="N384" s="114"/>
      <c r="O384" s="114">
        <f>(O339-M339)/M339</f>
        <v>-0.08</v>
      </c>
      <c r="P384" s="157"/>
      <c r="Q384" s="114">
        <f>(Q339-O339)/O339</f>
        <v>-0.035</v>
      </c>
      <c r="R384" s="157"/>
      <c r="S384" s="114">
        <f>(S339-Q339)/Q339</f>
        <v>-0.064</v>
      </c>
      <c r="T384" s="114"/>
      <c r="U384" s="114">
        <f>(U339-S339)/S339</f>
        <v>0.037</v>
      </c>
      <c r="V384" s="114"/>
    </row>
    <row r="385" spans="1:22" ht="11.25" customHeight="1">
      <c r="A385" s="157"/>
      <c r="B385" s="94"/>
      <c r="C385" s="114"/>
      <c r="D385" s="107"/>
      <c r="E385" s="114"/>
      <c r="F385" s="94"/>
      <c r="G385" s="114"/>
      <c r="H385" s="94"/>
      <c r="I385" s="114"/>
      <c r="J385" s="114"/>
      <c r="K385" s="114"/>
      <c r="L385" s="94"/>
      <c r="M385" s="114"/>
      <c r="N385" s="114"/>
      <c r="O385" s="114"/>
      <c r="P385" s="157"/>
      <c r="Q385" s="114"/>
      <c r="R385" s="157"/>
      <c r="S385" s="114"/>
      <c r="T385" s="114"/>
      <c r="U385" s="114"/>
      <c r="V385" s="114"/>
    </row>
    <row r="386" spans="1:22" ht="11.25" customHeight="1">
      <c r="A386" s="155" t="s">
        <v>17</v>
      </c>
      <c r="B386" s="94"/>
      <c r="C386" s="114">
        <v>-0.039</v>
      </c>
      <c r="D386" s="107"/>
      <c r="E386" s="114">
        <f>(E341-C341)/C341</f>
        <v>-0.034</v>
      </c>
      <c r="F386" s="94"/>
      <c r="G386" s="114">
        <f>(G341-E341)/E341</f>
        <v>0.078</v>
      </c>
      <c r="H386" s="94"/>
      <c r="I386" s="114">
        <f>(I341-G341)/G341</f>
        <v>0.057</v>
      </c>
      <c r="J386" s="114"/>
      <c r="K386" s="114">
        <f>(K341-I341)/I341</f>
        <v>0.086</v>
      </c>
      <c r="L386" s="94"/>
      <c r="M386" s="114">
        <f>(M341-K341)/K341</f>
        <v>0.155</v>
      </c>
      <c r="N386" s="114"/>
      <c r="O386" s="114">
        <f>(O341-M341)/M341</f>
        <v>0.007</v>
      </c>
      <c r="P386" s="157"/>
      <c r="Q386" s="114">
        <f>(Q341-O341)/O341</f>
        <v>0.028</v>
      </c>
      <c r="R386" s="157"/>
      <c r="S386" s="114">
        <f>(S341-Q341)/Q341</f>
        <v>-0.025</v>
      </c>
      <c r="T386" s="114"/>
      <c r="U386" s="114">
        <f>(U341-S341)/S341</f>
        <v>0.008</v>
      </c>
      <c r="V386" s="114"/>
    </row>
    <row r="387" spans="1:22" ht="11.25" customHeight="1">
      <c r="A387" s="157"/>
      <c r="B387" s="94"/>
      <c r="C387" s="114"/>
      <c r="D387" s="107"/>
      <c r="E387" s="114"/>
      <c r="F387" s="94"/>
      <c r="G387" s="114"/>
      <c r="H387" s="94"/>
      <c r="I387" s="114"/>
      <c r="J387" s="114"/>
      <c r="K387" s="114"/>
      <c r="L387" s="94"/>
      <c r="M387" s="114"/>
      <c r="N387" s="114"/>
      <c r="O387" s="114"/>
      <c r="P387" s="157"/>
      <c r="Q387" s="114"/>
      <c r="R387" s="157"/>
      <c r="S387" s="114"/>
      <c r="T387" s="114"/>
      <c r="U387" s="114"/>
      <c r="V387" s="114"/>
    </row>
    <row r="388" spans="1:22" ht="11.25" customHeight="1">
      <c r="A388" s="165" t="s">
        <v>18</v>
      </c>
      <c r="B388" s="94"/>
      <c r="C388" s="114">
        <v>-0.026</v>
      </c>
      <c r="D388" s="107"/>
      <c r="E388" s="114">
        <f>(E343-C343)/C343</f>
        <v>0.035</v>
      </c>
      <c r="F388" s="94"/>
      <c r="G388" s="114">
        <f>(G343-E343)/E343</f>
        <v>0.103</v>
      </c>
      <c r="H388" s="94"/>
      <c r="I388" s="114">
        <f>(I343-G343)/G343</f>
        <v>-0.018</v>
      </c>
      <c r="J388" s="114"/>
      <c r="K388" s="114">
        <f>(K343-I343)/I343</f>
        <v>-0.046</v>
      </c>
      <c r="L388" s="94"/>
      <c r="M388" s="114">
        <f>(M343-K343)/K343</f>
        <v>0.039</v>
      </c>
      <c r="N388" s="114"/>
      <c r="O388" s="114">
        <f>(O343-M343)/M343</f>
        <v>0.127</v>
      </c>
      <c r="P388" s="157"/>
      <c r="Q388" s="114">
        <f>(Q343-O343)/O343</f>
        <v>0.043</v>
      </c>
      <c r="R388" s="157"/>
      <c r="S388" s="114">
        <f>(S343-Q343)/Q343</f>
        <v>0.052</v>
      </c>
      <c r="T388" s="114"/>
      <c r="U388" s="114">
        <f>(U343-S343)/S343</f>
        <v>0.023</v>
      </c>
      <c r="V388" s="114"/>
    </row>
    <row r="389" spans="1:22" ht="11.25" customHeight="1">
      <c r="A389" s="94"/>
      <c r="B389" s="94"/>
      <c r="C389" s="114"/>
      <c r="D389" s="107"/>
      <c r="E389" s="114"/>
      <c r="F389" s="94"/>
      <c r="G389" s="114"/>
      <c r="H389" s="94"/>
      <c r="I389" s="114"/>
      <c r="J389" s="114"/>
      <c r="K389" s="114"/>
      <c r="L389" s="94"/>
      <c r="M389" s="114"/>
      <c r="N389" s="114"/>
      <c r="O389" s="114"/>
      <c r="P389" s="157"/>
      <c r="Q389" s="114"/>
      <c r="R389" s="157"/>
      <c r="S389" s="114"/>
      <c r="T389" s="114"/>
      <c r="U389" s="114"/>
      <c r="V389" s="114"/>
    </row>
    <row r="390" spans="1:22" ht="11.25" customHeight="1">
      <c r="A390" s="95" t="s">
        <v>40</v>
      </c>
      <c r="B390" s="94"/>
      <c r="C390" s="114">
        <v>-0.116</v>
      </c>
      <c r="D390" s="107"/>
      <c r="E390" s="114">
        <f>(E345-C345)/C345</f>
        <v>-0.161</v>
      </c>
      <c r="F390" s="94"/>
      <c r="G390" s="114">
        <f>(G345-E345)/E345</f>
        <v>0.235</v>
      </c>
      <c r="H390" s="94"/>
      <c r="I390" s="114">
        <f>(I345-G345)/G345</f>
        <v>0.018</v>
      </c>
      <c r="J390" s="114"/>
      <c r="K390" s="114">
        <f>(K345-I345)/I345</f>
        <v>0.049</v>
      </c>
      <c r="L390" s="94"/>
      <c r="M390" s="114">
        <f>(M345-K345)/K345</f>
        <v>0.071</v>
      </c>
      <c r="N390" s="114"/>
      <c r="O390" s="114">
        <f>(O345-M345)/M345</f>
        <v>-0.103</v>
      </c>
      <c r="P390" s="157"/>
      <c r="Q390" s="114">
        <f>(Q345-O345)/O345</f>
        <v>0.053</v>
      </c>
      <c r="R390" s="157"/>
      <c r="S390" s="114">
        <f>(S345-Q345)/Q345</f>
        <v>0.002</v>
      </c>
      <c r="T390" s="114"/>
      <c r="U390" s="114">
        <f>(U345-S345)/S345</f>
        <v>0.028</v>
      </c>
      <c r="V390" s="114"/>
    </row>
    <row r="391" spans="1:22" ht="11.25" customHeight="1">
      <c r="A391" s="94"/>
      <c r="B391" s="94"/>
      <c r="C391" s="114"/>
      <c r="D391" s="107"/>
      <c r="E391" s="114"/>
      <c r="F391" s="94"/>
      <c r="G391" s="114"/>
      <c r="H391" s="94"/>
      <c r="I391" s="114"/>
      <c r="J391" s="114"/>
      <c r="K391" s="114"/>
      <c r="L391" s="94"/>
      <c r="M391" s="114"/>
      <c r="N391" s="114"/>
      <c r="O391" s="114"/>
      <c r="P391" s="157"/>
      <c r="Q391" s="114"/>
      <c r="R391" s="157"/>
      <c r="S391" s="114"/>
      <c r="T391" s="114"/>
      <c r="U391" s="114"/>
      <c r="V391" s="114"/>
    </row>
    <row r="392" spans="1:22" ht="11.25" customHeight="1">
      <c r="A392" s="95" t="s">
        <v>19</v>
      </c>
      <c r="B392" s="94"/>
      <c r="C392" s="114">
        <v>-0.095</v>
      </c>
      <c r="D392" s="107"/>
      <c r="E392" s="114">
        <f>(E347-C347)/C347</f>
        <v>-0.152</v>
      </c>
      <c r="F392" s="94"/>
      <c r="G392" s="114">
        <f>(G347-E347)/E347</f>
        <v>0.142</v>
      </c>
      <c r="H392" s="94"/>
      <c r="I392" s="114">
        <f>(I347-G347)/G347</f>
        <v>-0.006</v>
      </c>
      <c r="J392" s="114"/>
      <c r="K392" s="114">
        <f>(K347-I347)/I347</f>
        <v>-0.013</v>
      </c>
      <c r="L392" s="94"/>
      <c r="M392" s="114">
        <f>(M347-K347)/K347</f>
        <v>0.131</v>
      </c>
      <c r="N392" s="114"/>
      <c r="O392" s="114">
        <f>(O347-M347)/M347</f>
        <v>0.238</v>
      </c>
      <c r="P392" s="157"/>
      <c r="Q392" s="114">
        <f>(Q347-O347)/O347</f>
        <v>0.005</v>
      </c>
      <c r="R392" s="157"/>
      <c r="S392" s="114">
        <f>(S347-Q347)/Q347</f>
        <v>0.01</v>
      </c>
      <c r="T392" s="114"/>
      <c r="U392" s="114">
        <f>(U347-S347)/S347</f>
        <v>-0.054</v>
      </c>
      <c r="V392" s="114"/>
    </row>
    <row r="393" spans="1:22" ht="11.25" customHeight="1">
      <c r="A393" s="94"/>
      <c r="B393" s="94"/>
      <c r="C393" s="114"/>
      <c r="D393" s="107"/>
      <c r="E393" s="114"/>
      <c r="F393" s="109"/>
      <c r="G393" s="114"/>
      <c r="H393" s="94"/>
      <c r="I393" s="114"/>
      <c r="J393" s="114"/>
      <c r="K393" s="114"/>
      <c r="L393" s="94"/>
      <c r="M393" s="114"/>
      <c r="N393" s="114"/>
      <c r="O393" s="114"/>
      <c r="P393" s="157"/>
      <c r="Q393" s="114"/>
      <c r="R393" s="157"/>
      <c r="S393" s="114"/>
      <c r="T393" s="114"/>
      <c r="U393" s="114"/>
      <c r="V393" s="114"/>
    </row>
    <row r="394" spans="1:22" ht="11.25" customHeight="1">
      <c r="A394" s="95" t="s">
        <v>20</v>
      </c>
      <c r="B394" s="94"/>
      <c r="C394" s="114" t="s">
        <v>24</v>
      </c>
      <c r="D394" s="108"/>
      <c r="E394" s="114">
        <f>(E349-C349)/C349</f>
        <v>0.272</v>
      </c>
      <c r="F394" s="109"/>
      <c r="G394" s="114">
        <f>(G349-E349)/E349</f>
        <v>0.09</v>
      </c>
      <c r="H394" s="109"/>
      <c r="I394" s="114">
        <f>(I349-G349)/G349</f>
        <v>0.068</v>
      </c>
      <c r="J394" s="117"/>
      <c r="K394" s="114">
        <f>(K349-I349)/I349</f>
        <v>0.035</v>
      </c>
      <c r="L394" s="109"/>
      <c r="M394" s="114">
        <f>(M349-K349)/K349</f>
        <v>0.086</v>
      </c>
      <c r="N394" s="117"/>
      <c r="O394" s="114">
        <f>(O349-M349)/M349</f>
        <v>0.029</v>
      </c>
      <c r="P394" s="177"/>
      <c r="Q394" s="114">
        <f>(Q349-O349)/O349</f>
        <v>0.004</v>
      </c>
      <c r="R394" s="177"/>
      <c r="S394" s="114">
        <f>(S349-Q349)/Q349</f>
        <v>-0.009</v>
      </c>
      <c r="T394" s="114"/>
      <c r="U394" s="114">
        <f>(U349-S349)/S349</f>
        <v>-0.002</v>
      </c>
      <c r="V394" s="114"/>
    </row>
    <row r="395" spans="1:22" ht="11.25" customHeight="1">
      <c r="A395" s="94"/>
      <c r="B395" s="94"/>
      <c r="C395" s="114"/>
      <c r="D395" s="109"/>
      <c r="E395" s="114"/>
      <c r="F395" s="109"/>
      <c r="G395" s="114"/>
      <c r="H395" s="109"/>
      <c r="I395" s="114"/>
      <c r="J395" s="110"/>
      <c r="K395" s="114"/>
      <c r="L395" s="109"/>
      <c r="M395" s="114"/>
      <c r="N395" s="110"/>
      <c r="O395" s="114"/>
      <c r="P395" s="177"/>
      <c r="Q395" s="114"/>
      <c r="R395" s="177"/>
      <c r="S395" s="114"/>
      <c r="T395" s="114"/>
      <c r="U395" s="114"/>
      <c r="V395" s="114"/>
    </row>
    <row r="396" spans="1:22" ht="11.25" customHeight="1">
      <c r="A396" s="155" t="s">
        <v>31</v>
      </c>
      <c r="B396" s="94"/>
      <c r="C396" s="114">
        <v>0.049</v>
      </c>
      <c r="D396" s="108"/>
      <c r="E396" s="114">
        <f>(E351-C351)/C351</f>
        <v>0.015</v>
      </c>
      <c r="F396" s="109"/>
      <c r="G396" s="114">
        <f>(G351-E351)/E351</f>
        <v>0.082</v>
      </c>
      <c r="H396" s="109"/>
      <c r="I396" s="114">
        <f>(I351-G351)/G351</f>
        <v>0.022</v>
      </c>
      <c r="J396" s="117"/>
      <c r="K396" s="114">
        <f>(K351-I351)/I351</f>
        <v>0.036</v>
      </c>
      <c r="L396" s="109"/>
      <c r="M396" s="114">
        <f>(M351-K351)/K351</f>
        <v>0.091</v>
      </c>
      <c r="N396" s="117"/>
      <c r="O396" s="114">
        <f>(O351-M351)/M351</f>
        <v>0.015</v>
      </c>
      <c r="P396" s="177"/>
      <c r="Q396" s="114">
        <f>(Q351-O351)/O351</f>
        <v>0.018</v>
      </c>
      <c r="R396" s="177"/>
      <c r="S396" s="114">
        <f>(S351-Q351)/Q351</f>
        <v>0.031</v>
      </c>
      <c r="T396" s="114"/>
      <c r="U396" s="114">
        <f>(U351-S351)/S351</f>
        <v>0.03</v>
      </c>
      <c r="V396" s="114"/>
    </row>
    <row r="397" spans="1:22" ht="21.75" customHeight="1">
      <c r="A397" s="94"/>
      <c r="B397" s="94"/>
      <c r="C397" s="110"/>
      <c r="D397" s="109"/>
      <c r="E397" s="110"/>
      <c r="F397" s="109"/>
      <c r="G397" s="110"/>
      <c r="H397" s="109"/>
      <c r="I397" s="110"/>
      <c r="J397" s="110"/>
      <c r="K397" s="110"/>
      <c r="L397" s="109"/>
      <c r="M397" s="110"/>
      <c r="N397" s="110"/>
      <c r="O397" s="110"/>
      <c r="P397" s="177"/>
      <c r="Q397" s="110"/>
      <c r="R397" s="177"/>
      <c r="S397" s="177"/>
      <c r="T397" s="177"/>
      <c r="U397" s="177"/>
      <c r="V397" s="177"/>
    </row>
    <row r="398" spans="1:22" ht="15" customHeight="1">
      <c r="A398" s="189"/>
      <c r="B398" s="157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189"/>
      <c r="P398" s="177"/>
      <c r="Q398" s="157"/>
      <c r="R398" s="157"/>
      <c r="S398" s="287"/>
      <c r="T398" s="287"/>
      <c r="U398" s="157"/>
      <c r="V398" s="157"/>
    </row>
    <row r="399" spans="1:22" ht="11.25" customHeight="1">
      <c r="A399" s="99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157"/>
      <c r="Q399" s="157"/>
      <c r="R399" s="157"/>
      <c r="S399" s="157"/>
      <c r="T399" s="157"/>
      <c r="U399" s="157"/>
      <c r="V399" s="157"/>
    </row>
    <row r="400" spans="1:22" ht="11.25" customHeight="1">
      <c r="A400" s="99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157"/>
      <c r="Q400" s="157"/>
      <c r="R400" s="157"/>
      <c r="S400" s="157"/>
      <c r="T400" s="157"/>
      <c r="U400" s="157"/>
      <c r="V400" s="157"/>
    </row>
    <row r="401" spans="1:22" ht="51.75" customHeight="1">
      <c r="A401" s="99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157"/>
      <c r="Q401" s="157"/>
      <c r="R401" s="157"/>
      <c r="S401" s="157"/>
      <c r="T401" s="157"/>
      <c r="U401" s="157"/>
      <c r="V401" s="157"/>
    </row>
    <row r="402" spans="1:22" ht="11.25" customHeight="1">
      <c r="A402" s="165" t="s">
        <v>0</v>
      </c>
      <c r="B402" s="157"/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</row>
    <row r="403" spans="1:22" ht="11.25" customHeight="1">
      <c r="A403" s="155" t="s">
        <v>60</v>
      </c>
      <c r="B403" s="157"/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</row>
    <row r="404" spans="1:22" ht="11.25" customHeight="1">
      <c r="A404" s="158" t="str">
        <f>A3</f>
        <v>1990 - 1999</v>
      </c>
      <c r="B404" s="175"/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</row>
    <row r="405" spans="1:22" ht="11.25" customHeight="1">
      <c r="A405" s="155"/>
      <c r="B405" s="162"/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</row>
    <row r="406" spans="1:22" ht="11.25" customHeight="1">
      <c r="A406" s="7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</row>
    <row r="407" spans="1:22" ht="11.25" customHeight="1">
      <c r="A407" s="161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</row>
    <row r="408" spans="1:22" ht="11.25" customHeight="1">
      <c r="A408" s="157"/>
      <c r="B408" s="157"/>
      <c r="C408" s="276" t="s">
        <v>3</v>
      </c>
      <c r="D408" s="157"/>
      <c r="E408" s="276" t="s">
        <v>4</v>
      </c>
      <c r="F408" s="157"/>
      <c r="G408" s="276" t="s">
        <v>5</v>
      </c>
      <c r="H408" s="157"/>
      <c r="I408" s="276" t="s">
        <v>6</v>
      </c>
      <c r="J408" s="277"/>
      <c r="K408" s="276" t="s">
        <v>7</v>
      </c>
      <c r="L408" s="157"/>
      <c r="M408" s="278" t="s">
        <v>8</v>
      </c>
      <c r="N408" s="279"/>
      <c r="O408" s="278" t="s">
        <v>9</v>
      </c>
      <c r="P408" s="157"/>
      <c r="Q408" s="280">
        <v>1997</v>
      </c>
      <c r="R408" s="157"/>
      <c r="S408" s="280">
        <v>1998</v>
      </c>
      <c r="T408" s="281"/>
      <c r="U408" s="280">
        <v>1999</v>
      </c>
      <c r="V408" s="281"/>
    </row>
    <row r="409" spans="1:22" ht="11.25" customHeight="1">
      <c r="A409" s="157"/>
      <c r="B409" s="157"/>
      <c r="C409" s="157"/>
      <c r="D409" s="157"/>
      <c r="E409" s="157"/>
      <c r="F409" s="157"/>
      <c r="G409" s="183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</row>
    <row r="410" spans="1:22" ht="11.25" customHeight="1">
      <c r="A410" s="165" t="s">
        <v>10</v>
      </c>
      <c r="B410" s="157"/>
      <c r="C410" s="190">
        <f>C327/C10</f>
        <v>0.886</v>
      </c>
      <c r="D410" s="183"/>
      <c r="E410" s="190">
        <f>E327/E10</f>
        <v>0.897</v>
      </c>
      <c r="F410" s="157"/>
      <c r="G410" s="190">
        <f>G327/G10</f>
        <v>0.899</v>
      </c>
      <c r="H410" s="157"/>
      <c r="I410" s="190">
        <f>I327/I10</f>
        <v>0.906</v>
      </c>
      <c r="J410" s="190"/>
      <c r="K410" s="190">
        <f>K327/K10</f>
        <v>0.917</v>
      </c>
      <c r="L410" s="157"/>
      <c r="M410" s="190">
        <f>M327/M10</f>
        <v>0.929</v>
      </c>
      <c r="N410" s="190"/>
      <c r="O410" s="190">
        <f>O327/O10</f>
        <v>0.928</v>
      </c>
      <c r="P410" s="157"/>
      <c r="Q410" s="190">
        <f>Q327/Q10</f>
        <v>0.926</v>
      </c>
      <c r="R410" s="157"/>
      <c r="S410" s="190">
        <f>S327/S10</f>
        <v>0.905</v>
      </c>
      <c r="T410" s="190"/>
      <c r="U410" s="190">
        <f>U327/U10</f>
        <v>0.917</v>
      </c>
      <c r="V410" s="190"/>
    </row>
    <row r="411" spans="1:22" ht="11.25" customHeight="1">
      <c r="A411" s="157"/>
      <c r="B411" s="157"/>
      <c r="C411" s="190"/>
      <c r="D411" s="183"/>
      <c r="E411" s="190"/>
      <c r="F411" s="157"/>
      <c r="G411" s="190"/>
      <c r="H411" s="157"/>
      <c r="I411" s="190"/>
      <c r="J411" s="190"/>
      <c r="K411" s="190"/>
      <c r="L411" s="157"/>
      <c r="M411" s="190"/>
      <c r="N411" s="190"/>
      <c r="O411" s="190"/>
      <c r="P411" s="157"/>
      <c r="Q411" s="190"/>
      <c r="R411" s="157"/>
      <c r="S411" s="190"/>
      <c r="T411" s="190"/>
      <c r="U411" s="190"/>
      <c r="V411" s="190"/>
    </row>
    <row r="412" spans="1:22" ht="11.25" customHeight="1">
      <c r="A412" s="155" t="s">
        <v>11</v>
      </c>
      <c r="B412" s="157"/>
      <c r="C412" s="190">
        <f>C329/C12</f>
        <v>0.841</v>
      </c>
      <c r="D412" s="183"/>
      <c r="E412" s="190">
        <f>E329/E12</f>
        <v>0.844</v>
      </c>
      <c r="F412" s="157"/>
      <c r="G412" s="190">
        <f>G329/G12</f>
        <v>0.846</v>
      </c>
      <c r="H412" s="157"/>
      <c r="I412" s="190">
        <f>I329/I12</f>
        <v>0.848</v>
      </c>
      <c r="J412" s="190"/>
      <c r="K412" s="190">
        <f>K329/K12</f>
        <v>0.858</v>
      </c>
      <c r="L412" s="157"/>
      <c r="M412" s="190">
        <f>M329/M12</f>
        <v>0.872</v>
      </c>
      <c r="N412" s="190"/>
      <c r="O412" s="190">
        <f>O329/O12</f>
        <v>0.871</v>
      </c>
      <c r="P412" s="157"/>
      <c r="Q412" s="190">
        <f>Q329/Q12</f>
        <v>0.881</v>
      </c>
      <c r="R412" s="157"/>
      <c r="S412" s="190">
        <f>S329/S12</f>
        <v>0.892</v>
      </c>
      <c r="T412" s="190"/>
      <c r="U412" s="190">
        <f>U329/U12</f>
        <v>0.901</v>
      </c>
      <c r="V412" s="190"/>
    </row>
    <row r="413" spans="1:22" ht="11.25" customHeight="1">
      <c r="A413" s="157"/>
      <c r="B413" s="157"/>
      <c r="C413" s="190"/>
      <c r="D413" s="183"/>
      <c r="E413" s="190"/>
      <c r="F413" s="157"/>
      <c r="G413" s="190"/>
      <c r="H413" s="157"/>
      <c r="I413" s="190"/>
      <c r="J413" s="190"/>
      <c r="K413" s="190"/>
      <c r="L413" s="157"/>
      <c r="M413" s="190"/>
      <c r="N413" s="190"/>
      <c r="O413" s="190"/>
      <c r="P413" s="157"/>
      <c r="Q413" s="190"/>
      <c r="R413" s="157"/>
      <c r="S413" s="190"/>
      <c r="T413" s="190"/>
      <c r="U413" s="190"/>
      <c r="V413" s="190"/>
    </row>
    <row r="414" spans="1:22" ht="11.25" customHeight="1">
      <c r="A414" s="155" t="s">
        <v>12</v>
      </c>
      <c r="B414" s="157"/>
      <c r="C414" s="190">
        <f>C331/C14</f>
        <v>0.914</v>
      </c>
      <c r="D414" s="183"/>
      <c r="E414" s="190">
        <f>E331/E14</f>
        <v>0.921</v>
      </c>
      <c r="F414" s="157"/>
      <c r="G414" s="190">
        <f>G331/G14</f>
        <v>0.935</v>
      </c>
      <c r="H414" s="157"/>
      <c r="I414" s="190">
        <f>I331/I14</f>
        <v>0.928</v>
      </c>
      <c r="J414" s="190"/>
      <c r="K414" s="190">
        <f>K331/K14</f>
        <v>0.94</v>
      </c>
      <c r="L414" s="157"/>
      <c r="M414" s="190">
        <f>M331/M14</f>
        <v>0.945</v>
      </c>
      <c r="N414" s="190"/>
      <c r="O414" s="190">
        <f>O331/O14</f>
        <v>0.947</v>
      </c>
      <c r="P414" s="157"/>
      <c r="Q414" s="190">
        <f>Q331/Q14</f>
        <v>0.944</v>
      </c>
      <c r="R414" s="157"/>
      <c r="S414" s="190">
        <f>S331/S14</f>
        <v>0.913</v>
      </c>
      <c r="T414" s="190"/>
      <c r="U414" s="190">
        <f>U331/U14</f>
        <v>0.915</v>
      </c>
      <c r="V414" s="190"/>
    </row>
    <row r="415" spans="1:22" ht="11.25" customHeight="1">
      <c r="A415" s="157"/>
      <c r="B415" s="157"/>
      <c r="C415" s="190"/>
      <c r="D415" s="183"/>
      <c r="E415" s="190"/>
      <c r="F415" s="157"/>
      <c r="G415" s="190"/>
      <c r="H415" s="157"/>
      <c r="I415" s="190"/>
      <c r="J415" s="190"/>
      <c r="K415" s="190"/>
      <c r="L415" s="157"/>
      <c r="M415" s="190"/>
      <c r="N415" s="190"/>
      <c r="O415" s="190"/>
      <c r="P415" s="157"/>
      <c r="Q415" s="190"/>
      <c r="R415" s="157"/>
      <c r="S415" s="190"/>
      <c r="T415" s="190"/>
      <c r="U415" s="190"/>
      <c r="V415" s="190"/>
    </row>
    <row r="416" spans="1:22" ht="11.25" customHeight="1">
      <c r="A416" s="165" t="s">
        <v>48</v>
      </c>
      <c r="B416" s="157"/>
      <c r="C416" s="190">
        <f>C333/C16</f>
        <v>0.877</v>
      </c>
      <c r="D416" s="183"/>
      <c r="E416" s="190">
        <f>E333/E16</f>
        <v>0.887</v>
      </c>
      <c r="F416" s="157"/>
      <c r="G416" s="190">
        <f>G333/G16</f>
        <v>0.902</v>
      </c>
      <c r="H416" s="157"/>
      <c r="I416" s="190">
        <f>I333/I16</f>
        <v>0.905</v>
      </c>
      <c r="J416" s="190"/>
      <c r="K416" s="190">
        <f>K333/K16</f>
        <v>0.914</v>
      </c>
      <c r="L416" s="157"/>
      <c r="M416" s="190">
        <f>M333/M16</f>
        <v>0.923</v>
      </c>
      <c r="N416" s="190"/>
      <c r="O416" s="190">
        <f>O333/O16</f>
        <v>0.928</v>
      </c>
      <c r="P416" s="157"/>
      <c r="Q416" s="190">
        <f>Q333/Q16</f>
        <v>0.933</v>
      </c>
      <c r="R416" s="157"/>
      <c r="S416" s="190">
        <f>S333/S16</f>
        <v>0.935</v>
      </c>
      <c r="T416" s="190"/>
      <c r="U416" s="190">
        <f>U333/U16</f>
        <v>0.943</v>
      </c>
      <c r="V416" s="190"/>
    </row>
    <row r="417" spans="1:22" ht="11.25" customHeight="1">
      <c r="A417" s="157"/>
      <c r="B417" s="157"/>
      <c r="C417" s="190"/>
      <c r="D417" s="183"/>
      <c r="E417" s="190"/>
      <c r="F417" s="157"/>
      <c r="G417" s="190"/>
      <c r="H417" s="157"/>
      <c r="I417" s="190"/>
      <c r="J417" s="190"/>
      <c r="K417" s="190"/>
      <c r="L417" s="157"/>
      <c r="M417" s="190"/>
      <c r="N417" s="190"/>
      <c r="O417" s="190"/>
      <c r="P417" s="157"/>
      <c r="Q417" s="190"/>
      <c r="R417" s="157"/>
      <c r="S417" s="190"/>
      <c r="T417" s="190"/>
      <c r="U417" s="190"/>
      <c r="V417" s="190"/>
    </row>
    <row r="418" spans="1:22" ht="11.25" customHeight="1">
      <c r="A418" s="155" t="s">
        <v>14</v>
      </c>
      <c r="B418" s="157"/>
      <c r="C418" s="190">
        <f>C335/C18</f>
        <v>0.895</v>
      </c>
      <c r="D418" s="183"/>
      <c r="E418" s="190">
        <f>E335/E18</f>
        <v>0.906</v>
      </c>
      <c r="F418" s="157"/>
      <c r="G418" s="190">
        <f>G335/G18</f>
        <v>0.914</v>
      </c>
      <c r="H418" s="157"/>
      <c r="I418" s="190">
        <f>I335/I18</f>
        <v>0.909</v>
      </c>
      <c r="J418" s="190"/>
      <c r="K418" s="190">
        <f>K335/K18</f>
        <v>0.912</v>
      </c>
      <c r="L418" s="157"/>
      <c r="M418" s="190">
        <f>M335/M18</f>
        <v>0.925</v>
      </c>
      <c r="N418" s="190"/>
      <c r="O418" s="190">
        <f>O335/O18</f>
        <v>0.919</v>
      </c>
      <c r="P418" s="157"/>
      <c r="Q418" s="190">
        <f>Q335/Q18</f>
        <v>0.903</v>
      </c>
      <c r="R418" s="157"/>
      <c r="S418" s="190">
        <f>S335/S18</f>
        <v>0.906</v>
      </c>
      <c r="T418" s="190"/>
      <c r="U418" s="190">
        <f>U335/U18</f>
        <v>0.923</v>
      </c>
      <c r="V418" s="190"/>
    </row>
    <row r="419" spans="1:22" ht="11.25" customHeight="1">
      <c r="A419" s="157"/>
      <c r="B419" s="157"/>
      <c r="C419" s="190"/>
      <c r="D419" s="183"/>
      <c r="E419" s="190"/>
      <c r="F419" s="157"/>
      <c r="G419" s="190"/>
      <c r="H419" s="157"/>
      <c r="I419" s="190"/>
      <c r="J419" s="190"/>
      <c r="K419" s="190"/>
      <c r="L419" s="157"/>
      <c r="M419" s="190"/>
      <c r="N419" s="190"/>
      <c r="O419" s="190"/>
      <c r="P419" s="157"/>
      <c r="Q419" s="190"/>
      <c r="R419" s="157"/>
      <c r="S419" s="190"/>
      <c r="T419" s="190"/>
      <c r="U419" s="190"/>
      <c r="V419" s="190"/>
    </row>
    <row r="420" spans="1:22" ht="11.25" customHeight="1">
      <c r="A420" s="155" t="s">
        <v>15</v>
      </c>
      <c r="B420" s="157"/>
      <c r="C420" s="190">
        <f>C337/C20</f>
        <v>0.876</v>
      </c>
      <c r="D420" s="183"/>
      <c r="E420" s="190">
        <f>E337/E20</f>
        <v>0.885</v>
      </c>
      <c r="F420" s="157"/>
      <c r="G420" s="190">
        <f>G337/G20</f>
        <v>0.891</v>
      </c>
      <c r="H420" s="157"/>
      <c r="I420" s="190">
        <f>I337/I20</f>
        <v>0.893</v>
      </c>
      <c r="J420" s="190"/>
      <c r="K420" s="190">
        <f>K337/K20</f>
        <v>0.894</v>
      </c>
      <c r="L420" s="157"/>
      <c r="M420" s="190">
        <f>M337/M20</f>
        <v>0.915</v>
      </c>
      <c r="N420" s="190"/>
      <c r="O420" s="190">
        <f>O337/O20</f>
        <v>0.913</v>
      </c>
      <c r="P420" s="157"/>
      <c r="Q420" s="190">
        <f>Q337/Q20</f>
        <v>0.91</v>
      </c>
      <c r="R420" s="157"/>
      <c r="S420" s="190">
        <f>S337/S20</f>
        <v>0.909</v>
      </c>
      <c r="T420" s="190"/>
      <c r="U420" s="190">
        <f>U337/U20</f>
        <v>0.918</v>
      </c>
      <c r="V420" s="190"/>
    </row>
    <row r="421" spans="1:22" ht="11.25" customHeight="1">
      <c r="A421" s="157"/>
      <c r="B421" s="157"/>
      <c r="C421" s="190"/>
      <c r="D421" s="183"/>
      <c r="E421" s="190"/>
      <c r="F421" s="157"/>
      <c r="G421" s="190"/>
      <c r="H421" s="157"/>
      <c r="I421" s="190"/>
      <c r="J421" s="190"/>
      <c r="K421" s="190"/>
      <c r="L421" s="157"/>
      <c r="M421" s="190"/>
      <c r="N421" s="190"/>
      <c r="O421" s="190"/>
      <c r="P421" s="157"/>
      <c r="Q421" s="190"/>
      <c r="R421" s="157"/>
      <c r="S421" s="190"/>
      <c r="T421" s="190"/>
      <c r="U421" s="190"/>
      <c r="V421" s="190"/>
    </row>
    <row r="422" spans="1:22" ht="11.25" customHeight="1">
      <c r="A422" s="155" t="s">
        <v>16</v>
      </c>
      <c r="B422" s="157"/>
      <c r="C422" s="190">
        <f>C339/C22</f>
        <v>0.912</v>
      </c>
      <c r="D422" s="183"/>
      <c r="E422" s="190">
        <f>E339/E22</f>
        <v>0.926</v>
      </c>
      <c r="F422" s="157"/>
      <c r="G422" s="190">
        <f>G339/G22</f>
        <v>0.927</v>
      </c>
      <c r="H422" s="157"/>
      <c r="I422" s="190">
        <f>I339/I22</f>
        <v>0.935</v>
      </c>
      <c r="J422" s="190"/>
      <c r="K422" s="190">
        <f>K339/K22</f>
        <v>0.933</v>
      </c>
      <c r="L422" s="157"/>
      <c r="M422" s="190">
        <f>M339/M22</f>
        <v>0.93</v>
      </c>
      <c r="N422" s="190"/>
      <c r="O422" s="190">
        <f>O339/O22</f>
        <v>0.917</v>
      </c>
      <c r="P422" s="157"/>
      <c r="Q422" s="190">
        <f>Q339/Q22</f>
        <v>0.915</v>
      </c>
      <c r="R422" s="157"/>
      <c r="S422" s="190">
        <f>S339/S22</f>
        <v>0.924</v>
      </c>
      <c r="T422" s="190"/>
      <c r="U422" s="190">
        <f>U339/U22</f>
        <v>0.921</v>
      </c>
      <c r="V422" s="190"/>
    </row>
    <row r="423" spans="1:22" ht="11.25" customHeight="1">
      <c r="A423" s="157"/>
      <c r="B423" s="157"/>
      <c r="C423" s="190"/>
      <c r="D423" s="183"/>
      <c r="E423" s="190"/>
      <c r="F423" s="157"/>
      <c r="G423" s="190"/>
      <c r="H423" s="157"/>
      <c r="I423" s="190"/>
      <c r="J423" s="190"/>
      <c r="K423" s="190"/>
      <c r="L423" s="157"/>
      <c r="M423" s="190"/>
      <c r="N423" s="190"/>
      <c r="O423" s="190"/>
      <c r="P423" s="157"/>
      <c r="Q423" s="190"/>
      <c r="R423" s="157"/>
      <c r="S423" s="190"/>
      <c r="T423" s="190"/>
      <c r="U423" s="190"/>
      <c r="V423" s="190"/>
    </row>
    <row r="424" spans="1:22" ht="11.25" customHeight="1">
      <c r="A424" s="155" t="s">
        <v>17</v>
      </c>
      <c r="B424" s="157"/>
      <c r="C424" s="190">
        <f>C341/C24</f>
        <v>0.902</v>
      </c>
      <c r="D424" s="183"/>
      <c r="E424" s="190">
        <f>E341/E24</f>
        <v>0.908</v>
      </c>
      <c r="F424" s="157"/>
      <c r="G424" s="190">
        <f>G341/G24</f>
        <v>0.92</v>
      </c>
      <c r="H424" s="157"/>
      <c r="I424" s="190">
        <f>I341/I24</f>
        <v>0.915</v>
      </c>
      <c r="J424" s="190"/>
      <c r="K424" s="190">
        <f>K341/K24</f>
        <v>0.914</v>
      </c>
      <c r="L424" s="157"/>
      <c r="M424" s="190">
        <f>M341/M24</f>
        <v>0.915</v>
      </c>
      <c r="N424" s="190"/>
      <c r="O424" s="190">
        <f>O341/O24</f>
        <v>0.919</v>
      </c>
      <c r="P424" s="157"/>
      <c r="Q424" s="190">
        <f>Q341/Q24</f>
        <v>0.927</v>
      </c>
      <c r="R424" s="157"/>
      <c r="S424" s="190">
        <f>S341/S24</f>
        <v>0.932</v>
      </c>
      <c r="T424" s="190"/>
      <c r="U424" s="190">
        <f>U341/U24</f>
        <v>0.938</v>
      </c>
      <c r="V424" s="190"/>
    </row>
    <row r="425" spans="1:22" ht="11.25" customHeight="1">
      <c r="A425" s="157"/>
      <c r="B425" s="157"/>
      <c r="C425" s="190"/>
      <c r="D425" s="183"/>
      <c r="E425" s="190"/>
      <c r="F425" s="157"/>
      <c r="G425" s="190"/>
      <c r="H425" s="157"/>
      <c r="I425" s="190"/>
      <c r="J425" s="190"/>
      <c r="K425" s="190"/>
      <c r="L425" s="157"/>
      <c r="M425" s="190"/>
      <c r="N425" s="190"/>
      <c r="O425" s="190"/>
      <c r="P425" s="157"/>
      <c r="Q425" s="190"/>
      <c r="R425" s="157"/>
      <c r="S425" s="190"/>
      <c r="T425" s="190"/>
      <c r="U425" s="190"/>
      <c r="V425" s="190"/>
    </row>
    <row r="426" spans="1:22" ht="11.25" customHeight="1">
      <c r="A426" s="155" t="s">
        <v>61</v>
      </c>
      <c r="B426" s="157"/>
      <c r="C426" s="190">
        <f>C343/C26</f>
        <v>0.889</v>
      </c>
      <c r="D426" s="183"/>
      <c r="E426" s="190">
        <f>E343/E26</f>
        <v>0.914</v>
      </c>
      <c r="F426" s="157"/>
      <c r="G426" s="190">
        <f>G343/G26</f>
        <v>0.926</v>
      </c>
      <c r="H426" s="157"/>
      <c r="I426" s="190">
        <f>I343/I26</f>
        <v>0.93</v>
      </c>
      <c r="J426" s="190"/>
      <c r="K426" s="190">
        <f>K343/K26</f>
        <v>0.92</v>
      </c>
      <c r="L426" s="157"/>
      <c r="M426" s="190">
        <f>M343/M26</f>
        <v>0.92</v>
      </c>
      <c r="N426" s="190"/>
      <c r="O426" s="190">
        <f>O343/O26</f>
        <v>0.917</v>
      </c>
      <c r="P426" s="157"/>
      <c r="Q426" s="190">
        <f>Q343/Q26</f>
        <v>0.904</v>
      </c>
      <c r="R426" s="157"/>
      <c r="S426" s="190">
        <f>S343/S26</f>
        <v>0.905</v>
      </c>
      <c r="T426" s="190"/>
      <c r="U426" s="190">
        <f>U343/U26</f>
        <v>0.897</v>
      </c>
      <c r="V426" s="190"/>
    </row>
    <row r="427" spans="1:22" ht="11.25" customHeight="1">
      <c r="A427" s="157"/>
      <c r="B427" s="157"/>
      <c r="C427" s="190"/>
      <c r="D427" s="183"/>
      <c r="E427" s="190"/>
      <c r="F427" s="157"/>
      <c r="G427" s="190"/>
      <c r="H427" s="157"/>
      <c r="I427" s="190"/>
      <c r="J427" s="190"/>
      <c r="K427" s="190"/>
      <c r="L427" s="157"/>
      <c r="M427" s="190"/>
      <c r="N427" s="190"/>
      <c r="O427" s="190"/>
      <c r="P427" s="157"/>
      <c r="Q427" s="190"/>
      <c r="R427" s="157"/>
      <c r="S427" s="190"/>
      <c r="T427" s="190"/>
      <c r="U427" s="190"/>
      <c r="V427" s="190"/>
    </row>
    <row r="428" spans="1:22" ht="11.25" customHeight="1">
      <c r="A428" s="155" t="s">
        <v>40</v>
      </c>
      <c r="B428" s="157"/>
      <c r="C428" s="190">
        <f>C345/C28</f>
        <v>0.878</v>
      </c>
      <c r="D428" s="183"/>
      <c r="E428" s="190">
        <f>E345/E28</f>
        <v>0.878</v>
      </c>
      <c r="F428" s="157"/>
      <c r="G428" s="190">
        <f>G345/G28</f>
        <v>0.901</v>
      </c>
      <c r="H428" s="157"/>
      <c r="I428" s="190">
        <f>I345/I28</f>
        <v>0.902</v>
      </c>
      <c r="J428" s="190"/>
      <c r="K428" s="190">
        <f>K345/K28</f>
        <v>0.911</v>
      </c>
      <c r="L428" s="157"/>
      <c r="M428" s="190">
        <f>M345/M28</f>
        <v>0.916</v>
      </c>
      <c r="N428" s="190"/>
      <c r="O428" s="190">
        <f>O345/O28</f>
        <v>0.922</v>
      </c>
      <c r="P428" s="157"/>
      <c r="Q428" s="190">
        <f>Q345/Q28</f>
        <v>0.918</v>
      </c>
      <c r="R428" s="157"/>
      <c r="S428" s="190">
        <f>S345/S28</f>
        <v>0.922</v>
      </c>
      <c r="T428" s="190"/>
      <c r="U428" s="190">
        <f>U345/U28</f>
        <v>0.917</v>
      </c>
      <c r="V428" s="190"/>
    </row>
    <row r="429" spans="1:22" ht="11.25" customHeight="1">
      <c r="A429" s="157"/>
      <c r="B429" s="157"/>
      <c r="C429" s="190"/>
      <c r="D429" s="183"/>
      <c r="E429" s="190"/>
      <c r="F429" s="157"/>
      <c r="G429" s="190"/>
      <c r="H429" s="157"/>
      <c r="I429" s="190"/>
      <c r="J429" s="190"/>
      <c r="K429" s="190"/>
      <c r="L429" s="157"/>
      <c r="M429" s="190"/>
      <c r="N429" s="190"/>
      <c r="O429" s="190"/>
      <c r="P429" s="157"/>
      <c r="Q429" s="190"/>
      <c r="R429" s="157"/>
      <c r="S429" s="190"/>
      <c r="T429" s="190"/>
      <c r="U429" s="190"/>
      <c r="V429" s="190"/>
    </row>
    <row r="430" spans="1:22" ht="11.25" customHeight="1">
      <c r="A430" s="155" t="s">
        <v>19</v>
      </c>
      <c r="B430" s="157"/>
      <c r="C430" s="190">
        <f>C347/C30</f>
        <v>0.88</v>
      </c>
      <c r="D430" s="183"/>
      <c r="E430" s="190">
        <f>E347/E30</f>
        <v>0.849</v>
      </c>
      <c r="F430" s="157"/>
      <c r="G430" s="190">
        <f>G347/G30</f>
        <v>0.864</v>
      </c>
      <c r="H430" s="157"/>
      <c r="I430" s="190">
        <f>I347/I30</f>
        <v>0.893</v>
      </c>
      <c r="J430" s="190"/>
      <c r="K430" s="190">
        <f>K347/K30</f>
        <v>0.896</v>
      </c>
      <c r="L430" s="157"/>
      <c r="M430" s="190">
        <f>M347/M30</f>
        <v>0.912</v>
      </c>
      <c r="N430" s="190"/>
      <c r="O430" s="190">
        <f>O347/O30</f>
        <v>0.902</v>
      </c>
      <c r="P430" s="157"/>
      <c r="Q430" s="190">
        <f>Q347/Q30</f>
        <v>0.895</v>
      </c>
      <c r="R430" s="157"/>
      <c r="S430" s="190">
        <f>S347/S30</f>
        <v>0.908</v>
      </c>
      <c r="T430" s="190"/>
      <c r="U430" s="190">
        <f>U347/U30</f>
        <v>0.903</v>
      </c>
      <c r="V430" s="190"/>
    </row>
    <row r="431" spans="1:22" ht="11.25" customHeight="1">
      <c r="A431" s="157"/>
      <c r="B431" s="157"/>
      <c r="C431" s="190"/>
      <c r="D431" s="183"/>
      <c r="E431" s="190"/>
      <c r="F431" s="157"/>
      <c r="G431" s="190"/>
      <c r="H431" s="157"/>
      <c r="I431" s="190"/>
      <c r="J431" s="190"/>
      <c r="K431" s="190"/>
      <c r="L431" s="157"/>
      <c r="M431" s="190"/>
      <c r="N431" s="190"/>
      <c r="O431" s="190"/>
      <c r="P431" s="157"/>
      <c r="Q431" s="190"/>
      <c r="R431" s="157"/>
      <c r="S431" s="190"/>
      <c r="T431" s="190"/>
      <c r="U431" s="190"/>
      <c r="V431" s="190"/>
    </row>
    <row r="432" spans="1:22" ht="11.25" customHeight="1">
      <c r="A432" s="166" t="s">
        <v>20</v>
      </c>
      <c r="B432" s="177"/>
      <c r="C432" s="190">
        <f>C349/C32</f>
        <v>0.844</v>
      </c>
      <c r="D432" s="184"/>
      <c r="E432" s="190">
        <f>E349/E32</f>
        <v>0.87</v>
      </c>
      <c r="F432" s="177"/>
      <c r="G432" s="190">
        <f>G349/G32</f>
        <v>0.882</v>
      </c>
      <c r="H432" s="177"/>
      <c r="I432" s="190">
        <f>I349/I32</f>
        <v>0.887</v>
      </c>
      <c r="J432" s="177"/>
      <c r="K432" s="190">
        <f>K349/K32</f>
        <v>0.893</v>
      </c>
      <c r="L432" s="177"/>
      <c r="M432" s="190">
        <f>M349/M32</f>
        <v>0.905</v>
      </c>
      <c r="N432" s="191"/>
      <c r="O432" s="190">
        <f>O349/O32</f>
        <v>0.911</v>
      </c>
      <c r="P432" s="177"/>
      <c r="Q432" s="190">
        <f>Q349/Q32</f>
        <v>0.913</v>
      </c>
      <c r="R432" s="177"/>
      <c r="S432" s="190">
        <f>S349/S32</f>
        <v>0.907</v>
      </c>
      <c r="T432" s="190"/>
      <c r="U432" s="190">
        <f>U349/U32</f>
        <v>0.91</v>
      </c>
      <c r="V432" s="190"/>
    </row>
    <row r="433" spans="1:22" ht="11.25" customHeight="1">
      <c r="A433" s="177"/>
      <c r="B433" s="177"/>
      <c r="C433" s="190"/>
      <c r="D433" s="184"/>
      <c r="E433" s="190"/>
      <c r="F433" s="177"/>
      <c r="G433" s="190"/>
      <c r="H433" s="177"/>
      <c r="I433" s="190"/>
      <c r="J433" s="177"/>
      <c r="K433" s="190"/>
      <c r="L433" s="177"/>
      <c r="M433" s="190"/>
      <c r="N433" s="177"/>
      <c r="O433" s="190"/>
      <c r="P433" s="177"/>
      <c r="Q433" s="190"/>
      <c r="R433" s="177"/>
      <c r="S433" s="190"/>
      <c r="T433" s="190"/>
      <c r="U433" s="190"/>
      <c r="V433" s="190"/>
    </row>
    <row r="434" spans="1:22" ht="11.25" customHeight="1">
      <c r="A434" s="155" t="s">
        <v>31</v>
      </c>
      <c r="B434" s="177"/>
      <c r="C434" s="190">
        <f>C351/C34</f>
        <v>0.882</v>
      </c>
      <c r="D434" s="184"/>
      <c r="E434" s="190">
        <f>E351/E34</f>
        <v>0.89</v>
      </c>
      <c r="F434" s="184"/>
      <c r="G434" s="190">
        <f>G351/G34</f>
        <v>0.9</v>
      </c>
      <c r="H434" s="177"/>
      <c r="I434" s="190">
        <f>I351/I34</f>
        <v>0.903</v>
      </c>
      <c r="J434" s="177"/>
      <c r="K434" s="190">
        <f>K351/K34</f>
        <v>0.907</v>
      </c>
      <c r="L434" s="177"/>
      <c r="M434" s="190">
        <f>M351/M34</f>
        <v>0.916</v>
      </c>
      <c r="N434" s="177"/>
      <c r="O434" s="190">
        <f>O351/O34</f>
        <v>0.915</v>
      </c>
      <c r="P434" s="177"/>
      <c r="Q434" s="190">
        <f>Q351/Q34</f>
        <v>0.912</v>
      </c>
      <c r="R434" s="177"/>
      <c r="S434" s="190">
        <f>S351/S34</f>
        <v>0.911</v>
      </c>
      <c r="T434" s="190"/>
      <c r="U434" s="190">
        <f>U351/U34</f>
        <v>0.914</v>
      </c>
      <c r="V434" s="190"/>
    </row>
    <row r="435" spans="1:22" ht="11.25" customHeight="1">
      <c r="A435" s="157"/>
      <c r="B435" s="177"/>
      <c r="C435" s="182"/>
      <c r="D435" s="177"/>
      <c r="E435" s="182"/>
      <c r="F435" s="177"/>
      <c r="G435" s="182"/>
      <c r="H435" s="177"/>
      <c r="I435" s="182"/>
      <c r="J435" s="177"/>
      <c r="K435" s="182"/>
      <c r="L435" s="177"/>
      <c r="M435" s="182"/>
      <c r="N435" s="177"/>
      <c r="O435" s="182"/>
      <c r="P435" s="177"/>
      <c r="Q435" s="182"/>
      <c r="R435" s="177"/>
      <c r="S435" s="80"/>
      <c r="T435" s="80"/>
      <c r="U435" s="80"/>
      <c r="V435" s="80"/>
    </row>
    <row r="436" spans="1:22" ht="11.25" customHeight="1">
      <c r="A436" s="189"/>
      <c r="B436" s="157"/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77"/>
      <c r="P436" s="77"/>
      <c r="Q436" s="77"/>
      <c r="R436" s="77"/>
      <c r="S436" s="77"/>
      <c r="T436" s="77"/>
      <c r="U436" s="157"/>
      <c r="V436" s="157"/>
    </row>
    <row r="437" spans="1:22" ht="11.25" customHeight="1">
      <c r="A437" s="155" t="s">
        <v>22</v>
      </c>
      <c r="B437" s="157"/>
      <c r="C437" s="157"/>
      <c r="D437" s="157"/>
      <c r="E437" s="157"/>
      <c r="F437" s="157"/>
      <c r="G437" s="157"/>
      <c r="H437" s="157"/>
      <c r="I437" s="157"/>
      <c r="J437" s="157"/>
      <c r="K437" s="157"/>
      <c r="L437" s="155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</row>
    <row r="438" spans="1:22" ht="11.25" customHeight="1">
      <c r="A438" s="157"/>
      <c r="B438" s="157"/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</row>
    <row r="439" spans="1:22" ht="11.25" customHeight="1">
      <c r="A439" s="157"/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</row>
    <row r="440" spans="1:22" ht="11.25" customHeight="1">
      <c r="A440" s="157"/>
      <c r="B440" s="157"/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</row>
    <row r="441" spans="1:22" ht="11.25" customHeight="1">
      <c r="A441" s="155" t="s">
        <v>0</v>
      </c>
      <c r="B441" s="157"/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</row>
    <row r="442" spans="1:22" ht="11.25" customHeight="1">
      <c r="A442" s="155" t="s">
        <v>62</v>
      </c>
      <c r="B442" s="157"/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</row>
    <row r="443" spans="1:22" ht="11.25" customHeight="1">
      <c r="A443" s="158" t="str">
        <f>A3</f>
        <v>1990 - 1999</v>
      </c>
      <c r="B443" s="175"/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</row>
    <row r="444" spans="1:22" ht="11.25" customHeight="1">
      <c r="A444" s="155" t="s">
        <v>2</v>
      </c>
      <c r="B444" s="162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</row>
    <row r="445" spans="1:22" ht="11.25" customHeight="1">
      <c r="A445" s="77"/>
      <c r="B445" s="157"/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</row>
    <row r="446" spans="1:22" ht="11.25" customHeight="1">
      <c r="A446" s="157"/>
      <c r="B446" s="157"/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</row>
    <row r="447" spans="1:22" ht="11.25" customHeight="1">
      <c r="A447" s="157"/>
      <c r="B447" s="157"/>
      <c r="C447" s="276" t="s">
        <v>3</v>
      </c>
      <c r="D447" s="157"/>
      <c r="E447" s="276" t="s">
        <v>4</v>
      </c>
      <c r="F447" s="157"/>
      <c r="G447" s="276" t="s">
        <v>5</v>
      </c>
      <c r="H447" s="157"/>
      <c r="I447" s="276" t="s">
        <v>6</v>
      </c>
      <c r="J447" s="277"/>
      <c r="K447" s="276" t="s">
        <v>7</v>
      </c>
      <c r="L447" s="157"/>
      <c r="M447" s="278" t="s">
        <v>8</v>
      </c>
      <c r="N447" s="279"/>
      <c r="O447" s="278" t="s">
        <v>9</v>
      </c>
      <c r="P447" s="157"/>
      <c r="Q447" s="280">
        <v>1997</v>
      </c>
      <c r="R447" s="157"/>
      <c r="S447" s="280">
        <v>1998</v>
      </c>
      <c r="T447" s="281"/>
      <c r="U447" s="280">
        <v>1999</v>
      </c>
      <c r="V447" s="281"/>
    </row>
    <row r="448" spans="1:22" ht="11.25" customHeight="1">
      <c r="A448" s="157"/>
      <c r="B448" s="157"/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</row>
    <row r="449" spans="1:22" ht="11.25" customHeight="1">
      <c r="A449" s="165" t="s">
        <v>10</v>
      </c>
      <c r="B449" s="157"/>
      <c r="C449" s="157">
        <v>251766</v>
      </c>
      <c r="D449" s="157"/>
      <c r="E449" s="157">
        <v>241983</v>
      </c>
      <c r="F449" s="157"/>
      <c r="G449" s="157">
        <v>254319</v>
      </c>
      <c r="H449" s="157"/>
      <c r="I449" s="157">
        <v>274901</v>
      </c>
      <c r="J449" s="157"/>
      <c r="K449" s="157">
        <v>284753</v>
      </c>
      <c r="L449" s="157"/>
      <c r="M449" s="157">
        <v>317686</v>
      </c>
      <c r="N449" s="157"/>
      <c r="O449" s="157">
        <v>313345</v>
      </c>
      <c r="P449" s="157"/>
      <c r="Q449" s="157">
        <v>309775</v>
      </c>
      <c r="R449" s="157"/>
      <c r="S449" s="157">
        <v>322843</v>
      </c>
      <c r="T449" s="157"/>
      <c r="U449" s="157">
        <v>362286</v>
      </c>
      <c r="V449" s="157"/>
    </row>
    <row r="450" spans="1:22" ht="11.25" customHeight="1">
      <c r="A450" s="157"/>
      <c r="B450" s="157"/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</row>
    <row r="451" spans="1:22" ht="11.25" customHeight="1">
      <c r="A451" s="155" t="s">
        <v>11</v>
      </c>
      <c r="B451" s="157"/>
      <c r="C451" s="157">
        <v>349909</v>
      </c>
      <c r="D451" s="157"/>
      <c r="E451" s="157">
        <v>351424</v>
      </c>
      <c r="F451" s="157"/>
      <c r="G451" s="157">
        <v>365298</v>
      </c>
      <c r="H451" s="157"/>
      <c r="I451" s="157">
        <v>382868</v>
      </c>
      <c r="J451" s="157"/>
      <c r="K451" s="157">
        <v>409645</v>
      </c>
      <c r="L451" s="157"/>
      <c r="M451" s="157">
        <v>451077</v>
      </c>
      <c r="N451" s="157"/>
      <c r="O451" s="157">
        <v>449013</v>
      </c>
      <c r="P451" s="157"/>
      <c r="Q451" s="157">
        <v>508082</v>
      </c>
      <c r="R451" s="157"/>
      <c r="S451" s="157">
        <v>579627</v>
      </c>
      <c r="T451" s="157"/>
      <c r="U451" s="157">
        <v>609780</v>
      </c>
      <c r="V451" s="157"/>
    </row>
    <row r="452" spans="1:22" ht="11.25" customHeight="1">
      <c r="A452" s="157"/>
      <c r="B452" s="157"/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</row>
    <row r="453" spans="1:22" ht="11.25" customHeight="1">
      <c r="A453" s="155" t="s">
        <v>12</v>
      </c>
      <c r="B453" s="157"/>
      <c r="C453" s="157">
        <v>357664</v>
      </c>
      <c r="D453" s="157"/>
      <c r="E453" s="157">
        <v>375801</v>
      </c>
      <c r="F453" s="157"/>
      <c r="G453" s="157">
        <v>399821</v>
      </c>
      <c r="H453" s="157"/>
      <c r="I453" s="157">
        <v>380782</v>
      </c>
      <c r="J453" s="157"/>
      <c r="K453" s="157">
        <v>413648</v>
      </c>
      <c r="L453" s="157"/>
      <c r="M453" s="157">
        <v>448320</v>
      </c>
      <c r="N453" s="157"/>
      <c r="O453" s="157">
        <v>463640</v>
      </c>
      <c r="P453" s="157"/>
      <c r="Q453" s="157">
        <v>452986</v>
      </c>
      <c r="R453" s="157"/>
      <c r="S453" s="157">
        <v>528883</v>
      </c>
      <c r="T453" s="157"/>
      <c r="U453" s="157">
        <v>563969</v>
      </c>
      <c r="V453" s="157"/>
    </row>
    <row r="454" spans="1:22" ht="11.25" customHeight="1">
      <c r="A454" s="157"/>
      <c r="B454" s="157"/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</row>
    <row r="455" spans="1:22" ht="11.25" customHeight="1">
      <c r="A455" s="165" t="s">
        <v>48</v>
      </c>
      <c r="B455" s="157"/>
      <c r="C455" s="157">
        <v>170327</v>
      </c>
      <c r="D455" s="157"/>
      <c r="E455" s="157">
        <v>169318</v>
      </c>
      <c r="F455" s="157"/>
      <c r="G455" s="157">
        <v>181731</v>
      </c>
      <c r="H455" s="157"/>
      <c r="I455" s="157">
        <v>187266</v>
      </c>
      <c r="J455" s="157"/>
      <c r="K455" s="157">
        <v>187446</v>
      </c>
      <c r="L455" s="157"/>
      <c r="M455" s="157">
        <v>199986</v>
      </c>
      <c r="N455" s="157"/>
      <c r="O455" s="157">
        <v>195226</v>
      </c>
      <c r="P455" s="157"/>
      <c r="Q455" s="157">
        <v>196700</v>
      </c>
      <c r="R455" s="157"/>
      <c r="S455" s="157">
        <v>197478</v>
      </c>
      <c r="T455" s="157"/>
      <c r="U455" s="157">
        <v>195162</v>
      </c>
      <c r="V455" s="157"/>
    </row>
    <row r="456" spans="1:22" ht="11.25" customHeight="1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</row>
    <row r="457" spans="1:22" ht="11.25" customHeight="1">
      <c r="A457" s="155" t="s">
        <v>14</v>
      </c>
      <c r="B457" s="157"/>
      <c r="C457" s="157">
        <v>350930</v>
      </c>
      <c r="D457" s="157"/>
      <c r="E457" s="157">
        <v>348731</v>
      </c>
      <c r="F457" s="157"/>
      <c r="G457" s="157">
        <v>357024</v>
      </c>
      <c r="H457" s="157"/>
      <c r="I457" s="157">
        <v>351171</v>
      </c>
      <c r="J457" s="157"/>
      <c r="K457" s="157">
        <v>356139</v>
      </c>
      <c r="L457" s="157"/>
      <c r="M457" s="157">
        <v>385611</v>
      </c>
      <c r="N457" s="157"/>
      <c r="O457" s="157">
        <v>380428</v>
      </c>
      <c r="P457" s="157"/>
      <c r="Q457" s="157">
        <v>394114</v>
      </c>
      <c r="R457" s="157"/>
      <c r="S457" s="157">
        <v>420879</v>
      </c>
      <c r="T457" s="157"/>
      <c r="U457" s="157">
        <v>455482</v>
      </c>
      <c r="V457" s="157"/>
    </row>
    <row r="458" spans="1:22" ht="11.25" customHeight="1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</row>
    <row r="459" spans="1:22" ht="11.25" customHeight="1">
      <c r="A459" s="155" t="s">
        <v>15</v>
      </c>
      <c r="B459" s="157"/>
      <c r="C459" s="157">
        <v>261396</v>
      </c>
      <c r="D459" s="157"/>
      <c r="E459" s="157">
        <v>273558</v>
      </c>
      <c r="F459" s="157"/>
      <c r="G459" s="157">
        <v>290034</v>
      </c>
      <c r="H459" s="157"/>
      <c r="I459" s="157">
        <v>300415</v>
      </c>
      <c r="J459" s="157"/>
      <c r="K459" s="157">
        <v>305811</v>
      </c>
      <c r="L459" s="157"/>
      <c r="M459" s="157">
        <v>321720</v>
      </c>
      <c r="N459" s="157"/>
      <c r="O459" s="157">
        <v>312083</v>
      </c>
      <c r="P459" s="157"/>
      <c r="Q459" s="157">
        <v>299099</v>
      </c>
      <c r="R459" s="157"/>
      <c r="S459" s="157">
        <v>289036</v>
      </c>
      <c r="T459" s="157"/>
      <c r="U459" s="157">
        <v>269763</v>
      </c>
      <c r="V459" s="157"/>
    </row>
    <row r="460" spans="1:22" ht="11.25" customHeight="1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</row>
    <row r="461" spans="1:22" ht="11.25" customHeight="1">
      <c r="A461" s="155" t="s">
        <v>16</v>
      </c>
      <c r="B461" s="157"/>
      <c r="C461" s="157">
        <v>275603</v>
      </c>
      <c r="D461" s="157"/>
      <c r="E461" s="157">
        <v>286911</v>
      </c>
      <c r="F461" s="157"/>
      <c r="G461" s="157">
        <v>294632</v>
      </c>
      <c r="H461" s="157"/>
      <c r="I461" s="157">
        <v>286161</v>
      </c>
      <c r="J461" s="157"/>
      <c r="K461" s="157">
        <v>299555</v>
      </c>
      <c r="L461" s="157"/>
      <c r="M461" s="157">
        <v>311033</v>
      </c>
      <c r="N461" s="157"/>
      <c r="O461" s="157">
        <v>292690</v>
      </c>
      <c r="P461" s="157"/>
      <c r="Q461" s="157">
        <v>281259</v>
      </c>
      <c r="R461" s="157"/>
      <c r="S461" s="157">
        <v>257716</v>
      </c>
      <c r="T461" s="157"/>
      <c r="U461" s="157">
        <v>270578</v>
      </c>
      <c r="V461" s="157"/>
    </row>
    <row r="462" spans="1:22" ht="11.25" customHeight="1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</row>
    <row r="463" spans="1:22" ht="11.25" customHeight="1">
      <c r="A463" s="155" t="s">
        <v>17</v>
      </c>
      <c r="B463" s="157"/>
      <c r="C463" s="157">
        <v>301552</v>
      </c>
      <c r="D463" s="157"/>
      <c r="E463" s="157">
        <v>288023</v>
      </c>
      <c r="F463" s="157"/>
      <c r="G463" s="157">
        <v>305671</v>
      </c>
      <c r="H463" s="157"/>
      <c r="I463" s="157">
        <v>326058</v>
      </c>
      <c r="J463" s="157"/>
      <c r="K463" s="157">
        <v>352894</v>
      </c>
      <c r="L463" s="157"/>
      <c r="M463" s="157">
        <v>410517</v>
      </c>
      <c r="N463" s="157"/>
      <c r="O463" s="157">
        <v>413587</v>
      </c>
      <c r="P463" s="157"/>
      <c r="Q463" s="157">
        <v>421441</v>
      </c>
      <c r="R463" s="157"/>
      <c r="S463" s="157">
        <v>408220</v>
      </c>
      <c r="T463" s="157"/>
      <c r="U463" s="157">
        <v>412394</v>
      </c>
      <c r="V463" s="157"/>
    </row>
    <row r="464" spans="1:22" ht="11.25" customHeight="1">
      <c r="A464" s="157"/>
      <c r="B464" s="157"/>
      <c r="C464" s="157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</row>
    <row r="465" spans="1:22" ht="11.25" customHeight="1">
      <c r="A465" s="155" t="s">
        <v>18</v>
      </c>
      <c r="B465" s="157"/>
      <c r="C465" s="157">
        <v>349910</v>
      </c>
      <c r="D465" s="157"/>
      <c r="E465" s="157">
        <v>350464</v>
      </c>
      <c r="F465" s="157"/>
      <c r="G465" s="157">
        <v>383327</v>
      </c>
      <c r="H465" s="157"/>
      <c r="I465" s="157">
        <v>380475</v>
      </c>
      <c r="J465" s="157"/>
      <c r="K465" s="157">
        <v>366048</v>
      </c>
      <c r="L465" s="157"/>
      <c r="M465" s="157">
        <v>378795</v>
      </c>
      <c r="N465" s="157"/>
      <c r="O465" s="157">
        <v>429238</v>
      </c>
      <c r="P465" s="157"/>
      <c r="Q465" s="157">
        <v>455372</v>
      </c>
      <c r="R465" s="157"/>
      <c r="S465" s="157">
        <v>477095</v>
      </c>
      <c r="T465" s="157"/>
      <c r="U465" s="157">
        <v>493728</v>
      </c>
      <c r="V465" s="157"/>
    </row>
    <row r="466" spans="1:22" ht="11.25" customHeight="1">
      <c r="A466" s="157"/>
      <c r="B466" s="157"/>
      <c r="C466" s="157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</row>
    <row r="467" spans="1:22" ht="11.25" customHeight="1">
      <c r="A467" s="155" t="s">
        <v>40</v>
      </c>
      <c r="B467" s="157"/>
      <c r="C467" s="157">
        <v>310596</v>
      </c>
      <c r="D467" s="157"/>
      <c r="E467" s="157">
        <v>255616</v>
      </c>
      <c r="F467" s="157"/>
      <c r="G467" s="157">
        <v>302514</v>
      </c>
      <c r="H467" s="157"/>
      <c r="I467" s="157">
        <v>308233</v>
      </c>
      <c r="J467" s="157"/>
      <c r="K467" s="157">
        <v>318670</v>
      </c>
      <c r="L467" s="157"/>
      <c r="M467" s="157">
        <v>336775</v>
      </c>
      <c r="N467" s="157"/>
      <c r="O467" s="157">
        <v>311304</v>
      </c>
      <c r="P467" s="157"/>
      <c r="Q467" s="157">
        <v>325760</v>
      </c>
      <c r="R467" s="157"/>
      <c r="S467" s="157">
        <v>323042</v>
      </c>
      <c r="T467" s="157"/>
      <c r="U467" s="157">
        <v>330566</v>
      </c>
      <c r="V467" s="157"/>
    </row>
    <row r="468" spans="1:22" ht="11.25" customHeight="1">
      <c r="A468" s="157"/>
      <c r="B468" s="157"/>
      <c r="C468" s="157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</row>
    <row r="469" spans="1:22" ht="11.25" customHeight="1">
      <c r="A469" s="155" t="s">
        <v>19</v>
      </c>
      <c r="B469" s="157"/>
      <c r="C469" s="157">
        <v>364338</v>
      </c>
      <c r="D469" s="157"/>
      <c r="E469" s="157">
        <v>312965</v>
      </c>
      <c r="F469" s="157"/>
      <c r="G469" s="157">
        <v>350640</v>
      </c>
      <c r="H469" s="157"/>
      <c r="I469" s="157">
        <v>336110</v>
      </c>
      <c r="J469" s="157"/>
      <c r="K469" s="157">
        <v>330356</v>
      </c>
      <c r="L469" s="157"/>
      <c r="M469" s="157">
        <v>372255</v>
      </c>
      <c r="N469" s="157"/>
      <c r="O469" s="157">
        <v>474671</v>
      </c>
      <c r="P469" s="157"/>
      <c r="Q469" s="157">
        <v>478683</v>
      </c>
      <c r="R469" s="157"/>
      <c r="S469" s="157">
        <v>476133</v>
      </c>
      <c r="T469" s="157"/>
      <c r="U469" s="157">
        <v>452259</v>
      </c>
      <c r="V469" s="157"/>
    </row>
    <row r="470" spans="1:22" ht="11.25" customHeight="1">
      <c r="A470" s="157"/>
      <c r="B470" s="157"/>
      <c r="C470" s="157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</row>
    <row r="471" spans="1:22" ht="11.25" customHeight="1">
      <c r="A471" s="155" t="s">
        <v>20</v>
      </c>
      <c r="B471" s="157"/>
      <c r="C471" s="157">
        <v>408437</v>
      </c>
      <c r="D471" s="177"/>
      <c r="E471" s="157">
        <v>494607</v>
      </c>
      <c r="F471" s="177"/>
      <c r="G471" s="157">
        <v>534930</v>
      </c>
      <c r="H471" s="177"/>
      <c r="I471" s="157">
        <v>559507</v>
      </c>
      <c r="J471" s="177"/>
      <c r="K471" s="157">
        <v>579360</v>
      </c>
      <c r="L471" s="177"/>
      <c r="M471" s="157">
        <v>617746</v>
      </c>
      <c r="N471" s="177"/>
      <c r="O471" s="157">
        <v>632288</v>
      </c>
      <c r="P471" s="177"/>
      <c r="Q471" s="157">
        <v>641668</v>
      </c>
      <c r="R471" s="157"/>
      <c r="S471" s="157">
        <v>633110</v>
      </c>
      <c r="T471" s="157"/>
      <c r="U471" s="157">
        <v>628703</v>
      </c>
      <c r="V471" s="157"/>
    </row>
    <row r="472" spans="1:22" ht="11.25" customHeight="1">
      <c r="A472" s="157"/>
      <c r="B472" s="157"/>
      <c r="C472" s="207"/>
      <c r="D472" s="177"/>
      <c r="E472" s="207"/>
      <c r="F472" s="177"/>
      <c r="G472" s="207"/>
      <c r="H472" s="177"/>
      <c r="I472" s="207"/>
      <c r="J472" s="177"/>
      <c r="K472" s="207"/>
      <c r="L472" s="177"/>
      <c r="M472" s="207"/>
      <c r="N472" s="177"/>
      <c r="O472" s="207"/>
      <c r="P472" s="177"/>
      <c r="Q472" s="207"/>
      <c r="R472" s="157"/>
      <c r="S472" s="207"/>
      <c r="T472" s="177"/>
      <c r="U472" s="207"/>
      <c r="V472" s="177"/>
    </row>
    <row r="473" spans="1:22" ht="11.25" customHeight="1" thickBot="1">
      <c r="A473" s="155" t="s">
        <v>31</v>
      </c>
      <c r="B473" s="157"/>
      <c r="C473" s="208">
        <f>SUM(C449:C471)</f>
        <v>3752428</v>
      </c>
      <c r="D473" s="209"/>
      <c r="E473" s="208">
        <f>SUM(E449:E471)</f>
        <v>3749401</v>
      </c>
      <c r="F473" s="209"/>
      <c r="G473" s="208">
        <f>SUM(G449:G471)</f>
        <v>4019941</v>
      </c>
      <c r="H473" s="209"/>
      <c r="I473" s="208">
        <f>SUM(I449:I471)</f>
        <v>4073947</v>
      </c>
      <c r="J473" s="209"/>
      <c r="K473" s="208">
        <f>SUM(K449:K471)</f>
        <v>4204325</v>
      </c>
      <c r="L473" s="209"/>
      <c r="M473" s="208">
        <f>SUM(M449:M471)</f>
        <v>4551521</v>
      </c>
      <c r="N473" s="209"/>
      <c r="O473" s="208">
        <f>SUM(O449:O471)</f>
        <v>4667513</v>
      </c>
      <c r="P473" s="209"/>
      <c r="Q473" s="208">
        <f>SUM(Q449:Q471)</f>
        <v>4764939</v>
      </c>
      <c r="R473" s="177"/>
      <c r="S473" s="208">
        <f>SUM(S449:S471)</f>
        <v>4914062</v>
      </c>
      <c r="T473" s="209"/>
      <c r="U473" s="208">
        <f>SUM(U449:U471)</f>
        <v>5044670</v>
      </c>
      <c r="V473" s="209"/>
    </row>
    <row r="474" spans="1:22" ht="11.25" customHeight="1" thickTop="1">
      <c r="A474" s="157"/>
      <c r="B474" s="157"/>
      <c r="C474" s="157"/>
      <c r="D474" s="177"/>
      <c r="E474" s="157"/>
      <c r="F474" s="157"/>
      <c r="G474" s="157"/>
      <c r="H474" s="177"/>
      <c r="I474" s="157"/>
      <c r="J474" s="157"/>
      <c r="K474" s="157"/>
      <c r="L474" s="177"/>
      <c r="M474" s="157"/>
      <c r="N474" s="177"/>
      <c r="O474" s="157"/>
      <c r="P474" s="157"/>
      <c r="Q474" s="157"/>
      <c r="R474" s="177"/>
      <c r="S474" s="157"/>
      <c r="T474" s="157"/>
      <c r="U474" s="157"/>
      <c r="V474" s="157"/>
    </row>
    <row r="475" spans="1:22" ht="11.25" customHeight="1">
      <c r="A475" s="161"/>
      <c r="B475" s="157"/>
      <c r="C475" s="157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</row>
    <row r="476" spans="1:22" ht="11.25" customHeight="1">
      <c r="A476" s="161"/>
      <c r="B476" s="157"/>
      <c r="C476" s="157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</row>
    <row r="477" spans="1:22" ht="11.25" customHeight="1">
      <c r="A477" s="157"/>
      <c r="B477" s="157"/>
      <c r="C477" s="157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</row>
    <row r="478" spans="1:22" ht="11.25" customHeight="1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</row>
    <row r="479" spans="1:22" ht="11.25" customHeight="1">
      <c r="A479" s="157"/>
      <c r="B479" s="157"/>
      <c r="C479" s="157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</row>
    <row r="480" spans="1:22" ht="11.25" customHeight="1">
      <c r="A480" s="157"/>
      <c r="B480" s="157"/>
      <c r="C480" s="157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</row>
    <row r="481" spans="1:22" ht="11.25" customHeight="1">
      <c r="A481" s="155" t="s">
        <v>0</v>
      </c>
      <c r="B481" s="157"/>
      <c r="C481" s="157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</row>
    <row r="482" spans="1:22" ht="11.25" customHeight="1">
      <c r="A482" s="165" t="s">
        <v>63</v>
      </c>
      <c r="B482" s="157"/>
      <c r="C482" s="157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</row>
    <row r="483" spans="1:22" ht="11.25" customHeight="1">
      <c r="A483" s="158" t="str">
        <f>A3</f>
        <v>1990 - 1999</v>
      </c>
      <c r="B483" s="175"/>
      <c r="C483" s="157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</row>
    <row r="484" spans="1:22" ht="11.25" customHeight="1">
      <c r="A484" s="176"/>
      <c r="B484" s="177"/>
      <c r="C484" s="157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</row>
    <row r="485" spans="1:22" ht="11.25" customHeight="1">
      <c r="A485" s="162"/>
      <c r="B485" s="162"/>
      <c r="C485" s="157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</row>
    <row r="486" spans="1:22" ht="11.25" customHeight="1">
      <c r="A486" s="157"/>
      <c r="B486" s="157"/>
      <c r="C486" s="276" t="s">
        <v>3</v>
      </c>
      <c r="D486" s="157"/>
      <c r="E486" s="276" t="s">
        <v>4</v>
      </c>
      <c r="F486" s="157"/>
      <c r="G486" s="276" t="s">
        <v>5</v>
      </c>
      <c r="H486" s="157"/>
      <c r="I486" s="276" t="s">
        <v>6</v>
      </c>
      <c r="J486" s="277"/>
      <c r="K486" s="276" t="s">
        <v>7</v>
      </c>
      <c r="L486" s="157"/>
      <c r="M486" s="278" t="s">
        <v>8</v>
      </c>
      <c r="N486" s="279"/>
      <c r="O486" s="278" t="s">
        <v>9</v>
      </c>
      <c r="P486" s="157"/>
      <c r="Q486" s="280">
        <v>1997</v>
      </c>
      <c r="R486" s="157"/>
      <c r="S486" s="280">
        <v>1998</v>
      </c>
      <c r="T486" s="281"/>
      <c r="U486" s="280">
        <v>1999</v>
      </c>
      <c r="V486" s="281"/>
    </row>
    <row r="487" spans="1:22" ht="11.25" customHeight="1">
      <c r="A487" s="157"/>
      <c r="B487" s="157"/>
      <c r="C487" s="157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</row>
    <row r="488" spans="1:22" ht="11.25" customHeight="1">
      <c r="A488" s="155" t="s">
        <v>10</v>
      </c>
      <c r="B488" s="157"/>
      <c r="C488" s="179">
        <v>-0.063</v>
      </c>
      <c r="D488" s="179"/>
      <c r="E488" s="179">
        <f>(E449-C449)/C449</f>
        <v>-0.039</v>
      </c>
      <c r="F488" s="170"/>
      <c r="G488" s="179">
        <f>(G449-E449)/E449</f>
        <v>0.051</v>
      </c>
      <c r="H488" s="170"/>
      <c r="I488" s="179">
        <f>(I449-G449)/G449</f>
        <v>0.081</v>
      </c>
      <c r="J488" s="179"/>
      <c r="K488" s="179">
        <f>(K449-I449)/I449</f>
        <v>0.036</v>
      </c>
      <c r="L488" s="170"/>
      <c r="M488" s="179">
        <f>(M449-K449)/K449</f>
        <v>0.116</v>
      </c>
      <c r="N488" s="179"/>
      <c r="O488" s="179">
        <f>(O449-M449)/M449</f>
        <v>-0.014</v>
      </c>
      <c r="P488" s="170"/>
      <c r="Q488" s="179">
        <f>(Q449-O449)/O449</f>
        <v>-0.011</v>
      </c>
      <c r="R488" s="157"/>
      <c r="S488" s="179">
        <f>(S449-Q449)/Q449</f>
        <v>0.042</v>
      </c>
      <c r="T488" s="179"/>
      <c r="U488" s="179">
        <f>(U449-S449)/S449</f>
        <v>0.122</v>
      </c>
      <c r="V488" s="179"/>
    </row>
    <row r="489" spans="1:22" ht="11.25" customHeight="1">
      <c r="A489" s="157"/>
      <c r="B489" s="157"/>
      <c r="C489" s="179"/>
      <c r="D489" s="179"/>
      <c r="E489" s="179"/>
      <c r="F489" s="170"/>
      <c r="G489" s="179"/>
      <c r="H489" s="170"/>
      <c r="I489" s="179"/>
      <c r="J489" s="179"/>
      <c r="K489" s="179"/>
      <c r="L489" s="170"/>
      <c r="M489" s="179"/>
      <c r="N489" s="179"/>
      <c r="O489" s="179"/>
      <c r="P489" s="170"/>
      <c r="Q489" s="179"/>
      <c r="R489" s="157"/>
      <c r="S489" s="179"/>
      <c r="T489" s="179"/>
      <c r="U489" s="179"/>
      <c r="V489" s="179"/>
    </row>
    <row r="490" spans="1:22" ht="11.25" customHeight="1">
      <c r="A490" s="155" t="s">
        <v>11</v>
      </c>
      <c r="B490" s="157"/>
      <c r="C490" s="179">
        <v>-0.018</v>
      </c>
      <c r="D490" s="179"/>
      <c r="E490" s="179">
        <f>(E451-C451)/C451</f>
        <v>0.004</v>
      </c>
      <c r="F490" s="170"/>
      <c r="G490" s="179">
        <f>(G451-E451)/E451</f>
        <v>0.039</v>
      </c>
      <c r="H490" s="170"/>
      <c r="I490" s="179">
        <f>(I451-G451)/G451</f>
        <v>0.048</v>
      </c>
      <c r="J490" s="179"/>
      <c r="K490" s="179">
        <f>(K451-I451)/I451</f>
        <v>0.07</v>
      </c>
      <c r="L490" s="170"/>
      <c r="M490" s="179">
        <f>(M451-K451)/K451</f>
        <v>0.101</v>
      </c>
      <c r="N490" s="179"/>
      <c r="O490" s="179">
        <f>(O451-M451)/M451</f>
        <v>-0.005</v>
      </c>
      <c r="P490" s="170"/>
      <c r="Q490" s="179">
        <f>(Q451-O451)/O451</f>
        <v>0.132</v>
      </c>
      <c r="R490" s="157"/>
      <c r="S490" s="179">
        <f>(S451-Q451)/Q451</f>
        <v>0.141</v>
      </c>
      <c r="T490" s="179"/>
      <c r="U490" s="179">
        <f>(U451-S451)/S451</f>
        <v>0.052</v>
      </c>
      <c r="V490" s="179"/>
    </row>
    <row r="491" spans="1:22" ht="11.25" customHeight="1">
      <c r="A491" s="157"/>
      <c r="B491" s="157"/>
      <c r="C491" s="179"/>
      <c r="D491" s="179"/>
      <c r="E491" s="179"/>
      <c r="F491" s="170"/>
      <c r="G491" s="179"/>
      <c r="H491" s="170"/>
      <c r="I491" s="179"/>
      <c r="J491" s="179"/>
      <c r="K491" s="179"/>
      <c r="L491" s="170"/>
      <c r="M491" s="179"/>
      <c r="N491" s="179"/>
      <c r="O491" s="179"/>
      <c r="P491" s="170"/>
      <c r="Q491" s="179"/>
      <c r="R491" s="157"/>
      <c r="S491" s="179"/>
      <c r="T491" s="179"/>
      <c r="U491" s="179"/>
      <c r="V491" s="179"/>
    </row>
    <row r="492" spans="1:22" ht="11.25" customHeight="1">
      <c r="A492" s="155" t="s">
        <v>12</v>
      </c>
      <c r="B492" s="157"/>
      <c r="C492" s="179">
        <v>-0.046</v>
      </c>
      <c r="D492" s="179"/>
      <c r="E492" s="179">
        <f>(E453-C453)/C453</f>
        <v>0.051</v>
      </c>
      <c r="F492" s="170"/>
      <c r="G492" s="179">
        <f>(G453-E453)/E453</f>
        <v>0.064</v>
      </c>
      <c r="H492" s="170"/>
      <c r="I492" s="179">
        <f>(I453-G453)/G453</f>
        <v>-0.048</v>
      </c>
      <c r="J492" s="179"/>
      <c r="K492" s="179">
        <f>(K453-I453)/I453</f>
        <v>0.086</v>
      </c>
      <c r="L492" s="170"/>
      <c r="M492" s="179">
        <f>(M453-K453)/K453</f>
        <v>0.084</v>
      </c>
      <c r="N492" s="179"/>
      <c r="O492" s="179">
        <f>(O453-M453)/M453</f>
        <v>0.034</v>
      </c>
      <c r="P492" s="170"/>
      <c r="Q492" s="179">
        <f>(Q453-O453)/O453</f>
        <v>-0.023</v>
      </c>
      <c r="R492" s="157"/>
      <c r="S492" s="179">
        <f>(S453-Q453)/Q453</f>
        <v>0.168</v>
      </c>
      <c r="T492" s="179"/>
      <c r="U492" s="179">
        <f>(U453-S453)/S453</f>
        <v>0.066</v>
      </c>
      <c r="V492" s="179"/>
    </row>
    <row r="493" spans="1:22" ht="11.25" customHeight="1">
      <c r="A493" s="157"/>
      <c r="B493" s="157"/>
      <c r="C493" s="179"/>
      <c r="D493" s="179"/>
      <c r="E493" s="179"/>
      <c r="F493" s="170"/>
      <c r="G493" s="179"/>
      <c r="H493" s="170"/>
      <c r="I493" s="179"/>
      <c r="J493" s="179"/>
      <c r="K493" s="179"/>
      <c r="L493" s="170"/>
      <c r="M493" s="179"/>
      <c r="N493" s="179"/>
      <c r="O493" s="179"/>
      <c r="P493" s="170"/>
      <c r="Q493" s="179"/>
      <c r="R493" s="157"/>
      <c r="S493" s="179"/>
      <c r="T493" s="179"/>
      <c r="U493" s="179"/>
      <c r="V493" s="179"/>
    </row>
    <row r="494" spans="1:22" ht="11.25" customHeight="1">
      <c r="A494" s="165" t="s">
        <v>48</v>
      </c>
      <c r="B494" s="157"/>
      <c r="C494" s="179">
        <v>0.029</v>
      </c>
      <c r="D494" s="179"/>
      <c r="E494" s="179">
        <f>(E455-C455)/C455</f>
        <v>-0.006</v>
      </c>
      <c r="F494" s="170"/>
      <c r="G494" s="179">
        <f>(G455-E455)/E455</f>
        <v>0.073</v>
      </c>
      <c r="H494" s="170"/>
      <c r="I494" s="179">
        <f>(I455-G455)/G455</f>
        <v>0.03</v>
      </c>
      <c r="J494" s="179"/>
      <c r="K494" s="179">
        <f>(K455-I455)/I455</f>
        <v>0.001</v>
      </c>
      <c r="L494" s="170"/>
      <c r="M494" s="179">
        <f>(M455-K455)/K455</f>
        <v>0.067</v>
      </c>
      <c r="N494" s="179"/>
      <c r="O494" s="179">
        <f>(O455-M455)/M455</f>
        <v>-0.024</v>
      </c>
      <c r="P494" s="170"/>
      <c r="Q494" s="179">
        <f>(Q455-O455)/O455</f>
        <v>0.008</v>
      </c>
      <c r="R494" s="157"/>
      <c r="S494" s="179">
        <f>(S455-Q455)/Q455</f>
        <v>0.004</v>
      </c>
      <c r="T494" s="179"/>
      <c r="U494" s="179">
        <f>(U455-S455)/S455</f>
        <v>-0.012</v>
      </c>
      <c r="V494" s="179"/>
    </row>
    <row r="495" spans="1:22" ht="11.25" customHeight="1">
      <c r="A495" s="157"/>
      <c r="B495" s="157"/>
      <c r="C495" s="179"/>
      <c r="D495" s="179"/>
      <c r="E495" s="179"/>
      <c r="F495" s="170"/>
      <c r="G495" s="179"/>
      <c r="H495" s="170"/>
      <c r="I495" s="179"/>
      <c r="J495" s="179"/>
      <c r="K495" s="179"/>
      <c r="L495" s="170"/>
      <c r="M495" s="179"/>
      <c r="N495" s="179"/>
      <c r="O495" s="179"/>
      <c r="P495" s="170"/>
      <c r="Q495" s="179"/>
      <c r="R495" s="157"/>
      <c r="S495" s="179"/>
      <c r="T495" s="179"/>
      <c r="U495" s="179"/>
      <c r="V495" s="179"/>
    </row>
    <row r="496" spans="1:22" ht="11.25" customHeight="1">
      <c r="A496" s="155" t="s">
        <v>14</v>
      </c>
      <c r="B496" s="157"/>
      <c r="C496" s="179">
        <v>-0.05</v>
      </c>
      <c r="D496" s="179"/>
      <c r="E496" s="179">
        <f>(E457-C457)/C457</f>
        <v>-0.006</v>
      </c>
      <c r="F496" s="170"/>
      <c r="G496" s="179">
        <f>(G457-E457)/E457</f>
        <v>0.024</v>
      </c>
      <c r="H496" s="170"/>
      <c r="I496" s="179">
        <f>(I457-G457)/G457</f>
        <v>-0.016</v>
      </c>
      <c r="J496" s="179"/>
      <c r="K496" s="179">
        <f>(K457-I457)/I457</f>
        <v>0.014</v>
      </c>
      <c r="L496" s="170"/>
      <c r="M496" s="179">
        <f>(M457-K457)/K457</f>
        <v>0.083</v>
      </c>
      <c r="N496" s="179"/>
      <c r="O496" s="179">
        <f>(O457-M457)/M457</f>
        <v>-0.013</v>
      </c>
      <c r="P496" s="170"/>
      <c r="Q496" s="179">
        <f>(Q457-O457)/O457</f>
        <v>0.036</v>
      </c>
      <c r="R496" s="157"/>
      <c r="S496" s="179">
        <f>(S457-Q457)/Q457</f>
        <v>0.068</v>
      </c>
      <c r="T496" s="179"/>
      <c r="U496" s="179">
        <f>(U457-S457)/S457</f>
        <v>0.082</v>
      </c>
      <c r="V496" s="179"/>
    </row>
    <row r="497" spans="1:22" ht="11.25" customHeight="1">
      <c r="A497" s="157"/>
      <c r="B497" s="157"/>
      <c r="C497" s="179"/>
      <c r="D497" s="179"/>
      <c r="E497" s="179"/>
      <c r="F497" s="170"/>
      <c r="G497" s="179"/>
      <c r="H497" s="170"/>
      <c r="I497" s="179"/>
      <c r="J497" s="179"/>
      <c r="K497" s="179"/>
      <c r="L497" s="170"/>
      <c r="M497" s="179"/>
      <c r="N497" s="179"/>
      <c r="O497" s="179"/>
      <c r="P497" s="170"/>
      <c r="Q497" s="179"/>
      <c r="R497" s="157"/>
      <c r="S497" s="179"/>
      <c r="T497" s="179"/>
      <c r="U497" s="179"/>
      <c r="V497" s="179"/>
    </row>
    <row r="498" spans="1:22" ht="11.25" customHeight="1">
      <c r="A498" s="155" t="s">
        <v>15</v>
      </c>
      <c r="B498" s="157"/>
      <c r="C498" s="179">
        <v>-0.078</v>
      </c>
      <c r="D498" s="179"/>
      <c r="E498" s="179">
        <f>(E459-C459)/C459</f>
        <v>0.047</v>
      </c>
      <c r="F498" s="170"/>
      <c r="G498" s="179">
        <f>(G459-E459)/E459</f>
        <v>0.06</v>
      </c>
      <c r="H498" s="170"/>
      <c r="I498" s="179">
        <f>(I459-G459)/G459</f>
        <v>0.036</v>
      </c>
      <c r="J498" s="179"/>
      <c r="K498" s="179">
        <f>(K459-I459)/I459</f>
        <v>0.018</v>
      </c>
      <c r="L498" s="170"/>
      <c r="M498" s="179">
        <f>(M459-K459)/K459</f>
        <v>0.052</v>
      </c>
      <c r="N498" s="179"/>
      <c r="O498" s="179">
        <f>(O459-M459)/M459</f>
        <v>-0.03</v>
      </c>
      <c r="P498" s="170"/>
      <c r="Q498" s="179">
        <f>(Q459-O459)/O459</f>
        <v>-0.042</v>
      </c>
      <c r="R498" s="157"/>
      <c r="S498" s="179">
        <f>(S459-Q459)/Q459</f>
        <v>-0.034</v>
      </c>
      <c r="T498" s="179"/>
      <c r="U498" s="179">
        <f>(U459-S459)/S459</f>
        <v>-0.067</v>
      </c>
      <c r="V498" s="179"/>
    </row>
    <row r="499" spans="1:22" ht="11.25" customHeight="1">
      <c r="A499" s="157"/>
      <c r="B499" s="157"/>
      <c r="C499" s="179"/>
      <c r="D499" s="179"/>
      <c r="E499" s="179"/>
      <c r="F499" s="170"/>
      <c r="G499" s="179"/>
      <c r="H499" s="170"/>
      <c r="I499" s="179"/>
      <c r="J499" s="179"/>
      <c r="K499" s="179"/>
      <c r="L499" s="170"/>
      <c r="M499" s="179"/>
      <c r="N499" s="179"/>
      <c r="O499" s="179"/>
      <c r="P499" s="170"/>
      <c r="Q499" s="179"/>
      <c r="R499" s="157"/>
      <c r="S499" s="179"/>
      <c r="T499" s="179"/>
      <c r="U499" s="179"/>
      <c r="V499" s="179"/>
    </row>
    <row r="500" spans="1:22" ht="11.25" customHeight="1">
      <c r="A500" s="155" t="s">
        <v>16</v>
      </c>
      <c r="B500" s="157"/>
      <c r="C500" s="179">
        <v>0.043</v>
      </c>
      <c r="D500" s="179"/>
      <c r="E500" s="179">
        <f>(E461-C461)/C461</f>
        <v>0.041</v>
      </c>
      <c r="F500" s="170"/>
      <c r="G500" s="179">
        <f>(G461-E461)/E461</f>
        <v>0.027</v>
      </c>
      <c r="H500" s="170"/>
      <c r="I500" s="179">
        <f>(I461-G461)/G461</f>
        <v>-0.029</v>
      </c>
      <c r="J500" s="179"/>
      <c r="K500" s="179">
        <f>(K461-I461)/I461</f>
        <v>0.047</v>
      </c>
      <c r="L500" s="170"/>
      <c r="M500" s="179">
        <f>(M461-K461)/K461</f>
        <v>0.038</v>
      </c>
      <c r="N500" s="179"/>
      <c r="O500" s="179">
        <f>(O461-M461)/M461</f>
        <v>-0.059</v>
      </c>
      <c r="P500" s="170"/>
      <c r="Q500" s="179">
        <f>(Q461-O461)/O461</f>
        <v>-0.039</v>
      </c>
      <c r="R500" s="157"/>
      <c r="S500" s="179">
        <f>(S461-Q461)/Q461</f>
        <v>-0.084</v>
      </c>
      <c r="T500" s="179"/>
      <c r="U500" s="179">
        <f>(U461-S461)/S461</f>
        <v>0.05</v>
      </c>
      <c r="V500" s="179"/>
    </row>
    <row r="501" spans="1:22" ht="11.25" customHeight="1">
      <c r="A501" s="157"/>
      <c r="B501" s="157"/>
      <c r="C501" s="179"/>
      <c r="D501" s="179"/>
      <c r="E501" s="179"/>
      <c r="F501" s="170"/>
      <c r="G501" s="179"/>
      <c r="H501" s="170"/>
      <c r="I501" s="179"/>
      <c r="J501" s="179"/>
      <c r="K501" s="179"/>
      <c r="L501" s="170"/>
      <c r="M501" s="179"/>
      <c r="N501" s="179"/>
      <c r="O501" s="179"/>
      <c r="P501" s="170"/>
      <c r="Q501" s="179"/>
      <c r="R501" s="157"/>
      <c r="S501" s="179"/>
      <c r="T501" s="179"/>
      <c r="U501" s="179"/>
      <c r="V501" s="179"/>
    </row>
    <row r="502" spans="1:22" ht="11.25" customHeight="1">
      <c r="A502" s="155" t="s">
        <v>17</v>
      </c>
      <c r="B502" s="157"/>
      <c r="C502" s="179">
        <v>-0.066</v>
      </c>
      <c r="D502" s="179"/>
      <c r="E502" s="179">
        <f>(E463-C463)/C463</f>
        <v>-0.045</v>
      </c>
      <c r="F502" s="170"/>
      <c r="G502" s="179">
        <f>(G463-E463)/E463</f>
        <v>0.061</v>
      </c>
      <c r="H502" s="170"/>
      <c r="I502" s="179">
        <f>(I463-G463)/G463</f>
        <v>0.067</v>
      </c>
      <c r="J502" s="179"/>
      <c r="K502" s="179">
        <f>(K463-I463)/I463</f>
        <v>0.082</v>
      </c>
      <c r="L502" s="170"/>
      <c r="M502" s="179">
        <f>(M463-K463)/K463</f>
        <v>0.163</v>
      </c>
      <c r="N502" s="179"/>
      <c r="O502" s="179">
        <f>(O463-M463)/M463</f>
        <v>0.007</v>
      </c>
      <c r="P502" s="170"/>
      <c r="Q502" s="179">
        <f>(Q463-O463)/O463</f>
        <v>0.019</v>
      </c>
      <c r="R502" s="157"/>
      <c r="S502" s="179">
        <f>(S463-Q463)/Q463</f>
        <v>-0.031</v>
      </c>
      <c r="T502" s="179"/>
      <c r="U502" s="179">
        <f>(U463-S463)/S463</f>
        <v>0.01</v>
      </c>
      <c r="V502" s="179"/>
    </row>
    <row r="503" spans="1:22" ht="11.25" customHeight="1">
      <c r="A503" s="157"/>
      <c r="B503" s="157"/>
      <c r="C503" s="179"/>
      <c r="D503" s="179"/>
      <c r="E503" s="179"/>
      <c r="F503" s="170"/>
      <c r="G503" s="179"/>
      <c r="H503" s="170"/>
      <c r="I503" s="179"/>
      <c r="J503" s="179"/>
      <c r="K503" s="179"/>
      <c r="L503" s="170"/>
      <c r="M503" s="179"/>
      <c r="N503" s="179"/>
      <c r="O503" s="179"/>
      <c r="P503" s="170"/>
      <c r="Q503" s="179"/>
      <c r="R503" s="157"/>
      <c r="S503" s="179"/>
      <c r="T503" s="179"/>
      <c r="U503" s="179"/>
      <c r="V503" s="179"/>
    </row>
    <row r="504" spans="1:22" ht="11.25" customHeight="1">
      <c r="A504" s="165" t="s">
        <v>18</v>
      </c>
      <c r="B504" s="157"/>
      <c r="C504" s="179">
        <v>-0.037</v>
      </c>
      <c r="D504" s="179"/>
      <c r="E504" s="179">
        <f>(E465-C465)/C465</f>
        <v>0.002</v>
      </c>
      <c r="F504" s="170"/>
      <c r="G504" s="179">
        <f>(G465-E465)/E465</f>
        <v>0.094</v>
      </c>
      <c r="H504" s="170"/>
      <c r="I504" s="179">
        <f>(I465-G465)/G465</f>
        <v>-0.007</v>
      </c>
      <c r="J504" s="179"/>
      <c r="K504" s="179">
        <f>(K465-I465)/I465</f>
        <v>-0.038</v>
      </c>
      <c r="L504" s="170"/>
      <c r="M504" s="179">
        <f>(M465-K465)/K465</f>
        <v>0.035</v>
      </c>
      <c r="N504" s="179"/>
      <c r="O504" s="179">
        <f>(O465-M465)/M465</f>
        <v>0.133</v>
      </c>
      <c r="P504" s="170"/>
      <c r="Q504" s="179">
        <f>(Q465-O465)/O465</f>
        <v>0.061</v>
      </c>
      <c r="R504" s="157"/>
      <c r="S504" s="179">
        <f>(S465-Q465)/Q465</f>
        <v>0.048</v>
      </c>
      <c r="T504" s="179"/>
      <c r="U504" s="179">
        <f>(U465-S465)/S465</f>
        <v>0.035</v>
      </c>
      <c r="V504" s="179"/>
    </row>
    <row r="505" spans="1:22" ht="11.25" customHeight="1">
      <c r="A505" s="157"/>
      <c r="B505" s="157"/>
      <c r="C505" s="179"/>
      <c r="D505" s="179"/>
      <c r="E505" s="179"/>
      <c r="F505" s="170"/>
      <c r="G505" s="179"/>
      <c r="H505" s="170"/>
      <c r="I505" s="179"/>
      <c r="J505" s="179"/>
      <c r="K505" s="179"/>
      <c r="L505" s="170"/>
      <c r="M505" s="179"/>
      <c r="N505" s="179"/>
      <c r="O505" s="179"/>
      <c r="P505" s="170"/>
      <c r="Q505" s="179"/>
      <c r="R505" s="157"/>
      <c r="S505" s="179"/>
      <c r="T505" s="179"/>
      <c r="U505" s="179"/>
      <c r="V505" s="179"/>
    </row>
    <row r="506" spans="1:22" ht="11.25" customHeight="1">
      <c r="A506" s="155" t="s">
        <v>40</v>
      </c>
      <c r="B506" s="157"/>
      <c r="C506" s="179">
        <v>-0.095</v>
      </c>
      <c r="D506" s="179"/>
      <c r="E506" s="179">
        <f>(E467-C467)/C467</f>
        <v>-0.177</v>
      </c>
      <c r="F506" s="170"/>
      <c r="G506" s="179">
        <f>(G467-E467)/E467</f>
        <v>0.183</v>
      </c>
      <c r="H506" s="170"/>
      <c r="I506" s="179">
        <f>(I467-G467)/G467</f>
        <v>0.019</v>
      </c>
      <c r="J506" s="179"/>
      <c r="K506" s="179">
        <f>(K467-I467)/I467</f>
        <v>0.034</v>
      </c>
      <c r="L506" s="170"/>
      <c r="M506" s="179">
        <f>(M467-K467)/K467</f>
        <v>0.057</v>
      </c>
      <c r="N506" s="179"/>
      <c r="O506" s="179">
        <f>(O467-M467)/M467</f>
        <v>-0.076</v>
      </c>
      <c r="P506" s="170"/>
      <c r="Q506" s="179">
        <f>(Q467-O467)/O467</f>
        <v>0.046</v>
      </c>
      <c r="R506" s="157"/>
      <c r="S506" s="179">
        <f>(S467-Q467)/Q467</f>
        <v>-0.008</v>
      </c>
      <c r="T506" s="179"/>
      <c r="U506" s="179">
        <f>(U467-S467)/S467</f>
        <v>0.023</v>
      </c>
      <c r="V506" s="179"/>
    </row>
    <row r="507" spans="1:22" ht="11.25" customHeight="1">
      <c r="A507" s="157"/>
      <c r="B507" s="157"/>
      <c r="C507" s="179"/>
      <c r="D507" s="179"/>
      <c r="E507" s="179"/>
      <c r="F507" s="170"/>
      <c r="G507" s="179"/>
      <c r="H507" s="170"/>
      <c r="I507" s="179"/>
      <c r="J507" s="179"/>
      <c r="K507" s="179"/>
      <c r="L507" s="170"/>
      <c r="M507" s="179"/>
      <c r="N507" s="179"/>
      <c r="O507" s="179"/>
      <c r="P507" s="170"/>
      <c r="Q507" s="179"/>
      <c r="R507" s="157"/>
      <c r="S507" s="179"/>
      <c r="T507" s="179"/>
      <c r="U507" s="179"/>
      <c r="V507" s="179"/>
    </row>
    <row r="508" spans="1:22" ht="11.25" customHeight="1">
      <c r="A508" s="155" t="s">
        <v>19</v>
      </c>
      <c r="B508" s="157"/>
      <c r="C508" s="179">
        <v>-0.082</v>
      </c>
      <c r="D508" s="179"/>
      <c r="E508" s="179">
        <f>(E469-C469)/C469</f>
        <v>-0.141</v>
      </c>
      <c r="F508" s="170"/>
      <c r="G508" s="179">
        <f>(G469-E469)/E469</f>
        <v>0.12</v>
      </c>
      <c r="H508" s="170"/>
      <c r="I508" s="179">
        <f>(I469-G469)/G469</f>
        <v>-0.041</v>
      </c>
      <c r="J508" s="179"/>
      <c r="K508" s="179">
        <f>(K469-I469)/I469</f>
        <v>-0.017</v>
      </c>
      <c r="L508" s="170"/>
      <c r="M508" s="179">
        <f>(M469-K469)/K469</f>
        <v>0.127</v>
      </c>
      <c r="N508" s="179"/>
      <c r="O508" s="179">
        <f>(O469-M469)/M469</f>
        <v>0.275</v>
      </c>
      <c r="P508" s="170"/>
      <c r="Q508" s="179">
        <f>(Q469-O469)/O469</f>
        <v>0.008</v>
      </c>
      <c r="R508" s="157"/>
      <c r="S508" s="179">
        <f>(S469-Q469)/Q469</f>
        <v>-0.005</v>
      </c>
      <c r="T508" s="179"/>
      <c r="U508" s="179">
        <f>(U469-S469)/S469</f>
        <v>-0.05</v>
      </c>
      <c r="V508" s="179"/>
    </row>
    <row r="509" spans="1:22" ht="11.25" customHeight="1">
      <c r="A509" s="157"/>
      <c r="B509" s="157"/>
      <c r="C509" s="179"/>
      <c r="D509" s="180"/>
      <c r="E509" s="179"/>
      <c r="F509" s="181"/>
      <c r="G509" s="179"/>
      <c r="H509" s="181"/>
      <c r="I509" s="179"/>
      <c r="J509" s="180"/>
      <c r="K509" s="179"/>
      <c r="L509" s="181"/>
      <c r="M509" s="179"/>
      <c r="N509" s="180"/>
      <c r="O509" s="179"/>
      <c r="P509" s="181"/>
      <c r="Q509" s="179"/>
      <c r="R509" s="177"/>
      <c r="S509" s="179"/>
      <c r="T509" s="179"/>
      <c r="U509" s="179"/>
      <c r="V509" s="179"/>
    </row>
    <row r="510" spans="1:22" ht="11.25" customHeight="1">
      <c r="A510" s="155" t="s">
        <v>20</v>
      </c>
      <c r="B510" s="157"/>
      <c r="C510" s="179" t="s">
        <v>24</v>
      </c>
      <c r="D510" s="180"/>
      <c r="E510" s="179">
        <f>(E471-C471)/C471</f>
        <v>0.211</v>
      </c>
      <c r="F510" s="181"/>
      <c r="G510" s="179">
        <f>(G471-E471)/E471</f>
        <v>0.082</v>
      </c>
      <c r="H510" s="181"/>
      <c r="I510" s="179">
        <f>(I471-G471)/G471</f>
        <v>0.046</v>
      </c>
      <c r="J510" s="180"/>
      <c r="K510" s="179">
        <f>(K471-I471)/I471</f>
        <v>0.035</v>
      </c>
      <c r="L510" s="181"/>
      <c r="M510" s="179">
        <f>(M471-K471)/K471</f>
        <v>0.066</v>
      </c>
      <c r="N510" s="180"/>
      <c r="O510" s="179">
        <f>(O471-M471)/M471</f>
        <v>0.024</v>
      </c>
      <c r="P510" s="181"/>
      <c r="Q510" s="179">
        <f>(Q471-O471)/O471</f>
        <v>0.015</v>
      </c>
      <c r="R510" s="177"/>
      <c r="S510" s="179">
        <f>(S471-Q471)/Q471</f>
        <v>-0.013</v>
      </c>
      <c r="T510" s="179"/>
      <c r="U510" s="179">
        <f>(U471-S471)/S471</f>
        <v>-0.007</v>
      </c>
      <c r="V510" s="179"/>
    </row>
    <row r="511" spans="1:22" ht="11.25" customHeight="1">
      <c r="A511" s="157"/>
      <c r="B511" s="157"/>
      <c r="C511" s="179"/>
      <c r="D511" s="181"/>
      <c r="E511" s="179"/>
      <c r="F511" s="181"/>
      <c r="G511" s="179"/>
      <c r="H511" s="181"/>
      <c r="I511" s="179"/>
      <c r="J511" s="181"/>
      <c r="K511" s="179"/>
      <c r="L511" s="181"/>
      <c r="M511" s="179"/>
      <c r="N511" s="181"/>
      <c r="O511" s="179"/>
      <c r="P511" s="181"/>
      <c r="Q511" s="179"/>
      <c r="R511" s="177"/>
      <c r="S511" s="179"/>
      <c r="T511" s="179"/>
      <c r="U511" s="179"/>
      <c r="V511" s="179"/>
    </row>
    <row r="512" spans="1:22" ht="11.25" customHeight="1">
      <c r="A512" s="155" t="s">
        <v>31</v>
      </c>
      <c r="B512" s="157"/>
      <c r="C512" s="179">
        <v>0.057</v>
      </c>
      <c r="D512" s="180"/>
      <c r="E512" s="179">
        <f>(E473-C473)/C473</f>
        <v>-0.001</v>
      </c>
      <c r="F512" s="180"/>
      <c r="G512" s="179">
        <f>(G473-E473)/E473</f>
        <v>0.072</v>
      </c>
      <c r="H512" s="181"/>
      <c r="I512" s="179">
        <f>(I473-G473)/G473</f>
        <v>0.013</v>
      </c>
      <c r="J512" s="180"/>
      <c r="K512" s="179">
        <f>(K473-I473)/I473</f>
        <v>0.032</v>
      </c>
      <c r="L512" s="181"/>
      <c r="M512" s="179">
        <f>(M473-K473)/K473</f>
        <v>0.083</v>
      </c>
      <c r="N512" s="180"/>
      <c r="O512" s="179">
        <f>(O473-M473)/M473</f>
        <v>0.025</v>
      </c>
      <c r="P512" s="181"/>
      <c r="Q512" s="179">
        <f>(Q473-O473)/O473</f>
        <v>0.021</v>
      </c>
      <c r="R512" s="177"/>
      <c r="S512" s="179">
        <f>(S473-Q473)/Q473</f>
        <v>0.031</v>
      </c>
      <c r="T512" s="179"/>
      <c r="U512" s="179">
        <f>(U473-S473)/S473</f>
        <v>0.027</v>
      </c>
      <c r="V512" s="179"/>
    </row>
    <row r="513" spans="3:22" ht="11.25" customHeight="1">
      <c r="C513" s="53"/>
      <c r="D513" s="51"/>
      <c r="E513" s="53"/>
      <c r="F513" s="51"/>
      <c r="G513" s="53"/>
      <c r="H513" s="51"/>
      <c r="I513" s="53"/>
      <c r="J513" s="51"/>
      <c r="K513" s="53"/>
      <c r="L513" s="51"/>
      <c r="M513" s="53"/>
      <c r="N513" s="51"/>
      <c r="O513" s="53"/>
      <c r="P513" s="51"/>
      <c r="Q513" s="53"/>
      <c r="R513" s="51"/>
      <c r="S513" s="51"/>
      <c r="T513" s="51"/>
      <c r="U513" s="51"/>
      <c r="V513" s="51"/>
    </row>
    <row r="514" spans="3:15" ht="11.25" customHeight="1">
      <c r="C514" s="43"/>
      <c r="D514" s="51"/>
      <c r="E514" s="43"/>
      <c r="G514" s="43"/>
      <c r="H514" s="51"/>
      <c r="I514" s="43"/>
      <c r="J514" s="43"/>
      <c r="M514" s="43"/>
      <c r="N514" s="43"/>
      <c r="O514" s="43"/>
    </row>
  </sheetData>
  <printOptions/>
  <pageMargins left="0.81" right="0.25" top="0.75" bottom="0" header="0.5" footer="0.5"/>
  <pageSetup fitToHeight="18" horizontalDpi="360" verticalDpi="36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Q479"/>
  <sheetViews>
    <sheetView showGridLines="0" workbookViewId="0" topLeftCell="A1">
      <selection activeCell="A1" sqref="A1"/>
    </sheetView>
  </sheetViews>
  <sheetFormatPr defaultColWidth="12.57421875" defaultRowHeight="11.25" customHeight="1"/>
  <cols>
    <col min="1" max="1" width="12.57421875" style="40" customWidth="1"/>
    <col min="2" max="2" width="1.7109375" style="40" customWidth="1"/>
    <col min="3" max="3" width="11.421875" style="40" customWidth="1"/>
    <col min="4" max="4" width="2.7109375" style="40" customWidth="1"/>
    <col min="5" max="5" width="11.421875" style="40" customWidth="1"/>
    <col min="6" max="6" width="2.7109375" style="40" customWidth="1"/>
    <col min="7" max="7" width="11.421875" style="40" customWidth="1"/>
    <col min="8" max="8" width="2.7109375" style="40" customWidth="1"/>
    <col min="9" max="9" width="11.421875" style="40" customWidth="1"/>
    <col min="10" max="10" width="2.7109375" style="40" customWidth="1"/>
    <col min="11" max="11" width="11.421875" style="40" customWidth="1"/>
    <col min="12" max="12" width="2.7109375" style="40" customWidth="1"/>
    <col min="13" max="13" width="11.421875" style="40" customWidth="1"/>
    <col min="14" max="14" width="2.7109375" style="40" customWidth="1"/>
    <col min="15" max="15" width="11.421875" style="40" customWidth="1"/>
    <col min="16" max="16" width="2.7109375" style="40" customWidth="1"/>
    <col min="17" max="17" width="11.421875" style="40" customWidth="1"/>
    <col min="18" max="18" width="2.7109375" style="40" customWidth="1"/>
    <col min="19" max="19" width="11.421875" style="40" customWidth="1"/>
    <col min="20" max="20" width="2.7109375" style="40" customWidth="1"/>
    <col min="21" max="21" width="11.421875" style="40" customWidth="1"/>
    <col min="22" max="22" width="1.7109375" style="40" customWidth="1"/>
    <col min="23" max="23" width="8.8515625" style="40" customWidth="1"/>
    <col min="24" max="24" width="42.8515625" style="40" customWidth="1"/>
    <col min="25" max="25" width="2.140625" style="40" customWidth="1"/>
    <col min="26" max="26" width="12.57421875" style="40" customWidth="1"/>
    <col min="27" max="27" width="2.140625" style="40" customWidth="1"/>
    <col min="28" max="28" width="11.421875" style="40" customWidth="1"/>
    <col min="29" max="29" width="2.7109375" style="40" customWidth="1"/>
    <col min="30" max="30" width="11.421875" style="40" customWidth="1"/>
    <col min="31" max="31" width="2.7109375" style="40" customWidth="1"/>
    <col min="32" max="32" width="11.421875" style="40" customWidth="1"/>
    <col min="33" max="33" width="2.7109375" style="40" customWidth="1"/>
    <col min="34" max="34" width="11.421875" style="40" customWidth="1"/>
    <col min="35" max="35" width="2.7109375" style="40" customWidth="1"/>
    <col min="36" max="36" width="11.421875" style="40" customWidth="1"/>
    <col min="37" max="37" width="2.7109375" style="40" customWidth="1"/>
    <col min="38" max="38" width="11.421875" style="40" customWidth="1"/>
    <col min="39" max="39" width="2.7109375" style="40" customWidth="1"/>
    <col min="40" max="40" width="11.421875" style="40" customWidth="1"/>
    <col min="41" max="41" width="2.7109375" style="40" customWidth="1"/>
    <col min="42" max="42" width="11.421875" style="40" customWidth="1"/>
    <col min="43" max="43" width="2.7109375" style="40" customWidth="1"/>
    <col min="44" max="44" width="11.421875" style="40" customWidth="1"/>
    <col min="45" max="45" width="2.7109375" style="40" customWidth="1"/>
    <col min="46" max="46" width="11.421875" style="40" customWidth="1"/>
    <col min="47" max="48" width="1.7109375" style="40" customWidth="1"/>
    <col min="49" max="49" width="8.7109375" style="40" customWidth="1"/>
    <col min="50" max="16384" width="12.57421875" style="40" customWidth="1"/>
  </cols>
  <sheetData>
    <row r="1" spans="1:21" ht="11.25" customHeight="1">
      <c r="A1" s="155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1.25" customHeight="1">
      <c r="A2" s="155" t="s">
        <v>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1.25" customHeight="1">
      <c r="A3" s="210" t="s">
        <v>76</v>
      </c>
      <c r="B3" s="17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21" ht="11.25" customHeight="1">
      <c r="A4" s="155" t="s">
        <v>2</v>
      </c>
      <c r="B4" s="162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1:21" ht="11.25" customHeight="1">
      <c r="A5" s="7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21" ht="11.25" customHeight="1">
      <c r="A6" s="161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2" ht="11.25" customHeight="1">
      <c r="A7" s="157"/>
      <c r="B7" s="157"/>
      <c r="C7" s="276" t="s">
        <v>3</v>
      </c>
      <c r="D7" s="177"/>
      <c r="E7" s="276" t="s">
        <v>4</v>
      </c>
      <c r="F7" s="177"/>
      <c r="G7" s="276" t="s">
        <v>5</v>
      </c>
      <c r="H7" s="177"/>
      <c r="I7" s="276" t="s">
        <v>6</v>
      </c>
      <c r="J7" s="177"/>
      <c r="K7" s="276" t="s">
        <v>7</v>
      </c>
      <c r="L7" s="177"/>
      <c r="M7" s="301" t="s">
        <v>8</v>
      </c>
      <c r="N7" s="177"/>
      <c r="O7" s="301" t="s">
        <v>9</v>
      </c>
      <c r="P7" s="177"/>
      <c r="Q7" s="280">
        <v>1997</v>
      </c>
      <c r="R7" s="177"/>
      <c r="S7" s="280">
        <v>1998</v>
      </c>
      <c r="T7" s="157"/>
      <c r="U7" s="280">
        <v>1999</v>
      </c>
      <c r="V7" s="42"/>
    </row>
    <row r="8" spans="1:21" ht="11.25" customHeight="1">
      <c r="A8" s="157"/>
      <c r="B8" s="157"/>
      <c r="C8" s="162"/>
      <c r="D8" s="177"/>
      <c r="E8" s="162"/>
      <c r="F8" s="177"/>
      <c r="G8" s="162"/>
      <c r="H8" s="177"/>
      <c r="I8" s="162"/>
      <c r="J8" s="177"/>
      <c r="K8" s="162"/>
      <c r="L8" s="157"/>
      <c r="M8" s="161"/>
      <c r="N8" s="177"/>
      <c r="O8" s="161"/>
      <c r="P8" s="177"/>
      <c r="Q8" s="157"/>
      <c r="R8" s="177"/>
      <c r="S8" s="157"/>
      <c r="T8" s="157"/>
      <c r="U8" s="157"/>
    </row>
    <row r="9" spans="1:21" ht="11.2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ht="11.25" customHeight="1">
      <c r="A10" s="155" t="s">
        <v>10</v>
      </c>
      <c r="B10" s="157"/>
      <c r="C10" s="183">
        <v>29193</v>
      </c>
      <c r="D10" s="183"/>
      <c r="E10" s="183">
        <v>28397</v>
      </c>
      <c r="F10" s="157"/>
      <c r="G10" s="183">
        <v>32368</v>
      </c>
      <c r="H10" s="157"/>
      <c r="I10" s="183">
        <v>36067</v>
      </c>
      <c r="J10" s="157"/>
      <c r="K10" s="288">
        <v>35809</v>
      </c>
      <c r="L10" s="157"/>
      <c r="M10" s="157">
        <v>41415</v>
      </c>
      <c r="N10" s="157"/>
      <c r="O10" s="183">
        <v>42739</v>
      </c>
      <c r="P10" s="157"/>
      <c r="Q10" s="157">
        <v>42212</v>
      </c>
      <c r="R10" s="157"/>
      <c r="S10" s="157">
        <v>42221</v>
      </c>
      <c r="T10" s="157"/>
      <c r="U10" s="157">
        <v>47934</v>
      </c>
    </row>
    <row r="11" spans="1:21" ht="11.25" customHeight="1">
      <c r="A11" s="157"/>
      <c r="B11" s="157"/>
      <c r="C11" s="183"/>
      <c r="D11" s="183"/>
      <c r="E11" s="183"/>
      <c r="F11" s="157"/>
      <c r="G11" s="183"/>
      <c r="H11" s="157"/>
      <c r="I11" s="183"/>
      <c r="J11" s="157"/>
      <c r="K11" s="157"/>
      <c r="L11" s="157"/>
      <c r="M11" s="157"/>
      <c r="N11" s="157"/>
      <c r="O11" s="291"/>
      <c r="P11" s="157"/>
      <c r="Q11" s="157"/>
      <c r="R11" s="157"/>
      <c r="S11" s="157"/>
      <c r="T11" s="157"/>
      <c r="U11" s="157"/>
    </row>
    <row r="12" spans="1:21" ht="11.25" customHeight="1">
      <c r="A12" s="155" t="s">
        <v>11</v>
      </c>
      <c r="B12" s="157"/>
      <c r="C12" s="183">
        <v>32512</v>
      </c>
      <c r="D12" s="183"/>
      <c r="E12" s="183">
        <v>36636</v>
      </c>
      <c r="F12" s="157"/>
      <c r="G12" s="183">
        <v>36809</v>
      </c>
      <c r="H12" s="157"/>
      <c r="I12" s="183">
        <v>31780</v>
      </c>
      <c r="J12" s="157"/>
      <c r="K12" s="288">
        <v>34921</v>
      </c>
      <c r="L12" s="157"/>
      <c r="M12" s="157">
        <v>42168</v>
      </c>
      <c r="N12" s="157"/>
      <c r="O12" s="183">
        <v>46490</v>
      </c>
      <c r="P12" s="157"/>
      <c r="Q12" s="157">
        <v>51768</v>
      </c>
      <c r="R12" s="157"/>
      <c r="S12" s="157">
        <v>60306</v>
      </c>
      <c r="T12" s="157"/>
      <c r="U12" s="157">
        <v>64159</v>
      </c>
    </row>
    <row r="13" spans="1:21" ht="11.25" customHeight="1">
      <c r="A13" s="157"/>
      <c r="B13" s="157"/>
      <c r="C13" s="183"/>
      <c r="D13" s="183"/>
      <c r="E13" s="183"/>
      <c r="F13" s="157"/>
      <c r="G13" s="183"/>
      <c r="H13" s="157"/>
      <c r="I13" s="183"/>
      <c r="J13" s="157"/>
      <c r="K13" s="157"/>
      <c r="L13" s="157"/>
      <c r="M13" s="157"/>
      <c r="N13" s="157"/>
      <c r="O13" s="183"/>
      <c r="P13" s="157"/>
      <c r="Q13" s="157"/>
      <c r="R13" s="157"/>
      <c r="S13" s="157"/>
      <c r="T13" s="157"/>
      <c r="U13" s="157"/>
    </row>
    <row r="14" spans="1:21" ht="11.25" customHeight="1">
      <c r="A14" s="155" t="s">
        <v>12</v>
      </c>
      <c r="B14" s="157"/>
      <c r="C14" s="183">
        <v>39441</v>
      </c>
      <c r="D14" s="183"/>
      <c r="E14" s="183">
        <v>39687</v>
      </c>
      <c r="F14" s="157"/>
      <c r="G14" s="183">
        <v>42733</v>
      </c>
      <c r="H14" s="157"/>
      <c r="I14" s="183">
        <v>38719</v>
      </c>
      <c r="J14" s="157"/>
      <c r="K14" s="288">
        <v>48426</v>
      </c>
      <c r="L14" s="157"/>
      <c r="M14" s="157">
        <v>53141</v>
      </c>
      <c r="N14" s="157"/>
      <c r="O14" s="183">
        <v>55860</v>
      </c>
      <c r="P14" s="157"/>
      <c r="Q14" s="157">
        <v>51828</v>
      </c>
      <c r="R14" s="157"/>
      <c r="S14" s="157">
        <v>67257</v>
      </c>
      <c r="T14" s="157"/>
      <c r="U14" s="157">
        <v>70079</v>
      </c>
    </row>
    <row r="15" spans="1:21" ht="11.25" customHeight="1">
      <c r="A15" s="157"/>
      <c r="B15" s="157"/>
      <c r="C15" s="183"/>
      <c r="D15" s="183"/>
      <c r="E15" s="183"/>
      <c r="F15" s="157"/>
      <c r="G15" s="183"/>
      <c r="H15" s="157"/>
      <c r="I15" s="183"/>
      <c r="J15" s="157"/>
      <c r="K15" s="157"/>
      <c r="L15" s="157"/>
      <c r="M15" s="157"/>
      <c r="N15" s="157"/>
      <c r="O15" s="183"/>
      <c r="P15" s="157"/>
      <c r="Q15" s="157"/>
      <c r="R15" s="157"/>
      <c r="S15" s="157"/>
      <c r="T15" s="157"/>
      <c r="U15" s="157"/>
    </row>
    <row r="16" spans="1:21" ht="11.25" customHeight="1">
      <c r="A16" s="165" t="s">
        <v>13</v>
      </c>
      <c r="B16" s="157"/>
      <c r="C16" s="183">
        <v>16983</v>
      </c>
      <c r="D16" s="183"/>
      <c r="E16" s="183">
        <v>16493</v>
      </c>
      <c r="F16" s="157"/>
      <c r="G16" s="183">
        <v>16801</v>
      </c>
      <c r="H16" s="157"/>
      <c r="I16" s="183">
        <v>16011</v>
      </c>
      <c r="J16" s="157"/>
      <c r="K16" s="288">
        <v>16683</v>
      </c>
      <c r="L16" s="157"/>
      <c r="M16" s="157">
        <v>16326</v>
      </c>
      <c r="N16" s="157"/>
      <c r="O16" s="183">
        <v>19241</v>
      </c>
      <c r="P16" s="157"/>
      <c r="Q16" s="157">
        <v>19272</v>
      </c>
      <c r="R16" s="157"/>
      <c r="S16" s="157">
        <v>20056</v>
      </c>
      <c r="T16" s="157"/>
      <c r="U16" s="157">
        <v>21521</v>
      </c>
    </row>
    <row r="17" spans="1:21" ht="11.25" customHeight="1">
      <c r="A17" s="157"/>
      <c r="B17" s="157"/>
      <c r="C17" s="183"/>
      <c r="D17" s="183"/>
      <c r="E17" s="183"/>
      <c r="F17" s="157"/>
      <c r="G17" s="183"/>
      <c r="H17" s="157"/>
      <c r="I17" s="183"/>
      <c r="J17" s="157"/>
      <c r="K17" s="157"/>
      <c r="L17" s="157"/>
      <c r="M17" s="157"/>
      <c r="N17" s="157"/>
      <c r="O17" s="183"/>
      <c r="P17" s="157"/>
      <c r="Q17" s="157"/>
      <c r="R17" s="157"/>
      <c r="S17" s="157"/>
      <c r="T17" s="157"/>
      <c r="U17" s="157"/>
    </row>
    <row r="18" spans="1:21" ht="11.25" customHeight="1">
      <c r="A18" s="155" t="s">
        <v>14</v>
      </c>
      <c r="B18" s="157"/>
      <c r="C18" s="183">
        <v>36803</v>
      </c>
      <c r="D18" s="183"/>
      <c r="E18" s="183">
        <v>35781</v>
      </c>
      <c r="F18" s="157"/>
      <c r="G18" s="183">
        <v>41664</v>
      </c>
      <c r="H18" s="157"/>
      <c r="I18" s="183">
        <v>37183</v>
      </c>
      <c r="J18" s="157"/>
      <c r="K18" s="288">
        <v>36569</v>
      </c>
      <c r="L18" s="157"/>
      <c r="M18" s="157">
        <v>40279</v>
      </c>
      <c r="N18" s="157"/>
      <c r="O18" s="183">
        <v>40956</v>
      </c>
      <c r="P18" s="157"/>
      <c r="Q18" s="157">
        <v>42243</v>
      </c>
      <c r="R18" s="157"/>
      <c r="S18" s="157">
        <v>46287</v>
      </c>
      <c r="T18" s="157"/>
      <c r="U18" s="157">
        <v>50114</v>
      </c>
    </row>
    <row r="19" spans="1:21" ht="11.25" customHeight="1">
      <c r="A19" s="157"/>
      <c r="B19" s="157"/>
      <c r="C19" s="183"/>
      <c r="D19" s="183"/>
      <c r="E19" s="183"/>
      <c r="F19" s="157"/>
      <c r="G19" s="183"/>
      <c r="H19" s="157"/>
      <c r="I19" s="183"/>
      <c r="J19" s="157"/>
      <c r="K19" s="157"/>
      <c r="L19" s="157"/>
      <c r="M19" s="157"/>
      <c r="N19" s="157"/>
      <c r="O19" s="183"/>
      <c r="P19" s="157"/>
      <c r="Q19" s="157"/>
      <c r="R19" s="157"/>
      <c r="S19" s="157"/>
      <c r="T19" s="157"/>
      <c r="U19" s="157"/>
    </row>
    <row r="20" spans="1:21" ht="11.25" customHeight="1">
      <c r="A20" s="155" t="s">
        <v>15</v>
      </c>
      <c r="B20" s="157"/>
      <c r="C20" s="183">
        <v>25623</v>
      </c>
      <c r="D20" s="183"/>
      <c r="E20" s="183">
        <v>24334</v>
      </c>
      <c r="F20" s="157"/>
      <c r="G20" s="183">
        <v>24893</v>
      </c>
      <c r="H20" s="157"/>
      <c r="I20" s="183">
        <v>25560</v>
      </c>
      <c r="J20" s="157"/>
      <c r="K20" s="288">
        <v>26074</v>
      </c>
      <c r="L20" s="157"/>
      <c r="M20" s="157">
        <v>28494</v>
      </c>
      <c r="N20" s="157"/>
      <c r="O20" s="183">
        <v>28629</v>
      </c>
      <c r="P20" s="157"/>
      <c r="Q20" s="157">
        <v>30785</v>
      </c>
      <c r="R20" s="157"/>
      <c r="S20" s="157">
        <v>30820</v>
      </c>
      <c r="T20" s="157"/>
      <c r="U20" s="157">
        <v>28986</v>
      </c>
    </row>
    <row r="21" spans="1:21" ht="11.25" customHeight="1">
      <c r="A21" s="157"/>
      <c r="B21" s="157"/>
      <c r="C21" s="183"/>
      <c r="D21" s="183"/>
      <c r="E21" s="183"/>
      <c r="F21" s="157"/>
      <c r="G21" s="183"/>
      <c r="H21" s="157"/>
      <c r="I21" s="183"/>
      <c r="J21" s="157"/>
      <c r="K21" s="157"/>
      <c r="L21" s="157"/>
      <c r="M21" s="157"/>
      <c r="N21" s="157"/>
      <c r="O21" s="183"/>
      <c r="P21" s="157"/>
      <c r="Q21" s="157"/>
      <c r="R21" s="157"/>
      <c r="S21" s="157"/>
      <c r="T21" s="157"/>
      <c r="U21" s="157"/>
    </row>
    <row r="22" spans="1:21" ht="11.25" customHeight="1">
      <c r="A22" s="155" t="s">
        <v>16</v>
      </c>
      <c r="B22" s="157"/>
      <c r="C22" s="183">
        <v>23804</v>
      </c>
      <c r="D22" s="183"/>
      <c r="E22" s="183">
        <v>26376</v>
      </c>
      <c r="F22" s="157"/>
      <c r="G22" s="183">
        <v>28163</v>
      </c>
      <c r="H22" s="157"/>
      <c r="I22" s="183">
        <v>24321</v>
      </c>
      <c r="J22" s="157"/>
      <c r="K22" s="288">
        <v>24943</v>
      </c>
      <c r="L22" s="157"/>
      <c r="M22" s="157">
        <v>27083</v>
      </c>
      <c r="N22" s="157"/>
      <c r="O22" s="183">
        <v>27929</v>
      </c>
      <c r="P22" s="157"/>
      <c r="Q22" s="157">
        <v>25004</v>
      </c>
      <c r="R22" s="157"/>
      <c r="S22" s="157">
        <v>20372</v>
      </c>
      <c r="T22" s="157"/>
      <c r="U22" s="157">
        <v>23683</v>
      </c>
    </row>
    <row r="23" spans="1:21" ht="11.25" customHeight="1">
      <c r="A23" s="157"/>
      <c r="B23" s="157"/>
      <c r="C23" s="183"/>
      <c r="D23" s="183"/>
      <c r="E23" s="183"/>
      <c r="F23" s="157"/>
      <c r="G23" s="183"/>
      <c r="H23" s="157"/>
      <c r="I23" s="183"/>
      <c r="J23" s="157"/>
      <c r="K23" s="157"/>
      <c r="L23" s="157"/>
      <c r="M23" s="157"/>
      <c r="N23" s="157"/>
      <c r="O23" s="183"/>
      <c r="P23" s="157"/>
      <c r="Q23" s="157"/>
      <c r="R23" s="157"/>
      <c r="S23" s="157"/>
      <c r="T23" s="157"/>
      <c r="U23" s="157"/>
    </row>
    <row r="24" spans="1:21" ht="11.25" customHeight="1">
      <c r="A24" s="155" t="s">
        <v>17</v>
      </c>
      <c r="B24" s="157"/>
      <c r="C24" s="183">
        <v>26316</v>
      </c>
      <c r="D24" s="183"/>
      <c r="E24" s="183">
        <v>23913</v>
      </c>
      <c r="F24" s="157"/>
      <c r="G24" s="183">
        <v>24472</v>
      </c>
      <c r="H24" s="157"/>
      <c r="I24" s="183">
        <v>27291</v>
      </c>
      <c r="J24" s="157"/>
      <c r="K24" s="288">
        <v>28157</v>
      </c>
      <c r="L24" s="157"/>
      <c r="M24" s="157">
        <v>35731</v>
      </c>
      <c r="N24" s="157"/>
      <c r="O24" s="183">
        <v>37473</v>
      </c>
      <c r="P24" s="157"/>
      <c r="Q24" s="157">
        <v>38403</v>
      </c>
      <c r="R24" s="157"/>
      <c r="S24" s="157">
        <v>36455</v>
      </c>
      <c r="T24" s="157"/>
      <c r="U24" s="157">
        <v>39904</v>
      </c>
    </row>
    <row r="25" spans="1:21" ht="11.25" customHeight="1">
      <c r="A25" s="157"/>
      <c r="B25" s="157"/>
      <c r="C25" s="183"/>
      <c r="D25" s="183"/>
      <c r="E25" s="183"/>
      <c r="F25" s="157"/>
      <c r="G25" s="183"/>
      <c r="H25" s="157"/>
      <c r="I25" s="183"/>
      <c r="J25" s="157"/>
      <c r="K25" s="157"/>
      <c r="L25" s="157"/>
      <c r="M25" s="157"/>
      <c r="N25" s="157"/>
      <c r="O25" s="183"/>
      <c r="P25" s="157"/>
      <c r="Q25" s="157"/>
      <c r="R25" s="157"/>
      <c r="S25" s="157"/>
      <c r="T25" s="157"/>
      <c r="U25" s="157"/>
    </row>
    <row r="26" spans="1:21" ht="11.25" customHeight="1">
      <c r="A26" s="165" t="s">
        <v>18</v>
      </c>
      <c r="B26" s="157"/>
      <c r="C26" s="183">
        <v>38775</v>
      </c>
      <c r="D26" s="183"/>
      <c r="E26" s="183">
        <v>37039</v>
      </c>
      <c r="F26" s="157"/>
      <c r="G26" s="183">
        <v>42165</v>
      </c>
      <c r="H26" s="157"/>
      <c r="I26" s="183">
        <v>46745</v>
      </c>
      <c r="J26" s="157"/>
      <c r="K26" s="288">
        <v>44004</v>
      </c>
      <c r="L26" s="157"/>
      <c r="M26" s="157">
        <v>44210</v>
      </c>
      <c r="N26" s="157"/>
      <c r="O26" s="183">
        <v>51222</v>
      </c>
      <c r="P26" s="157"/>
      <c r="Q26" s="157">
        <v>55366</v>
      </c>
      <c r="R26" s="157"/>
      <c r="S26" s="157">
        <v>56765</v>
      </c>
      <c r="T26" s="157"/>
      <c r="U26" s="157">
        <v>59762</v>
      </c>
    </row>
    <row r="27" spans="1:21" ht="11.25" customHeight="1">
      <c r="A27" s="157"/>
      <c r="B27" s="157"/>
      <c r="C27" s="183"/>
      <c r="D27" s="183"/>
      <c r="E27" s="183"/>
      <c r="F27" s="183"/>
      <c r="G27" s="183"/>
      <c r="H27" s="183"/>
      <c r="I27" s="183"/>
      <c r="J27" s="157"/>
      <c r="K27" s="157"/>
      <c r="L27" s="157"/>
      <c r="M27" s="157"/>
      <c r="N27" s="157"/>
      <c r="O27" s="183"/>
      <c r="P27" s="157"/>
      <c r="Q27" s="157"/>
      <c r="R27" s="157"/>
      <c r="S27" s="157"/>
      <c r="T27" s="157"/>
      <c r="U27" s="157"/>
    </row>
    <row r="28" spans="1:21" ht="11.25" customHeight="1">
      <c r="A28" s="155" t="s">
        <v>40</v>
      </c>
      <c r="B28" s="157"/>
      <c r="C28" s="183">
        <v>44351</v>
      </c>
      <c r="D28" s="183"/>
      <c r="E28" s="183">
        <v>32465</v>
      </c>
      <c r="F28" s="183"/>
      <c r="G28" s="183">
        <v>33864</v>
      </c>
      <c r="H28" s="183"/>
      <c r="I28" s="183">
        <v>35006</v>
      </c>
      <c r="J28" s="157"/>
      <c r="K28" s="288">
        <v>34857</v>
      </c>
      <c r="L28" s="157"/>
      <c r="M28" s="157">
        <v>34547</v>
      </c>
      <c r="N28" s="157"/>
      <c r="O28" s="183">
        <v>41831</v>
      </c>
      <c r="P28" s="157"/>
      <c r="Q28" s="157">
        <v>41084</v>
      </c>
      <c r="R28" s="157"/>
      <c r="S28" s="157">
        <v>38659</v>
      </c>
      <c r="T28" s="157"/>
      <c r="U28" s="157">
        <v>36767</v>
      </c>
    </row>
    <row r="29" spans="1:21" ht="11.25" customHeight="1">
      <c r="A29" s="157"/>
      <c r="B29" s="157"/>
      <c r="C29" s="183"/>
      <c r="D29" s="183"/>
      <c r="E29" s="183"/>
      <c r="F29" s="183"/>
      <c r="G29" s="183"/>
      <c r="H29" s="183"/>
      <c r="I29" s="183"/>
      <c r="J29" s="157"/>
      <c r="K29" s="157"/>
      <c r="L29" s="157"/>
      <c r="M29" s="157"/>
      <c r="N29" s="157"/>
      <c r="O29" s="183"/>
      <c r="P29" s="157"/>
      <c r="Q29" s="157"/>
      <c r="R29" s="157"/>
      <c r="S29" s="157"/>
      <c r="T29" s="157"/>
      <c r="U29" s="157"/>
    </row>
    <row r="30" spans="1:21" ht="11.25" customHeight="1">
      <c r="A30" s="155" t="s">
        <v>19</v>
      </c>
      <c r="B30" s="157"/>
      <c r="C30" s="183">
        <v>49511</v>
      </c>
      <c r="D30" s="183"/>
      <c r="E30" s="183">
        <v>36242</v>
      </c>
      <c r="F30" s="183"/>
      <c r="G30" s="183">
        <v>39905</v>
      </c>
      <c r="H30" s="183"/>
      <c r="I30" s="183">
        <v>37122</v>
      </c>
      <c r="J30" s="157"/>
      <c r="K30" s="288">
        <v>36421</v>
      </c>
      <c r="L30" s="157"/>
      <c r="M30" s="157">
        <v>45249</v>
      </c>
      <c r="N30" s="157"/>
      <c r="O30" s="183">
        <v>65641</v>
      </c>
      <c r="P30" s="157"/>
      <c r="Q30" s="157">
        <v>64352</v>
      </c>
      <c r="R30" s="157"/>
      <c r="S30" s="157">
        <v>63434</v>
      </c>
      <c r="T30" s="157"/>
      <c r="U30" s="157">
        <v>59784</v>
      </c>
    </row>
    <row r="31" spans="1:21" ht="11.25" customHeight="1">
      <c r="A31" s="157"/>
      <c r="B31" s="157"/>
      <c r="C31" s="183"/>
      <c r="D31" s="183"/>
      <c r="E31" s="183"/>
      <c r="F31" s="183"/>
      <c r="G31" s="183"/>
      <c r="H31" s="183"/>
      <c r="I31" s="183"/>
      <c r="J31" s="157"/>
      <c r="K31" s="157"/>
      <c r="L31" s="157"/>
      <c r="M31" s="157"/>
      <c r="N31" s="157"/>
      <c r="O31" s="183"/>
      <c r="P31" s="157"/>
      <c r="Q31" s="157"/>
      <c r="R31" s="157"/>
      <c r="S31" s="157"/>
      <c r="T31" s="157"/>
      <c r="U31" s="157"/>
    </row>
    <row r="32" spans="1:22" ht="11.25" customHeight="1">
      <c r="A32" s="155" t="s">
        <v>20</v>
      </c>
      <c r="B32" s="157"/>
      <c r="C32" s="185">
        <v>51443</v>
      </c>
      <c r="D32" s="184"/>
      <c r="E32" s="185">
        <v>53935</v>
      </c>
      <c r="F32" s="177"/>
      <c r="G32" s="185">
        <v>61250</v>
      </c>
      <c r="H32" s="177"/>
      <c r="I32" s="185">
        <v>56444</v>
      </c>
      <c r="J32" s="177"/>
      <c r="K32" s="289">
        <v>62178</v>
      </c>
      <c r="L32" s="177"/>
      <c r="M32" s="175">
        <v>63998</v>
      </c>
      <c r="N32" s="177"/>
      <c r="O32" s="185">
        <v>65872</v>
      </c>
      <c r="P32" s="177"/>
      <c r="Q32" s="175">
        <v>73732</v>
      </c>
      <c r="R32" s="177"/>
      <c r="S32" s="175">
        <v>66717</v>
      </c>
      <c r="T32" s="157"/>
      <c r="U32" s="175">
        <v>64951</v>
      </c>
      <c r="V32" s="51"/>
    </row>
    <row r="33" spans="1:21" ht="11.25" customHeight="1">
      <c r="A33" s="157"/>
      <c r="B33" s="157"/>
      <c r="C33" s="162"/>
      <c r="D33" s="177"/>
      <c r="E33" s="162"/>
      <c r="F33" s="177"/>
      <c r="G33" s="186"/>
      <c r="H33" s="177"/>
      <c r="I33" s="186"/>
      <c r="J33" s="177"/>
      <c r="K33" s="162"/>
      <c r="L33" s="177"/>
      <c r="M33" s="161"/>
      <c r="N33" s="177"/>
      <c r="O33" s="161"/>
      <c r="P33" s="177"/>
      <c r="Q33" s="157"/>
      <c r="R33" s="177"/>
      <c r="S33" s="157"/>
      <c r="T33" s="157"/>
      <c r="U33" s="157"/>
    </row>
    <row r="34" spans="1:22" ht="11.25" customHeight="1" thickBot="1">
      <c r="A34" s="155" t="s">
        <v>31</v>
      </c>
      <c r="B34" s="157"/>
      <c r="C34" s="187">
        <f>SUM(C10:C32)</f>
        <v>414755</v>
      </c>
      <c r="D34" s="188"/>
      <c r="E34" s="187">
        <f>SUM(E10:E32)</f>
        <v>391298</v>
      </c>
      <c r="F34" s="209"/>
      <c r="G34" s="187">
        <f>SUM(G10:G32)</f>
        <v>425087</v>
      </c>
      <c r="H34" s="209"/>
      <c r="I34" s="187">
        <f>SUM(I10:I32)</f>
        <v>412249</v>
      </c>
      <c r="J34" s="209"/>
      <c r="K34" s="187">
        <f>SUM(K10:K32)</f>
        <v>429042</v>
      </c>
      <c r="L34" s="209"/>
      <c r="M34" s="187">
        <f>SUM(M10:M32)</f>
        <v>472641</v>
      </c>
      <c r="N34" s="209"/>
      <c r="O34" s="187">
        <f>SUM(O10:O32)</f>
        <v>523883</v>
      </c>
      <c r="P34" s="209"/>
      <c r="Q34" s="187">
        <f>SUM(Q10:Q32)</f>
        <v>536049</v>
      </c>
      <c r="R34" s="209"/>
      <c r="S34" s="187">
        <f>SUM(S10:S32)</f>
        <v>549349</v>
      </c>
      <c r="T34" s="157"/>
      <c r="U34" s="187">
        <f>SUM(U10:U32)</f>
        <v>567644</v>
      </c>
      <c r="V34" s="56"/>
    </row>
    <row r="35" spans="1:21" ht="11.25" customHeight="1" thickTop="1">
      <c r="A35" s="157"/>
      <c r="B35" s="157"/>
      <c r="C35" s="162"/>
      <c r="D35" s="177"/>
      <c r="E35" s="162"/>
      <c r="F35" s="177"/>
      <c r="G35" s="186"/>
      <c r="H35" s="177"/>
      <c r="I35" s="186"/>
      <c r="J35" s="177"/>
      <c r="K35" s="162"/>
      <c r="L35" s="177"/>
      <c r="M35" s="161"/>
      <c r="N35" s="157"/>
      <c r="O35" s="161"/>
      <c r="P35" s="177"/>
      <c r="Q35" s="157"/>
      <c r="R35" s="177"/>
      <c r="S35" s="157"/>
      <c r="T35" s="157"/>
      <c r="U35" s="157"/>
    </row>
    <row r="36" spans="1:21" ht="11.25" customHeight="1">
      <c r="A36" s="157"/>
      <c r="B36" s="157"/>
      <c r="C36" s="162"/>
      <c r="D36" s="177"/>
      <c r="E36" s="162"/>
      <c r="F36" s="157"/>
      <c r="G36" s="186"/>
      <c r="H36" s="157"/>
      <c r="I36" s="186"/>
      <c r="J36" s="157"/>
      <c r="K36" s="162"/>
      <c r="L36" s="177"/>
      <c r="M36" s="157"/>
      <c r="N36" s="157"/>
      <c r="O36" s="77"/>
      <c r="P36" s="77"/>
      <c r="Q36" s="77"/>
      <c r="R36" s="77"/>
      <c r="S36" s="77"/>
      <c r="T36" s="157"/>
      <c r="U36" s="157"/>
    </row>
    <row r="37" spans="1:21" ht="11.25" customHeight="1">
      <c r="A37" s="161"/>
      <c r="B37" s="157"/>
      <c r="C37" s="162"/>
      <c r="D37" s="177"/>
      <c r="E37" s="162"/>
      <c r="F37" s="157"/>
      <c r="G37" s="186"/>
      <c r="H37" s="157"/>
      <c r="I37" s="186"/>
      <c r="J37" s="157"/>
      <c r="K37" s="162"/>
      <c r="L37" s="177"/>
      <c r="M37" s="157"/>
      <c r="N37" s="157"/>
      <c r="O37" s="77"/>
      <c r="P37" s="77"/>
      <c r="Q37" s="77"/>
      <c r="R37" s="77"/>
      <c r="S37" s="77"/>
      <c r="T37" s="157"/>
      <c r="U37" s="157"/>
    </row>
    <row r="38" spans="1:21" ht="11.25" customHeight="1">
      <c r="A38" s="157"/>
      <c r="B38" s="157"/>
      <c r="C38" s="162"/>
      <c r="D38" s="177"/>
      <c r="E38" s="162"/>
      <c r="F38" s="157"/>
      <c r="G38" s="186"/>
      <c r="H38" s="157"/>
      <c r="I38" s="186"/>
      <c r="J38" s="157"/>
      <c r="K38" s="162"/>
      <c r="L38" s="177"/>
      <c r="M38" s="157"/>
      <c r="N38" s="157"/>
      <c r="O38" s="77"/>
      <c r="P38" s="77"/>
      <c r="Q38" s="77"/>
      <c r="R38" s="77"/>
      <c r="S38" s="77"/>
      <c r="T38" s="157"/>
      <c r="U38" s="157"/>
    </row>
    <row r="39" spans="1:21" ht="11.25" customHeight="1">
      <c r="A39" s="157"/>
      <c r="B39" s="157"/>
      <c r="C39" s="162"/>
      <c r="D39" s="177"/>
      <c r="E39" s="162"/>
      <c r="F39" s="157"/>
      <c r="G39" s="186"/>
      <c r="H39" s="157"/>
      <c r="I39" s="186"/>
      <c r="J39" s="157"/>
      <c r="K39" s="162"/>
      <c r="L39" s="177"/>
      <c r="M39" s="157"/>
      <c r="N39" s="157"/>
      <c r="O39" s="77"/>
      <c r="P39" s="77"/>
      <c r="Q39" s="77"/>
      <c r="R39" s="77"/>
      <c r="S39" s="77"/>
      <c r="T39" s="157"/>
      <c r="U39" s="157"/>
    </row>
    <row r="40" spans="1:21" ht="11.25" customHeight="1">
      <c r="A40" s="155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89"/>
      <c r="P40" s="157"/>
      <c r="Q40" s="157"/>
      <c r="R40" s="157"/>
      <c r="S40" s="287"/>
      <c r="T40" s="157"/>
      <c r="U40" s="157"/>
    </row>
    <row r="41" spans="1:46" ht="11.25" customHeight="1">
      <c r="A41" s="155" t="s">
        <v>0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Z41" s="155" t="s">
        <v>0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</row>
    <row r="42" spans="1:46" ht="11.25" customHeight="1">
      <c r="A42" s="155" t="s">
        <v>65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Z42" s="155" t="s">
        <v>66</v>
      </c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</row>
    <row r="43" spans="1:46" ht="11.25" customHeight="1">
      <c r="A43" s="158" t="str">
        <f>A3</f>
        <v>1990 - 1999</v>
      </c>
      <c r="B43" s="175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Z43" s="158" t="str">
        <f>A3</f>
        <v>1990 - 1999</v>
      </c>
      <c r="AA43" s="175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</row>
    <row r="44" spans="1:46" ht="11.25" customHeight="1">
      <c r="A44" s="155"/>
      <c r="B44" s="16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Z44" s="155"/>
      <c r="AA44" s="162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</row>
    <row r="45" spans="1:46" ht="11.25" customHeight="1">
      <c r="A45" s="7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Z45" s="7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</row>
    <row r="46" spans="1:46" ht="11.25" customHeight="1">
      <c r="A46" s="161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Z46" s="161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</row>
    <row r="47" spans="1:46" ht="11.25" customHeight="1">
      <c r="A47" s="157"/>
      <c r="B47" s="157"/>
      <c r="C47" s="276" t="s">
        <v>3</v>
      </c>
      <c r="D47" s="177"/>
      <c r="E47" s="276" t="s">
        <v>4</v>
      </c>
      <c r="F47" s="177"/>
      <c r="G47" s="276" t="s">
        <v>5</v>
      </c>
      <c r="H47" s="177"/>
      <c r="I47" s="276" t="s">
        <v>6</v>
      </c>
      <c r="J47" s="177"/>
      <c r="K47" s="276" t="s">
        <v>7</v>
      </c>
      <c r="L47" s="177"/>
      <c r="M47" s="278" t="s">
        <v>8</v>
      </c>
      <c r="N47" s="177"/>
      <c r="O47" s="278" t="s">
        <v>9</v>
      </c>
      <c r="P47" s="177"/>
      <c r="Q47" s="278" t="s">
        <v>39</v>
      </c>
      <c r="R47" s="177"/>
      <c r="S47" s="278" t="s">
        <v>41</v>
      </c>
      <c r="T47" s="157"/>
      <c r="U47" s="278" t="s">
        <v>46</v>
      </c>
      <c r="V47" s="65"/>
      <c r="Z47" s="157"/>
      <c r="AA47" s="157"/>
      <c r="AB47" s="276" t="s">
        <v>3</v>
      </c>
      <c r="AC47" s="177"/>
      <c r="AD47" s="276" t="s">
        <v>4</v>
      </c>
      <c r="AE47" s="177"/>
      <c r="AF47" s="276" t="s">
        <v>5</v>
      </c>
      <c r="AG47" s="177"/>
      <c r="AH47" s="276" t="s">
        <v>6</v>
      </c>
      <c r="AI47" s="177"/>
      <c r="AJ47" s="276" t="s">
        <v>7</v>
      </c>
      <c r="AK47" s="177"/>
      <c r="AL47" s="278" t="s">
        <v>8</v>
      </c>
      <c r="AM47" s="177"/>
      <c r="AN47" s="278" t="s">
        <v>9</v>
      </c>
      <c r="AO47" s="177"/>
      <c r="AP47" s="278" t="s">
        <v>39</v>
      </c>
      <c r="AQ47" s="177"/>
      <c r="AR47" s="278" t="s">
        <v>41</v>
      </c>
      <c r="AS47" s="157"/>
      <c r="AT47" s="278" t="s">
        <v>46</v>
      </c>
    </row>
    <row r="48" spans="1:46" ht="11.25" customHeight="1">
      <c r="A48" s="157"/>
      <c r="B48" s="157"/>
      <c r="C48" s="162"/>
      <c r="D48" s="177"/>
      <c r="E48" s="162"/>
      <c r="F48" s="177"/>
      <c r="G48" s="186"/>
      <c r="H48" s="157"/>
      <c r="I48" s="186"/>
      <c r="J48" s="157"/>
      <c r="K48" s="162"/>
      <c r="L48" s="157"/>
      <c r="M48" s="162"/>
      <c r="N48" s="177"/>
      <c r="O48" s="162"/>
      <c r="P48" s="177"/>
      <c r="Q48" s="157"/>
      <c r="R48" s="157"/>
      <c r="S48" s="157"/>
      <c r="T48" s="157"/>
      <c r="U48" s="157"/>
      <c r="Z48" s="157"/>
      <c r="AA48" s="157"/>
      <c r="AB48" s="162"/>
      <c r="AC48" s="177"/>
      <c r="AD48" s="162"/>
      <c r="AE48" s="177"/>
      <c r="AF48" s="186"/>
      <c r="AG48" s="157"/>
      <c r="AH48" s="186"/>
      <c r="AI48" s="157"/>
      <c r="AJ48" s="162"/>
      <c r="AK48" s="157"/>
      <c r="AL48" s="162"/>
      <c r="AM48" s="177"/>
      <c r="AN48" s="162"/>
      <c r="AO48" s="177"/>
      <c r="AP48" s="157"/>
      <c r="AQ48" s="157"/>
      <c r="AR48" s="157"/>
      <c r="AS48" s="157"/>
      <c r="AT48" s="157"/>
    </row>
    <row r="49" spans="1:46" ht="11.25" customHeight="1">
      <c r="A49" s="157"/>
      <c r="B49" s="157"/>
      <c r="C49" s="170"/>
      <c r="D49" s="170"/>
      <c r="E49" s="170"/>
      <c r="F49" s="170"/>
      <c r="G49" s="164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57"/>
      <c r="S49" s="170"/>
      <c r="T49" s="157"/>
      <c r="U49" s="170"/>
      <c r="V49" s="44"/>
      <c r="Z49" s="157"/>
      <c r="AA49" s="157"/>
      <c r="AB49" s="170"/>
      <c r="AC49" s="170"/>
      <c r="AD49" s="170"/>
      <c r="AE49" s="170"/>
      <c r="AF49" s="164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57"/>
      <c r="AR49" s="170"/>
      <c r="AS49" s="157"/>
      <c r="AT49" s="170"/>
    </row>
    <row r="50" spans="1:47" ht="11.25" customHeight="1">
      <c r="A50" s="155" t="s">
        <v>10</v>
      </c>
      <c r="B50" s="157"/>
      <c r="C50" s="179">
        <f>C10/REVENUE!C10</f>
        <v>0.131</v>
      </c>
      <c r="D50" s="179"/>
      <c r="E50" s="179">
        <f>E10/REVENUE!E10</f>
        <v>0.133</v>
      </c>
      <c r="F50" s="179"/>
      <c r="G50" s="179">
        <f>G10/REVENUE!G10</f>
        <v>0.146</v>
      </c>
      <c r="H50" s="179"/>
      <c r="I50" s="179">
        <f>I10/REVENUE!I10</f>
        <v>0.151</v>
      </c>
      <c r="J50" s="179"/>
      <c r="K50" s="179">
        <f>K10/REVENUE!K10</f>
        <v>0.144</v>
      </c>
      <c r="L50" s="179"/>
      <c r="M50" s="179">
        <f>M10/REVENUE!M10</f>
        <v>0.15</v>
      </c>
      <c r="N50" s="179"/>
      <c r="O50" s="179">
        <f>O10/REVENUE!O10</f>
        <v>0.158</v>
      </c>
      <c r="P50" s="179"/>
      <c r="Q50" s="179">
        <f>Q10/REVENUE!Q10</f>
        <v>0.158</v>
      </c>
      <c r="R50" s="157"/>
      <c r="S50" s="179">
        <f>S10/REVENUE!S10</f>
        <v>0.15</v>
      </c>
      <c r="T50" s="157"/>
      <c r="U50" s="179">
        <f>U10/REVENUE!U10</f>
        <v>0.152</v>
      </c>
      <c r="V50" s="52"/>
      <c r="Z50" s="155" t="s">
        <v>10</v>
      </c>
      <c r="AA50" s="157"/>
      <c r="AB50" s="179">
        <f>C10/REVENUE!C449</f>
        <v>0.116</v>
      </c>
      <c r="AC50" s="179"/>
      <c r="AD50" s="179">
        <f>E10/REVENUE!E449</f>
        <v>0.117</v>
      </c>
      <c r="AE50" s="179"/>
      <c r="AF50" s="179">
        <f>G10/REVENUE!G449</f>
        <v>0.127</v>
      </c>
      <c r="AG50" s="179"/>
      <c r="AH50" s="179">
        <f>I10/REVENUE!I449</f>
        <v>0.131</v>
      </c>
      <c r="AI50" s="179"/>
      <c r="AJ50" s="179">
        <f>K10/REVENUE!K449</f>
        <v>0.126</v>
      </c>
      <c r="AK50" s="77"/>
      <c r="AL50" s="179">
        <f>M10/REVENUE!M449</f>
        <v>0.13</v>
      </c>
      <c r="AM50" s="77"/>
      <c r="AN50" s="179">
        <f>O10/REVENUE!O449</f>
        <v>0.136</v>
      </c>
      <c r="AO50" s="77"/>
      <c r="AP50" s="179">
        <f>Q10/REVENUE!Q449</f>
        <v>0.136</v>
      </c>
      <c r="AQ50" s="77"/>
      <c r="AR50" s="179">
        <f>S10/REVENUE!S449</f>
        <v>0.131</v>
      </c>
      <c r="AS50" s="77"/>
      <c r="AT50" s="179">
        <f>U10/REVENUE!U449</f>
        <v>0.132</v>
      </c>
      <c r="AU50"/>
    </row>
    <row r="51" spans="1:47" ht="11.25" customHeight="1">
      <c r="A51" s="157"/>
      <c r="B51" s="157"/>
      <c r="C51" s="179"/>
      <c r="D51" s="164"/>
      <c r="E51" s="179"/>
      <c r="F51" s="164"/>
      <c r="G51" s="179"/>
      <c r="H51" s="170"/>
      <c r="I51" s="179"/>
      <c r="J51" s="164"/>
      <c r="K51" s="179"/>
      <c r="L51" s="164"/>
      <c r="M51" s="179"/>
      <c r="N51" s="170"/>
      <c r="O51" s="179"/>
      <c r="P51" s="179"/>
      <c r="Q51" s="179"/>
      <c r="R51" s="157"/>
      <c r="S51" s="179"/>
      <c r="T51" s="157"/>
      <c r="U51" s="179"/>
      <c r="V51" s="52"/>
      <c r="Z51" s="157"/>
      <c r="AA51" s="157"/>
      <c r="AB51" s="179"/>
      <c r="AC51" s="164"/>
      <c r="AD51" s="179"/>
      <c r="AE51" s="164"/>
      <c r="AF51" s="179"/>
      <c r="AG51" s="179"/>
      <c r="AH51" s="179"/>
      <c r="AI51" s="164"/>
      <c r="AJ51" s="179"/>
      <c r="AK51" s="77"/>
      <c r="AL51" s="179"/>
      <c r="AM51" s="77"/>
      <c r="AN51" s="179"/>
      <c r="AO51" s="77"/>
      <c r="AP51" s="179"/>
      <c r="AQ51" s="77"/>
      <c r="AR51" s="179"/>
      <c r="AS51" s="77"/>
      <c r="AT51" s="179"/>
      <c r="AU51"/>
    </row>
    <row r="52" spans="1:47" ht="11.25" customHeight="1">
      <c r="A52" s="155" t="s">
        <v>11</v>
      </c>
      <c r="B52" s="157"/>
      <c r="C52" s="179">
        <f>C12/REVENUE!C12</f>
        <v>0.102</v>
      </c>
      <c r="D52" s="164"/>
      <c r="E52" s="179">
        <f>E12/REVENUE!E12</f>
        <v>0.116</v>
      </c>
      <c r="F52" s="164"/>
      <c r="G52" s="179">
        <f>G12/REVENUE!G12</f>
        <v>0.112</v>
      </c>
      <c r="H52" s="170"/>
      <c r="I52" s="179">
        <f>I12/REVENUE!I12</f>
        <v>0.091</v>
      </c>
      <c r="J52" s="164"/>
      <c r="K52" s="179">
        <f>K12/REVENUE!K12</f>
        <v>0.093</v>
      </c>
      <c r="L52" s="164"/>
      <c r="M52" s="179">
        <f>M12/REVENUE!M12</f>
        <v>0.103</v>
      </c>
      <c r="N52" s="170"/>
      <c r="O52" s="179">
        <f>O12/REVENUE!O12</f>
        <v>0.115</v>
      </c>
      <c r="P52" s="179"/>
      <c r="Q52" s="179">
        <f>Q12/REVENUE!Q12</f>
        <v>0.113</v>
      </c>
      <c r="R52" s="157"/>
      <c r="S52" s="179">
        <f>S12/REVENUE!S12</f>
        <v>0.116</v>
      </c>
      <c r="T52" s="157"/>
      <c r="U52" s="179">
        <f>U12/REVENUE!U12</f>
        <v>0.118</v>
      </c>
      <c r="V52" s="52"/>
      <c r="Z52" s="155" t="s">
        <v>11</v>
      </c>
      <c r="AA52" s="157"/>
      <c r="AB52" s="179">
        <f>C12/REVENUE!C451</f>
        <v>0.093</v>
      </c>
      <c r="AC52" s="179"/>
      <c r="AD52" s="179">
        <f>E12/REVENUE!E451</f>
        <v>0.104</v>
      </c>
      <c r="AE52" s="179"/>
      <c r="AF52" s="179">
        <f>G12/REVENUE!G451</f>
        <v>0.101</v>
      </c>
      <c r="AG52" s="179"/>
      <c r="AH52" s="179">
        <f>I12/REVENUE!I451</f>
        <v>0.083</v>
      </c>
      <c r="AI52" s="179"/>
      <c r="AJ52" s="179">
        <f>K12/REVENUE!K451</f>
        <v>0.085</v>
      </c>
      <c r="AK52" s="77"/>
      <c r="AL52" s="179">
        <f>M12/REVENUE!M451</f>
        <v>0.093</v>
      </c>
      <c r="AM52" s="77"/>
      <c r="AN52" s="179">
        <f>O12/REVENUE!O451</f>
        <v>0.104</v>
      </c>
      <c r="AO52" s="77"/>
      <c r="AP52" s="179">
        <f>Q12/REVENUE!Q451</f>
        <v>0.102</v>
      </c>
      <c r="AQ52" s="77"/>
      <c r="AR52" s="179">
        <f>S12/REVENUE!S451</f>
        <v>0.104</v>
      </c>
      <c r="AS52" s="77"/>
      <c r="AT52" s="179">
        <f>U12/REVENUE!U451</f>
        <v>0.105</v>
      </c>
      <c r="AU52"/>
    </row>
    <row r="53" spans="1:47" ht="11.25" customHeight="1">
      <c r="A53" s="157"/>
      <c r="B53" s="157"/>
      <c r="C53" s="179"/>
      <c r="D53" s="164"/>
      <c r="E53" s="179"/>
      <c r="F53" s="164"/>
      <c r="G53" s="179"/>
      <c r="H53" s="170"/>
      <c r="I53" s="179"/>
      <c r="J53" s="164"/>
      <c r="K53" s="179"/>
      <c r="L53" s="164"/>
      <c r="M53" s="179"/>
      <c r="N53" s="170"/>
      <c r="O53" s="179"/>
      <c r="P53" s="179"/>
      <c r="Q53" s="179"/>
      <c r="R53" s="157"/>
      <c r="S53" s="179"/>
      <c r="T53" s="157"/>
      <c r="U53" s="179"/>
      <c r="V53" s="52"/>
      <c r="Z53" s="157"/>
      <c r="AA53" s="157"/>
      <c r="AB53" s="179"/>
      <c r="AC53" s="179"/>
      <c r="AD53" s="179"/>
      <c r="AE53" s="179"/>
      <c r="AF53" s="179"/>
      <c r="AG53" s="179"/>
      <c r="AH53" s="179"/>
      <c r="AI53" s="179"/>
      <c r="AJ53" s="179"/>
      <c r="AK53" s="77"/>
      <c r="AL53" s="179"/>
      <c r="AM53" s="77"/>
      <c r="AN53" s="179"/>
      <c r="AO53" s="77"/>
      <c r="AP53" s="179"/>
      <c r="AQ53" s="77"/>
      <c r="AR53" s="179"/>
      <c r="AS53" s="77"/>
      <c r="AT53" s="179"/>
      <c r="AU53"/>
    </row>
    <row r="54" spans="1:47" ht="11.25" customHeight="1">
      <c r="A54" s="155" t="s">
        <v>12</v>
      </c>
      <c r="B54" s="157"/>
      <c r="C54" s="179">
        <f>C14/REVENUE!C14</f>
        <v>0.124</v>
      </c>
      <c r="D54" s="164"/>
      <c r="E54" s="179">
        <f>E14/REVENUE!E14</f>
        <v>0.118</v>
      </c>
      <c r="F54" s="164"/>
      <c r="G54" s="179">
        <f>G14/REVENUE!G14</f>
        <v>0.12</v>
      </c>
      <c r="H54" s="170"/>
      <c r="I54" s="179">
        <f>I14/REVENUE!I14</f>
        <v>0.113</v>
      </c>
      <c r="J54" s="164"/>
      <c r="K54" s="179">
        <f>K14/REVENUE!K14</f>
        <v>0.133</v>
      </c>
      <c r="L54" s="164"/>
      <c r="M54" s="179">
        <f>M14/REVENUE!M14</f>
        <v>0.134</v>
      </c>
      <c r="N54" s="170"/>
      <c r="O54" s="179">
        <f>O14/REVENUE!O14</f>
        <v>0.137</v>
      </c>
      <c r="P54" s="179"/>
      <c r="Q54" s="179">
        <f>Q14/REVENUE!Q14</f>
        <v>0.129</v>
      </c>
      <c r="R54" s="157"/>
      <c r="S54" s="179">
        <f>S14/REVENUE!S14</f>
        <v>0.146</v>
      </c>
      <c r="T54" s="157"/>
      <c r="U54" s="179">
        <f>U14/REVENUE!U14</f>
        <v>0.142</v>
      </c>
      <c r="V54" s="52"/>
      <c r="Z54" s="155" t="s">
        <v>12</v>
      </c>
      <c r="AA54" s="157"/>
      <c r="AB54" s="179">
        <f>C14/REVENUE!C453</f>
        <v>0.11</v>
      </c>
      <c r="AC54" s="179"/>
      <c r="AD54" s="179">
        <f>E14/REVENUE!E453</f>
        <v>0.106</v>
      </c>
      <c r="AE54" s="179"/>
      <c r="AF54" s="179">
        <f>G14/REVENUE!G453</f>
        <v>0.107</v>
      </c>
      <c r="AG54" s="179"/>
      <c r="AH54" s="179">
        <f>I14/REVENUE!I453</f>
        <v>0.102</v>
      </c>
      <c r="AI54" s="179"/>
      <c r="AJ54" s="179">
        <f>K14/REVENUE!K453</f>
        <v>0.117</v>
      </c>
      <c r="AK54" s="77"/>
      <c r="AL54" s="179">
        <f>M14/REVENUE!M453</f>
        <v>0.119</v>
      </c>
      <c r="AM54" s="77"/>
      <c r="AN54" s="179">
        <f>O14/REVENUE!O453</f>
        <v>0.12</v>
      </c>
      <c r="AO54" s="77"/>
      <c r="AP54" s="179">
        <f>Q14/REVENUE!Q453</f>
        <v>0.114</v>
      </c>
      <c r="AQ54" s="77"/>
      <c r="AR54" s="179">
        <f>S14/REVENUE!S453</f>
        <v>0.127</v>
      </c>
      <c r="AS54" s="77"/>
      <c r="AT54" s="179">
        <f>U14/REVENUE!U453</f>
        <v>0.124</v>
      </c>
      <c r="AU54"/>
    </row>
    <row r="55" spans="1:47" ht="11.25" customHeight="1">
      <c r="A55" s="157"/>
      <c r="B55" s="157"/>
      <c r="C55" s="179"/>
      <c r="D55" s="164"/>
      <c r="E55" s="179"/>
      <c r="F55" s="164"/>
      <c r="G55" s="179"/>
      <c r="H55" s="170"/>
      <c r="I55" s="179"/>
      <c r="J55" s="164"/>
      <c r="K55" s="179"/>
      <c r="L55" s="164"/>
      <c r="M55" s="179"/>
      <c r="N55" s="170"/>
      <c r="O55" s="179"/>
      <c r="P55" s="179"/>
      <c r="Q55" s="179"/>
      <c r="R55" s="157"/>
      <c r="S55" s="179"/>
      <c r="T55" s="157"/>
      <c r="U55" s="179"/>
      <c r="V55" s="52"/>
      <c r="Z55" s="157"/>
      <c r="AA55" s="157"/>
      <c r="AB55" s="179"/>
      <c r="AC55" s="179"/>
      <c r="AD55" s="179"/>
      <c r="AE55" s="179"/>
      <c r="AF55" s="179"/>
      <c r="AG55" s="179"/>
      <c r="AH55" s="179"/>
      <c r="AI55" s="179"/>
      <c r="AJ55" s="179"/>
      <c r="AK55" s="77"/>
      <c r="AL55" s="179"/>
      <c r="AM55" s="77"/>
      <c r="AN55" s="179"/>
      <c r="AO55" s="77"/>
      <c r="AP55" s="179"/>
      <c r="AQ55" s="77"/>
      <c r="AR55" s="179"/>
      <c r="AS55" s="77"/>
      <c r="AT55" s="179"/>
      <c r="AU55"/>
    </row>
    <row r="56" spans="1:47" ht="11.25" customHeight="1">
      <c r="A56" s="165" t="s">
        <v>13</v>
      </c>
      <c r="B56" s="157"/>
      <c r="C56" s="179">
        <f>C16/REVENUE!C16</f>
        <v>0.111</v>
      </c>
      <c r="D56" s="164"/>
      <c r="E56" s="179">
        <f>E16/REVENUE!E16</f>
        <v>0.108</v>
      </c>
      <c r="F56" s="164"/>
      <c r="G56" s="179">
        <f>G16/REVENUE!G16</f>
        <v>0.102</v>
      </c>
      <c r="H56" s="170"/>
      <c r="I56" s="179">
        <f>I16/REVENUE!I16</f>
        <v>0.093</v>
      </c>
      <c r="J56" s="164"/>
      <c r="K56" s="179">
        <f>K16/REVENUE!K16</f>
        <v>0.098</v>
      </c>
      <c r="L56" s="164"/>
      <c r="M56" s="179">
        <f>M16/REVENUE!M16</f>
        <v>0.089</v>
      </c>
      <c r="N56" s="170"/>
      <c r="O56" s="179">
        <f>O16/REVENUE!O16</f>
        <v>0.109</v>
      </c>
      <c r="P56" s="179"/>
      <c r="Q56" s="179">
        <f>Q16/REVENUE!Q16</f>
        <v>0.109</v>
      </c>
      <c r="R56" s="157"/>
      <c r="S56" s="179">
        <f>S16/REVENUE!S16</f>
        <v>0.113</v>
      </c>
      <c r="T56" s="157"/>
      <c r="U56" s="179">
        <f>U16/REVENUE!U16</f>
        <v>0.124</v>
      </c>
      <c r="V56" s="52"/>
      <c r="Z56" s="165" t="s">
        <v>13</v>
      </c>
      <c r="AA56" s="157"/>
      <c r="AB56" s="179">
        <f>C16/REVENUE!C455</f>
        <v>0.1</v>
      </c>
      <c r="AC56" s="179"/>
      <c r="AD56" s="179">
        <f>E16/REVENUE!E455</f>
        <v>0.097</v>
      </c>
      <c r="AE56" s="179"/>
      <c r="AF56" s="179">
        <f>G16/REVENUE!G455</f>
        <v>0.092</v>
      </c>
      <c r="AG56" s="179"/>
      <c r="AH56" s="179">
        <f>I16/REVENUE!I455</f>
        <v>0.085</v>
      </c>
      <c r="AI56" s="179"/>
      <c r="AJ56" s="179">
        <f>K16/REVENUE!K455</f>
        <v>0.089</v>
      </c>
      <c r="AK56" s="77"/>
      <c r="AL56" s="179">
        <f>M16/REVENUE!M455</f>
        <v>0.082</v>
      </c>
      <c r="AM56" s="77"/>
      <c r="AN56" s="179">
        <f>O16/REVENUE!O455</f>
        <v>0.099</v>
      </c>
      <c r="AO56" s="77"/>
      <c r="AP56" s="179">
        <f>Q16/REVENUE!Q455</f>
        <v>0.098</v>
      </c>
      <c r="AQ56" s="77"/>
      <c r="AR56" s="179">
        <f>S16/REVENUE!S455</f>
        <v>0.102</v>
      </c>
      <c r="AS56" s="77"/>
      <c r="AT56" s="179">
        <f>U16/REVENUE!U455</f>
        <v>0.11</v>
      </c>
      <c r="AU56"/>
    </row>
    <row r="57" spans="1:47" ht="11.25" customHeight="1">
      <c r="A57" s="157"/>
      <c r="B57" s="157"/>
      <c r="C57" s="179"/>
      <c r="D57" s="164"/>
      <c r="E57" s="179"/>
      <c r="F57" s="164"/>
      <c r="G57" s="179"/>
      <c r="H57" s="170"/>
      <c r="I57" s="179"/>
      <c r="J57" s="164"/>
      <c r="K57" s="179"/>
      <c r="L57" s="164"/>
      <c r="M57" s="179"/>
      <c r="N57" s="170"/>
      <c r="O57" s="179"/>
      <c r="P57" s="179"/>
      <c r="Q57" s="179"/>
      <c r="R57" s="157"/>
      <c r="S57" s="179"/>
      <c r="T57" s="157"/>
      <c r="U57" s="179"/>
      <c r="V57" s="52"/>
      <c r="Z57" s="157"/>
      <c r="AA57" s="157"/>
      <c r="AB57" s="179"/>
      <c r="AC57" s="179"/>
      <c r="AD57" s="179"/>
      <c r="AE57" s="179"/>
      <c r="AF57" s="179"/>
      <c r="AG57" s="179"/>
      <c r="AH57" s="179"/>
      <c r="AI57" s="179"/>
      <c r="AJ57" s="179"/>
      <c r="AK57" s="77"/>
      <c r="AL57" s="179"/>
      <c r="AM57" s="77"/>
      <c r="AN57" s="179"/>
      <c r="AO57" s="77"/>
      <c r="AP57" s="179"/>
      <c r="AQ57" s="77"/>
      <c r="AR57" s="179"/>
      <c r="AS57" s="77"/>
      <c r="AT57" s="179"/>
      <c r="AU57"/>
    </row>
    <row r="58" spans="1:47" ht="11.25" customHeight="1">
      <c r="A58" s="155" t="s">
        <v>14</v>
      </c>
      <c r="B58" s="157"/>
      <c r="C58" s="179">
        <f>C18/REVENUE!C18</f>
        <v>0.117</v>
      </c>
      <c r="D58" s="164"/>
      <c r="E58" s="179">
        <f>E18/REVENUE!E18</f>
        <v>0.114</v>
      </c>
      <c r="F58" s="164"/>
      <c r="G58" s="179">
        <f>G18/REVENUE!G18</f>
        <v>0.132</v>
      </c>
      <c r="H58" s="170"/>
      <c r="I58" s="179">
        <f>I18/REVENUE!I18</f>
        <v>0.118</v>
      </c>
      <c r="J58" s="164"/>
      <c r="K58" s="179">
        <f>K18/REVENUE!K18</f>
        <v>0.114</v>
      </c>
      <c r="L58" s="164"/>
      <c r="M58" s="179">
        <f>M18/REVENUE!M18</f>
        <v>0.117</v>
      </c>
      <c r="N58" s="170"/>
      <c r="O58" s="179">
        <f>O18/REVENUE!O18</f>
        <v>0.121</v>
      </c>
      <c r="P58" s="179"/>
      <c r="Q58" s="179">
        <f>Q18/REVENUE!Q18</f>
        <v>0.12</v>
      </c>
      <c r="R58" s="157"/>
      <c r="S58" s="179">
        <f>S18/REVENUE!S18</f>
        <v>0.124</v>
      </c>
      <c r="T58" s="157"/>
      <c r="U58" s="179">
        <f>U18/REVENUE!U18</f>
        <v>0.124</v>
      </c>
      <c r="V58" s="52"/>
      <c r="Z58" s="155" t="s">
        <v>14</v>
      </c>
      <c r="AA58" s="157"/>
      <c r="AB58" s="179">
        <f>C18/REVENUE!C457</f>
        <v>0.105</v>
      </c>
      <c r="AC58" s="179"/>
      <c r="AD58" s="179">
        <f>E18/REVENUE!E457</f>
        <v>0.103</v>
      </c>
      <c r="AE58" s="179"/>
      <c r="AF58" s="179">
        <f>G18/REVENUE!G457</f>
        <v>0.117</v>
      </c>
      <c r="AG58" s="179"/>
      <c r="AH58" s="179">
        <f>I18/REVENUE!I457</f>
        <v>0.106</v>
      </c>
      <c r="AI58" s="179"/>
      <c r="AJ58" s="179">
        <f>K18/REVENUE!K457</f>
        <v>0.103</v>
      </c>
      <c r="AK58" s="77"/>
      <c r="AL58" s="179">
        <f>M18/REVENUE!M457</f>
        <v>0.104</v>
      </c>
      <c r="AM58" s="77"/>
      <c r="AN58" s="179">
        <f>O18/REVENUE!O457</f>
        <v>0.108</v>
      </c>
      <c r="AO58" s="77"/>
      <c r="AP58" s="179">
        <f>Q18/REVENUE!Q457</f>
        <v>0.107</v>
      </c>
      <c r="AQ58" s="77"/>
      <c r="AR58" s="179">
        <f>S18/REVENUE!S457</f>
        <v>0.11</v>
      </c>
      <c r="AS58" s="77"/>
      <c r="AT58" s="179">
        <f>U18/REVENUE!U457</f>
        <v>0.11</v>
      </c>
      <c r="AU58"/>
    </row>
    <row r="59" spans="1:47" ht="11.25" customHeight="1">
      <c r="A59" s="157"/>
      <c r="B59" s="157"/>
      <c r="C59" s="179"/>
      <c r="D59" s="164"/>
      <c r="E59" s="179"/>
      <c r="F59" s="164"/>
      <c r="G59" s="179"/>
      <c r="H59" s="170"/>
      <c r="I59" s="179"/>
      <c r="J59" s="164"/>
      <c r="K59" s="179"/>
      <c r="L59" s="164"/>
      <c r="M59" s="179"/>
      <c r="N59" s="170"/>
      <c r="O59" s="179"/>
      <c r="P59" s="179"/>
      <c r="Q59" s="179"/>
      <c r="R59" s="157"/>
      <c r="S59" s="179"/>
      <c r="T59" s="157"/>
      <c r="U59" s="179"/>
      <c r="V59" s="52"/>
      <c r="Z59" s="157"/>
      <c r="AA59" s="157"/>
      <c r="AB59" s="179"/>
      <c r="AC59" s="179"/>
      <c r="AD59" s="179"/>
      <c r="AE59" s="179"/>
      <c r="AF59" s="179"/>
      <c r="AG59" s="179"/>
      <c r="AH59" s="179"/>
      <c r="AI59" s="179"/>
      <c r="AJ59" s="179"/>
      <c r="AK59" s="77"/>
      <c r="AL59" s="179"/>
      <c r="AM59" s="77"/>
      <c r="AN59" s="179"/>
      <c r="AO59" s="77"/>
      <c r="AP59" s="179"/>
      <c r="AQ59" s="77"/>
      <c r="AR59" s="179"/>
      <c r="AS59" s="77"/>
      <c r="AT59" s="179"/>
      <c r="AU59"/>
    </row>
    <row r="60" spans="1:47" ht="11.25" customHeight="1">
      <c r="A60" s="155" t="s">
        <v>15</v>
      </c>
      <c r="B60" s="157"/>
      <c r="C60" s="179">
        <f>C20/REVENUE!C20</f>
        <v>0.109</v>
      </c>
      <c r="D60" s="164"/>
      <c r="E60" s="179">
        <f>E20/REVENUE!E20</f>
        <v>0.098</v>
      </c>
      <c r="F60" s="164"/>
      <c r="G60" s="179">
        <f>G20/REVENUE!G20</f>
        <v>0.094</v>
      </c>
      <c r="H60" s="170"/>
      <c r="I60" s="179">
        <f>I20/REVENUE!I20</f>
        <v>0.093</v>
      </c>
      <c r="J60" s="164"/>
      <c r="K60" s="179">
        <f>K20/REVENUE!K20</f>
        <v>0.093</v>
      </c>
      <c r="L60" s="164"/>
      <c r="M60" s="179">
        <f>M20/REVENUE!M20</f>
        <v>0.097</v>
      </c>
      <c r="N60" s="170"/>
      <c r="O60" s="179">
        <f>O20/REVENUE!O20</f>
        <v>0.101</v>
      </c>
      <c r="P60" s="179"/>
      <c r="Q60" s="179">
        <f>Q20/REVENUE!Q20</f>
        <v>0.115</v>
      </c>
      <c r="R60" s="157"/>
      <c r="S60" s="179">
        <f>S20/REVENUE!S20</f>
        <v>0.119</v>
      </c>
      <c r="T60" s="157"/>
      <c r="U60" s="179">
        <f>U20/REVENUE!U20</f>
        <v>0.12</v>
      </c>
      <c r="V60" s="52"/>
      <c r="Z60" s="155" t="s">
        <v>15</v>
      </c>
      <c r="AA60" s="157"/>
      <c r="AB60" s="179">
        <f>C20/REVENUE!C459</f>
        <v>0.098</v>
      </c>
      <c r="AC60" s="179"/>
      <c r="AD60" s="179">
        <f>E20/REVENUE!E459</f>
        <v>0.089</v>
      </c>
      <c r="AE60" s="179"/>
      <c r="AF60" s="179">
        <f>G20/REVENUE!G459</f>
        <v>0.086</v>
      </c>
      <c r="AG60" s="179"/>
      <c r="AH60" s="179">
        <f>I20/REVENUE!I459</f>
        <v>0.085</v>
      </c>
      <c r="AI60" s="179"/>
      <c r="AJ60" s="179">
        <f>K20/REVENUE!K459</f>
        <v>0.085</v>
      </c>
      <c r="AK60" s="77"/>
      <c r="AL60" s="179">
        <f>M20/REVENUE!M459</f>
        <v>0.089</v>
      </c>
      <c r="AM60" s="77"/>
      <c r="AN60" s="179">
        <f>O20/REVENUE!O459</f>
        <v>0.092</v>
      </c>
      <c r="AO60" s="77"/>
      <c r="AP60" s="179">
        <f>Q20/REVENUE!Q459</f>
        <v>0.103</v>
      </c>
      <c r="AQ60" s="77"/>
      <c r="AR60" s="179">
        <f>S20/REVENUE!S459</f>
        <v>0.107</v>
      </c>
      <c r="AS60" s="77"/>
      <c r="AT60" s="179">
        <f>U20/REVENUE!U459</f>
        <v>0.107</v>
      </c>
      <c r="AU60"/>
    </row>
    <row r="61" spans="1:47" ht="11.25" customHeight="1">
      <c r="A61" s="157"/>
      <c r="B61" s="157"/>
      <c r="C61" s="179"/>
      <c r="D61" s="164"/>
      <c r="E61" s="179"/>
      <c r="F61" s="164"/>
      <c r="G61" s="179"/>
      <c r="H61" s="170"/>
      <c r="I61" s="179"/>
      <c r="J61" s="164"/>
      <c r="K61" s="179"/>
      <c r="L61" s="164"/>
      <c r="M61" s="179"/>
      <c r="N61" s="170"/>
      <c r="O61" s="179"/>
      <c r="P61" s="179"/>
      <c r="Q61" s="179"/>
      <c r="R61" s="157"/>
      <c r="S61" s="179"/>
      <c r="T61" s="157"/>
      <c r="U61" s="179"/>
      <c r="V61" s="52"/>
      <c r="Z61" s="157"/>
      <c r="AA61" s="157"/>
      <c r="AB61" s="179"/>
      <c r="AC61" s="179"/>
      <c r="AD61" s="179"/>
      <c r="AE61" s="179"/>
      <c r="AF61" s="179"/>
      <c r="AG61" s="179"/>
      <c r="AH61" s="179"/>
      <c r="AI61" s="179"/>
      <c r="AJ61" s="179"/>
      <c r="AK61" s="77"/>
      <c r="AL61" s="179"/>
      <c r="AM61" s="77"/>
      <c r="AN61" s="179"/>
      <c r="AO61" s="77"/>
      <c r="AP61" s="179"/>
      <c r="AQ61" s="77"/>
      <c r="AR61" s="179"/>
      <c r="AS61" s="77"/>
      <c r="AT61" s="179"/>
      <c r="AU61"/>
    </row>
    <row r="62" spans="1:47" ht="11.25" customHeight="1">
      <c r="A62" s="155" t="s">
        <v>16</v>
      </c>
      <c r="B62" s="157"/>
      <c r="C62" s="179">
        <f>C22/REVENUE!C22</f>
        <v>0.095</v>
      </c>
      <c r="D62" s="164"/>
      <c r="E62" s="179">
        <f>E22/REVENUE!E22</f>
        <v>0.101</v>
      </c>
      <c r="F62" s="164"/>
      <c r="G62" s="179">
        <f>G22/REVENUE!G22</f>
        <v>0.106</v>
      </c>
      <c r="H62" s="170"/>
      <c r="I62" s="179">
        <f>I22/REVENUE!I22</f>
        <v>0.093</v>
      </c>
      <c r="J62" s="164"/>
      <c r="K62" s="179">
        <f>K22/REVENUE!K22</f>
        <v>0.091</v>
      </c>
      <c r="L62" s="164"/>
      <c r="M62" s="179">
        <f>M22/REVENUE!M22</f>
        <v>0.095</v>
      </c>
      <c r="N62" s="170"/>
      <c r="O62" s="179">
        <f>O22/REVENUE!O22</f>
        <v>0.105</v>
      </c>
      <c r="P62" s="179"/>
      <c r="Q62" s="179">
        <f>Q22/REVENUE!Q22</f>
        <v>0.098</v>
      </c>
      <c r="R62" s="157"/>
      <c r="S62" s="179">
        <f>S22/REVENUE!S22</f>
        <v>0.086</v>
      </c>
      <c r="T62" s="157"/>
      <c r="U62" s="179">
        <f>U22/REVENUE!U22</f>
        <v>0.096</v>
      </c>
      <c r="V62" s="52"/>
      <c r="Z62" s="155" t="s">
        <v>16</v>
      </c>
      <c r="AA62" s="157"/>
      <c r="AB62" s="179">
        <f>C22/REVENUE!C461</f>
        <v>0.086</v>
      </c>
      <c r="AC62" s="179"/>
      <c r="AD62" s="179">
        <f>E22/REVENUE!E461</f>
        <v>0.092</v>
      </c>
      <c r="AE62" s="179"/>
      <c r="AF62" s="179">
        <f>G22/REVENUE!G461</f>
        <v>0.096</v>
      </c>
      <c r="AG62" s="179"/>
      <c r="AH62" s="179">
        <f>I22/REVENUE!I461</f>
        <v>0.085</v>
      </c>
      <c r="AI62" s="179"/>
      <c r="AJ62" s="179">
        <f>K22/REVENUE!K461</f>
        <v>0.083</v>
      </c>
      <c r="AK62" s="77"/>
      <c r="AL62" s="179">
        <f>M22/REVENUE!M461</f>
        <v>0.087</v>
      </c>
      <c r="AM62" s="77"/>
      <c r="AN62" s="179">
        <f>O22/REVENUE!O461</f>
        <v>0.095</v>
      </c>
      <c r="AO62" s="77"/>
      <c r="AP62" s="179">
        <f>Q22/REVENUE!Q461</f>
        <v>0.089</v>
      </c>
      <c r="AQ62" s="77"/>
      <c r="AR62" s="179">
        <f>S22/REVENUE!S461</f>
        <v>0.079</v>
      </c>
      <c r="AS62" s="77"/>
      <c r="AT62" s="179">
        <f>U22/REVENUE!U461</f>
        <v>0.088</v>
      </c>
      <c r="AU62"/>
    </row>
    <row r="63" spans="1:47" ht="11.25" customHeight="1">
      <c r="A63" s="157"/>
      <c r="B63" s="157"/>
      <c r="C63" s="179"/>
      <c r="D63" s="164"/>
      <c r="E63" s="179"/>
      <c r="F63" s="164"/>
      <c r="G63" s="179"/>
      <c r="H63" s="170"/>
      <c r="I63" s="179"/>
      <c r="J63" s="164"/>
      <c r="K63" s="179"/>
      <c r="L63" s="164"/>
      <c r="M63" s="179"/>
      <c r="N63" s="170"/>
      <c r="O63" s="179"/>
      <c r="P63" s="179"/>
      <c r="Q63" s="179"/>
      <c r="R63" s="157"/>
      <c r="S63" s="179"/>
      <c r="T63" s="157"/>
      <c r="U63" s="179"/>
      <c r="V63" s="52"/>
      <c r="Z63" s="157"/>
      <c r="AA63" s="157"/>
      <c r="AB63" s="179"/>
      <c r="AC63" s="179"/>
      <c r="AD63" s="179"/>
      <c r="AE63" s="179"/>
      <c r="AF63" s="179"/>
      <c r="AG63" s="179"/>
      <c r="AH63" s="179"/>
      <c r="AI63" s="179"/>
      <c r="AJ63" s="179"/>
      <c r="AK63" s="77"/>
      <c r="AL63" s="179"/>
      <c r="AM63" s="77"/>
      <c r="AN63" s="179"/>
      <c r="AO63" s="77"/>
      <c r="AP63" s="179"/>
      <c r="AQ63" s="77"/>
      <c r="AR63" s="179"/>
      <c r="AS63" s="77"/>
      <c r="AT63" s="179"/>
      <c r="AU63"/>
    </row>
    <row r="64" spans="1:47" ht="11.25" customHeight="1">
      <c r="A64" s="155" t="s">
        <v>17</v>
      </c>
      <c r="B64" s="157"/>
      <c r="C64" s="179">
        <f>C24/REVENUE!C24</f>
        <v>0.096</v>
      </c>
      <c r="D64" s="164"/>
      <c r="E64" s="179">
        <f>E24/REVENUE!E24</f>
        <v>0.091</v>
      </c>
      <c r="F64" s="164"/>
      <c r="G64" s="179">
        <f>G24/REVENUE!G24</f>
        <v>0.087</v>
      </c>
      <c r="H64" s="170"/>
      <c r="I64" s="179">
        <f>I24/REVENUE!I24</f>
        <v>0.091</v>
      </c>
      <c r="J64" s="164"/>
      <c r="K64" s="179">
        <f>K24/REVENUE!K24</f>
        <v>0.087</v>
      </c>
      <c r="L64" s="164"/>
      <c r="M64" s="179">
        <f>M24/REVENUE!M24</f>
        <v>0.095</v>
      </c>
      <c r="N64" s="170"/>
      <c r="O64" s="179">
        <f>O24/REVENUE!O24</f>
        <v>0.1</v>
      </c>
      <c r="P64" s="179"/>
      <c r="Q64" s="179">
        <f>Q24/REVENUE!Q24</f>
        <v>0.1</v>
      </c>
      <c r="R64" s="157"/>
      <c r="S64" s="179">
        <f>S24/REVENUE!S24</f>
        <v>0.098</v>
      </c>
      <c r="T64" s="157"/>
      <c r="U64" s="179">
        <f>U24/REVENUE!U24</f>
        <v>0.107</v>
      </c>
      <c r="V64" s="52"/>
      <c r="Z64" s="155" t="s">
        <v>17</v>
      </c>
      <c r="AA64" s="157"/>
      <c r="AB64" s="179">
        <f>C24/REVENUE!C463</f>
        <v>0.087</v>
      </c>
      <c r="AC64" s="179"/>
      <c r="AD64" s="179">
        <f>E24/REVENUE!E463</f>
        <v>0.083</v>
      </c>
      <c r="AE64" s="179"/>
      <c r="AF64" s="179">
        <f>G24/REVENUE!G463</f>
        <v>0.08</v>
      </c>
      <c r="AG64" s="179"/>
      <c r="AH64" s="179">
        <f>I24/REVENUE!I463</f>
        <v>0.084</v>
      </c>
      <c r="AI64" s="179"/>
      <c r="AJ64" s="179">
        <f>K24/REVENUE!K463</f>
        <v>0.08</v>
      </c>
      <c r="AK64" s="77"/>
      <c r="AL64" s="179">
        <f>M24/REVENUE!M463</f>
        <v>0.087</v>
      </c>
      <c r="AM64" s="77"/>
      <c r="AN64" s="179">
        <f>O24/REVENUE!O463</f>
        <v>0.091</v>
      </c>
      <c r="AO64" s="77"/>
      <c r="AP64" s="179">
        <f>Q24/REVENUE!Q463</f>
        <v>0.091</v>
      </c>
      <c r="AQ64" s="77"/>
      <c r="AR64" s="179">
        <f>S24/REVENUE!S463</f>
        <v>0.089</v>
      </c>
      <c r="AS64" s="77"/>
      <c r="AT64" s="179">
        <f>U24/REVENUE!U463</f>
        <v>0.097</v>
      </c>
      <c r="AU64"/>
    </row>
    <row r="65" spans="1:47" ht="11.25" customHeight="1">
      <c r="A65" s="157"/>
      <c r="B65" s="157"/>
      <c r="C65" s="179"/>
      <c r="D65" s="164"/>
      <c r="E65" s="179"/>
      <c r="F65" s="164"/>
      <c r="G65" s="179"/>
      <c r="H65" s="170"/>
      <c r="I65" s="179"/>
      <c r="J65" s="164"/>
      <c r="K65" s="179"/>
      <c r="L65" s="164"/>
      <c r="M65" s="179"/>
      <c r="N65" s="170"/>
      <c r="O65" s="179"/>
      <c r="P65" s="179"/>
      <c r="Q65" s="179"/>
      <c r="R65" s="157"/>
      <c r="S65" s="179"/>
      <c r="T65" s="157"/>
      <c r="U65" s="179"/>
      <c r="V65" s="52"/>
      <c r="Z65" s="157"/>
      <c r="AA65" s="157"/>
      <c r="AB65" s="179"/>
      <c r="AC65" s="179"/>
      <c r="AD65" s="179"/>
      <c r="AE65" s="179"/>
      <c r="AF65" s="179"/>
      <c r="AG65" s="179"/>
      <c r="AH65" s="179"/>
      <c r="AI65" s="179"/>
      <c r="AJ65" s="179"/>
      <c r="AK65" s="77"/>
      <c r="AL65" s="179"/>
      <c r="AM65" s="77"/>
      <c r="AN65" s="179"/>
      <c r="AO65" s="77"/>
      <c r="AP65" s="179"/>
      <c r="AQ65" s="77"/>
      <c r="AR65" s="179"/>
      <c r="AS65" s="77"/>
      <c r="AT65" s="179"/>
      <c r="AU65"/>
    </row>
    <row r="66" spans="1:47" ht="11.25" customHeight="1">
      <c r="A66" s="165" t="s">
        <v>18</v>
      </c>
      <c r="B66" s="157"/>
      <c r="C66" s="179">
        <f>C26/REVENUE!C26</f>
        <v>0.125</v>
      </c>
      <c r="D66" s="164"/>
      <c r="E66" s="179">
        <f>E26/REVENUE!E26</f>
        <v>0.118</v>
      </c>
      <c r="F66" s="164"/>
      <c r="G66" s="179">
        <f>G26/REVENUE!G26</f>
        <v>0.124</v>
      </c>
      <c r="H66" s="170"/>
      <c r="I66" s="179">
        <f>I26/REVENUE!I26</f>
        <v>0.14</v>
      </c>
      <c r="J66" s="164"/>
      <c r="K66" s="179">
        <f>K26/REVENUE!K26</f>
        <v>0.137</v>
      </c>
      <c r="L66" s="164"/>
      <c r="M66" s="179">
        <f>M26/REVENUE!M26</f>
        <v>0.132</v>
      </c>
      <c r="N66" s="170"/>
      <c r="O66" s="179">
        <f>O26/REVENUE!O26</f>
        <v>0.136</v>
      </c>
      <c r="P66" s="179"/>
      <c r="Q66" s="179">
        <f>Q26/REVENUE!Q26</f>
        <v>0.138</v>
      </c>
      <c r="R66" s="157"/>
      <c r="S66" s="179">
        <f>S26/REVENUE!S26</f>
        <v>0.135</v>
      </c>
      <c r="T66" s="157"/>
      <c r="U66" s="179">
        <f>U26/REVENUE!U26</f>
        <v>0.138</v>
      </c>
      <c r="V66" s="52"/>
      <c r="Z66" s="165" t="s">
        <v>18</v>
      </c>
      <c r="AA66" s="157"/>
      <c r="AB66" s="179">
        <f>C26/REVENUE!C465</f>
        <v>0.111</v>
      </c>
      <c r="AC66" s="179"/>
      <c r="AD66" s="179">
        <f>E26/REVENUE!E465</f>
        <v>0.106</v>
      </c>
      <c r="AE66" s="179"/>
      <c r="AF66" s="179">
        <f>G26/REVENUE!G465</f>
        <v>0.11</v>
      </c>
      <c r="AG66" s="179"/>
      <c r="AH66" s="179">
        <f>I26/REVENUE!I465</f>
        <v>0.123</v>
      </c>
      <c r="AI66" s="179"/>
      <c r="AJ66" s="179">
        <f>K26/REVENUE!K465</f>
        <v>0.12</v>
      </c>
      <c r="AK66" s="77"/>
      <c r="AL66" s="179">
        <f>M26/REVENUE!M465</f>
        <v>0.117</v>
      </c>
      <c r="AM66" s="77"/>
      <c r="AN66" s="179">
        <f>O26/REVENUE!O465</f>
        <v>0.119</v>
      </c>
      <c r="AO66" s="77"/>
      <c r="AP66" s="179">
        <f>Q26/REVENUE!Q465</f>
        <v>0.122</v>
      </c>
      <c r="AQ66" s="77"/>
      <c r="AR66" s="179">
        <f>S26/REVENUE!S465</f>
        <v>0.119</v>
      </c>
      <c r="AS66" s="77"/>
      <c r="AT66" s="179">
        <f>U26/REVENUE!U465</f>
        <v>0.121</v>
      </c>
      <c r="AU66"/>
    </row>
    <row r="67" spans="1:47" ht="11.25" customHeight="1">
      <c r="A67" s="157"/>
      <c r="B67" s="157"/>
      <c r="C67" s="179"/>
      <c r="D67" s="164"/>
      <c r="E67" s="179"/>
      <c r="F67" s="164"/>
      <c r="G67" s="179"/>
      <c r="H67" s="170"/>
      <c r="I67" s="179"/>
      <c r="J67" s="164"/>
      <c r="K67" s="179"/>
      <c r="L67" s="164"/>
      <c r="M67" s="179"/>
      <c r="N67" s="170"/>
      <c r="O67" s="179"/>
      <c r="P67" s="179"/>
      <c r="Q67" s="179"/>
      <c r="R67" s="157"/>
      <c r="S67" s="179"/>
      <c r="T67" s="157"/>
      <c r="U67" s="179"/>
      <c r="V67" s="52"/>
      <c r="Z67" s="157"/>
      <c r="AA67" s="157"/>
      <c r="AB67" s="179"/>
      <c r="AC67" s="179"/>
      <c r="AD67" s="179"/>
      <c r="AE67" s="179"/>
      <c r="AF67" s="179"/>
      <c r="AG67" s="179"/>
      <c r="AH67" s="179"/>
      <c r="AI67" s="179"/>
      <c r="AJ67" s="179"/>
      <c r="AK67" s="77"/>
      <c r="AL67" s="179"/>
      <c r="AM67" s="77"/>
      <c r="AN67" s="179"/>
      <c r="AO67" s="77"/>
      <c r="AP67" s="179"/>
      <c r="AQ67" s="77"/>
      <c r="AR67" s="179"/>
      <c r="AS67" s="77"/>
      <c r="AT67" s="179"/>
      <c r="AU67"/>
    </row>
    <row r="68" spans="1:47" ht="11.25" customHeight="1">
      <c r="A68" s="155" t="s">
        <v>40</v>
      </c>
      <c r="B68" s="157"/>
      <c r="C68" s="179">
        <f>C28/REVENUE!C28</f>
        <v>0.167</v>
      </c>
      <c r="D68" s="164"/>
      <c r="E68" s="179">
        <f>E28/REVENUE!E28</f>
        <v>0.145</v>
      </c>
      <c r="F68" s="164"/>
      <c r="G68" s="179">
        <f>G28/REVENUE!G28</f>
        <v>0.126</v>
      </c>
      <c r="H68" s="170"/>
      <c r="I68" s="179">
        <f>I28/REVENUE!I28</f>
        <v>0.128</v>
      </c>
      <c r="J68" s="164"/>
      <c r="K68" s="179">
        <f>K28/REVENUE!K28</f>
        <v>0.123</v>
      </c>
      <c r="L68" s="164"/>
      <c r="M68" s="179">
        <f>M28/REVENUE!M28</f>
        <v>0.114</v>
      </c>
      <c r="N68" s="170"/>
      <c r="O68" s="179">
        <f>O28/REVENUE!O28</f>
        <v>0.155</v>
      </c>
      <c r="P68" s="179"/>
      <c r="Q68" s="179">
        <f>Q28/REVENUE!Q28</f>
        <v>0.144</v>
      </c>
      <c r="R68" s="157"/>
      <c r="S68" s="179">
        <f>S28/REVENUE!S28</f>
        <v>0.136</v>
      </c>
      <c r="T68" s="157"/>
      <c r="U68" s="179">
        <f>U28/REVENUE!U28</f>
        <v>0.125</v>
      </c>
      <c r="V68" s="52"/>
      <c r="Z68" s="155" t="s">
        <v>40</v>
      </c>
      <c r="AA68" s="157"/>
      <c r="AB68" s="179">
        <f>C28/REVENUE!C467</f>
        <v>0.143</v>
      </c>
      <c r="AC68" s="179"/>
      <c r="AD68" s="179">
        <f>E28/REVENUE!E467</f>
        <v>0.127</v>
      </c>
      <c r="AE68" s="179"/>
      <c r="AF68" s="179">
        <f>G28/REVENUE!G467</f>
        <v>0.112</v>
      </c>
      <c r="AG68" s="179"/>
      <c r="AH68" s="179">
        <f>I28/REVENUE!I467</f>
        <v>0.114</v>
      </c>
      <c r="AI68" s="179"/>
      <c r="AJ68" s="179">
        <f>K28/REVENUE!K467</f>
        <v>0.109</v>
      </c>
      <c r="AK68" s="77"/>
      <c r="AL68" s="179">
        <f>M28/REVENUE!M467</f>
        <v>0.103</v>
      </c>
      <c r="AM68" s="77"/>
      <c r="AN68" s="179">
        <f>O28/REVENUE!O467</f>
        <v>0.134</v>
      </c>
      <c r="AO68" s="77"/>
      <c r="AP68" s="179">
        <f>Q28/REVENUE!Q467</f>
        <v>0.126</v>
      </c>
      <c r="AQ68" s="77"/>
      <c r="AR68" s="179">
        <f>S28/REVENUE!S467</f>
        <v>0.12</v>
      </c>
      <c r="AS68" s="77"/>
      <c r="AT68" s="179">
        <f>U28/REVENUE!U467</f>
        <v>0.111</v>
      </c>
      <c r="AU68"/>
    </row>
    <row r="69" spans="1:47" ht="11.25" customHeight="1">
      <c r="A69" s="157"/>
      <c r="B69" s="157"/>
      <c r="C69" s="179"/>
      <c r="D69" s="164"/>
      <c r="E69" s="179"/>
      <c r="F69" s="164"/>
      <c r="G69" s="179"/>
      <c r="H69" s="170"/>
      <c r="I69" s="179"/>
      <c r="J69" s="164"/>
      <c r="K69" s="179"/>
      <c r="L69" s="164"/>
      <c r="M69" s="179"/>
      <c r="N69" s="170"/>
      <c r="O69" s="179"/>
      <c r="P69" s="179"/>
      <c r="Q69" s="179"/>
      <c r="R69" s="157"/>
      <c r="S69" s="179"/>
      <c r="T69" s="157"/>
      <c r="U69" s="179"/>
      <c r="V69" s="52"/>
      <c r="Z69" s="157"/>
      <c r="AA69" s="157"/>
      <c r="AB69" s="179"/>
      <c r="AC69" s="179"/>
      <c r="AD69" s="179"/>
      <c r="AE69" s="179"/>
      <c r="AF69" s="179"/>
      <c r="AG69" s="179"/>
      <c r="AH69" s="179"/>
      <c r="AI69" s="179"/>
      <c r="AJ69" s="179"/>
      <c r="AK69" s="77"/>
      <c r="AL69" s="179"/>
      <c r="AM69" s="77"/>
      <c r="AN69" s="179"/>
      <c r="AO69" s="77"/>
      <c r="AP69" s="179"/>
      <c r="AQ69" s="77"/>
      <c r="AR69" s="179"/>
      <c r="AS69" s="77"/>
      <c r="AT69" s="179"/>
      <c r="AU69"/>
    </row>
    <row r="70" spans="1:47" ht="11.25" customHeight="1">
      <c r="A70" s="155" t="s">
        <v>19</v>
      </c>
      <c r="B70" s="157"/>
      <c r="C70" s="179">
        <f>C30/REVENUE!C30</f>
        <v>0.157</v>
      </c>
      <c r="D70" s="211"/>
      <c r="E70" s="179">
        <f>E30/REVENUE!E30</f>
        <v>0.131</v>
      </c>
      <c r="F70" s="211"/>
      <c r="G70" s="179">
        <f>G30/REVENUE!G30</f>
        <v>0.128</v>
      </c>
      <c r="H70" s="181"/>
      <c r="I70" s="179">
        <f>I30/REVENUE!I30</f>
        <v>0.124</v>
      </c>
      <c r="J70" s="211"/>
      <c r="K70" s="179">
        <f>K30/REVENUE!K30</f>
        <v>0.124</v>
      </c>
      <c r="L70" s="211"/>
      <c r="M70" s="179">
        <f>M30/REVENUE!M30</f>
        <v>0.138</v>
      </c>
      <c r="N70" s="181"/>
      <c r="O70" s="179">
        <f>O30/REVENUE!O30</f>
        <v>0.16</v>
      </c>
      <c r="P70" s="180"/>
      <c r="Q70" s="179">
        <f>Q30/REVENUE!Q30</f>
        <v>0.155</v>
      </c>
      <c r="R70" s="177"/>
      <c r="S70" s="179">
        <f>S30/REVENUE!S30</f>
        <v>0.154</v>
      </c>
      <c r="T70" s="177"/>
      <c r="U70" s="179">
        <f>U30/REVENUE!U30</f>
        <v>0.152</v>
      </c>
      <c r="V70" s="52"/>
      <c r="W70" s="51"/>
      <c r="X70" s="51"/>
      <c r="Y70" s="51"/>
      <c r="Z70" s="166" t="s">
        <v>19</v>
      </c>
      <c r="AA70" s="177"/>
      <c r="AB70" s="179">
        <f>C30/REVENUE!C469</f>
        <v>0.136</v>
      </c>
      <c r="AC70" s="179"/>
      <c r="AD70" s="179">
        <f>E30/REVENUE!E469</f>
        <v>0.116</v>
      </c>
      <c r="AE70" s="179"/>
      <c r="AF70" s="179">
        <f>G30/REVENUE!G469</f>
        <v>0.114</v>
      </c>
      <c r="AG70" s="179"/>
      <c r="AH70" s="179">
        <f>I30/REVENUE!I469</f>
        <v>0.11</v>
      </c>
      <c r="AI70" s="179"/>
      <c r="AJ70" s="179">
        <f>K30/REVENUE!K469</f>
        <v>0.11</v>
      </c>
      <c r="AK70" s="77"/>
      <c r="AL70" s="179">
        <f>M30/REVENUE!M469</f>
        <v>0.122</v>
      </c>
      <c r="AM70" s="77"/>
      <c r="AN70" s="179">
        <f>O30/REVENUE!O469</f>
        <v>0.138</v>
      </c>
      <c r="AO70" s="77"/>
      <c r="AP70" s="179">
        <f>Q30/REVENUE!Q469</f>
        <v>0.134</v>
      </c>
      <c r="AQ70" s="77"/>
      <c r="AR70" s="179">
        <f>S30/REVENUE!S469</f>
        <v>0.133</v>
      </c>
      <c r="AS70" s="77"/>
      <c r="AT70" s="179">
        <f>U30/REVENUE!U469</f>
        <v>0.132</v>
      </c>
      <c r="AU70"/>
    </row>
    <row r="71" spans="1:63" ht="11.25" customHeight="1">
      <c r="A71" s="155"/>
      <c r="B71" s="157"/>
      <c r="C71" s="179"/>
      <c r="D71" s="211"/>
      <c r="E71" s="179"/>
      <c r="F71" s="211"/>
      <c r="G71" s="179"/>
      <c r="H71" s="181"/>
      <c r="I71" s="179"/>
      <c r="J71" s="211"/>
      <c r="K71" s="179"/>
      <c r="L71" s="211"/>
      <c r="M71" s="179"/>
      <c r="N71" s="181"/>
      <c r="O71" s="179"/>
      <c r="P71" s="180"/>
      <c r="Q71" s="179"/>
      <c r="R71" s="177"/>
      <c r="S71" s="179"/>
      <c r="T71" s="177"/>
      <c r="U71" s="179"/>
      <c r="V71" s="52"/>
      <c r="W71" s="51"/>
      <c r="Z71" s="155"/>
      <c r="AA71" s="157"/>
      <c r="AB71" s="179"/>
      <c r="AC71" s="179"/>
      <c r="AD71" s="179"/>
      <c r="AE71" s="179"/>
      <c r="AF71" s="179"/>
      <c r="AG71" s="179"/>
      <c r="AH71" s="179"/>
      <c r="AI71" s="179"/>
      <c r="AJ71" s="179"/>
      <c r="AK71" s="77"/>
      <c r="AL71" s="179"/>
      <c r="AM71" s="77"/>
      <c r="AN71" s="179"/>
      <c r="AO71" s="77"/>
      <c r="AP71" s="179"/>
      <c r="AQ71" s="77"/>
      <c r="AR71" s="179"/>
      <c r="AS71" s="77"/>
      <c r="AT71" s="179"/>
      <c r="AU7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</row>
    <row r="72" spans="1:63" ht="11.25" customHeight="1">
      <c r="A72" s="155" t="s">
        <v>20</v>
      </c>
      <c r="B72" s="157"/>
      <c r="C72" s="179">
        <f>C32/REVENUE!C32</f>
        <v>0.144</v>
      </c>
      <c r="D72" s="211"/>
      <c r="E72" s="179">
        <f>E32/REVENUE!E32</f>
        <v>0.122</v>
      </c>
      <c r="F72" s="211"/>
      <c r="G72" s="179">
        <f>G32/REVENUE!G32</f>
        <v>0.129</v>
      </c>
      <c r="H72" s="181"/>
      <c r="I72" s="179">
        <f>I32/REVENUE!I32</f>
        <v>0.112</v>
      </c>
      <c r="J72" s="211"/>
      <c r="K72" s="179">
        <f>K32/REVENUE!K32</f>
        <v>0.12</v>
      </c>
      <c r="L72" s="211"/>
      <c r="M72" s="179">
        <f>M32/REVENUE!M32</f>
        <v>0.116</v>
      </c>
      <c r="N72" s="181"/>
      <c r="O72" s="179">
        <f>O32/REVENUE!O32</f>
        <v>0.116</v>
      </c>
      <c r="P72" s="180"/>
      <c r="Q72" s="179">
        <f>Q32/REVENUE!Q32</f>
        <v>0.13</v>
      </c>
      <c r="R72" s="177"/>
      <c r="S72" s="179">
        <f>S32/REVENUE!S32</f>
        <v>0.118</v>
      </c>
      <c r="T72" s="177"/>
      <c r="U72" s="179">
        <f>U32/REVENUE!U32</f>
        <v>0.115</v>
      </c>
      <c r="V72" s="52"/>
      <c r="W72" s="51"/>
      <c r="Z72" s="155" t="s">
        <v>20</v>
      </c>
      <c r="AA72" s="157"/>
      <c r="AB72" s="179">
        <f>C32/REVENUE!C471</f>
        <v>0.126</v>
      </c>
      <c r="AC72" s="179"/>
      <c r="AD72" s="179">
        <f>E32/REVENUE!E471</f>
        <v>0.109</v>
      </c>
      <c r="AE72" s="179"/>
      <c r="AF72" s="179">
        <f>G32/REVENUE!G471</f>
        <v>0.115</v>
      </c>
      <c r="AG72" s="179"/>
      <c r="AH72" s="179">
        <f>I32/REVENUE!I471</f>
        <v>0.101</v>
      </c>
      <c r="AI72" s="179"/>
      <c r="AJ72" s="179">
        <f>K32/REVENUE!K471</f>
        <v>0.107</v>
      </c>
      <c r="AK72" s="77"/>
      <c r="AL72" s="179">
        <f>M32/REVENUE!M471</f>
        <v>0.104</v>
      </c>
      <c r="AM72" s="77"/>
      <c r="AN72" s="179">
        <f>O32/REVENUE!O471</f>
        <v>0.104</v>
      </c>
      <c r="AO72" s="77"/>
      <c r="AP72" s="179">
        <f>Q32/REVENUE!Q471</f>
        <v>0.115</v>
      </c>
      <c r="AQ72" s="77"/>
      <c r="AR72" s="179">
        <f>S32/REVENUE!S471</f>
        <v>0.105</v>
      </c>
      <c r="AS72" s="77"/>
      <c r="AT72" s="179">
        <f>U32/REVENUE!U471</f>
        <v>0.103</v>
      </c>
      <c r="AU72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</row>
    <row r="73" spans="1:63" ht="11.25" customHeight="1">
      <c r="A73" s="157"/>
      <c r="B73" s="157"/>
      <c r="C73" s="179"/>
      <c r="D73" s="211"/>
      <c r="E73" s="179"/>
      <c r="F73" s="211"/>
      <c r="G73" s="179"/>
      <c r="H73" s="181"/>
      <c r="I73" s="179"/>
      <c r="J73" s="211"/>
      <c r="K73" s="179"/>
      <c r="L73" s="211"/>
      <c r="M73" s="179"/>
      <c r="N73" s="181"/>
      <c r="O73" s="179"/>
      <c r="P73" s="181"/>
      <c r="Q73" s="179"/>
      <c r="R73" s="177"/>
      <c r="S73" s="179"/>
      <c r="T73" s="177"/>
      <c r="U73" s="179"/>
      <c r="V73" s="52"/>
      <c r="W73" s="51"/>
      <c r="Z73" s="157"/>
      <c r="AA73" s="157"/>
      <c r="AB73" s="179"/>
      <c r="AC73" s="179"/>
      <c r="AD73" s="179"/>
      <c r="AE73" s="179"/>
      <c r="AF73" s="179"/>
      <c r="AG73" s="179"/>
      <c r="AH73" s="179"/>
      <c r="AI73" s="179"/>
      <c r="AJ73" s="179"/>
      <c r="AK73" s="77"/>
      <c r="AL73" s="179"/>
      <c r="AM73" s="77"/>
      <c r="AN73" s="179"/>
      <c r="AO73" s="77"/>
      <c r="AP73" s="179"/>
      <c r="AQ73" s="77"/>
      <c r="AR73" s="179"/>
      <c r="AS73" s="77"/>
      <c r="AT73" s="179"/>
      <c r="AU73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</row>
    <row r="74" spans="1:63" ht="11.25" customHeight="1">
      <c r="A74" s="155" t="s">
        <v>31</v>
      </c>
      <c r="B74" s="157"/>
      <c r="C74" s="179">
        <f>C34/REVENUE!C34</f>
        <v>0.124</v>
      </c>
      <c r="D74" s="211"/>
      <c r="E74" s="179">
        <f>E34/REVENUE!E34</f>
        <v>0.117</v>
      </c>
      <c r="F74" s="211"/>
      <c r="G74" s="179">
        <f>G34/REVENUE!G34</f>
        <v>0.118</v>
      </c>
      <c r="H74" s="181"/>
      <c r="I74" s="179">
        <f>I34/REVENUE!I34</f>
        <v>0.113</v>
      </c>
      <c r="J74" s="211"/>
      <c r="K74" s="179">
        <f>K34/REVENUE!K34</f>
        <v>0.114</v>
      </c>
      <c r="L74" s="211"/>
      <c r="M74" s="179">
        <f>M34/REVENUE!M34</f>
        <v>0.116</v>
      </c>
      <c r="N74" s="181"/>
      <c r="O74" s="179">
        <f>O34/REVENUE!O34</f>
        <v>0.126</v>
      </c>
      <c r="P74" s="181"/>
      <c r="Q74" s="179">
        <f>Q34/REVENUE!Q34</f>
        <v>0.127</v>
      </c>
      <c r="R74" s="177"/>
      <c r="S74" s="179">
        <f>S34/REVENUE!S34</f>
        <v>0.126</v>
      </c>
      <c r="T74" s="177"/>
      <c r="U74" s="179">
        <f>U34/REVENUE!U34</f>
        <v>0.127</v>
      </c>
      <c r="V74" s="52"/>
      <c r="W74" s="51"/>
      <c r="Z74" s="155" t="s">
        <v>31</v>
      </c>
      <c r="AA74" s="157"/>
      <c r="AB74" s="179">
        <f>C34/REVENUE!C473</f>
        <v>0.111</v>
      </c>
      <c r="AC74" s="179"/>
      <c r="AD74" s="179">
        <f>E34/REVENUE!E473</f>
        <v>0.104</v>
      </c>
      <c r="AE74" s="179"/>
      <c r="AF74" s="179">
        <f>G34/REVENUE!G473</f>
        <v>0.106</v>
      </c>
      <c r="AG74" s="179"/>
      <c r="AH74" s="179">
        <f>I34/REVENUE!I473</f>
        <v>0.101</v>
      </c>
      <c r="AI74" s="179"/>
      <c r="AJ74" s="179">
        <f>K34/REVENUE!K473</f>
        <v>0.102</v>
      </c>
      <c r="AK74" s="77"/>
      <c r="AL74" s="179">
        <f>M34/REVENUE!M473</f>
        <v>0.104</v>
      </c>
      <c r="AM74" s="77"/>
      <c r="AN74" s="179">
        <f>O34/REVENUE!O473</f>
        <v>0.112</v>
      </c>
      <c r="AO74" s="179"/>
      <c r="AP74" s="179">
        <f>Q34/REVENUE!Q473</f>
        <v>0.112</v>
      </c>
      <c r="AQ74" s="77"/>
      <c r="AR74" s="179">
        <f>S34/REVENUE!S473</f>
        <v>0.112</v>
      </c>
      <c r="AS74" s="77"/>
      <c r="AT74" s="179">
        <f>U34/REVENUE!U473</f>
        <v>0.113</v>
      </c>
      <c r="AU74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</row>
    <row r="75" spans="1:65" ht="11.25" customHeight="1">
      <c r="A75" s="157"/>
      <c r="B75" s="157"/>
      <c r="C75" s="212"/>
      <c r="D75" s="177"/>
      <c r="E75" s="212"/>
      <c r="F75" s="177"/>
      <c r="G75" s="179"/>
      <c r="H75" s="177"/>
      <c r="I75" s="212"/>
      <c r="J75" s="177"/>
      <c r="K75" s="212"/>
      <c r="L75" s="177"/>
      <c r="M75" s="212"/>
      <c r="N75" s="177"/>
      <c r="O75" s="212"/>
      <c r="P75" s="177"/>
      <c r="Q75" s="212"/>
      <c r="R75" s="177"/>
      <c r="S75" s="212"/>
      <c r="T75" s="177"/>
      <c r="U75" s="212"/>
      <c r="V75" s="61"/>
      <c r="W75" s="61"/>
      <c r="X75" s="51"/>
      <c r="AD75" s="61"/>
      <c r="AE75" s="51"/>
      <c r="AF75" s="61"/>
      <c r="AG75" s="51"/>
      <c r="AH75" s="61"/>
      <c r="AI75" s="51"/>
      <c r="AJ75" s="61"/>
      <c r="AK75" s="51"/>
      <c r="AL75" s="61"/>
      <c r="AM75" s="51"/>
      <c r="AN75" s="61"/>
      <c r="AO75" s="51"/>
      <c r="AP75" s="6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</row>
    <row r="76" spans="1:41" ht="11.25" customHeight="1">
      <c r="A76" s="157"/>
      <c r="B76" s="157"/>
      <c r="C76" s="157"/>
      <c r="D76" s="157"/>
      <c r="E76" s="157"/>
      <c r="F76" s="157"/>
      <c r="G76" s="157"/>
      <c r="H76" s="157"/>
      <c r="I76" s="157"/>
      <c r="J76" s="177"/>
      <c r="K76" s="157"/>
      <c r="L76" s="157"/>
      <c r="M76" s="157"/>
      <c r="N76" s="177"/>
      <c r="O76" s="157"/>
      <c r="P76" s="157"/>
      <c r="Q76" s="157"/>
      <c r="R76" s="157"/>
      <c r="S76" s="157"/>
      <c r="T76" s="157"/>
      <c r="U76" s="157"/>
      <c r="AK76" s="51"/>
      <c r="AO76" s="51"/>
    </row>
    <row r="77" spans="1:21" ht="11.25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</row>
    <row r="78" spans="1:21" ht="11.25" customHeight="1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</row>
    <row r="79" spans="1:21" ht="11.25" customHeight="1">
      <c r="A79" s="155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89"/>
      <c r="P79" s="157"/>
      <c r="Q79" s="157"/>
      <c r="R79" s="157"/>
      <c r="S79" s="287"/>
      <c r="T79" s="157"/>
      <c r="U79" s="157"/>
    </row>
    <row r="80" spans="1:21" ht="11.25" customHeight="1">
      <c r="A80" s="155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291"/>
      <c r="P80" s="157"/>
      <c r="Q80" s="157"/>
      <c r="R80" s="157"/>
      <c r="S80" s="157"/>
      <c r="T80" s="157"/>
      <c r="U80" s="157"/>
    </row>
    <row r="81" spans="1:21" ht="11.25" customHeight="1">
      <c r="A81" s="165" t="s">
        <v>0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</row>
    <row r="82" spans="1:21" ht="11.25" customHeight="1">
      <c r="A82" s="155" t="s">
        <v>67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</row>
    <row r="83" spans="1:21" ht="11.25" customHeight="1">
      <c r="A83" s="158" t="str">
        <f>A3</f>
        <v>1990 - 1999</v>
      </c>
      <c r="B83" s="175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</row>
    <row r="84" spans="1:21" ht="11.25" customHeight="1">
      <c r="A84" s="155" t="s">
        <v>2</v>
      </c>
      <c r="B84" s="162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</row>
    <row r="85" spans="1:21" ht="11.25" customHeight="1">
      <c r="A85" s="7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</row>
    <row r="86" spans="1:21" ht="11.25" customHeight="1">
      <c r="A86" s="161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77"/>
      <c r="Q86" s="157"/>
      <c r="R86" s="157"/>
      <c r="S86" s="157"/>
      <c r="T86" s="157"/>
      <c r="U86" s="157"/>
    </row>
    <row r="87" spans="1:22" ht="11.25" customHeight="1">
      <c r="A87" s="157"/>
      <c r="B87" s="157"/>
      <c r="C87" s="276" t="s">
        <v>3</v>
      </c>
      <c r="D87" s="177"/>
      <c r="E87" s="276" t="s">
        <v>4</v>
      </c>
      <c r="F87" s="177"/>
      <c r="G87" s="276" t="s">
        <v>5</v>
      </c>
      <c r="H87" s="177"/>
      <c r="I87" s="276" t="s">
        <v>6</v>
      </c>
      <c r="J87" s="177"/>
      <c r="K87" s="276" t="s">
        <v>7</v>
      </c>
      <c r="L87" s="177"/>
      <c r="M87" s="278" t="s">
        <v>8</v>
      </c>
      <c r="N87" s="177"/>
      <c r="O87" s="278" t="s">
        <v>9</v>
      </c>
      <c r="P87" s="177"/>
      <c r="Q87" s="280">
        <v>1997</v>
      </c>
      <c r="R87" s="177"/>
      <c r="S87" s="280">
        <v>1998</v>
      </c>
      <c r="T87" s="157"/>
      <c r="U87" s="280">
        <v>1999</v>
      </c>
      <c r="V87" s="42"/>
    </row>
    <row r="88" spans="1:21" ht="11.25" customHeight="1">
      <c r="A88" s="155"/>
      <c r="B88" s="155"/>
      <c r="C88" s="155"/>
      <c r="D88" s="166"/>
      <c r="E88" s="155"/>
      <c r="F88" s="166"/>
      <c r="G88" s="155"/>
      <c r="H88" s="166"/>
      <c r="I88" s="155"/>
      <c r="J88" s="166"/>
      <c r="K88" s="155"/>
      <c r="L88" s="166"/>
      <c r="M88" s="155"/>
      <c r="N88" s="166"/>
      <c r="O88" s="155"/>
      <c r="P88" s="177"/>
      <c r="Q88" s="157"/>
      <c r="R88" s="177"/>
      <c r="S88" s="157"/>
      <c r="T88" s="157"/>
      <c r="U88" s="157"/>
    </row>
    <row r="89" spans="1:22" ht="11.25" customHeight="1">
      <c r="A89" s="155" t="s">
        <v>10</v>
      </c>
      <c r="B89" s="157"/>
      <c r="C89" s="164">
        <v>23584</v>
      </c>
      <c r="D89" s="211"/>
      <c r="E89" s="164">
        <v>21511</v>
      </c>
      <c r="F89" s="181"/>
      <c r="G89" s="164">
        <v>23201</v>
      </c>
      <c r="H89" s="181"/>
      <c r="I89" s="164">
        <v>28165</v>
      </c>
      <c r="J89" s="181"/>
      <c r="K89" s="189">
        <v>30361</v>
      </c>
      <c r="L89" s="181"/>
      <c r="M89" s="170">
        <v>37413</v>
      </c>
      <c r="N89" s="181"/>
      <c r="O89" s="170">
        <v>48129</v>
      </c>
      <c r="P89" s="181"/>
      <c r="Q89" s="170">
        <v>44317</v>
      </c>
      <c r="R89" s="181"/>
      <c r="S89" s="170">
        <v>41566</v>
      </c>
      <c r="T89" s="157"/>
      <c r="U89" s="170">
        <v>56965</v>
      </c>
      <c r="V89" s="44"/>
    </row>
    <row r="90" spans="1:22" ht="11.25" customHeight="1">
      <c r="A90" s="157"/>
      <c r="B90" s="157"/>
      <c r="C90" s="164"/>
      <c r="D90" s="211"/>
      <c r="E90" s="164"/>
      <c r="F90" s="181"/>
      <c r="G90" s="164"/>
      <c r="H90" s="181"/>
      <c r="I90" s="164"/>
      <c r="J90" s="181"/>
      <c r="K90" s="170"/>
      <c r="L90" s="181"/>
      <c r="M90" s="170"/>
      <c r="N90" s="181"/>
      <c r="O90" s="170"/>
      <c r="P90" s="181"/>
      <c r="Q90" s="170"/>
      <c r="R90" s="181"/>
      <c r="S90" s="170"/>
      <c r="T90" s="157"/>
      <c r="U90" s="170"/>
      <c r="V90" s="44"/>
    </row>
    <row r="91" spans="1:22" ht="11.25" customHeight="1">
      <c r="A91" s="155" t="s">
        <v>11</v>
      </c>
      <c r="B91" s="157"/>
      <c r="C91" s="164">
        <v>19209</v>
      </c>
      <c r="D91" s="211"/>
      <c r="E91" s="164">
        <v>20945</v>
      </c>
      <c r="F91" s="181"/>
      <c r="G91" s="164">
        <v>21189</v>
      </c>
      <c r="H91" s="181"/>
      <c r="I91" s="164">
        <v>18974</v>
      </c>
      <c r="J91" s="181"/>
      <c r="K91" s="189">
        <v>20314</v>
      </c>
      <c r="L91" s="181"/>
      <c r="M91" s="170">
        <v>23277</v>
      </c>
      <c r="N91" s="181"/>
      <c r="O91" s="170">
        <v>30474</v>
      </c>
      <c r="P91" s="181"/>
      <c r="Q91" s="170">
        <v>30777</v>
      </c>
      <c r="R91" s="181"/>
      <c r="S91" s="170">
        <v>47132</v>
      </c>
      <c r="T91" s="157"/>
      <c r="U91" s="170">
        <v>56771</v>
      </c>
      <c r="V91" s="44"/>
    </row>
    <row r="92" spans="1:22" ht="11.25" customHeight="1">
      <c r="A92" s="157"/>
      <c r="B92" s="157"/>
      <c r="C92" s="164"/>
      <c r="D92" s="211"/>
      <c r="E92" s="164"/>
      <c r="F92" s="181"/>
      <c r="G92" s="164"/>
      <c r="H92" s="181"/>
      <c r="I92" s="164"/>
      <c r="J92" s="181"/>
      <c r="K92" s="170"/>
      <c r="L92" s="181"/>
      <c r="M92" s="170"/>
      <c r="N92" s="181"/>
      <c r="O92" s="170"/>
      <c r="P92" s="181"/>
      <c r="Q92" s="170"/>
      <c r="R92" s="181"/>
      <c r="S92" s="170"/>
      <c r="T92" s="157"/>
      <c r="U92" s="170"/>
      <c r="V92" s="44"/>
    </row>
    <row r="93" spans="1:22" ht="11.25" customHeight="1">
      <c r="A93" s="155" t="s">
        <v>12</v>
      </c>
      <c r="B93" s="157"/>
      <c r="C93" s="164">
        <v>44660</v>
      </c>
      <c r="D93" s="211"/>
      <c r="E93" s="164">
        <v>39837</v>
      </c>
      <c r="F93" s="181"/>
      <c r="G93" s="164">
        <v>48711</v>
      </c>
      <c r="H93" s="181"/>
      <c r="I93" s="164">
        <v>35682</v>
      </c>
      <c r="J93" s="181"/>
      <c r="K93" s="189">
        <v>45269</v>
      </c>
      <c r="L93" s="181"/>
      <c r="M93" s="170">
        <v>49417</v>
      </c>
      <c r="N93" s="181"/>
      <c r="O93" s="170">
        <v>66099</v>
      </c>
      <c r="P93" s="181"/>
      <c r="Q93" s="170">
        <v>71113</v>
      </c>
      <c r="R93" s="181"/>
      <c r="S93" s="170">
        <v>75334</v>
      </c>
      <c r="T93" s="157"/>
      <c r="U93" s="170">
        <v>71445</v>
      </c>
      <c r="V93" s="44"/>
    </row>
    <row r="94" spans="1:22" ht="11.25" customHeight="1">
      <c r="A94" s="157"/>
      <c r="B94" s="157"/>
      <c r="C94" s="164"/>
      <c r="D94" s="211"/>
      <c r="E94" s="164"/>
      <c r="F94" s="181"/>
      <c r="G94" s="164"/>
      <c r="H94" s="181"/>
      <c r="I94" s="164"/>
      <c r="J94" s="181"/>
      <c r="K94" s="170"/>
      <c r="L94" s="181"/>
      <c r="M94" s="170"/>
      <c r="N94" s="181"/>
      <c r="O94" s="170"/>
      <c r="P94" s="181"/>
      <c r="Q94" s="170"/>
      <c r="R94" s="181"/>
      <c r="S94" s="170"/>
      <c r="T94" s="157"/>
      <c r="U94" s="170"/>
      <c r="V94" s="44"/>
    </row>
    <row r="95" spans="1:22" ht="11.25" customHeight="1">
      <c r="A95" s="165" t="s">
        <v>13</v>
      </c>
      <c r="B95" s="157"/>
      <c r="C95" s="164">
        <v>15653</v>
      </c>
      <c r="D95" s="211"/>
      <c r="E95" s="164">
        <v>15880</v>
      </c>
      <c r="F95" s="181"/>
      <c r="G95" s="164">
        <v>18317</v>
      </c>
      <c r="H95" s="181"/>
      <c r="I95" s="164">
        <v>22263</v>
      </c>
      <c r="J95" s="181"/>
      <c r="K95" s="189">
        <v>23547</v>
      </c>
      <c r="L95" s="181"/>
      <c r="M95" s="170">
        <v>27710</v>
      </c>
      <c r="N95" s="181"/>
      <c r="O95" s="170">
        <v>34338</v>
      </c>
      <c r="P95" s="181"/>
      <c r="Q95" s="170">
        <v>31071</v>
      </c>
      <c r="R95" s="181"/>
      <c r="S95" s="170">
        <v>31142</v>
      </c>
      <c r="T95" s="157"/>
      <c r="U95" s="170">
        <v>29277</v>
      </c>
      <c r="V95" s="44"/>
    </row>
    <row r="96" spans="1:22" ht="11.25" customHeight="1">
      <c r="A96" s="157"/>
      <c r="B96" s="157"/>
      <c r="C96" s="164"/>
      <c r="D96" s="211"/>
      <c r="E96" s="164"/>
      <c r="F96" s="181"/>
      <c r="G96" s="164"/>
      <c r="H96" s="181"/>
      <c r="I96" s="164"/>
      <c r="J96" s="181"/>
      <c r="K96" s="170"/>
      <c r="L96" s="181"/>
      <c r="M96" s="170"/>
      <c r="N96" s="181"/>
      <c r="O96" s="170"/>
      <c r="P96" s="181"/>
      <c r="Q96" s="170"/>
      <c r="R96" s="181"/>
      <c r="S96" s="170"/>
      <c r="T96" s="157"/>
      <c r="U96" s="170"/>
      <c r="V96" s="44"/>
    </row>
    <row r="97" spans="1:22" ht="11.25" customHeight="1">
      <c r="A97" s="155" t="s">
        <v>14</v>
      </c>
      <c r="B97" s="157"/>
      <c r="C97" s="164">
        <v>19407</v>
      </c>
      <c r="D97" s="211"/>
      <c r="E97" s="164">
        <v>30631</v>
      </c>
      <c r="F97" s="181"/>
      <c r="G97" s="164">
        <v>26136</v>
      </c>
      <c r="H97" s="181"/>
      <c r="I97" s="164">
        <v>24073</v>
      </c>
      <c r="J97" s="181"/>
      <c r="K97" s="189">
        <v>28084</v>
      </c>
      <c r="L97" s="181"/>
      <c r="M97" s="170">
        <v>31573</v>
      </c>
      <c r="N97" s="181"/>
      <c r="O97" s="170">
        <v>36399</v>
      </c>
      <c r="P97" s="181"/>
      <c r="Q97" s="170">
        <v>41793</v>
      </c>
      <c r="R97" s="181"/>
      <c r="S97" s="170">
        <v>47664</v>
      </c>
      <c r="T97" s="157"/>
      <c r="U97" s="170">
        <v>47721</v>
      </c>
      <c r="V97" s="44"/>
    </row>
    <row r="98" spans="1:22" ht="11.25" customHeight="1">
      <c r="A98" s="157"/>
      <c r="B98" s="157"/>
      <c r="C98" s="164"/>
      <c r="D98" s="211"/>
      <c r="E98" s="164"/>
      <c r="F98" s="181"/>
      <c r="G98" s="164"/>
      <c r="H98" s="181"/>
      <c r="I98" s="164"/>
      <c r="J98" s="181"/>
      <c r="K98" s="170"/>
      <c r="L98" s="181"/>
      <c r="M98" s="170"/>
      <c r="N98" s="181"/>
      <c r="O98" s="170"/>
      <c r="P98" s="181"/>
      <c r="Q98" s="170"/>
      <c r="R98" s="181"/>
      <c r="S98" s="170"/>
      <c r="T98" s="157"/>
      <c r="U98" s="170"/>
      <c r="V98" s="44"/>
    </row>
    <row r="99" spans="1:22" ht="11.25" customHeight="1">
      <c r="A99" s="155" t="s">
        <v>15</v>
      </c>
      <c r="B99" s="157"/>
      <c r="C99" s="164">
        <v>24366</v>
      </c>
      <c r="D99" s="211"/>
      <c r="E99" s="164">
        <v>24424</v>
      </c>
      <c r="F99" s="181"/>
      <c r="G99" s="164">
        <v>24693</v>
      </c>
      <c r="H99" s="181"/>
      <c r="I99" s="164">
        <v>32410</v>
      </c>
      <c r="J99" s="181"/>
      <c r="K99" s="189">
        <v>33836</v>
      </c>
      <c r="L99" s="181"/>
      <c r="M99" s="170">
        <v>39201</v>
      </c>
      <c r="N99" s="181"/>
      <c r="O99" s="170">
        <v>47083</v>
      </c>
      <c r="P99" s="181"/>
      <c r="Q99" s="170">
        <v>41790</v>
      </c>
      <c r="R99" s="181"/>
      <c r="S99" s="170">
        <v>41721</v>
      </c>
      <c r="T99" s="157"/>
      <c r="U99" s="170">
        <v>43711</v>
      </c>
      <c r="V99" s="44"/>
    </row>
    <row r="100" spans="1:22" ht="11.25" customHeight="1">
      <c r="A100" s="157"/>
      <c r="B100" s="157"/>
      <c r="C100" s="164"/>
      <c r="D100" s="211"/>
      <c r="E100" s="164"/>
      <c r="F100" s="181"/>
      <c r="G100" s="164"/>
      <c r="H100" s="181"/>
      <c r="I100" s="164"/>
      <c r="J100" s="181"/>
      <c r="K100" s="170"/>
      <c r="L100" s="181"/>
      <c r="M100" s="170"/>
      <c r="N100" s="181"/>
      <c r="O100" s="170"/>
      <c r="P100" s="181"/>
      <c r="Q100" s="170"/>
      <c r="R100" s="181"/>
      <c r="S100" s="170"/>
      <c r="T100" s="157"/>
      <c r="U100" s="170"/>
      <c r="V100" s="44"/>
    </row>
    <row r="101" spans="1:22" ht="11.25" customHeight="1">
      <c r="A101" s="155" t="s">
        <v>16</v>
      </c>
      <c r="B101" s="157"/>
      <c r="C101" s="164">
        <v>31049</v>
      </c>
      <c r="D101" s="211"/>
      <c r="E101" s="164">
        <v>36383</v>
      </c>
      <c r="F101" s="181"/>
      <c r="G101" s="164">
        <v>35084</v>
      </c>
      <c r="H101" s="181"/>
      <c r="I101" s="164">
        <v>36993</v>
      </c>
      <c r="J101" s="181"/>
      <c r="K101" s="189">
        <v>40775</v>
      </c>
      <c r="L101" s="181"/>
      <c r="M101" s="170">
        <v>43917</v>
      </c>
      <c r="N101" s="181"/>
      <c r="O101" s="170">
        <v>54798</v>
      </c>
      <c r="P101" s="181"/>
      <c r="Q101" s="170">
        <v>49993</v>
      </c>
      <c r="R101" s="181"/>
      <c r="S101" s="170">
        <v>46485</v>
      </c>
      <c r="T101" s="157"/>
      <c r="U101" s="170">
        <v>47049</v>
      </c>
      <c r="V101" s="44"/>
    </row>
    <row r="102" spans="1:22" ht="11.25" customHeight="1">
      <c r="A102" s="157"/>
      <c r="B102" s="157"/>
      <c r="C102" s="164"/>
      <c r="D102" s="211"/>
      <c r="E102" s="164"/>
      <c r="F102" s="181"/>
      <c r="G102" s="164"/>
      <c r="H102" s="181"/>
      <c r="I102" s="164"/>
      <c r="J102" s="181"/>
      <c r="K102" s="170"/>
      <c r="L102" s="181"/>
      <c r="M102" s="170"/>
      <c r="N102" s="181"/>
      <c r="O102" s="170"/>
      <c r="P102" s="181"/>
      <c r="Q102" s="170"/>
      <c r="R102" s="181"/>
      <c r="S102" s="170"/>
      <c r="T102" s="157"/>
      <c r="U102" s="170"/>
      <c r="V102" s="44"/>
    </row>
    <row r="103" spans="1:22" ht="11.25" customHeight="1">
      <c r="A103" s="155" t="s">
        <v>17</v>
      </c>
      <c r="B103" s="157"/>
      <c r="C103" s="164">
        <v>21772</v>
      </c>
      <c r="D103" s="211"/>
      <c r="E103" s="164">
        <v>21652</v>
      </c>
      <c r="F103" s="181"/>
      <c r="G103" s="164">
        <v>28162</v>
      </c>
      <c r="H103" s="181"/>
      <c r="I103" s="164">
        <v>27474</v>
      </c>
      <c r="J103" s="181"/>
      <c r="K103" s="189">
        <v>31634</v>
      </c>
      <c r="L103" s="181"/>
      <c r="M103" s="170">
        <v>35254</v>
      </c>
      <c r="N103" s="181"/>
      <c r="O103" s="170">
        <v>44695</v>
      </c>
      <c r="P103" s="181"/>
      <c r="Q103" s="170">
        <v>46540</v>
      </c>
      <c r="R103" s="181"/>
      <c r="S103" s="170">
        <v>53628</v>
      </c>
      <c r="T103" s="157"/>
      <c r="U103" s="170">
        <v>54255</v>
      </c>
      <c r="V103" s="44"/>
    </row>
    <row r="104" spans="1:22" ht="11.25" customHeight="1">
      <c r="A104" s="157"/>
      <c r="B104" s="157"/>
      <c r="C104" s="164"/>
      <c r="D104" s="211"/>
      <c r="E104" s="164"/>
      <c r="F104" s="181"/>
      <c r="G104" s="164"/>
      <c r="H104" s="181"/>
      <c r="I104" s="164"/>
      <c r="J104" s="181"/>
      <c r="K104" s="170"/>
      <c r="L104" s="181"/>
      <c r="M104" s="170"/>
      <c r="N104" s="181"/>
      <c r="O104" s="170"/>
      <c r="P104" s="181"/>
      <c r="Q104" s="170"/>
      <c r="R104" s="181"/>
      <c r="S104" s="170"/>
      <c r="T104" s="157"/>
      <c r="U104" s="170"/>
      <c r="V104" s="44"/>
    </row>
    <row r="105" spans="1:22" ht="11.25" customHeight="1">
      <c r="A105" s="165" t="s">
        <v>18</v>
      </c>
      <c r="B105" s="157"/>
      <c r="C105" s="164">
        <v>33253</v>
      </c>
      <c r="D105" s="211"/>
      <c r="E105" s="164">
        <v>34302</v>
      </c>
      <c r="F105" s="181"/>
      <c r="G105" s="164">
        <v>36303</v>
      </c>
      <c r="H105" s="181"/>
      <c r="I105" s="164">
        <v>40766</v>
      </c>
      <c r="J105" s="181"/>
      <c r="K105" s="189">
        <v>30654</v>
      </c>
      <c r="L105" s="181"/>
      <c r="M105" s="170">
        <v>34636</v>
      </c>
      <c r="N105" s="181"/>
      <c r="O105" s="170">
        <v>57048</v>
      </c>
      <c r="P105" s="181"/>
      <c r="Q105" s="170">
        <v>41585</v>
      </c>
      <c r="R105" s="181"/>
      <c r="S105" s="170">
        <v>44072</v>
      </c>
      <c r="T105" s="157"/>
      <c r="U105" s="170">
        <v>41552</v>
      </c>
      <c r="V105" s="44"/>
    </row>
    <row r="106" spans="1:22" ht="11.25" customHeight="1">
      <c r="A106" s="157"/>
      <c r="B106" s="157"/>
      <c r="C106" s="164"/>
      <c r="D106" s="211"/>
      <c r="E106" s="164"/>
      <c r="F106" s="211"/>
      <c r="G106" s="164"/>
      <c r="H106" s="211"/>
      <c r="I106" s="164"/>
      <c r="J106" s="181"/>
      <c r="K106" s="170"/>
      <c r="L106" s="181"/>
      <c r="M106" s="170"/>
      <c r="N106" s="181"/>
      <c r="O106" s="170"/>
      <c r="P106" s="181"/>
      <c r="Q106" s="170"/>
      <c r="R106" s="181"/>
      <c r="S106" s="170"/>
      <c r="T106" s="157"/>
      <c r="U106" s="170"/>
      <c r="V106" s="44"/>
    </row>
    <row r="107" spans="1:22" ht="11.25" customHeight="1">
      <c r="A107" s="155" t="s">
        <v>40</v>
      </c>
      <c r="B107" s="157"/>
      <c r="C107" s="164">
        <v>36950</v>
      </c>
      <c r="D107" s="211"/>
      <c r="E107" s="164">
        <v>27035</v>
      </c>
      <c r="F107" s="211"/>
      <c r="G107" s="164">
        <v>34154</v>
      </c>
      <c r="H107" s="211"/>
      <c r="I107" s="164">
        <v>31747</v>
      </c>
      <c r="J107" s="181"/>
      <c r="K107" s="189">
        <v>32298</v>
      </c>
      <c r="L107" s="181"/>
      <c r="M107" s="170">
        <v>49985</v>
      </c>
      <c r="N107" s="181"/>
      <c r="O107" s="170">
        <v>47777</v>
      </c>
      <c r="P107" s="181"/>
      <c r="Q107" s="170">
        <v>47818</v>
      </c>
      <c r="R107" s="181"/>
      <c r="S107" s="170">
        <v>41712</v>
      </c>
      <c r="T107" s="157"/>
      <c r="U107" s="170">
        <v>41047</v>
      </c>
      <c r="V107" s="44"/>
    </row>
    <row r="108" spans="1:22" ht="11.25" customHeight="1">
      <c r="A108" s="157"/>
      <c r="B108" s="157"/>
      <c r="C108" s="164"/>
      <c r="D108" s="211"/>
      <c r="E108" s="164"/>
      <c r="F108" s="211"/>
      <c r="G108" s="164"/>
      <c r="H108" s="211"/>
      <c r="I108" s="164"/>
      <c r="J108" s="181"/>
      <c r="K108" s="170"/>
      <c r="L108" s="181"/>
      <c r="M108" s="170"/>
      <c r="N108" s="181"/>
      <c r="O108" s="170"/>
      <c r="P108" s="181"/>
      <c r="Q108" s="170"/>
      <c r="R108" s="181"/>
      <c r="S108" s="170"/>
      <c r="T108" s="157"/>
      <c r="U108" s="170"/>
      <c r="V108" s="44"/>
    </row>
    <row r="109" spans="1:22" ht="11.25" customHeight="1">
      <c r="A109" s="155" t="s">
        <v>19</v>
      </c>
      <c r="B109" s="157"/>
      <c r="C109" s="164">
        <v>41225</v>
      </c>
      <c r="D109" s="211"/>
      <c r="E109" s="164">
        <v>26331</v>
      </c>
      <c r="F109" s="211"/>
      <c r="G109" s="164">
        <v>25591</v>
      </c>
      <c r="H109" s="211"/>
      <c r="I109" s="164">
        <v>22924</v>
      </c>
      <c r="J109" s="181"/>
      <c r="K109" s="189">
        <v>26222</v>
      </c>
      <c r="L109" s="181"/>
      <c r="M109" s="170">
        <v>38078</v>
      </c>
      <c r="N109" s="181"/>
      <c r="O109" s="170">
        <v>56782</v>
      </c>
      <c r="P109" s="181"/>
      <c r="Q109" s="170">
        <v>59907</v>
      </c>
      <c r="R109" s="181"/>
      <c r="S109" s="170">
        <v>62350</v>
      </c>
      <c r="T109" s="157"/>
      <c r="U109" s="170">
        <v>60758</v>
      </c>
      <c r="V109" s="44"/>
    </row>
    <row r="110" spans="1:22" ht="11.25" customHeight="1">
      <c r="A110" s="157"/>
      <c r="B110" s="157"/>
      <c r="C110" s="164"/>
      <c r="D110" s="211"/>
      <c r="E110" s="164"/>
      <c r="F110" s="211"/>
      <c r="G110" s="164"/>
      <c r="H110" s="211"/>
      <c r="I110" s="164"/>
      <c r="J110" s="181"/>
      <c r="K110" s="170"/>
      <c r="L110" s="181"/>
      <c r="M110" s="170"/>
      <c r="N110" s="181"/>
      <c r="O110" s="170"/>
      <c r="P110" s="181"/>
      <c r="Q110" s="170"/>
      <c r="R110" s="181"/>
      <c r="S110" s="170"/>
      <c r="T110" s="157"/>
      <c r="U110" s="170"/>
      <c r="V110" s="44"/>
    </row>
    <row r="111" spans="1:22" ht="11.25" customHeight="1">
      <c r="A111" s="155" t="s">
        <v>20</v>
      </c>
      <c r="B111" s="157"/>
      <c r="C111" s="168">
        <v>25371</v>
      </c>
      <c r="D111" s="211"/>
      <c r="E111" s="168">
        <v>46055</v>
      </c>
      <c r="F111" s="181"/>
      <c r="G111" s="168">
        <v>49946</v>
      </c>
      <c r="H111" s="181"/>
      <c r="I111" s="168">
        <v>54610</v>
      </c>
      <c r="J111" s="181"/>
      <c r="K111" s="283">
        <v>61465</v>
      </c>
      <c r="L111" s="181"/>
      <c r="M111" s="302">
        <v>77377</v>
      </c>
      <c r="N111" s="181"/>
      <c r="O111" s="302">
        <v>93415</v>
      </c>
      <c r="P111" s="181"/>
      <c r="Q111" s="302">
        <v>87688</v>
      </c>
      <c r="R111" s="181"/>
      <c r="S111" s="302">
        <v>82031</v>
      </c>
      <c r="T111" s="157"/>
      <c r="U111" s="302">
        <v>85321</v>
      </c>
      <c r="V111" s="49"/>
    </row>
    <row r="112" spans="1:21" ht="11.25" customHeight="1">
      <c r="A112" s="157"/>
      <c r="B112" s="157"/>
      <c r="C112" s="162"/>
      <c r="D112" s="177"/>
      <c r="E112" s="162"/>
      <c r="F112" s="177"/>
      <c r="G112" s="186"/>
      <c r="H112" s="177"/>
      <c r="I112" s="186"/>
      <c r="J112" s="177"/>
      <c r="K112" s="162"/>
      <c r="L112" s="177"/>
      <c r="M112" s="161"/>
      <c r="N112" s="177"/>
      <c r="O112" s="161"/>
      <c r="P112" s="177"/>
      <c r="Q112" s="157"/>
      <c r="R112" s="177"/>
      <c r="S112" s="157"/>
      <c r="T112" s="157"/>
      <c r="U112" s="157"/>
    </row>
    <row r="113" spans="1:22" ht="11.25" customHeight="1" thickBot="1">
      <c r="A113" s="155" t="s">
        <v>31</v>
      </c>
      <c r="B113" s="157"/>
      <c r="C113" s="208">
        <f>SUM(C89:C111)</f>
        <v>336499</v>
      </c>
      <c r="D113" s="184"/>
      <c r="E113" s="208">
        <f>SUM(E89:E111)</f>
        <v>344986</v>
      </c>
      <c r="F113" s="177"/>
      <c r="G113" s="208">
        <f>SUM(G89:G111)</f>
        <v>371487</v>
      </c>
      <c r="H113" s="177"/>
      <c r="I113" s="208">
        <f>SUM(I89:I111)</f>
        <v>376081</v>
      </c>
      <c r="J113" s="177"/>
      <c r="K113" s="208">
        <f>SUM(K89:K111)</f>
        <v>404459</v>
      </c>
      <c r="L113" s="177"/>
      <c r="M113" s="208">
        <f>SUM(M89:M111)</f>
        <v>487838</v>
      </c>
      <c r="N113" s="177"/>
      <c r="O113" s="208">
        <f>SUM(O89:O111)</f>
        <v>617037</v>
      </c>
      <c r="P113" s="177"/>
      <c r="Q113" s="208">
        <f>SUM(Q89:Q111)</f>
        <v>594392</v>
      </c>
      <c r="R113" s="177"/>
      <c r="S113" s="208">
        <f>SUM(S89:S111)</f>
        <v>614837</v>
      </c>
      <c r="T113" s="157"/>
      <c r="U113" s="208">
        <f>SUM(U89:U111)</f>
        <v>635872</v>
      </c>
      <c r="V113" s="57"/>
    </row>
    <row r="114" spans="1:21" ht="11.25" customHeight="1" thickTop="1">
      <c r="A114" s="157"/>
      <c r="B114" s="157"/>
      <c r="C114" s="162"/>
      <c r="D114" s="177"/>
      <c r="E114" s="162"/>
      <c r="F114" s="157"/>
      <c r="G114" s="186"/>
      <c r="H114" s="157"/>
      <c r="I114" s="186"/>
      <c r="J114" s="157"/>
      <c r="K114" s="162"/>
      <c r="L114" s="157"/>
      <c r="M114" s="161"/>
      <c r="N114" s="177"/>
      <c r="O114" s="161"/>
      <c r="P114" s="157"/>
      <c r="Q114" s="157"/>
      <c r="R114" s="157"/>
      <c r="S114" s="157"/>
      <c r="T114" s="157"/>
      <c r="U114" s="157"/>
    </row>
    <row r="115" spans="1:21" ht="11.25" customHeight="1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1:21" ht="11.25" customHeight="1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1:21" ht="11.25" customHeight="1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1:21" ht="11.25" customHeight="1">
      <c r="A118" s="155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89"/>
      <c r="P118" s="157"/>
      <c r="Q118" s="157"/>
      <c r="R118" s="157"/>
      <c r="S118" s="287"/>
      <c r="T118" s="157"/>
      <c r="U118" s="157"/>
    </row>
    <row r="119" spans="1:21" ht="11.25" customHeight="1">
      <c r="A119" s="155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291"/>
      <c r="P119" s="157"/>
      <c r="Q119" s="157"/>
      <c r="R119" s="157"/>
      <c r="S119" s="157"/>
      <c r="T119" s="157"/>
      <c r="U119" s="157"/>
    </row>
    <row r="120" spans="1:46" ht="11.25" customHeight="1">
      <c r="A120" s="155" t="s">
        <v>0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Z120" s="155" t="s">
        <v>0</v>
      </c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</row>
    <row r="121" spans="1:46" ht="11.25" customHeight="1">
      <c r="A121" s="155" t="s">
        <v>68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Z121" s="155" t="s">
        <v>69</v>
      </c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</row>
    <row r="122" spans="1:46" ht="11.25" customHeight="1">
      <c r="A122" s="158" t="str">
        <f>A3</f>
        <v>1990 - 1999</v>
      </c>
      <c r="B122" s="175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Z122" s="158" t="str">
        <f>A3</f>
        <v>1990 - 1999</v>
      </c>
      <c r="AA122" s="175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</row>
    <row r="123" spans="1:46" ht="11.25" customHeight="1">
      <c r="A123" s="155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Z123" s="157"/>
      <c r="AA123" s="157"/>
      <c r="AB123" s="155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</row>
    <row r="124" spans="1:46" ht="11.25" customHeight="1">
      <c r="A124" s="155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Z124" s="157"/>
      <c r="AA124" s="157"/>
      <c r="AB124" s="155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</row>
    <row r="125" spans="1:46" ht="11.25" customHeight="1">
      <c r="A125" s="155"/>
      <c r="B125" s="157"/>
      <c r="C125" s="276" t="s">
        <v>3</v>
      </c>
      <c r="D125" s="177"/>
      <c r="E125" s="276" t="s">
        <v>4</v>
      </c>
      <c r="F125" s="177"/>
      <c r="G125" s="276" t="s">
        <v>5</v>
      </c>
      <c r="H125" s="177"/>
      <c r="I125" s="276" t="s">
        <v>6</v>
      </c>
      <c r="J125" s="177"/>
      <c r="K125" s="276" t="s">
        <v>7</v>
      </c>
      <c r="L125" s="177"/>
      <c r="M125" s="278" t="s">
        <v>8</v>
      </c>
      <c r="N125" s="177"/>
      <c r="O125" s="278" t="s">
        <v>9</v>
      </c>
      <c r="P125" s="177"/>
      <c r="Q125" s="278" t="s">
        <v>39</v>
      </c>
      <c r="R125" s="157"/>
      <c r="S125" s="278" t="s">
        <v>41</v>
      </c>
      <c r="T125" s="157"/>
      <c r="U125" s="278" t="s">
        <v>46</v>
      </c>
      <c r="V125" s="65"/>
      <c r="Z125" s="155"/>
      <c r="AA125" s="157"/>
      <c r="AB125" s="276" t="s">
        <v>3</v>
      </c>
      <c r="AC125" s="177"/>
      <c r="AD125" s="276" t="s">
        <v>4</v>
      </c>
      <c r="AE125" s="177"/>
      <c r="AF125" s="276" t="s">
        <v>5</v>
      </c>
      <c r="AG125" s="177"/>
      <c r="AH125" s="276" t="s">
        <v>6</v>
      </c>
      <c r="AI125" s="177"/>
      <c r="AJ125" s="276" t="s">
        <v>7</v>
      </c>
      <c r="AK125" s="177"/>
      <c r="AL125" s="278" t="s">
        <v>8</v>
      </c>
      <c r="AM125" s="177"/>
      <c r="AN125" s="278" t="s">
        <v>9</v>
      </c>
      <c r="AO125" s="177"/>
      <c r="AP125" s="278" t="s">
        <v>39</v>
      </c>
      <c r="AQ125" s="157"/>
      <c r="AR125" s="278" t="s">
        <v>41</v>
      </c>
      <c r="AS125" s="157"/>
      <c r="AT125" s="278" t="s">
        <v>46</v>
      </c>
    </row>
    <row r="126" spans="1:46" ht="11.25" customHeight="1">
      <c r="A126" s="155"/>
      <c r="B126" s="157"/>
      <c r="C126" s="162"/>
      <c r="D126" s="157"/>
      <c r="E126" s="162"/>
      <c r="F126" s="177"/>
      <c r="G126" s="162"/>
      <c r="H126" s="157"/>
      <c r="I126" s="162"/>
      <c r="J126" s="157"/>
      <c r="K126" s="162"/>
      <c r="L126" s="177"/>
      <c r="M126" s="162"/>
      <c r="N126" s="157"/>
      <c r="O126" s="162"/>
      <c r="P126" s="177"/>
      <c r="Q126" s="162"/>
      <c r="R126" s="157"/>
      <c r="S126" s="162"/>
      <c r="T126" s="157"/>
      <c r="U126" s="162"/>
      <c r="V126" s="43"/>
      <c r="Z126" s="155"/>
      <c r="AA126" s="157"/>
      <c r="AB126" s="162"/>
      <c r="AC126" s="157"/>
      <c r="AD126" s="162"/>
      <c r="AE126" s="157"/>
      <c r="AF126" s="162"/>
      <c r="AG126" s="157"/>
      <c r="AH126" s="162"/>
      <c r="AI126" s="157"/>
      <c r="AJ126" s="162"/>
      <c r="AK126" s="157"/>
      <c r="AL126" s="162"/>
      <c r="AM126" s="177"/>
      <c r="AN126" s="162"/>
      <c r="AO126" s="157"/>
      <c r="AP126" s="162"/>
      <c r="AQ126" s="157"/>
      <c r="AR126" s="162"/>
      <c r="AS126" s="157"/>
      <c r="AT126" s="162"/>
    </row>
    <row r="127" spans="1:46" ht="11.25" customHeight="1">
      <c r="A127" s="155"/>
      <c r="B127" s="157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57"/>
      <c r="S127" s="170"/>
      <c r="T127" s="157"/>
      <c r="U127" s="170"/>
      <c r="V127" s="44"/>
      <c r="Z127" s="155"/>
      <c r="AA127" s="157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57"/>
      <c r="AR127" s="170"/>
      <c r="AS127" s="157"/>
      <c r="AT127" s="170"/>
    </row>
    <row r="128" spans="1:47" ht="11.25" customHeight="1">
      <c r="A128" s="155" t="s">
        <v>10</v>
      </c>
      <c r="B128" s="157"/>
      <c r="C128" s="179">
        <f>C89/REVENUE!C10</f>
        <v>0.106</v>
      </c>
      <c r="D128" s="164"/>
      <c r="E128" s="179">
        <f>E89/REVENUE!E10</f>
        <v>0.101</v>
      </c>
      <c r="F128" s="179"/>
      <c r="G128" s="179">
        <f>G89/REVENUE!G10</f>
        <v>0.105</v>
      </c>
      <c r="H128" s="179"/>
      <c r="I128" s="179">
        <f>I89/REVENUE!I10</f>
        <v>0.118</v>
      </c>
      <c r="J128" s="179"/>
      <c r="K128" s="179">
        <f>K89/REVENUE!K10</f>
        <v>0.122</v>
      </c>
      <c r="L128" s="179"/>
      <c r="M128" s="179">
        <f>M89/REVENUE!M10</f>
        <v>0.135</v>
      </c>
      <c r="N128" s="179"/>
      <c r="O128" s="179">
        <f>O89/REVENUE!O10</f>
        <v>0.178</v>
      </c>
      <c r="P128" s="179"/>
      <c r="Q128" s="179">
        <f>Q89/REVENUE!Q10</f>
        <v>0.166</v>
      </c>
      <c r="R128" s="179"/>
      <c r="S128" s="179">
        <f>S89/REVENUE!S10</f>
        <v>0.148</v>
      </c>
      <c r="T128" s="179"/>
      <c r="U128" s="179">
        <f>U89/REVENUE!U10</f>
        <v>0.181</v>
      </c>
      <c r="V128" s="52"/>
      <c r="Z128" s="155" t="s">
        <v>10</v>
      </c>
      <c r="AA128" s="157"/>
      <c r="AB128" s="179">
        <f>C89/REVENUE!C449</f>
        <v>0.094</v>
      </c>
      <c r="AC128" s="179"/>
      <c r="AD128" s="179">
        <f>E89/REVENUE!E449</f>
        <v>0.089</v>
      </c>
      <c r="AE128" s="179"/>
      <c r="AF128" s="179">
        <f>G89/REVENUE!G449</f>
        <v>0.091</v>
      </c>
      <c r="AG128" s="179"/>
      <c r="AH128" s="179">
        <f>I89/REVENUE!I449</f>
        <v>0.102</v>
      </c>
      <c r="AI128" s="179"/>
      <c r="AJ128" s="179">
        <f>K89/REVENUE!K449</f>
        <v>0.107</v>
      </c>
      <c r="AK128" s="179"/>
      <c r="AL128" s="179">
        <f>M89/REVENUE!M449</f>
        <v>0.118</v>
      </c>
      <c r="AM128" s="179"/>
      <c r="AN128" s="179">
        <f>O89/REVENUE!O449</f>
        <v>0.154</v>
      </c>
      <c r="AO128" s="179"/>
      <c r="AP128" s="179">
        <f>Q89/REVENUE!Q449</f>
        <v>0.143</v>
      </c>
      <c r="AQ128" s="179"/>
      <c r="AR128" s="179">
        <f>S89/REVENUE!S449</f>
        <v>0.129</v>
      </c>
      <c r="AS128" s="179"/>
      <c r="AT128" s="179">
        <f>U89/REVENUE!U449</f>
        <v>0.157</v>
      </c>
      <c r="AU128" s="52"/>
    </row>
    <row r="129" spans="1:46" ht="11.25" customHeight="1">
      <c r="A129" s="157"/>
      <c r="B129" s="157"/>
      <c r="C129" s="179"/>
      <c r="D129" s="164"/>
      <c r="E129" s="179"/>
      <c r="F129" s="164"/>
      <c r="G129" s="179"/>
      <c r="H129" s="164"/>
      <c r="I129" s="179"/>
      <c r="J129" s="164"/>
      <c r="K129" s="179"/>
      <c r="L129" s="164"/>
      <c r="M129" s="179"/>
      <c r="N129" s="170"/>
      <c r="O129" s="179"/>
      <c r="P129" s="170"/>
      <c r="Q129" s="179"/>
      <c r="R129" s="157"/>
      <c r="S129" s="179"/>
      <c r="T129" s="157"/>
      <c r="U129" s="179"/>
      <c r="V129" s="52"/>
      <c r="Z129" s="157"/>
      <c r="AA129" s="157"/>
      <c r="AB129" s="179"/>
      <c r="AC129" s="164"/>
      <c r="AD129" s="179"/>
      <c r="AE129" s="164"/>
      <c r="AF129" s="179"/>
      <c r="AG129" s="164"/>
      <c r="AH129" s="179"/>
      <c r="AI129" s="164"/>
      <c r="AJ129" s="179"/>
      <c r="AK129" s="164"/>
      <c r="AL129" s="179"/>
      <c r="AM129" s="170"/>
      <c r="AN129" s="179"/>
      <c r="AO129" s="170"/>
      <c r="AP129" s="179"/>
      <c r="AQ129" s="157"/>
      <c r="AR129" s="179"/>
      <c r="AS129" s="157"/>
      <c r="AT129" s="179"/>
    </row>
    <row r="130" spans="1:47" ht="11.25" customHeight="1">
      <c r="A130" s="155" t="s">
        <v>11</v>
      </c>
      <c r="B130" s="157"/>
      <c r="C130" s="179">
        <f>C91/REVENUE!C12</f>
        <v>0.061</v>
      </c>
      <c r="D130" s="179"/>
      <c r="E130" s="179">
        <f>E91/REVENUE!E12</f>
        <v>0.067</v>
      </c>
      <c r="F130" s="179"/>
      <c r="G130" s="179">
        <f>G91/REVENUE!G12</f>
        <v>0.065</v>
      </c>
      <c r="H130" s="179"/>
      <c r="I130" s="179">
        <f>I91/REVENUE!I12</f>
        <v>0.054</v>
      </c>
      <c r="J130" s="179"/>
      <c r="K130" s="179">
        <f>K91/REVENUE!K12</f>
        <v>0.054</v>
      </c>
      <c r="L130" s="179"/>
      <c r="M130" s="179">
        <f>M91/REVENUE!M12</f>
        <v>0.057</v>
      </c>
      <c r="N130" s="179"/>
      <c r="O130" s="179">
        <f>O91/REVENUE!O12</f>
        <v>0.076</v>
      </c>
      <c r="P130" s="179"/>
      <c r="Q130" s="179">
        <f>Q91/REVENUE!Q12</f>
        <v>0.067</v>
      </c>
      <c r="R130" s="179"/>
      <c r="S130" s="179">
        <f>S91/REVENUE!S12</f>
        <v>0.091</v>
      </c>
      <c r="T130" s="179"/>
      <c r="U130" s="179">
        <f>U91/REVENUE!U12</f>
        <v>0.104</v>
      </c>
      <c r="V130" s="52"/>
      <c r="Z130" s="155" t="s">
        <v>11</v>
      </c>
      <c r="AA130" s="157"/>
      <c r="AB130" s="179">
        <f>C91/REVENUE!C451</f>
        <v>0.055</v>
      </c>
      <c r="AC130" s="179"/>
      <c r="AD130" s="179">
        <f>E91/REVENUE!E451</f>
        <v>0.06</v>
      </c>
      <c r="AE130" s="179"/>
      <c r="AF130" s="179">
        <f>G91/REVENUE!G451</f>
        <v>0.058</v>
      </c>
      <c r="AG130" s="179"/>
      <c r="AH130" s="179">
        <f>I91/REVENUE!I451</f>
        <v>0.05</v>
      </c>
      <c r="AI130" s="179"/>
      <c r="AJ130" s="179">
        <f>K91/REVENUE!K451</f>
        <v>0.05</v>
      </c>
      <c r="AK130" s="179"/>
      <c r="AL130" s="179">
        <f>M91/REVENUE!M451</f>
        <v>0.052</v>
      </c>
      <c r="AM130" s="179"/>
      <c r="AN130" s="179">
        <f>O91/REVENUE!O451</f>
        <v>0.068</v>
      </c>
      <c r="AO130" s="179"/>
      <c r="AP130" s="179">
        <f>Q91/REVENUE!Q451</f>
        <v>0.061</v>
      </c>
      <c r="AQ130" s="179"/>
      <c r="AR130" s="179">
        <f>S91/REVENUE!S451</f>
        <v>0.081</v>
      </c>
      <c r="AS130" s="179"/>
      <c r="AT130" s="179">
        <f>U91/REVENUE!U451</f>
        <v>0.093</v>
      </c>
      <c r="AU130" s="52"/>
    </row>
    <row r="131" spans="1:46" ht="11.25" customHeight="1">
      <c r="A131" s="157"/>
      <c r="B131" s="157"/>
      <c r="C131" s="179"/>
      <c r="D131" s="164"/>
      <c r="E131" s="179"/>
      <c r="F131" s="164"/>
      <c r="G131" s="179"/>
      <c r="H131" s="164"/>
      <c r="I131" s="179"/>
      <c r="J131" s="164"/>
      <c r="K131" s="179"/>
      <c r="L131" s="164"/>
      <c r="M131" s="179"/>
      <c r="N131" s="170"/>
      <c r="O131" s="179"/>
      <c r="P131" s="170"/>
      <c r="Q131" s="179"/>
      <c r="R131" s="157"/>
      <c r="S131" s="179"/>
      <c r="T131" s="157"/>
      <c r="U131" s="179"/>
      <c r="V131" s="52"/>
      <c r="Z131" s="157"/>
      <c r="AA131" s="157"/>
      <c r="AB131" s="179"/>
      <c r="AC131" s="164"/>
      <c r="AD131" s="179"/>
      <c r="AE131" s="164"/>
      <c r="AF131" s="179"/>
      <c r="AG131" s="164"/>
      <c r="AH131" s="179"/>
      <c r="AI131" s="164"/>
      <c r="AJ131" s="179"/>
      <c r="AK131" s="164"/>
      <c r="AL131" s="179"/>
      <c r="AM131" s="170"/>
      <c r="AN131" s="179"/>
      <c r="AO131" s="170"/>
      <c r="AP131" s="179"/>
      <c r="AQ131" s="157"/>
      <c r="AR131" s="179"/>
      <c r="AS131" s="157"/>
      <c r="AT131" s="179"/>
    </row>
    <row r="132" spans="1:47" ht="11.25" customHeight="1">
      <c r="A132" s="155" t="s">
        <v>12</v>
      </c>
      <c r="B132" s="157"/>
      <c r="C132" s="179">
        <f>C93/REVENUE!C14</f>
        <v>0.14</v>
      </c>
      <c r="D132" s="179"/>
      <c r="E132" s="179">
        <f>E93/REVENUE!E14</f>
        <v>0.119</v>
      </c>
      <c r="F132" s="179"/>
      <c r="G132" s="179">
        <f>G93/REVENUE!G14</f>
        <v>0.136</v>
      </c>
      <c r="H132" s="179"/>
      <c r="I132" s="179">
        <f>I93/REVENUE!I14</f>
        <v>0.104</v>
      </c>
      <c r="J132" s="179"/>
      <c r="K132" s="179">
        <f>K93/REVENUE!K14</f>
        <v>0.124</v>
      </c>
      <c r="L132" s="179"/>
      <c r="M132" s="179">
        <f>M93/REVENUE!M14</f>
        <v>0.125</v>
      </c>
      <c r="N132" s="179"/>
      <c r="O132" s="179">
        <f>O93/REVENUE!O14</f>
        <v>0.162</v>
      </c>
      <c r="P132" s="179"/>
      <c r="Q132" s="179">
        <f>Q93/REVENUE!Q14</f>
        <v>0.177</v>
      </c>
      <c r="R132" s="179"/>
      <c r="S132" s="179">
        <f>S93/REVENUE!S14</f>
        <v>0.163</v>
      </c>
      <c r="T132" s="179"/>
      <c r="U132" s="179">
        <f>U93/REVENUE!U14</f>
        <v>0.145</v>
      </c>
      <c r="V132" s="52"/>
      <c r="Z132" s="155" t="s">
        <v>12</v>
      </c>
      <c r="AA132" s="157"/>
      <c r="AB132" s="179">
        <f>C93/REVENUE!C453</f>
        <v>0.125</v>
      </c>
      <c r="AC132" s="179"/>
      <c r="AD132" s="179">
        <f>E93/REVENUE!E453</f>
        <v>0.106</v>
      </c>
      <c r="AE132" s="179"/>
      <c r="AF132" s="179">
        <f>G93/REVENUE!G453</f>
        <v>0.122</v>
      </c>
      <c r="AG132" s="179"/>
      <c r="AH132" s="179">
        <f>I93/REVENUE!I453</f>
        <v>0.094</v>
      </c>
      <c r="AI132" s="179"/>
      <c r="AJ132" s="179">
        <f>K93/REVENUE!K453</f>
        <v>0.109</v>
      </c>
      <c r="AK132" s="179"/>
      <c r="AL132" s="179">
        <f>M93/REVENUE!M453</f>
        <v>0.11</v>
      </c>
      <c r="AM132" s="179"/>
      <c r="AN132" s="179">
        <f>O93/REVENUE!O453</f>
        <v>0.143</v>
      </c>
      <c r="AO132" s="179"/>
      <c r="AP132" s="179">
        <f>Q93/REVENUE!Q453</f>
        <v>0.157</v>
      </c>
      <c r="AQ132" s="179"/>
      <c r="AR132" s="179">
        <f>S93/REVENUE!S453</f>
        <v>0.142</v>
      </c>
      <c r="AS132" s="179"/>
      <c r="AT132" s="179">
        <f>U93/REVENUE!U453</f>
        <v>0.127</v>
      </c>
      <c r="AU132" s="52"/>
    </row>
    <row r="133" spans="1:46" ht="11.25" customHeight="1">
      <c r="A133" s="157"/>
      <c r="B133" s="157"/>
      <c r="C133" s="179"/>
      <c r="D133" s="164"/>
      <c r="E133" s="179"/>
      <c r="F133" s="164"/>
      <c r="G133" s="179"/>
      <c r="H133" s="164"/>
      <c r="I133" s="179"/>
      <c r="J133" s="164"/>
      <c r="K133" s="179"/>
      <c r="L133" s="164"/>
      <c r="M133" s="179"/>
      <c r="N133" s="170"/>
      <c r="O133" s="179"/>
      <c r="P133" s="170"/>
      <c r="Q133" s="179"/>
      <c r="R133" s="157"/>
      <c r="S133" s="179"/>
      <c r="T133" s="157"/>
      <c r="U133" s="179"/>
      <c r="V133" s="52"/>
      <c r="Z133" s="157"/>
      <c r="AA133" s="157"/>
      <c r="AB133" s="179"/>
      <c r="AC133" s="164"/>
      <c r="AD133" s="179"/>
      <c r="AE133" s="164"/>
      <c r="AF133" s="179"/>
      <c r="AG133" s="164"/>
      <c r="AH133" s="179"/>
      <c r="AI133" s="164"/>
      <c r="AJ133" s="179"/>
      <c r="AK133" s="164"/>
      <c r="AL133" s="179"/>
      <c r="AM133" s="170"/>
      <c r="AN133" s="179"/>
      <c r="AO133" s="170"/>
      <c r="AP133" s="179"/>
      <c r="AQ133" s="157"/>
      <c r="AR133" s="179"/>
      <c r="AS133" s="157"/>
      <c r="AT133" s="179"/>
    </row>
    <row r="134" spans="1:47" ht="11.25" customHeight="1">
      <c r="A134" s="165" t="s">
        <v>13</v>
      </c>
      <c r="B134" s="157"/>
      <c r="C134" s="179">
        <f>C95/REVENUE!C16</f>
        <v>0.102</v>
      </c>
      <c r="D134" s="179"/>
      <c r="E134" s="179">
        <f>E95/REVENUE!E16</f>
        <v>0.104</v>
      </c>
      <c r="F134" s="179"/>
      <c r="G134" s="179">
        <f>G95/REVENUE!G16</f>
        <v>0.111</v>
      </c>
      <c r="H134" s="179"/>
      <c r="I134" s="179">
        <f>I95/REVENUE!I16</f>
        <v>0.13</v>
      </c>
      <c r="J134" s="179"/>
      <c r="K134" s="179">
        <f>K95/REVENUE!K16</f>
        <v>0.138</v>
      </c>
      <c r="L134" s="179"/>
      <c r="M134" s="179">
        <f>M95/REVENUE!M16</f>
        <v>0.151</v>
      </c>
      <c r="N134" s="179"/>
      <c r="O134" s="179">
        <f>O95/REVENUE!O16</f>
        <v>0.195</v>
      </c>
      <c r="P134" s="179"/>
      <c r="Q134" s="179">
        <f>Q95/REVENUE!Q16</f>
        <v>0.175</v>
      </c>
      <c r="R134" s="179"/>
      <c r="S134" s="179">
        <f>S95/REVENUE!S16</f>
        <v>0.176</v>
      </c>
      <c r="T134" s="179"/>
      <c r="U134" s="179">
        <f>U95/REVENUE!U16</f>
        <v>0.169</v>
      </c>
      <c r="V134" s="52"/>
      <c r="Z134" s="165" t="s">
        <v>13</v>
      </c>
      <c r="AA134" s="157"/>
      <c r="AB134" s="179">
        <f>C95/REVENUE!C455</f>
        <v>0.092</v>
      </c>
      <c r="AC134" s="179"/>
      <c r="AD134" s="179">
        <f>E95/REVENUE!E455</f>
        <v>0.094</v>
      </c>
      <c r="AE134" s="179"/>
      <c r="AF134" s="179">
        <f>G95/REVENUE!G455</f>
        <v>0.101</v>
      </c>
      <c r="AG134" s="179"/>
      <c r="AH134" s="179">
        <f>I95/REVENUE!I455</f>
        <v>0.119</v>
      </c>
      <c r="AI134" s="179"/>
      <c r="AJ134" s="179">
        <f>K95/REVENUE!K455</f>
        <v>0.126</v>
      </c>
      <c r="AK134" s="179"/>
      <c r="AL134" s="179">
        <f>M95/REVENUE!M455</f>
        <v>0.139</v>
      </c>
      <c r="AM134" s="179"/>
      <c r="AN134" s="179">
        <f>O95/REVENUE!O455</f>
        <v>0.176</v>
      </c>
      <c r="AO134" s="179"/>
      <c r="AP134" s="179">
        <f>Q95/REVENUE!Q455</f>
        <v>0.158</v>
      </c>
      <c r="AQ134" s="179"/>
      <c r="AR134" s="179">
        <f>S95/REVENUE!S455</f>
        <v>0.158</v>
      </c>
      <c r="AS134" s="179"/>
      <c r="AT134" s="179">
        <f>U95/REVENUE!U455</f>
        <v>0.15</v>
      </c>
      <c r="AU134" s="52"/>
    </row>
    <row r="135" spans="1:46" ht="11.25" customHeight="1">
      <c r="A135" s="157"/>
      <c r="B135" s="157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52"/>
      <c r="Z135" s="157"/>
      <c r="AA135" s="157"/>
      <c r="AB135" s="179"/>
      <c r="AC135" s="164"/>
      <c r="AD135" s="179"/>
      <c r="AE135" s="164"/>
      <c r="AF135" s="179"/>
      <c r="AG135" s="164"/>
      <c r="AH135" s="179"/>
      <c r="AI135" s="164"/>
      <c r="AJ135" s="179"/>
      <c r="AK135" s="164"/>
      <c r="AL135" s="179"/>
      <c r="AM135" s="170"/>
      <c r="AN135" s="179"/>
      <c r="AO135" s="170"/>
      <c r="AP135" s="179"/>
      <c r="AQ135" s="157"/>
      <c r="AR135" s="179"/>
      <c r="AS135" s="157"/>
      <c r="AT135" s="179"/>
    </row>
    <row r="136" spans="1:47" ht="11.25" customHeight="1">
      <c r="A136" s="155" t="s">
        <v>14</v>
      </c>
      <c r="B136" s="157"/>
      <c r="C136" s="179">
        <f>C97/REVENUE!C18</f>
        <v>0.062</v>
      </c>
      <c r="D136" s="179"/>
      <c r="E136" s="179">
        <f>E97/REVENUE!E18</f>
        <v>0.098</v>
      </c>
      <c r="F136" s="179"/>
      <c r="G136" s="179">
        <f>G97/REVENUE!G18</f>
        <v>0.083</v>
      </c>
      <c r="H136" s="179"/>
      <c r="I136" s="179">
        <f>I97/REVENUE!I18</f>
        <v>0.077</v>
      </c>
      <c r="J136" s="179"/>
      <c r="K136" s="179">
        <f>K97/REVENUE!K18</f>
        <v>0.088</v>
      </c>
      <c r="L136" s="179"/>
      <c r="M136" s="179">
        <f>M97/REVENUE!M18</f>
        <v>0.091</v>
      </c>
      <c r="N136" s="179"/>
      <c r="O136" s="179">
        <f>O97/REVENUE!O18</f>
        <v>0.107</v>
      </c>
      <c r="P136" s="179"/>
      <c r="Q136" s="179">
        <f>Q97/REVENUE!Q18</f>
        <v>0.119</v>
      </c>
      <c r="R136" s="179"/>
      <c r="S136" s="179">
        <f>S97/REVENUE!S18</f>
        <v>0.127</v>
      </c>
      <c r="T136" s="179"/>
      <c r="U136" s="179">
        <f>U97/REVENUE!U18</f>
        <v>0.118</v>
      </c>
      <c r="V136" s="52"/>
      <c r="Z136" s="155" t="s">
        <v>14</v>
      </c>
      <c r="AA136" s="157"/>
      <c r="AB136" s="179">
        <f>C97/REVENUE!C457</f>
        <v>0.055</v>
      </c>
      <c r="AC136" s="179"/>
      <c r="AD136" s="179">
        <f>E97/REVENUE!E457</f>
        <v>0.088</v>
      </c>
      <c r="AE136" s="179"/>
      <c r="AF136" s="179">
        <f>G97/REVENUE!G457</f>
        <v>0.073</v>
      </c>
      <c r="AG136" s="179"/>
      <c r="AH136" s="179">
        <f>I97/REVENUE!I457</f>
        <v>0.069</v>
      </c>
      <c r="AI136" s="179"/>
      <c r="AJ136" s="179">
        <f>K97/REVENUE!K457</f>
        <v>0.079</v>
      </c>
      <c r="AK136" s="179"/>
      <c r="AL136" s="179">
        <f>M97/REVENUE!M457</f>
        <v>0.082</v>
      </c>
      <c r="AM136" s="179"/>
      <c r="AN136" s="179">
        <f>O97/REVENUE!O457</f>
        <v>0.096</v>
      </c>
      <c r="AO136" s="179"/>
      <c r="AP136" s="179">
        <f>Q97/REVENUE!Q457</f>
        <v>0.106</v>
      </c>
      <c r="AQ136" s="179"/>
      <c r="AR136" s="179">
        <f>S97/REVENUE!S457</f>
        <v>0.113</v>
      </c>
      <c r="AS136" s="179"/>
      <c r="AT136" s="179">
        <f>U97/REVENUE!U457</f>
        <v>0.105</v>
      </c>
      <c r="AU136" s="52"/>
    </row>
    <row r="137" spans="1:46" ht="11.25" customHeight="1">
      <c r="A137" s="157"/>
      <c r="B137" s="157"/>
      <c r="C137" s="179"/>
      <c r="D137" s="164"/>
      <c r="E137" s="179"/>
      <c r="F137" s="164"/>
      <c r="G137" s="179"/>
      <c r="H137" s="164"/>
      <c r="I137" s="179"/>
      <c r="J137" s="164"/>
      <c r="K137" s="179"/>
      <c r="L137" s="164"/>
      <c r="M137" s="179"/>
      <c r="N137" s="170"/>
      <c r="O137" s="179"/>
      <c r="P137" s="170"/>
      <c r="Q137" s="179"/>
      <c r="R137" s="157"/>
      <c r="S137" s="179"/>
      <c r="T137" s="157"/>
      <c r="U137" s="179"/>
      <c r="V137" s="52"/>
      <c r="Z137" s="157"/>
      <c r="AA137" s="157"/>
      <c r="AB137" s="179"/>
      <c r="AC137" s="164"/>
      <c r="AD137" s="179"/>
      <c r="AE137" s="164"/>
      <c r="AF137" s="179"/>
      <c r="AG137" s="164"/>
      <c r="AH137" s="179"/>
      <c r="AI137" s="164"/>
      <c r="AJ137" s="179"/>
      <c r="AK137" s="164"/>
      <c r="AL137" s="179"/>
      <c r="AM137" s="170"/>
      <c r="AN137" s="179"/>
      <c r="AO137" s="170"/>
      <c r="AP137" s="179"/>
      <c r="AQ137" s="157"/>
      <c r="AR137" s="179"/>
      <c r="AS137" s="157"/>
      <c r="AT137" s="179"/>
    </row>
    <row r="138" spans="1:47" ht="11.25" customHeight="1">
      <c r="A138" s="155" t="s">
        <v>15</v>
      </c>
      <c r="B138" s="157"/>
      <c r="C138" s="179">
        <f>C99/REVENUE!C20</f>
        <v>0.103</v>
      </c>
      <c r="D138" s="179"/>
      <c r="E138" s="179">
        <f>E99/REVENUE!E20</f>
        <v>0.098</v>
      </c>
      <c r="F138" s="179"/>
      <c r="G138" s="179">
        <f>G99/REVENUE!G20</f>
        <v>0.093</v>
      </c>
      <c r="H138" s="179"/>
      <c r="I138" s="179">
        <f>I99/REVENUE!I20</f>
        <v>0.118</v>
      </c>
      <c r="J138" s="179"/>
      <c r="K138" s="179">
        <f>K99/REVENUE!K20</f>
        <v>0.121</v>
      </c>
      <c r="L138" s="179"/>
      <c r="M138" s="179">
        <f>M99/REVENUE!M20</f>
        <v>0.134</v>
      </c>
      <c r="N138" s="179"/>
      <c r="O138" s="179">
        <f>O99/REVENUE!O20</f>
        <v>0.166</v>
      </c>
      <c r="P138" s="179"/>
      <c r="Q138" s="179">
        <f>Q99/REVENUE!Q20</f>
        <v>0.156</v>
      </c>
      <c r="R138" s="179"/>
      <c r="S138" s="179">
        <f>S99/REVENUE!S20</f>
        <v>0.162</v>
      </c>
      <c r="T138" s="179"/>
      <c r="U138" s="179">
        <f>U99/REVENUE!U20</f>
        <v>0.182</v>
      </c>
      <c r="V138" s="52"/>
      <c r="Z138" s="155" t="s">
        <v>15</v>
      </c>
      <c r="AA138" s="157"/>
      <c r="AB138" s="179">
        <f>C99/REVENUE!C459</f>
        <v>0.093</v>
      </c>
      <c r="AC138" s="179"/>
      <c r="AD138" s="179">
        <f>E99/REVENUE!E459</f>
        <v>0.089</v>
      </c>
      <c r="AE138" s="179"/>
      <c r="AF138" s="179">
        <f>G99/REVENUE!G459</f>
        <v>0.085</v>
      </c>
      <c r="AG138" s="179"/>
      <c r="AH138" s="179">
        <f>I99/REVENUE!I459</f>
        <v>0.108</v>
      </c>
      <c r="AI138" s="179"/>
      <c r="AJ138" s="179">
        <f>K99/REVENUE!K459</f>
        <v>0.111</v>
      </c>
      <c r="AK138" s="179"/>
      <c r="AL138" s="179">
        <f>M99/REVENUE!M459</f>
        <v>0.122</v>
      </c>
      <c r="AM138" s="179"/>
      <c r="AN138" s="179">
        <f>O99/REVENUE!O459</f>
        <v>0.151</v>
      </c>
      <c r="AO138" s="179"/>
      <c r="AP138" s="179">
        <f>Q99/REVENUE!Q459</f>
        <v>0.14</v>
      </c>
      <c r="AQ138" s="179"/>
      <c r="AR138" s="179">
        <f>S99/REVENUE!S459</f>
        <v>0.144</v>
      </c>
      <c r="AS138" s="179"/>
      <c r="AT138" s="179">
        <f>U99/REVENUE!U459</f>
        <v>0.162</v>
      </c>
      <c r="AU138" s="52"/>
    </row>
    <row r="139" spans="1:46" ht="11.25" customHeight="1">
      <c r="A139" s="157"/>
      <c r="B139" s="157"/>
      <c r="C139" s="179"/>
      <c r="D139" s="164"/>
      <c r="E139" s="179"/>
      <c r="F139" s="164"/>
      <c r="G139" s="179"/>
      <c r="H139" s="164"/>
      <c r="I139" s="179"/>
      <c r="J139" s="164"/>
      <c r="K139" s="179"/>
      <c r="L139" s="164"/>
      <c r="M139" s="179"/>
      <c r="N139" s="170"/>
      <c r="O139" s="179"/>
      <c r="P139" s="170"/>
      <c r="Q139" s="179"/>
      <c r="R139" s="157"/>
      <c r="S139" s="179"/>
      <c r="T139" s="157"/>
      <c r="U139" s="179"/>
      <c r="V139" s="52"/>
      <c r="Z139" s="157"/>
      <c r="AA139" s="157"/>
      <c r="AB139" s="179"/>
      <c r="AC139" s="164"/>
      <c r="AD139" s="179"/>
      <c r="AE139" s="164"/>
      <c r="AF139" s="179"/>
      <c r="AG139" s="164"/>
      <c r="AH139" s="179"/>
      <c r="AI139" s="164"/>
      <c r="AJ139" s="179"/>
      <c r="AK139" s="164"/>
      <c r="AL139" s="179"/>
      <c r="AM139" s="170"/>
      <c r="AN139" s="179"/>
      <c r="AO139" s="170"/>
      <c r="AP139" s="179"/>
      <c r="AQ139" s="157"/>
      <c r="AR139" s="179"/>
      <c r="AS139" s="157"/>
      <c r="AT139" s="179"/>
    </row>
    <row r="140" spans="1:47" ht="11.25" customHeight="1">
      <c r="A140" s="155" t="s">
        <v>16</v>
      </c>
      <c r="B140" s="157"/>
      <c r="C140" s="179">
        <f>C101/REVENUE!C22</f>
        <v>0.123</v>
      </c>
      <c r="D140" s="179"/>
      <c r="E140" s="179">
        <f>E101/REVENUE!E22</f>
        <v>0.14</v>
      </c>
      <c r="F140" s="179"/>
      <c r="G140" s="179">
        <f>G101/REVENUE!G22</f>
        <v>0.132</v>
      </c>
      <c r="H140" s="179"/>
      <c r="I140" s="179">
        <f>I101/REVENUE!I22</f>
        <v>0.141</v>
      </c>
      <c r="J140" s="179"/>
      <c r="K140" s="179">
        <f>K101/REVENUE!K22</f>
        <v>0.148</v>
      </c>
      <c r="L140" s="179"/>
      <c r="M140" s="179">
        <f>M101/REVENUE!M22</f>
        <v>0.155</v>
      </c>
      <c r="N140" s="179"/>
      <c r="O140" s="179">
        <f>O101/REVENUE!O22</f>
        <v>0.207</v>
      </c>
      <c r="P140" s="179"/>
      <c r="Q140" s="179">
        <f>Q101/REVENUE!Q22</f>
        <v>0.195</v>
      </c>
      <c r="R140" s="179"/>
      <c r="S140" s="179">
        <f>S101/REVENUE!S22</f>
        <v>0.196</v>
      </c>
      <c r="T140" s="179"/>
      <c r="U140" s="179">
        <f>U101/REVENUE!U22</f>
        <v>0.191</v>
      </c>
      <c r="V140" s="52"/>
      <c r="Z140" s="155" t="s">
        <v>16</v>
      </c>
      <c r="AA140" s="157"/>
      <c r="AB140" s="179">
        <f>C101/REVENUE!C461</f>
        <v>0.113</v>
      </c>
      <c r="AC140" s="179"/>
      <c r="AD140" s="179">
        <f>E101/REVENUE!E461</f>
        <v>0.127</v>
      </c>
      <c r="AE140" s="179"/>
      <c r="AF140" s="179">
        <f>G101/REVENUE!G461</f>
        <v>0.119</v>
      </c>
      <c r="AG140" s="179"/>
      <c r="AH140" s="179">
        <f>I101/REVENUE!I461</f>
        <v>0.129</v>
      </c>
      <c r="AI140" s="179"/>
      <c r="AJ140" s="179">
        <f>K101/REVENUE!K461</f>
        <v>0.136</v>
      </c>
      <c r="AK140" s="179"/>
      <c r="AL140" s="179">
        <f>M101/REVENUE!M461</f>
        <v>0.141</v>
      </c>
      <c r="AM140" s="179"/>
      <c r="AN140" s="179">
        <f>O101/REVENUE!O461</f>
        <v>0.187</v>
      </c>
      <c r="AO140" s="179"/>
      <c r="AP140" s="179">
        <f>Q101/REVENUE!Q461</f>
        <v>0.178</v>
      </c>
      <c r="AQ140" s="179"/>
      <c r="AR140" s="179">
        <f>S101/REVENUE!S461</f>
        <v>0.18</v>
      </c>
      <c r="AS140" s="179"/>
      <c r="AT140" s="179">
        <f>U101/REVENUE!U461</f>
        <v>0.174</v>
      </c>
      <c r="AU140" s="52"/>
    </row>
    <row r="141" spans="1:46" ht="11.25" customHeight="1">
      <c r="A141" s="157"/>
      <c r="B141" s="157"/>
      <c r="C141" s="179"/>
      <c r="D141" s="164"/>
      <c r="E141" s="179"/>
      <c r="F141" s="164"/>
      <c r="G141" s="179"/>
      <c r="H141" s="164"/>
      <c r="I141" s="179"/>
      <c r="J141" s="164"/>
      <c r="K141" s="179"/>
      <c r="L141" s="164"/>
      <c r="M141" s="179"/>
      <c r="N141" s="170"/>
      <c r="O141" s="179"/>
      <c r="P141" s="170"/>
      <c r="Q141" s="179"/>
      <c r="R141" s="157"/>
      <c r="S141" s="179"/>
      <c r="T141" s="157"/>
      <c r="U141" s="179"/>
      <c r="V141" s="52"/>
      <c r="Z141" s="157"/>
      <c r="AA141" s="157"/>
      <c r="AB141" s="179"/>
      <c r="AC141" s="164"/>
      <c r="AD141" s="179"/>
      <c r="AE141" s="164"/>
      <c r="AF141" s="179"/>
      <c r="AG141" s="164"/>
      <c r="AH141" s="179"/>
      <c r="AI141" s="164"/>
      <c r="AJ141" s="179"/>
      <c r="AK141" s="164"/>
      <c r="AL141" s="179"/>
      <c r="AM141" s="170"/>
      <c r="AN141" s="179"/>
      <c r="AO141" s="170"/>
      <c r="AP141" s="179"/>
      <c r="AQ141" s="157"/>
      <c r="AR141" s="179"/>
      <c r="AS141" s="157"/>
      <c r="AT141" s="179"/>
    </row>
    <row r="142" spans="1:47" ht="11.25" customHeight="1">
      <c r="A142" s="155" t="s">
        <v>17</v>
      </c>
      <c r="B142" s="157"/>
      <c r="C142" s="179">
        <f>C103/REVENUE!C24</f>
        <v>0.079</v>
      </c>
      <c r="D142" s="179"/>
      <c r="E142" s="179">
        <f>E103/REVENUE!E24</f>
        <v>0.082</v>
      </c>
      <c r="F142" s="179"/>
      <c r="G142" s="179">
        <f>G103/REVENUE!G24</f>
        <v>0.1</v>
      </c>
      <c r="H142" s="179"/>
      <c r="I142" s="179">
        <f>I103/REVENUE!I24</f>
        <v>0.092</v>
      </c>
      <c r="J142" s="179"/>
      <c r="K142" s="179">
        <f>K103/REVENUE!K24</f>
        <v>0.097</v>
      </c>
      <c r="L142" s="179"/>
      <c r="M142" s="179">
        <f>M103/REVENUE!M24</f>
        <v>0.094</v>
      </c>
      <c r="N142" s="179"/>
      <c r="O142" s="179">
        <f>O103/REVENUE!O24</f>
        <v>0.119</v>
      </c>
      <c r="P142" s="179"/>
      <c r="Q142" s="179">
        <f>Q103/REVENUE!Q24</f>
        <v>0.122</v>
      </c>
      <c r="R142" s="179"/>
      <c r="S142" s="179">
        <f>S103/REVENUE!S24</f>
        <v>0.144</v>
      </c>
      <c r="T142" s="179"/>
      <c r="U142" s="179">
        <f>U103/REVENUE!U24</f>
        <v>0.146</v>
      </c>
      <c r="V142" s="52"/>
      <c r="Z142" s="155" t="s">
        <v>17</v>
      </c>
      <c r="AA142" s="157"/>
      <c r="AB142" s="179">
        <f>C103/REVENUE!C463</f>
        <v>0.072</v>
      </c>
      <c r="AC142" s="179"/>
      <c r="AD142" s="179">
        <f>E103/REVENUE!E463</f>
        <v>0.075</v>
      </c>
      <c r="AE142" s="179"/>
      <c r="AF142" s="179">
        <f>G103/REVENUE!G463</f>
        <v>0.092</v>
      </c>
      <c r="AG142" s="179"/>
      <c r="AH142" s="179">
        <f>I103/REVENUE!I463</f>
        <v>0.084</v>
      </c>
      <c r="AI142" s="179"/>
      <c r="AJ142" s="179">
        <f>K103/REVENUE!K463</f>
        <v>0.09</v>
      </c>
      <c r="AK142" s="179"/>
      <c r="AL142" s="179">
        <f>M103/REVENUE!M463</f>
        <v>0.086</v>
      </c>
      <c r="AM142" s="179"/>
      <c r="AN142" s="179">
        <f>O103/REVENUE!O463</f>
        <v>0.108</v>
      </c>
      <c r="AO142" s="179"/>
      <c r="AP142" s="179">
        <f>Q103/REVENUE!Q463</f>
        <v>0.11</v>
      </c>
      <c r="AQ142" s="179"/>
      <c r="AR142" s="179">
        <f>S103/REVENUE!S463</f>
        <v>0.131</v>
      </c>
      <c r="AS142" s="179"/>
      <c r="AT142" s="179">
        <f>U103/REVENUE!U463</f>
        <v>0.132</v>
      </c>
      <c r="AU142" s="52"/>
    </row>
    <row r="143" spans="1:46" ht="11.25" customHeight="1">
      <c r="A143" s="157"/>
      <c r="B143" s="157"/>
      <c r="C143" s="179"/>
      <c r="D143" s="164"/>
      <c r="E143" s="179"/>
      <c r="F143" s="164"/>
      <c r="G143" s="179"/>
      <c r="H143" s="164"/>
      <c r="I143" s="179"/>
      <c r="J143" s="164"/>
      <c r="K143" s="179"/>
      <c r="L143" s="164"/>
      <c r="M143" s="179"/>
      <c r="N143" s="170"/>
      <c r="O143" s="179"/>
      <c r="P143" s="170"/>
      <c r="Q143" s="179"/>
      <c r="R143" s="157"/>
      <c r="S143" s="179"/>
      <c r="T143" s="157"/>
      <c r="U143" s="179"/>
      <c r="V143" s="52"/>
      <c r="Z143" s="157"/>
      <c r="AA143" s="157"/>
      <c r="AB143" s="179"/>
      <c r="AC143" s="164"/>
      <c r="AD143" s="179"/>
      <c r="AE143" s="164"/>
      <c r="AF143" s="179"/>
      <c r="AG143" s="164"/>
      <c r="AH143" s="179"/>
      <c r="AI143" s="164"/>
      <c r="AJ143" s="179"/>
      <c r="AK143" s="164"/>
      <c r="AL143" s="179"/>
      <c r="AM143" s="170"/>
      <c r="AN143" s="179"/>
      <c r="AO143" s="170"/>
      <c r="AP143" s="179"/>
      <c r="AQ143" s="157"/>
      <c r="AR143" s="179"/>
      <c r="AS143" s="157"/>
      <c r="AT143" s="179"/>
    </row>
    <row r="144" spans="1:47" ht="11.25" customHeight="1">
      <c r="A144" s="165" t="s">
        <v>18</v>
      </c>
      <c r="B144" s="157"/>
      <c r="C144" s="179">
        <f>C105/REVENUE!C26</f>
        <v>0.107</v>
      </c>
      <c r="D144" s="179"/>
      <c r="E144" s="179">
        <f>E105/REVENUE!E26</f>
        <v>0.109</v>
      </c>
      <c r="F144" s="179"/>
      <c r="G144" s="179">
        <f>G105/REVENUE!G26</f>
        <v>0.106</v>
      </c>
      <c r="H144" s="179"/>
      <c r="I144" s="179">
        <f>I105/REVENUE!I26</f>
        <v>0.122</v>
      </c>
      <c r="J144" s="179"/>
      <c r="K144" s="179">
        <f>K105/REVENUE!K26</f>
        <v>0.095</v>
      </c>
      <c r="L144" s="179"/>
      <c r="M144" s="179">
        <f>M105/REVENUE!M26</f>
        <v>0.104</v>
      </c>
      <c r="N144" s="179"/>
      <c r="O144" s="179">
        <f>O105/REVENUE!O26</f>
        <v>0.151</v>
      </c>
      <c r="P144" s="179"/>
      <c r="Q144" s="179">
        <f>Q105/REVENUE!Q26</f>
        <v>0.104</v>
      </c>
      <c r="R144" s="179"/>
      <c r="S144" s="179">
        <f>S105/REVENUE!S26</f>
        <v>0.105</v>
      </c>
      <c r="T144" s="179"/>
      <c r="U144" s="179">
        <f>U105/REVENUE!U26</f>
        <v>0.096</v>
      </c>
      <c r="V144" s="52"/>
      <c r="Z144" s="165" t="s">
        <v>18</v>
      </c>
      <c r="AA144" s="157"/>
      <c r="AB144" s="179">
        <f>C105/REVENUE!C465</f>
        <v>0.095</v>
      </c>
      <c r="AC144" s="179"/>
      <c r="AD144" s="179">
        <f>E105/REVENUE!E465</f>
        <v>0.098</v>
      </c>
      <c r="AE144" s="179"/>
      <c r="AF144" s="179">
        <f>G105/REVENUE!G465</f>
        <v>0.095</v>
      </c>
      <c r="AG144" s="179"/>
      <c r="AH144" s="179">
        <f>I105/REVENUE!I465</f>
        <v>0.107</v>
      </c>
      <c r="AI144" s="179"/>
      <c r="AJ144" s="179">
        <f>K105/REVENUE!K465</f>
        <v>0.084</v>
      </c>
      <c r="AK144" s="179"/>
      <c r="AL144" s="179">
        <f>M105/REVENUE!M465</f>
        <v>0.091</v>
      </c>
      <c r="AM144" s="179"/>
      <c r="AN144" s="179">
        <f>O105/REVENUE!O465</f>
        <v>0.133</v>
      </c>
      <c r="AO144" s="179"/>
      <c r="AP144" s="179">
        <f>Q105/REVENUE!Q465</f>
        <v>0.091</v>
      </c>
      <c r="AQ144" s="179"/>
      <c r="AR144" s="179">
        <f>S105/REVENUE!S465</f>
        <v>0.092</v>
      </c>
      <c r="AS144" s="179"/>
      <c r="AT144" s="179">
        <f>U105/REVENUE!U465</f>
        <v>0.084</v>
      </c>
      <c r="AU144" s="52"/>
    </row>
    <row r="145" spans="1:46" ht="11.25" customHeight="1">
      <c r="A145" s="155"/>
      <c r="B145" s="157"/>
      <c r="C145" s="179"/>
      <c r="D145" s="164"/>
      <c r="E145" s="179"/>
      <c r="F145" s="164"/>
      <c r="G145" s="179"/>
      <c r="H145" s="164"/>
      <c r="I145" s="179"/>
      <c r="J145" s="164"/>
      <c r="K145" s="179"/>
      <c r="L145" s="164"/>
      <c r="M145" s="179"/>
      <c r="N145" s="170"/>
      <c r="O145" s="179"/>
      <c r="P145" s="170"/>
      <c r="Q145" s="179"/>
      <c r="R145" s="157"/>
      <c r="S145" s="179"/>
      <c r="T145" s="157"/>
      <c r="U145" s="179"/>
      <c r="V145" s="52"/>
      <c r="Z145" s="155"/>
      <c r="AA145" s="157"/>
      <c r="AB145" s="179"/>
      <c r="AC145" s="164"/>
      <c r="AD145" s="179"/>
      <c r="AE145" s="164"/>
      <c r="AF145" s="179"/>
      <c r="AG145" s="164"/>
      <c r="AH145" s="179"/>
      <c r="AI145" s="164"/>
      <c r="AJ145" s="179"/>
      <c r="AK145" s="164"/>
      <c r="AL145" s="179"/>
      <c r="AM145" s="170"/>
      <c r="AN145" s="179"/>
      <c r="AO145" s="170"/>
      <c r="AP145" s="179"/>
      <c r="AQ145" s="157"/>
      <c r="AR145" s="179"/>
      <c r="AS145" s="157"/>
      <c r="AT145" s="179"/>
    </row>
    <row r="146" spans="1:47" ht="11.25" customHeight="1">
      <c r="A146" s="155" t="s">
        <v>40</v>
      </c>
      <c r="B146" s="157"/>
      <c r="C146" s="179">
        <f>C107/REVENUE!C28</f>
        <v>0.139</v>
      </c>
      <c r="D146" s="179"/>
      <c r="E146" s="179">
        <f>E107/REVENUE!E28</f>
        <v>0.121</v>
      </c>
      <c r="F146" s="179"/>
      <c r="G146" s="179">
        <f>G107/REVENUE!G28</f>
        <v>0.127</v>
      </c>
      <c r="H146" s="179"/>
      <c r="I146" s="179">
        <f>I107/REVENUE!I28</f>
        <v>0.116</v>
      </c>
      <c r="J146" s="179"/>
      <c r="K146" s="179">
        <f>K107/REVENUE!K28</f>
        <v>0.114</v>
      </c>
      <c r="L146" s="179"/>
      <c r="M146" s="179">
        <f>M107/REVENUE!M28</f>
        <v>0.165</v>
      </c>
      <c r="N146" s="179"/>
      <c r="O146" s="179">
        <f>O107/REVENUE!O28</f>
        <v>0.177</v>
      </c>
      <c r="P146" s="179"/>
      <c r="Q146" s="179">
        <f>Q107/REVENUE!Q28</f>
        <v>0.168</v>
      </c>
      <c r="R146" s="179"/>
      <c r="S146" s="179">
        <f>S107/REVENUE!S28</f>
        <v>0.147</v>
      </c>
      <c r="T146" s="179"/>
      <c r="U146" s="179">
        <f>U107/REVENUE!U28</f>
        <v>0.14</v>
      </c>
      <c r="V146" s="52"/>
      <c r="Z146" s="155" t="s">
        <v>40</v>
      </c>
      <c r="AA146" s="157"/>
      <c r="AB146" s="179">
        <f>C107/REVENUE!C467</f>
        <v>0.119</v>
      </c>
      <c r="AC146" s="179"/>
      <c r="AD146" s="179">
        <f>E107/REVENUE!E467</f>
        <v>0.106</v>
      </c>
      <c r="AE146" s="179"/>
      <c r="AF146" s="179">
        <f>G107/REVENUE!G467</f>
        <v>0.113</v>
      </c>
      <c r="AG146" s="179"/>
      <c r="AH146" s="179">
        <f>I107/REVENUE!I467</f>
        <v>0.103</v>
      </c>
      <c r="AI146" s="179"/>
      <c r="AJ146" s="179">
        <f>K107/REVENUE!K467</f>
        <v>0.101</v>
      </c>
      <c r="AK146" s="179"/>
      <c r="AL146" s="179">
        <f>M107/REVENUE!M467</f>
        <v>0.148</v>
      </c>
      <c r="AM146" s="179"/>
      <c r="AN146" s="179">
        <f>O107/REVENUE!O467</f>
        <v>0.153</v>
      </c>
      <c r="AO146" s="179"/>
      <c r="AP146" s="179">
        <f>Q107/REVENUE!Q467</f>
        <v>0.147</v>
      </c>
      <c r="AQ146" s="179"/>
      <c r="AR146" s="179">
        <f>S107/REVENUE!S467</f>
        <v>0.129</v>
      </c>
      <c r="AS146" s="179"/>
      <c r="AT146" s="179">
        <f>U107/REVENUE!U467</f>
        <v>0.124</v>
      </c>
      <c r="AU146" s="52"/>
    </row>
    <row r="147" spans="1:46" ht="11.25" customHeight="1">
      <c r="A147" s="155"/>
      <c r="B147" s="157"/>
      <c r="C147" s="179"/>
      <c r="D147" s="164"/>
      <c r="E147" s="179"/>
      <c r="F147" s="164"/>
      <c r="G147" s="179"/>
      <c r="H147" s="164"/>
      <c r="I147" s="179"/>
      <c r="J147" s="164"/>
      <c r="K147" s="179"/>
      <c r="L147" s="164"/>
      <c r="M147" s="179"/>
      <c r="N147" s="170"/>
      <c r="O147" s="179"/>
      <c r="P147" s="170"/>
      <c r="Q147" s="179"/>
      <c r="R147" s="157"/>
      <c r="S147" s="179"/>
      <c r="T147" s="157"/>
      <c r="U147" s="179"/>
      <c r="V147" s="52"/>
      <c r="Z147" s="155"/>
      <c r="AA147" s="157"/>
      <c r="AB147" s="179"/>
      <c r="AC147" s="164"/>
      <c r="AD147" s="179"/>
      <c r="AE147" s="164"/>
      <c r="AF147" s="179"/>
      <c r="AG147" s="164"/>
      <c r="AH147" s="179"/>
      <c r="AI147" s="164"/>
      <c r="AJ147" s="179"/>
      <c r="AK147" s="164"/>
      <c r="AL147" s="179"/>
      <c r="AM147" s="170"/>
      <c r="AN147" s="179"/>
      <c r="AO147" s="170"/>
      <c r="AP147" s="179"/>
      <c r="AQ147" s="157"/>
      <c r="AR147" s="179"/>
      <c r="AS147" s="157"/>
      <c r="AT147" s="179"/>
    </row>
    <row r="148" spans="1:47" ht="11.25" customHeight="1">
      <c r="A148" s="155" t="s">
        <v>19</v>
      </c>
      <c r="B148" s="157"/>
      <c r="C148" s="179">
        <f>C109/REVENUE!C30</f>
        <v>0.131</v>
      </c>
      <c r="D148" s="179"/>
      <c r="E148" s="179">
        <f>E109/REVENUE!E30</f>
        <v>0.095</v>
      </c>
      <c r="F148" s="179"/>
      <c r="G148" s="179">
        <f>G109/REVENUE!G30</f>
        <v>0.082</v>
      </c>
      <c r="H148" s="179"/>
      <c r="I148" s="179">
        <f>I109/REVENUE!I30</f>
        <v>0.077</v>
      </c>
      <c r="J148" s="179"/>
      <c r="K148" s="179">
        <f>K109/REVENUE!K30</f>
        <v>0.089</v>
      </c>
      <c r="L148" s="179"/>
      <c r="M148" s="179">
        <f>M109/REVENUE!M30</f>
        <v>0.116</v>
      </c>
      <c r="N148" s="179"/>
      <c r="O148" s="179">
        <f>O109/REVENUE!O30</f>
        <v>0.139</v>
      </c>
      <c r="P148" s="179"/>
      <c r="Q148" s="179">
        <f>Q109/REVENUE!Q30</f>
        <v>0.145</v>
      </c>
      <c r="R148" s="179"/>
      <c r="S148" s="179">
        <f>S109/REVENUE!S30</f>
        <v>0.151</v>
      </c>
      <c r="T148" s="179"/>
      <c r="U148" s="179">
        <f>U109/REVENUE!U30</f>
        <v>0.155</v>
      </c>
      <c r="V148" s="52"/>
      <c r="Z148" s="155" t="s">
        <v>19</v>
      </c>
      <c r="AA148" s="157"/>
      <c r="AB148" s="179">
        <f>C109/REVENUE!C469</f>
        <v>0.113</v>
      </c>
      <c r="AC148" s="179"/>
      <c r="AD148" s="179">
        <f>E109/REVENUE!E469</f>
        <v>0.084</v>
      </c>
      <c r="AE148" s="179"/>
      <c r="AF148" s="179">
        <f>G109/REVENUE!G469</f>
        <v>0.073</v>
      </c>
      <c r="AG148" s="179"/>
      <c r="AH148" s="179">
        <f>I109/REVENUE!I469</f>
        <v>0.068</v>
      </c>
      <c r="AI148" s="179"/>
      <c r="AJ148" s="179">
        <f>K109/REVENUE!K469</f>
        <v>0.079</v>
      </c>
      <c r="AK148" s="179"/>
      <c r="AL148" s="179">
        <f>M109/REVENUE!M469</f>
        <v>0.102</v>
      </c>
      <c r="AM148" s="179"/>
      <c r="AN148" s="179">
        <f>O109/REVENUE!O469</f>
        <v>0.12</v>
      </c>
      <c r="AO148" s="179"/>
      <c r="AP148" s="179">
        <f>Q109/REVENUE!Q469</f>
        <v>0.125</v>
      </c>
      <c r="AQ148" s="179"/>
      <c r="AR148" s="179">
        <f>S109/REVENUE!S469</f>
        <v>0.131</v>
      </c>
      <c r="AS148" s="179"/>
      <c r="AT148" s="179">
        <f>U109/REVENUE!U469</f>
        <v>0.134</v>
      </c>
      <c r="AU148" s="52"/>
    </row>
    <row r="149" spans="1:67" ht="11.25" customHeight="1">
      <c r="A149" s="155"/>
      <c r="B149" s="157"/>
      <c r="C149" s="179"/>
      <c r="D149" s="211"/>
      <c r="E149" s="179"/>
      <c r="F149" s="211"/>
      <c r="G149" s="179"/>
      <c r="H149" s="211"/>
      <c r="I149" s="179"/>
      <c r="J149" s="211"/>
      <c r="K149" s="179"/>
      <c r="L149" s="211"/>
      <c r="M149" s="179"/>
      <c r="N149" s="181"/>
      <c r="O149" s="179"/>
      <c r="P149" s="181"/>
      <c r="Q149" s="179"/>
      <c r="R149" s="177"/>
      <c r="S149" s="179"/>
      <c r="T149" s="177"/>
      <c r="U149" s="179"/>
      <c r="V149" s="52"/>
      <c r="W149" s="51"/>
      <c r="Z149" s="155"/>
      <c r="AA149" s="157"/>
      <c r="AB149" s="180"/>
      <c r="AC149" s="211"/>
      <c r="AD149" s="180"/>
      <c r="AE149" s="211"/>
      <c r="AF149" s="180"/>
      <c r="AG149" s="211"/>
      <c r="AH149" s="180"/>
      <c r="AI149" s="211"/>
      <c r="AJ149" s="180"/>
      <c r="AK149" s="211"/>
      <c r="AL149" s="180"/>
      <c r="AM149" s="181"/>
      <c r="AN149" s="180"/>
      <c r="AO149" s="181"/>
      <c r="AP149" s="180"/>
      <c r="AQ149" s="177"/>
      <c r="AR149" s="179"/>
      <c r="AS149" s="177"/>
      <c r="AT149" s="179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</row>
    <row r="150" spans="1:67" ht="11.25" customHeight="1">
      <c r="A150" s="166" t="s">
        <v>20</v>
      </c>
      <c r="B150" s="177"/>
      <c r="C150" s="179">
        <f>C111/REVENUE!C32</f>
        <v>0.071</v>
      </c>
      <c r="D150" s="179"/>
      <c r="E150" s="179">
        <f>E111/REVENUE!E32</f>
        <v>0.105</v>
      </c>
      <c r="F150" s="179"/>
      <c r="G150" s="179">
        <f>G111/REVENUE!G32</f>
        <v>0.105</v>
      </c>
      <c r="H150" s="179"/>
      <c r="I150" s="179">
        <f>I111/REVENUE!I32</f>
        <v>0.109</v>
      </c>
      <c r="J150" s="179"/>
      <c r="K150" s="179">
        <f>K111/REVENUE!K32</f>
        <v>0.119</v>
      </c>
      <c r="L150" s="179"/>
      <c r="M150" s="179">
        <f>M111/REVENUE!M32</f>
        <v>0.14</v>
      </c>
      <c r="N150" s="179"/>
      <c r="O150" s="179">
        <f>O111/REVENUE!O32</f>
        <v>0.165</v>
      </c>
      <c r="P150" s="179"/>
      <c r="Q150" s="179">
        <f>Q111/REVENUE!Q32</f>
        <v>0.154</v>
      </c>
      <c r="R150" s="179"/>
      <c r="S150" s="179">
        <f>S111/REVENUE!S32</f>
        <v>0.145</v>
      </c>
      <c r="T150" s="179"/>
      <c r="U150" s="179">
        <f>U111/REVENUE!U32</f>
        <v>0.151</v>
      </c>
      <c r="V150" s="52"/>
      <c r="W150" s="51"/>
      <c r="Z150" s="166" t="s">
        <v>20</v>
      </c>
      <c r="AA150" s="177"/>
      <c r="AB150" s="179">
        <f>C111/REVENUE!C471</f>
        <v>0.062</v>
      </c>
      <c r="AC150" s="179"/>
      <c r="AD150" s="179">
        <f>E111/REVENUE!E471</f>
        <v>0.093</v>
      </c>
      <c r="AE150" s="179"/>
      <c r="AF150" s="179">
        <f>G111/REVENUE!G471</f>
        <v>0.093</v>
      </c>
      <c r="AG150" s="179"/>
      <c r="AH150" s="179">
        <f>I111/REVENUE!I471</f>
        <v>0.098</v>
      </c>
      <c r="AI150" s="179"/>
      <c r="AJ150" s="179">
        <f>K111/REVENUE!K471</f>
        <v>0.106</v>
      </c>
      <c r="AK150" s="179"/>
      <c r="AL150" s="179">
        <f>M111/REVENUE!M471</f>
        <v>0.125</v>
      </c>
      <c r="AM150" s="179"/>
      <c r="AN150" s="179">
        <f>O111/REVENUE!O471</f>
        <v>0.148</v>
      </c>
      <c r="AO150" s="179"/>
      <c r="AP150" s="179">
        <f>Q111/REVENUE!Q471</f>
        <v>0.137</v>
      </c>
      <c r="AQ150" s="179"/>
      <c r="AR150" s="179">
        <f>S111/REVENUE!S471</f>
        <v>0.13</v>
      </c>
      <c r="AS150" s="179"/>
      <c r="AT150" s="179">
        <f>U111/REVENUE!U471</f>
        <v>0.136</v>
      </c>
      <c r="AU150" s="52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</row>
    <row r="151" spans="1:67" ht="11.25" customHeight="1">
      <c r="A151" s="166"/>
      <c r="B151" s="177"/>
      <c r="C151" s="179"/>
      <c r="D151" s="181"/>
      <c r="E151" s="179"/>
      <c r="F151" s="181"/>
      <c r="G151" s="179"/>
      <c r="H151" s="181"/>
      <c r="I151" s="179"/>
      <c r="J151" s="181"/>
      <c r="K151" s="179"/>
      <c r="L151" s="181"/>
      <c r="M151" s="179"/>
      <c r="N151" s="181"/>
      <c r="O151" s="179"/>
      <c r="P151" s="181"/>
      <c r="Q151" s="179"/>
      <c r="R151" s="177"/>
      <c r="S151" s="179"/>
      <c r="T151" s="177"/>
      <c r="U151" s="179"/>
      <c r="V151" s="52"/>
      <c r="W151" s="51"/>
      <c r="Z151" s="166"/>
      <c r="AA151" s="177"/>
      <c r="AB151" s="169"/>
      <c r="AC151" s="181"/>
      <c r="AD151" s="169"/>
      <c r="AE151" s="181"/>
      <c r="AF151" s="169"/>
      <c r="AG151" s="181"/>
      <c r="AH151" s="169"/>
      <c r="AI151" s="181"/>
      <c r="AJ151" s="169"/>
      <c r="AK151" s="181"/>
      <c r="AL151" s="169"/>
      <c r="AM151" s="181"/>
      <c r="AN151" s="169"/>
      <c r="AO151" s="181"/>
      <c r="AP151" s="180"/>
      <c r="AQ151" s="177"/>
      <c r="AR151" s="179"/>
      <c r="AS151" s="177"/>
      <c r="AT151" s="179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</row>
    <row r="152" spans="1:67" ht="11.25" customHeight="1">
      <c r="A152" s="166" t="s">
        <v>31</v>
      </c>
      <c r="B152" s="177"/>
      <c r="C152" s="179">
        <f>C113/REVENUE!C34</f>
        <v>0.101</v>
      </c>
      <c r="D152" s="179"/>
      <c r="E152" s="179">
        <f>E113/REVENUE!E34</f>
        <v>0.103</v>
      </c>
      <c r="F152" s="179"/>
      <c r="G152" s="179">
        <f>G113/REVENUE!G34</f>
        <v>0.103</v>
      </c>
      <c r="H152" s="179"/>
      <c r="I152" s="179">
        <f>I113/REVENUE!I34</f>
        <v>0.103</v>
      </c>
      <c r="J152" s="179"/>
      <c r="K152" s="179">
        <f>K113/REVENUE!K34</f>
        <v>0.107</v>
      </c>
      <c r="L152" s="179"/>
      <c r="M152" s="179">
        <f>M113/REVENUE!M34</f>
        <v>0.12</v>
      </c>
      <c r="N152" s="179"/>
      <c r="O152" s="179">
        <f>O113/REVENUE!O34</f>
        <v>0.149</v>
      </c>
      <c r="P152" s="179"/>
      <c r="Q152" s="179">
        <f>Q113/REVENUE!Q34</f>
        <v>0.141</v>
      </c>
      <c r="R152" s="179"/>
      <c r="S152" s="179">
        <f>S113/REVENUE!S34</f>
        <v>0.141</v>
      </c>
      <c r="T152" s="179"/>
      <c r="U152" s="179">
        <f>U113/REVENUE!U34</f>
        <v>0.142</v>
      </c>
      <c r="V152" s="52"/>
      <c r="W152" s="51"/>
      <c r="Z152" s="166" t="s">
        <v>31</v>
      </c>
      <c r="AA152" s="177"/>
      <c r="AB152" s="179">
        <f>C113/REVENUE!C473</f>
        <v>0.09</v>
      </c>
      <c r="AC152" s="179"/>
      <c r="AD152" s="179">
        <f>E113/REVENUE!E473</f>
        <v>0.092</v>
      </c>
      <c r="AE152" s="179"/>
      <c r="AF152" s="179">
        <f>G113/REVENUE!G473</f>
        <v>0.092</v>
      </c>
      <c r="AG152" s="179"/>
      <c r="AH152" s="179">
        <f>I113/REVENUE!I473</f>
        <v>0.092</v>
      </c>
      <c r="AI152" s="179"/>
      <c r="AJ152" s="179">
        <f>K113/REVENUE!K473</f>
        <v>0.096</v>
      </c>
      <c r="AK152" s="179"/>
      <c r="AL152" s="179">
        <f>M113/REVENUE!M473</f>
        <v>0.107</v>
      </c>
      <c r="AM152" s="179"/>
      <c r="AN152" s="179">
        <f>O113/REVENUE!O473</f>
        <v>0.132</v>
      </c>
      <c r="AO152" s="179"/>
      <c r="AP152" s="179">
        <f>Q113/REVENUE!Q473</f>
        <v>0.125</v>
      </c>
      <c r="AQ152" s="179"/>
      <c r="AR152" s="179">
        <f>S113/REVENUE!S473</f>
        <v>0.125</v>
      </c>
      <c r="AS152" s="179"/>
      <c r="AT152" s="179">
        <f>U113/REVENUE!U473</f>
        <v>0.126</v>
      </c>
      <c r="AU152" s="52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</row>
    <row r="153" spans="1:69" ht="11.25" customHeight="1">
      <c r="A153" s="155"/>
      <c r="B153" s="157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52"/>
      <c r="W153" s="52"/>
      <c r="X153" s="51"/>
      <c r="AB153" s="39"/>
      <c r="AD153" s="53"/>
      <c r="AE153" s="51"/>
      <c r="AF153" s="53"/>
      <c r="AG153" s="51"/>
      <c r="AH153" s="53"/>
      <c r="AI153" s="51"/>
      <c r="AJ153" s="53"/>
      <c r="AK153" s="51"/>
      <c r="AL153" s="53"/>
      <c r="AM153" s="51"/>
      <c r="AN153" s="53"/>
      <c r="AO153" s="51"/>
      <c r="AP153" s="53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</row>
    <row r="154" spans="1:69" ht="11.25" customHeight="1">
      <c r="A154" s="157"/>
      <c r="B154" s="15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51"/>
      <c r="W154" s="51"/>
      <c r="X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</row>
    <row r="155" spans="1:21" ht="11.25" customHeight="1">
      <c r="A155" s="155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89"/>
      <c r="P155" s="157"/>
      <c r="Q155" s="157"/>
      <c r="R155" s="157"/>
      <c r="S155" s="287"/>
      <c r="T155" s="157"/>
      <c r="U155" s="157"/>
    </row>
    <row r="156" spans="1:21" ht="11.25" customHeight="1">
      <c r="A156" s="155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</row>
    <row r="157" spans="1:21" ht="11.25" customHeight="1">
      <c r="A157" s="155" t="s">
        <v>0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</row>
    <row r="158" spans="1:21" ht="11.25" customHeight="1">
      <c r="A158" s="155" t="s">
        <v>70</v>
      </c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</row>
    <row r="159" spans="1:21" ht="11.25" customHeight="1">
      <c r="A159" s="158" t="str">
        <f>A3</f>
        <v>1990 - 1999</v>
      </c>
      <c r="B159" s="175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</row>
    <row r="160" spans="1:21" ht="11.25" customHeight="1">
      <c r="A160" s="155" t="s">
        <v>2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</row>
    <row r="161" spans="1:21" ht="11.25" customHeight="1">
      <c r="A161" s="155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</row>
    <row r="162" spans="1:21" ht="11.25" customHeight="1">
      <c r="A162" s="155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</row>
    <row r="163" spans="1:22" ht="11.25" customHeight="1">
      <c r="A163" s="155"/>
      <c r="B163" s="157"/>
      <c r="C163" s="276" t="s">
        <v>3</v>
      </c>
      <c r="D163" s="177"/>
      <c r="E163" s="276" t="s">
        <v>4</v>
      </c>
      <c r="F163" s="177"/>
      <c r="G163" s="276" t="s">
        <v>5</v>
      </c>
      <c r="H163" s="177"/>
      <c r="I163" s="276" t="s">
        <v>6</v>
      </c>
      <c r="J163" s="177"/>
      <c r="K163" s="276" t="s">
        <v>7</v>
      </c>
      <c r="L163" s="177"/>
      <c r="M163" s="278" t="s">
        <v>8</v>
      </c>
      <c r="N163" s="177"/>
      <c r="O163" s="278" t="s">
        <v>9</v>
      </c>
      <c r="P163" s="177"/>
      <c r="Q163" s="280">
        <v>1997</v>
      </c>
      <c r="R163" s="177"/>
      <c r="S163" s="280">
        <v>1998</v>
      </c>
      <c r="T163" s="157"/>
      <c r="U163" s="280">
        <v>1999</v>
      </c>
      <c r="V163" s="42"/>
    </row>
    <row r="164" spans="1:21" ht="11.25" customHeight="1">
      <c r="A164" s="155"/>
      <c r="B164" s="157"/>
      <c r="C164" s="162"/>
      <c r="D164" s="157"/>
      <c r="E164" s="162"/>
      <c r="F164" s="157"/>
      <c r="G164" s="162"/>
      <c r="H164" s="157"/>
      <c r="I164" s="162"/>
      <c r="J164" s="157"/>
      <c r="K164" s="162"/>
      <c r="L164" s="157"/>
      <c r="M164" s="162"/>
      <c r="N164" s="157"/>
      <c r="O164" s="162"/>
      <c r="P164" s="157"/>
      <c r="Q164" s="157"/>
      <c r="R164" s="157"/>
      <c r="S164" s="157"/>
      <c r="T164" s="157"/>
      <c r="U164" s="157"/>
    </row>
    <row r="165" spans="1:21" ht="11.25" customHeight="1">
      <c r="A165" s="155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</row>
    <row r="166" spans="1:22" ht="11.25" customHeight="1">
      <c r="A166" s="155" t="s">
        <v>10</v>
      </c>
      <c r="B166" s="157"/>
      <c r="C166" s="164">
        <f>C10+C89</f>
        <v>52777</v>
      </c>
      <c r="D166" s="164"/>
      <c r="E166" s="164">
        <f>E10+E89</f>
        <v>49908</v>
      </c>
      <c r="F166" s="164"/>
      <c r="G166" s="164">
        <f>G10+G89</f>
        <v>55569</v>
      </c>
      <c r="H166" s="164"/>
      <c r="I166" s="164">
        <f>I10+I89</f>
        <v>64232</v>
      </c>
      <c r="J166" s="164"/>
      <c r="K166" s="164">
        <f>K10+K89</f>
        <v>66170</v>
      </c>
      <c r="L166" s="164"/>
      <c r="M166" s="164">
        <f>M10+M89</f>
        <v>78828</v>
      </c>
      <c r="N166" s="303"/>
      <c r="O166" s="164">
        <f>O10+O89</f>
        <v>90868</v>
      </c>
      <c r="P166" s="303"/>
      <c r="Q166" s="164">
        <f>Q10+Q89</f>
        <v>86529</v>
      </c>
      <c r="R166" s="303"/>
      <c r="S166" s="164">
        <f>S10+S89</f>
        <v>83787</v>
      </c>
      <c r="T166" s="304"/>
      <c r="U166" s="164">
        <f>U10+U89</f>
        <v>104899</v>
      </c>
      <c r="V166" s="25"/>
    </row>
    <row r="167" spans="1:22" ht="11.25" customHeight="1">
      <c r="A167" s="157"/>
      <c r="B167" s="157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70"/>
      <c r="O167" s="164"/>
      <c r="P167" s="170"/>
      <c r="Q167" s="164"/>
      <c r="R167" s="170"/>
      <c r="S167" s="164"/>
      <c r="T167" s="157"/>
      <c r="U167" s="164"/>
      <c r="V167" s="25"/>
    </row>
    <row r="168" spans="1:22" ht="11.25" customHeight="1">
      <c r="A168" s="155" t="s">
        <v>11</v>
      </c>
      <c r="B168" s="157"/>
      <c r="C168" s="164">
        <f>C12+C91</f>
        <v>51721</v>
      </c>
      <c r="D168" s="164"/>
      <c r="E168" s="164">
        <f>E12+E91</f>
        <v>57581</v>
      </c>
      <c r="F168" s="164"/>
      <c r="G168" s="164">
        <f>G12+G91</f>
        <v>57998</v>
      </c>
      <c r="H168" s="164"/>
      <c r="I168" s="164">
        <f>I12+I91</f>
        <v>50754</v>
      </c>
      <c r="J168" s="164"/>
      <c r="K168" s="164">
        <f>K12+K91</f>
        <v>55235</v>
      </c>
      <c r="L168" s="164"/>
      <c r="M168" s="164">
        <f>M12+M91</f>
        <v>65445</v>
      </c>
      <c r="N168" s="170"/>
      <c r="O168" s="164">
        <f>O12+O91</f>
        <v>76964</v>
      </c>
      <c r="P168" s="170"/>
      <c r="Q168" s="164">
        <f>Q12+Q91</f>
        <v>82545</v>
      </c>
      <c r="R168" s="170"/>
      <c r="S168" s="164">
        <f>S12+S91</f>
        <v>107438</v>
      </c>
      <c r="T168" s="157"/>
      <c r="U168" s="164">
        <f>U12+U91</f>
        <v>120930</v>
      </c>
      <c r="V168" s="25"/>
    </row>
    <row r="169" spans="1:22" ht="11.25" customHeight="1">
      <c r="A169" s="157"/>
      <c r="B169" s="157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70"/>
      <c r="O169" s="164"/>
      <c r="P169" s="170"/>
      <c r="Q169" s="164"/>
      <c r="R169" s="170"/>
      <c r="S169" s="164"/>
      <c r="T169" s="157"/>
      <c r="U169" s="164"/>
      <c r="V169" s="25"/>
    </row>
    <row r="170" spans="1:22" ht="11.25" customHeight="1">
      <c r="A170" s="155" t="s">
        <v>12</v>
      </c>
      <c r="B170" s="157"/>
      <c r="C170" s="164">
        <f>C14+C93</f>
        <v>84101</v>
      </c>
      <c r="D170" s="164"/>
      <c r="E170" s="164">
        <f>E14+E93</f>
        <v>79524</v>
      </c>
      <c r="F170" s="164"/>
      <c r="G170" s="164">
        <f>G14+G93</f>
        <v>91444</v>
      </c>
      <c r="H170" s="164"/>
      <c r="I170" s="164">
        <f>I14+I93</f>
        <v>74401</v>
      </c>
      <c r="J170" s="164"/>
      <c r="K170" s="164">
        <f>K14+K93</f>
        <v>93695</v>
      </c>
      <c r="L170" s="164"/>
      <c r="M170" s="164">
        <f>M14+M93</f>
        <v>102558</v>
      </c>
      <c r="N170" s="170"/>
      <c r="O170" s="164">
        <f>O14+O93</f>
        <v>121959</v>
      </c>
      <c r="P170" s="170"/>
      <c r="Q170" s="164">
        <f>Q14+Q93</f>
        <v>122941</v>
      </c>
      <c r="R170" s="170"/>
      <c r="S170" s="164">
        <f>S14+S93</f>
        <v>142591</v>
      </c>
      <c r="T170" s="157"/>
      <c r="U170" s="164">
        <f>U14+U93</f>
        <v>141524</v>
      </c>
      <c r="V170" s="25"/>
    </row>
    <row r="171" spans="1:22" ht="11.25" customHeight="1">
      <c r="A171" s="157"/>
      <c r="B171" s="157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70"/>
      <c r="O171" s="164"/>
      <c r="P171" s="170"/>
      <c r="Q171" s="164"/>
      <c r="R171" s="170"/>
      <c r="S171" s="164"/>
      <c r="T171" s="157"/>
      <c r="U171" s="164"/>
      <c r="V171" s="25"/>
    </row>
    <row r="172" spans="1:22" ht="11.25" customHeight="1">
      <c r="A172" s="165" t="s">
        <v>13</v>
      </c>
      <c r="B172" s="157"/>
      <c r="C172" s="164">
        <f>C16+C95</f>
        <v>32636</v>
      </c>
      <c r="D172" s="164"/>
      <c r="E172" s="164">
        <f>E16+E95</f>
        <v>32373</v>
      </c>
      <c r="F172" s="164"/>
      <c r="G172" s="164">
        <f>G16+G95</f>
        <v>35118</v>
      </c>
      <c r="H172" s="164"/>
      <c r="I172" s="164">
        <f>I16+I95</f>
        <v>38274</v>
      </c>
      <c r="J172" s="164"/>
      <c r="K172" s="164">
        <f>K16+K95</f>
        <v>40230</v>
      </c>
      <c r="L172" s="164"/>
      <c r="M172" s="164">
        <f>M16+M95</f>
        <v>44036</v>
      </c>
      <c r="N172" s="170"/>
      <c r="O172" s="164">
        <f>O16+O95</f>
        <v>53579</v>
      </c>
      <c r="P172" s="170"/>
      <c r="Q172" s="164">
        <f>Q16+Q95</f>
        <v>50343</v>
      </c>
      <c r="R172" s="170"/>
      <c r="S172" s="164">
        <f>S16+S95</f>
        <v>51198</v>
      </c>
      <c r="T172" s="157"/>
      <c r="U172" s="164">
        <f>U16+U95</f>
        <v>50798</v>
      </c>
      <c r="V172" s="25"/>
    </row>
    <row r="173" spans="1:22" ht="11.25" customHeight="1">
      <c r="A173" s="157"/>
      <c r="B173" s="157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70"/>
      <c r="O173" s="164"/>
      <c r="P173" s="170"/>
      <c r="Q173" s="164"/>
      <c r="R173" s="170"/>
      <c r="S173" s="164"/>
      <c r="T173" s="157"/>
      <c r="U173" s="164"/>
      <c r="V173" s="25"/>
    </row>
    <row r="174" spans="1:22" ht="11.25" customHeight="1">
      <c r="A174" s="155" t="s">
        <v>14</v>
      </c>
      <c r="B174" s="157"/>
      <c r="C174" s="164">
        <f>C18+C97</f>
        <v>56210</v>
      </c>
      <c r="D174" s="164"/>
      <c r="E174" s="164">
        <f>E18+E97</f>
        <v>66412</v>
      </c>
      <c r="F174" s="164"/>
      <c r="G174" s="164">
        <f>G18+G97</f>
        <v>67800</v>
      </c>
      <c r="H174" s="164"/>
      <c r="I174" s="164">
        <f>I18+I97</f>
        <v>61256</v>
      </c>
      <c r="J174" s="164"/>
      <c r="K174" s="164">
        <f>K18+K97</f>
        <v>64653</v>
      </c>
      <c r="L174" s="164"/>
      <c r="M174" s="164">
        <f>M18+M97</f>
        <v>71852</v>
      </c>
      <c r="N174" s="170"/>
      <c r="O174" s="164">
        <f>O18+O97</f>
        <v>77355</v>
      </c>
      <c r="P174" s="170"/>
      <c r="Q174" s="164">
        <f>Q18+Q97</f>
        <v>84036</v>
      </c>
      <c r="R174" s="170"/>
      <c r="S174" s="164">
        <f>S18+S97</f>
        <v>93951</v>
      </c>
      <c r="T174" s="157"/>
      <c r="U174" s="164">
        <f>U18+U97</f>
        <v>97835</v>
      </c>
      <c r="V174" s="25"/>
    </row>
    <row r="175" spans="1:22" ht="11.25" customHeight="1">
      <c r="A175" s="157"/>
      <c r="B175" s="157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70"/>
      <c r="O175" s="164"/>
      <c r="P175" s="170"/>
      <c r="Q175" s="164"/>
      <c r="R175" s="170"/>
      <c r="S175" s="164"/>
      <c r="T175" s="157"/>
      <c r="U175" s="164"/>
      <c r="V175" s="25"/>
    </row>
    <row r="176" spans="1:22" ht="11.25" customHeight="1">
      <c r="A176" s="155" t="s">
        <v>15</v>
      </c>
      <c r="B176" s="157"/>
      <c r="C176" s="164">
        <f>C20+C99</f>
        <v>49989</v>
      </c>
      <c r="D176" s="164"/>
      <c r="E176" s="164">
        <f>E20+E99</f>
        <v>48758</v>
      </c>
      <c r="F176" s="164"/>
      <c r="G176" s="164">
        <f>G20+G99</f>
        <v>49586</v>
      </c>
      <c r="H176" s="164"/>
      <c r="I176" s="164">
        <f>I20+I99</f>
        <v>57970</v>
      </c>
      <c r="J176" s="164"/>
      <c r="K176" s="164">
        <f>K20+K99</f>
        <v>59910</v>
      </c>
      <c r="L176" s="164"/>
      <c r="M176" s="164">
        <f>M20+M99</f>
        <v>67695</v>
      </c>
      <c r="N176" s="170"/>
      <c r="O176" s="164">
        <f>O20+O99</f>
        <v>75712</v>
      </c>
      <c r="P176" s="170"/>
      <c r="Q176" s="164">
        <f>Q20+Q99</f>
        <v>72575</v>
      </c>
      <c r="R176" s="170"/>
      <c r="S176" s="164">
        <f>S20+S99</f>
        <v>72541</v>
      </c>
      <c r="T176" s="157"/>
      <c r="U176" s="164">
        <f>U20+U99</f>
        <v>72697</v>
      </c>
      <c r="V176" s="25"/>
    </row>
    <row r="177" spans="1:22" ht="11.25" customHeight="1">
      <c r="A177" s="157"/>
      <c r="B177" s="157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70"/>
      <c r="O177" s="164"/>
      <c r="P177" s="170"/>
      <c r="Q177" s="164"/>
      <c r="R177" s="170"/>
      <c r="S177" s="164"/>
      <c r="T177" s="157"/>
      <c r="U177" s="164"/>
      <c r="V177" s="25"/>
    </row>
    <row r="178" spans="1:22" ht="11.25" customHeight="1">
      <c r="A178" s="155" t="s">
        <v>16</v>
      </c>
      <c r="B178" s="157"/>
      <c r="C178" s="164">
        <f>C22+C101</f>
        <v>54853</v>
      </c>
      <c r="D178" s="164"/>
      <c r="E178" s="164">
        <f>E22+E101</f>
        <v>62759</v>
      </c>
      <c r="F178" s="164"/>
      <c r="G178" s="164">
        <f>G22+G101</f>
        <v>63247</v>
      </c>
      <c r="H178" s="164"/>
      <c r="I178" s="164">
        <f>I22+I101</f>
        <v>61314</v>
      </c>
      <c r="J178" s="164"/>
      <c r="K178" s="164">
        <f>K22+K101</f>
        <v>65718</v>
      </c>
      <c r="L178" s="164"/>
      <c r="M178" s="164">
        <f>M22+M101</f>
        <v>71000</v>
      </c>
      <c r="N178" s="170"/>
      <c r="O178" s="164">
        <f>O22+O101</f>
        <v>82727</v>
      </c>
      <c r="P178" s="170"/>
      <c r="Q178" s="164">
        <f>Q22+Q101</f>
        <v>74997</v>
      </c>
      <c r="R178" s="170"/>
      <c r="S178" s="164">
        <f>S22+S101</f>
        <v>66857</v>
      </c>
      <c r="T178" s="157"/>
      <c r="U178" s="164">
        <f>U22+U101</f>
        <v>70732</v>
      </c>
      <c r="V178" s="25"/>
    </row>
    <row r="179" spans="1:22" ht="11.25" customHeight="1">
      <c r="A179" s="157"/>
      <c r="B179" s="157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70"/>
      <c r="O179" s="164"/>
      <c r="P179" s="170"/>
      <c r="Q179" s="164"/>
      <c r="R179" s="170"/>
      <c r="S179" s="164"/>
      <c r="T179" s="157"/>
      <c r="U179" s="164"/>
      <c r="V179" s="25"/>
    </row>
    <row r="180" spans="1:22" ht="11.25" customHeight="1">
      <c r="A180" s="155" t="s">
        <v>17</v>
      </c>
      <c r="B180" s="157"/>
      <c r="C180" s="164">
        <f>C24+C103</f>
        <v>48088</v>
      </c>
      <c r="D180" s="164"/>
      <c r="E180" s="164">
        <f>E24+E103</f>
        <v>45565</v>
      </c>
      <c r="F180" s="164"/>
      <c r="G180" s="164">
        <f>G24+G103</f>
        <v>52634</v>
      </c>
      <c r="H180" s="164"/>
      <c r="I180" s="164">
        <f>I24+I103</f>
        <v>54765</v>
      </c>
      <c r="J180" s="164"/>
      <c r="K180" s="164">
        <f>K24+K103</f>
        <v>59791</v>
      </c>
      <c r="L180" s="164"/>
      <c r="M180" s="164">
        <f>M24+M103</f>
        <v>70985</v>
      </c>
      <c r="N180" s="170"/>
      <c r="O180" s="164">
        <f>O24+O103</f>
        <v>82168</v>
      </c>
      <c r="P180" s="170"/>
      <c r="Q180" s="164">
        <f>Q24+Q103</f>
        <v>84943</v>
      </c>
      <c r="R180" s="170"/>
      <c r="S180" s="164">
        <f>S24+S103</f>
        <v>90083</v>
      </c>
      <c r="T180" s="157"/>
      <c r="U180" s="164">
        <f>U24+U103</f>
        <v>94159</v>
      </c>
      <c r="V180" s="25"/>
    </row>
    <row r="181" spans="1:22" ht="11.25" customHeight="1">
      <c r="A181" s="157"/>
      <c r="B181" s="157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70"/>
      <c r="O181" s="164"/>
      <c r="P181" s="170"/>
      <c r="Q181" s="164"/>
      <c r="R181" s="170"/>
      <c r="S181" s="164"/>
      <c r="T181" s="157"/>
      <c r="U181" s="164"/>
      <c r="V181" s="25"/>
    </row>
    <row r="182" spans="1:22" ht="11.25" customHeight="1">
      <c r="A182" s="165" t="s">
        <v>18</v>
      </c>
      <c r="B182" s="157"/>
      <c r="C182" s="164">
        <f>C26+C105</f>
        <v>72028</v>
      </c>
      <c r="D182" s="164"/>
      <c r="E182" s="164">
        <f>E26+E105</f>
        <v>71341</v>
      </c>
      <c r="F182" s="164"/>
      <c r="G182" s="164">
        <f>G26+G105</f>
        <v>78468</v>
      </c>
      <c r="H182" s="164"/>
      <c r="I182" s="164">
        <f>I26+I105</f>
        <v>87511</v>
      </c>
      <c r="J182" s="164"/>
      <c r="K182" s="164">
        <f>K26+K105</f>
        <v>74658</v>
      </c>
      <c r="L182" s="164"/>
      <c r="M182" s="164">
        <f>M26+M105</f>
        <v>78846</v>
      </c>
      <c r="N182" s="170"/>
      <c r="O182" s="164">
        <f>O26+O105</f>
        <v>108270</v>
      </c>
      <c r="P182" s="170"/>
      <c r="Q182" s="164">
        <f>Q26+Q105</f>
        <v>96951</v>
      </c>
      <c r="R182" s="170"/>
      <c r="S182" s="164">
        <f>S26+S105</f>
        <v>100837</v>
      </c>
      <c r="T182" s="157"/>
      <c r="U182" s="164">
        <f>U26+U105</f>
        <v>101314</v>
      </c>
      <c r="V182" s="25"/>
    </row>
    <row r="183" spans="1:22" ht="11.25" customHeight="1">
      <c r="A183" s="155"/>
      <c r="B183" s="157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70"/>
      <c r="O183" s="164"/>
      <c r="P183" s="170"/>
      <c r="Q183" s="164"/>
      <c r="R183" s="170"/>
      <c r="S183" s="164"/>
      <c r="T183" s="157"/>
      <c r="U183" s="164"/>
      <c r="V183" s="25"/>
    </row>
    <row r="184" spans="1:22" ht="11.25" customHeight="1">
      <c r="A184" s="155" t="s">
        <v>40</v>
      </c>
      <c r="B184" s="157"/>
      <c r="C184" s="164">
        <f>C28+C107</f>
        <v>81301</v>
      </c>
      <c r="D184" s="164"/>
      <c r="E184" s="164">
        <f>E28+E107</f>
        <v>59500</v>
      </c>
      <c r="F184" s="164"/>
      <c r="G184" s="164">
        <f>G28+G107</f>
        <v>68018</v>
      </c>
      <c r="H184" s="164"/>
      <c r="I184" s="164">
        <f>I28+I107</f>
        <v>66753</v>
      </c>
      <c r="J184" s="164"/>
      <c r="K184" s="164">
        <f>K28+K107</f>
        <v>67155</v>
      </c>
      <c r="L184" s="164"/>
      <c r="M184" s="164">
        <f>M28+M107</f>
        <v>84532</v>
      </c>
      <c r="N184" s="170"/>
      <c r="O184" s="164">
        <f>O28+O107</f>
        <v>89608</v>
      </c>
      <c r="P184" s="170"/>
      <c r="Q184" s="164">
        <f>Q28+Q107</f>
        <v>88902</v>
      </c>
      <c r="R184" s="170"/>
      <c r="S184" s="164">
        <f>S28+S107</f>
        <v>80371</v>
      </c>
      <c r="T184" s="157"/>
      <c r="U184" s="164">
        <f>U28+U107</f>
        <v>77814</v>
      </c>
      <c r="V184" s="25"/>
    </row>
    <row r="185" spans="1:22" ht="11.25" customHeight="1">
      <c r="A185" s="155"/>
      <c r="B185" s="157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70"/>
      <c r="O185" s="164"/>
      <c r="P185" s="170"/>
      <c r="Q185" s="164"/>
      <c r="R185" s="170"/>
      <c r="S185" s="164"/>
      <c r="T185" s="157"/>
      <c r="U185" s="164"/>
      <c r="V185" s="25"/>
    </row>
    <row r="186" spans="1:22" ht="11.25" customHeight="1">
      <c r="A186" s="155" t="s">
        <v>19</v>
      </c>
      <c r="B186" s="157"/>
      <c r="C186" s="164">
        <f>C30+C109</f>
        <v>90736</v>
      </c>
      <c r="D186" s="164"/>
      <c r="E186" s="164">
        <f>E30+E109</f>
        <v>62573</v>
      </c>
      <c r="F186" s="164"/>
      <c r="G186" s="164">
        <f>G30+G109</f>
        <v>65496</v>
      </c>
      <c r="H186" s="164"/>
      <c r="I186" s="164">
        <f>I30+I109</f>
        <v>60046</v>
      </c>
      <c r="J186" s="164"/>
      <c r="K186" s="164">
        <f>K30+K109</f>
        <v>62643</v>
      </c>
      <c r="L186" s="164"/>
      <c r="M186" s="164">
        <f>M30+M109</f>
        <v>83327</v>
      </c>
      <c r="N186" s="170"/>
      <c r="O186" s="164">
        <f>O30+O109</f>
        <v>122423</v>
      </c>
      <c r="P186" s="170"/>
      <c r="Q186" s="164">
        <f>Q30+Q109</f>
        <v>124259</v>
      </c>
      <c r="R186" s="170"/>
      <c r="S186" s="164">
        <f>S30+S109</f>
        <v>125784</v>
      </c>
      <c r="T186" s="157"/>
      <c r="U186" s="164">
        <f>U30+U109</f>
        <v>120542</v>
      </c>
      <c r="V186" s="25"/>
    </row>
    <row r="187" spans="1:22" ht="11.25" customHeight="1">
      <c r="A187" s="155"/>
      <c r="B187" s="157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70"/>
      <c r="O187" s="164"/>
      <c r="P187" s="170"/>
      <c r="Q187" s="164"/>
      <c r="R187" s="170"/>
      <c r="S187" s="164"/>
      <c r="T187" s="157"/>
      <c r="U187" s="164"/>
      <c r="V187" s="25"/>
    </row>
    <row r="188" spans="1:22" ht="11.25" customHeight="1">
      <c r="A188" s="155" t="s">
        <v>20</v>
      </c>
      <c r="B188" s="157"/>
      <c r="C188" s="168">
        <f>C32+C111</f>
        <v>76814</v>
      </c>
      <c r="D188" s="211"/>
      <c r="E188" s="168">
        <f>E32+E111</f>
        <v>99990</v>
      </c>
      <c r="F188" s="211"/>
      <c r="G188" s="168">
        <f>G32+G111</f>
        <v>111196</v>
      </c>
      <c r="H188" s="211"/>
      <c r="I188" s="168">
        <f>I32+I111</f>
        <v>111054</v>
      </c>
      <c r="J188" s="211"/>
      <c r="K188" s="168">
        <f>K32+K111</f>
        <v>123643</v>
      </c>
      <c r="L188" s="211"/>
      <c r="M188" s="168">
        <f>M32+M111</f>
        <v>141375</v>
      </c>
      <c r="N188" s="181"/>
      <c r="O188" s="168">
        <f>O32+O111</f>
        <v>159287</v>
      </c>
      <c r="P188" s="181"/>
      <c r="Q188" s="168">
        <f>Q32+Q111</f>
        <v>161420</v>
      </c>
      <c r="R188" s="181"/>
      <c r="S188" s="168">
        <f>S32+S111</f>
        <v>148748</v>
      </c>
      <c r="T188" s="157"/>
      <c r="U188" s="168">
        <f>U32+U111</f>
        <v>150272</v>
      </c>
      <c r="V188" s="46"/>
    </row>
    <row r="189" spans="1:21" ht="11.25" customHeight="1">
      <c r="A189" s="155"/>
      <c r="B189" s="157"/>
      <c r="C189" s="162"/>
      <c r="D189" s="177"/>
      <c r="E189" s="162"/>
      <c r="F189" s="177"/>
      <c r="G189" s="162"/>
      <c r="H189" s="177"/>
      <c r="I189" s="162"/>
      <c r="J189" s="177"/>
      <c r="K189" s="162"/>
      <c r="L189" s="177"/>
      <c r="M189" s="162"/>
      <c r="N189" s="177"/>
      <c r="O189" s="162"/>
      <c r="P189" s="177"/>
      <c r="Q189" s="157"/>
      <c r="R189" s="177"/>
      <c r="S189" s="157"/>
      <c r="T189" s="157"/>
      <c r="U189" s="157"/>
    </row>
    <row r="190" spans="1:22" ht="11.25" customHeight="1" thickBot="1">
      <c r="A190" s="155" t="s">
        <v>31</v>
      </c>
      <c r="B190" s="157"/>
      <c r="C190" s="213">
        <f>SUM(C166:C188)</f>
        <v>751254</v>
      </c>
      <c r="D190" s="184"/>
      <c r="E190" s="213">
        <f>SUM(E166:E188)</f>
        <v>736284</v>
      </c>
      <c r="F190" s="184"/>
      <c r="G190" s="213">
        <f>SUM(G166:G188)</f>
        <v>796574</v>
      </c>
      <c r="H190" s="184"/>
      <c r="I190" s="213">
        <f>SUM(I166:I188)</f>
        <v>788330</v>
      </c>
      <c r="J190" s="184"/>
      <c r="K190" s="213">
        <f>SUM(K166:K188)</f>
        <v>833501</v>
      </c>
      <c r="L190" s="184"/>
      <c r="M190" s="213">
        <f>SUM(M166:M188)</f>
        <v>960479</v>
      </c>
      <c r="N190" s="177"/>
      <c r="O190" s="213">
        <f>SUM(O166:O188)</f>
        <v>1140920</v>
      </c>
      <c r="P190" s="177"/>
      <c r="Q190" s="213">
        <f>SUM(Q166:Q188)</f>
        <v>1130441</v>
      </c>
      <c r="R190" s="177"/>
      <c r="S190" s="213">
        <f>SUM(S166:S188)</f>
        <v>1164186</v>
      </c>
      <c r="T190" s="157"/>
      <c r="U190" s="213">
        <f>SUM(U166:U188)</f>
        <v>1203516</v>
      </c>
      <c r="V190" s="62"/>
    </row>
    <row r="191" spans="1:21" ht="11.25" customHeight="1" thickTop="1">
      <c r="A191" s="155"/>
      <c r="B191" s="157"/>
      <c r="C191" s="162"/>
      <c r="D191" s="177"/>
      <c r="E191" s="162"/>
      <c r="F191" s="157"/>
      <c r="G191" s="162"/>
      <c r="H191" s="177"/>
      <c r="I191" s="162"/>
      <c r="J191" s="177"/>
      <c r="K191" s="162"/>
      <c r="L191" s="177"/>
      <c r="M191" s="162"/>
      <c r="N191" s="157"/>
      <c r="O191" s="162"/>
      <c r="P191" s="177"/>
      <c r="Q191" s="157"/>
      <c r="R191" s="177"/>
      <c r="S191" s="157"/>
      <c r="T191" s="157"/>
      <c r="U191" s="157"/>
    </row>
    <row r="192" spans="1:21" ht="11.25" customHeight="1">
      <c r="A192" s="161"/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</row>
    <row r="193" spans="1:21" ht="11.25" customHeight="1">
      <c r="A193" s="157"/>
      <c r="B193" s="157"/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</row>
    <row r="194" spans="1:21" ht="11.25" customHeight="1">
      <c r="A194" s="157"/>
      <c r="B194" s="157"/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</row>
    <row r="195" spans="1:21" ht="11.25" customHeight="1">
      <c r="A195" s="155"/>
      <c r="B195" s="157"/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89"/>
      <c r="P195" s="157"/>
      <c r="Q195" s="157"/>
      <c r="R195" s="157"/>
      <c r="S195" s="287"/>
      <c r="T195" s="157"/>
      <c r="U195" s="157"/>
    </row>
    <row r="196" spans="1:21" ht="11.25" customHeight="1">
      <c r="A196" s="155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</row>
    <row r="197" spans="1:50" ht="11.25" customHeight="1">
      <c r="A197" s="155" t="s">
        <v>0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Z197" s="155" t="s">
        <v>0</v>
      </c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X197" s="157"/>
    </row>
    <row r="198" spans="1:50" ht="11.25" customHeight="1">
      <c r="A198" s="155" t="s">
        <v>71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Z198" s="155" t="s">
        <v>72</v>
      </c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X198" s="157"/>
    </row>
    <row r="199" spans="1:50" ht="11.25" customHeight="1">
      <c r="A199" s="158" t="str">
        <f>A3</f>
        <v>1990 - 1999</v>
      </c>
      <c r="B199" s="175"/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Z199" s="158" t="str">
        <f>A3</f>
        <v>1990 - 1999</v>
      </c>
      <c r="AA199" s="175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X199" s="157"/>
    </row>
    <row r="200" spans="1:50" ht="11.25" customHeight="1">
      <c r="A200" s="155"/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Z200" s="157"/>
      <c r="AA200" s="157"/>
      <c r="AB200" s="155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X200" s="157"/>
    </row>
    <row r="201" spans="1:50" ht="11.25" customHeight="1">
      <c r="A201" s="155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Z201" s="157"/>
      <c r="AA201" s="157"/>
      <c r="AB201" s="155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X201" s="157"/>
    </row>
    <row r="202" spans="1:50" ht="11.25" customHeight="1">
      <c r="A202" s="155"/>
      <c r="B202" s="157"/>
      <c r="C202" s="276" t="s">
        <v>3</v>
      </c>
      <c r="D202" s="177"/>
      <c r="E202" s="276" t="s">
        <v>4</v>
      </c>
      <c r="F202" s="177"/>
      <c r="G202" s="276" t="s">
        <v>5</v>
      </c>
      <c r="H202" s="177"/>
      <c r="I202" s="276" t="s">
        <v>6</v>
      </c>
      <c r="J202" s="177"/>
      <c r="K202" s="276" t="s">
        <v>7</v>
      </c>
      <c r="L202" s="177"/>
      <c r="M202" s="278" t="s">
        <v>8</v>
      </c>
      <c r="N202" s="177"/>
      <c r="O202" s="278" t="s">
        <v>9</v>
      </c>
      <c r="P202" s="177"/>
      <c r="Q202" s="278" t="s">
        <v>39</v>
      </c>
      <c r="R202" s="157"/>
      <c r="S202" s="278" t="s">
        <v>41</v>
      </c>
      <c r="T202" s="157"/>
      <c r="U202" s="278" t="s">
        <v>46</v>
      </c>
      <c r="V202" s="65"/>
      <c r="Z202" s="155"/>
      <c r="AA202" s="157"/>
      <c r="AB202" s="276" t="s">
        <v>3</v>
      </c>
      <c r="AC202" s="177"/>
      <c r="AD202" s="276" t="s">
        <v>4</v>
      </c>
      <c r="AE202" s="177"/>
      <c r="AF202" s="276" t="s">
        <v>5</v>
      </c>
      <c r="AG202" s="177"/>
      <c r="AH202" s="276" t="s">
        <v>6</v>
      </c>
      <c r="AI202" s="177"/>
      <c r="AJ202" s="276" t="s">
        <v>7</v>
      </c>
      <c r="AK202" s="177"/>
      <c r="AL202" s="278" t="s">
        <v>8</v>
      </c>
      <c r="AM202" s="177"/>
      <c r="AN202" s="278" t="s">
        <v>9</v>
      </c>
      <c r="AO202" s="177"/>
      <c r="AP202" s="278" t="s">
        <v>39</v>
      </c>
      <c r="AQ202" s="157"/>
      <c r="AR202" s="278" t="s">
        <v>41</v>
      </c>
      <c r="AS202" s="157"/>
      <c r="AT202" s="278" t="s">
        <v>46</v>
      </c>
      <c r="AU202" s="157"/>
      <c r="AX202" s="157"/>
    </row>
    <row r="203" spans="1:50" ht="11.25" customHeight="1">
      <c r="A203" s="155"/>
      <c r="B203" s="157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57"/>
      <c r="S203" s="170"/>
      <c r="T203" s="157"/>
      <c r="U203" s="170"/>
      <c r="V203" s="44"/>
      <c r="Z203" s="155"/>
      <c r="AA203" s="157"/>
      <c r="AB203" s="170"/>
      <c r="AC203" s="181"/>
      <c r="AD203" s="170"/>
      <c r="AE203" s="170"/>
      <c r="AF203" s="170"/>
      <c r="AG203" s="170"/>
      <c r="AH203" s="170"/>
      <c r="AI203" s="181"/>
      <c r="AJ203" s="170"/>
      <c r="AK203" s="181"/>
      <c r="AL203" s="170"/>
      <c r="AM203" s="181"/>
      <c r="AN203" s="170"/>
      <c r="AO203" s="170"/>
      <c r="AP203" s="170"/>
      <c r="AQ203" s="157"/>
      <c r="AR203" s="170"/>
      <c r="AS203" s="157"/>
      <c r="AT203" s="170"/>
      <c r="AU203" s="157"/>
      <c r="AX203" s="157"/>
    </row>
    <row r="204" spans="1:50" ht="11.25" customHeight="1">
      <c r="A204" s="155" t="s">
        <v>10</v>
      </c>
      <c r="B204" s="157"/>
      <c r="C204" s="179">
        <f>C166/REVENUE!C10</f>
        <v>0.237</v>
      </c>
      <c r="D204" s="164"/>
      <c r="E204" s="179">
        <f>E166/REVENUE!E10</f>
        <v>0.234</v>
      </c>
      <c r="F204" s="164"/>
      <c r="G204" s="179">
        <f>G166/REVENUE!G10</f>
        <v>0.25</v>
      </c>
      <c r="H204" s="164"/>
      <c r="I204" s="179">
        <f>I166/REVENUE!I10</f>
        <v>0.269</v>
      </c>
      <c r="J204" s="164"/>
      <c r="K204" s="179">
        <f>K166/REVENUE!K10</f>
        <v>0.266</v>
      </c>
      <c r="L204" s="164"/>
      <c r="M204" s="179">
        <f>M166/REVENUE!M10</f>
        <v>0.285</v>
      </c>
      <c r="N204" s="170"/>
      <c r="O204" s="179">
        <f>O166/REVENUE!O10</f>
        <v>0.336</v>
      </c>
      <c r="P204" s="179"/>
      <c r="Q204" s="179">
        <f>Q166/REVENUE!Q10</f>
        <v>0.323</v>
      </c>
      <c r="R204" s="157"/>
      <c r="S204" s="179">
        <f>S166/REVENUE!S10</f>
        <v>0.299</v>
      </c>
      <c r="T204" s="157"/>
      <c r="U204" s="179">
        <f>U166/REVENUE!U10</f>
        <v>0.334</v>
      </c>
      <c r="V204" s="52"/>
      <c r="Z204" s="155" t="s">
        <v>10</v>
      </c>
      <c r="AA204" s="157"/>
      <c r="AB204" s="179">
        <f>C166/REVENUE!C449</f>
        <v>0.21</v>
      </c>
      <c r="AC204" s="164"/>
      <c r="AD204" s="179">
        <f>E166/REVENUE!E449</f>
        <v>0.206</v>
      </c>
      <c r="AE204" s="164"/>
      <c r="AF204" s="179">
        <f>G166/REVENUE!G449</f>
        <v>0.219</v>
      </c>
      <c r="AG204" s="164"/>
      <c r="AH204" s="179">
        <f>I166/REVENUE!I449</f>
        <v>0.234</v>
      </c>
      <c r="AI204" s="164"/>
      <c r="AJ204" s="179">
        <f>K166/REVENUE!K449</f>
        <v>0.232</v>
      </c>
      <c r="AK204" s="164"/>
      <c r="AL204" s="179">
        <f>M166/REVENUE!M449</f>
        <v>0.248</v>
      </c>
      <c r="AM204" s="170"/>
      <c r="AN204" s="179">
        <f>O166/REVENUE!O449</f>
        <v>0.29</v>
      </c>
      <c r="AO204" s="179"/>
      <c r="AP204" s="179">
        <f>Q166/REVENUE!Q449</f>
        <v>0.279</v>
      </c>
      <c r="AQ204" s="157"/>
      <c r="AR204" s="179">
        <f>S166/REVENUE!S449</f>
        <v>0.26</v>
      </c>
      <c r="AS204" s="157"/>
      <c r="AT204" s="179">
        <f>U166/REVENUE!U449</f>
        <v>0.29</v>
      </c>
      <c r="AU204" s="157"/>
      <c r="AX204" s="157"/>
    </row>
    <row r="205" spans="1:50" ht="11.25" customHeight="1">
      <c r="A205" s="157"/>
      <c r="B205" s="157"/>
      <c r="C205" s="179"/>
      <c r="D205" s="164"/>
      <c r="E205" s="179"/>
      <c r="F205" s="164"/>
      <c r="G205" s="179"/>
      <c r="H205" s="164"/>
      <c r="I205" s="179"/>
      <c r="J205" s="164"/>
      <c r="K205" s="179"/>
      <c r="L205" s="164"/>
      <c r="M205" s="179"/>
      <c r="N205" s="170"/>
      <c r="O205" s="179"/>
      <c r="P205" s="170"/>
      <c r="Q205" s="179"/>
      <c r="R205" s="157"/>
      <c r="S205" s="179"/>
      <c r="T205" s="157"/>
      <c r="U205" s="179"/>
      <c r="V205" s="52"/>
      <c r="Z205" s="157"/>
      <c r="AA205" s="157"/>
      <c r="AB205" s="179"/>
      <c r="AC205" s="164"/>
      <c r="AD205" s="179"/>
      <c r="AE205" s="164"/>
      <c r="AF205" s="179"/>
      <c r="AG205" s="164"/>
      <c r="AH205" s="179"/>
      <c r="AI205" s="164"/>
      <c r="AJ205" s="179"/>
      <c r="AK205" s="164"/>
      <c r="AL205" s="179"/>
      <c r="AM205" s="170"/>
      <c r="AN205" s="179"/>
      <c r="AO205" s="170"/>
      <c r="AP205" s="179"/>
      <c r="AQ205" s="157"/>
      <c r="AR205" s="179"/>
      <c r="AS205" s="157"/>
      <c r="AT205" s="179"/>
      <c r="AU205" s="157"/>
      <c r="AX205" s="157"/>
    </row>
    <row r="206" spans="1:50" ht="11.25" customHeight="1">
      <c r="A206" s="155" t="s">
        <v>11</v>
      </c>
      <c r="B206" s="157"/>
      <c r="C206" s="179">
        <f>C168/REVENUE!C12</f>
        <v>0.163</v>
      </c>
      <c r="D206" s="164"/>
      <c r="E206" s="179">
        <f>E168/REVENUE!E12</f>
        <v>0.183</v>
      </c>
      <c r="F206" s="164"/>
      <c r="G206" s="179">
        <f>G168/REVENUE!G12</f>
        <v>0.177</v>
      </c>
      <c r="H206" s="164"/>
      <c r="I206" s="179">
        <f>I168/REVENUE!I12</f>
        <v>0.145</v>
      </c>
      <c r="J206" s="164"/>
      <c r="K206" s="179">
        <f>K168/REVENUE!K12</f>
        <v>0.147</v>
      </c>
      <c r="L206" s="164"/>
      <c r="M206" s="179">
        <f>M168/REVENUE!M12</f>
        <v>0.16</v>
      </c>
      <c r="N206" s="170"/>
      <c r="O206" s="179">
        <f>O168/REVENUE!O12</f>
        <v>0.191</v>
      </c>
      <c r="P206" s="170"/>
      <c r="Q206" s="179">
        <f>Q168/REVENUE!Q12</f>
        <v>0.181</v>
      </c>
      <c r="R206" s="157"/>
      <c r="S206" s="179">
        <f>S168/REVENUE!S12</f>
        <v>0.207</v>
      </c>
      <c r="T206" s="157"/>
      <c r="U206" s="179">
        <f>U168/REVENUE!U12</f>
        <v>0.222</v>
      </c>
      <c r="V206" s="52"/>
      <c r="Z206" s="155" t="s">
        <v>11</v>
      </c>
      <c r="AA206" s="157"/>
      <c r="AB206" s="179">
        <f>C168/REVENUE!C451</f>
        <v>0.148</v>
      </c>
      <c r="AC206" s="164"/>
      <c r="AD206" s="179">
        <f>E168/REVENUE!E451</f>
        <v>0.164</v>
      </c>
      <c r="AE206" s="164"/>
      <c r="AF206" s="179">
        <f>G168/REVENUE!G451</f>
        <v>0.159</v>
      </c>
      <c r="AG206" s="164"/>
      <c r="AH206" s="179">
        <f>I168/REVENUE!I451</f>
        <v>0.133</v>
      </c>
      <c r="AI206" s="164"/>
      <c r="AJ206" s="179">
        <f>K168/REVENUE!K451</f>
        <v>0.135</v>
      </c>
      <c r="AK206" s="164"/>
      <c r="AL206" s="179">
        <f>M168/REVENUE!M451</f>
        <v>0.145</v>
      </c>
      <c r="AM206" s="170"/>
      <c r="AN206" s="179">
        <f>O168/REVENUE!O451</f>
        <v>0.171</v>
      </c>
      <c r="AO206" s="170"/>
      <c r="AP206" s="179">
        <f>Q168/REVENUE!Q451</f>
        <v>0.162</v>
      </c>
      <c r="AQ206" s="157"/>
      <c r="AR206" s="179">
        <f>S168/REVENUE!S451</f>
        <v>0.185</v>
      </c>
      <c r="AS206" s="157"/>
      <c r="AT206" s="179">
        <f>U168/REVENUE!U451</f>
        <v>0.198</v>
      </c>
      <c r="AU206" s="157"/>
      <c r="AX206" s="157"/>
    </row>
    <row r="207" spans="1:50" ht="11.25" customHeight="1">
      <c r="A207" s="157"/>
      <c r="B207" s="157"/>
      <c r="C207" s="179"/>
      <c r="D207" s="164"/>
      <c r="E207" s="179"/>
      <c r="F207" s="164"/>
      <c r="G207" s="179"/>
      <c r="H207" s="164"/>
      <c r="I207" s="179"/>
      <c r="J207" s="164"/>
      <c r="K207" s="179"/>
      <c r="L207" s="164"/>
      <c r="M207" s="179"/>
      <c r="N207" s="170"/>
      <c r="O207" s="179"/>
      <c r="P207" s="170"/>
      <c r="Q207" s="179"/>
      <c r="R207" s="157"/>
      <c r="S207" s="179"/>
      <c r="T207" s="157"/>
      <c r="U207" s="179"/>
      <c r="V207" s="52"/>
      <c r="Z207" s="157"/>
      <c r="AA207" s="157"/>
      <c r="AB207" s="179"/>
      <c r="AC207" s="164"/>
      <c r="AD207" s="179"/>
      <c r="AE207" s="164"/>
      <c r="AF207" s="179"/>
      <c r="AG207" s="164"/>
      <c r="AH207" s="179"/>
      <c r="AI207" s="164"/>
      <c r="AJ207" s="179"/>
      <c r="AK207" s="164"/>
      <c r="AL207" s="179"/>
      <c r="AM207" s="170"/>
      <c r="AN207" s="179"/>
      <c r="AO207" s="170"/>
      <c r="AP207" s="179"/>
      <c r="AQ207" s="157"/>
      <c r="AR207" s="179"/>
      <c r="AS207" s="157"/>
      <c r="AT207" s="179"/>
      <c r="AU207" s="157"/>
      <c r="AX207" s="157"/>
    </row>
    <row r="208" spans="1:50" ht="11.25" customHeight="1">
      <c r="A208" s="155" t="s">
        <v>12</v>
      </c>
      <c r="B208" s="157"/>
      <c r="C208" s="179">
        <f>C170/REVENUE!C14</f>
        <v>0.264</v>
      </c>
      <c r="D208" s="164"/>
      <c r="E208" s="179">
        <f>E170/REVENUE!E14</f>
        <v>0.237</v>
      </c>
      <c r="F208" s="164"/>
      <c r="G208" s="179">
        <f>G170/REVENUE!G14</f>
        <v>0.256</v>
      </c>
      <c r="H208" s="164"/>
      <c r="I208" s="179">
        <f>I170/REVENUE!I14</f>
        <v>0.218</v>
      </c>
      <c r="J208" s="164"/>
      <c r="K208" s="179">
        <f>K170/REVENUE!K14</f>
        <v>0.257</v>
      </c>
      <c r="L208" s="164"/>
      <c r="M208" s="179">
        <f>M170/REVENUE!M14</f>
        <v>0.26</v>
      </c>
      <c r="N208" s="170"/>
      <c r="O208" s="179">
        <f>O170/REVENUE!O14</f>
        <v>0.299</v>
      </c>
      <c r="P208" s="170"/>
      <c r="Q208" s="179">
        <f>Q170/REVENUE!Q14</f>
        <v>0.306</v>
      </c>
      <c r="R208" s="157"/>
      <c r="S208" s="179">
        <f>S170/REVENUE!S14</f>
        <v>0.309</v>
      </c>
      <c r="T208" s="157"/>
      <c r="U208" s="179">
        <f>U170/REVENUE!U14</f>
        <v>0.287</v>
      </c>
      <c r="V208" s="52"/>
      <c r="Z208" s="155" t="s">
        <v>12</v>
      </c>
      <c r="AA208" s="157"/>
      <c r="AB208" s="179">
        <f>C170/REVENUE!C453</f>
        <v>0.235</v>
      </c>
      <c r="AC208" s="164"/>
      <c r="AD208" s="179">
        <f>E170/REVENUE!E453</f>
        <v>0.212</v>
      </c>
      <c r="AE208" s="164"/>
      <c r="AF208" s="179">
        <f>G170/REVENUE!G453</f>
        <v>0.229</v>
      </c>
      <c r="AG208" s="164"/>
      <c r="AH208" s="179">
        <f>I170/REVENUE!I453</f>
        <v>0.195</v>
      </c>
      <c r="AI208" s="164"/>
      <c r="AJ208" s="179">
        <f>K170/REVENUE!K453</f>
        <v>0.227</v>
      </c>
      <c r="AK208" s="164"/>
      <c r="AL208" s="179">
        <f>M170/REVENUE!M453</f>
        <v>0.229</v>
      </c>
      <c r="AM208" s="170"/>
      <c r="AN208" s="179">
        <f>O170/REVENUE!O453</f>
        <v>0.263</v>
      </c>
      <c r="AO208" s="170"/>
      <c r="AP208" s="179">
        <f>Q170/REVENUE!Q453</f>
        <v>0.271</v>
      </c>
      <c r="AQ208" s="157"/>
      <c r="AR208" s="179">
        <f>S170/REVENUE!S453</f>
        <v>0.27</v>
      </c>
      <c r="AS208" s="157"/>
      <c r="AT208" s="179">
        <f>U170/REVENUE!U453</f>
        <v>0.251</v>
      </c>
      <c r="AU208" s="157"/>
      <c r="AX208" s="157"/>
    </row>
    <row r="209" spans="1:50" ht="11.25" customHeight="1">
      <c r="A209" s="157"/>
      <c r="B209" s="157"/>
      <c r="C209" s="179"/>
      <c r="D209" s="164"/>
      <c r="E209" s="179"/>
      <c r="F209" s="164"/>
      <c r="G209" s="179"/>
      <c r="H209" s="164"/>
      <c r="I209" s="179"/>
      <c r="J209" s="164"/>
      <c r="K209" s="179"/>
      <c r="L209" s="164"/>
      <c r="M209" s="179"/>
      <c r="N209" s="170"/>
      <c r="O209" s="179"/>
      <c r="P209" s="170"/>
      <c r="Q209" s="179"/>
      <c r="R209" s="157"/>
      <c r="S209" s="179"/>
      <c r="T209" s="157"/>
      <c r="U209" s="179"/>
      <c r="V209" s="52"/>
      <c r="Z209" s="157"/>
      <c r="AA209" s="157"/>
      <c r="AB209" s="179"/>
      <c r="AC209" s="164"/>
      <c r="AD209" s="179"/>
      <c r="AE209" s="164"/>
      <c r="AF209" s="179"/>
      <c r="AG209" s="164"/>
      <c r="AH209" s="179"/>
      <c r="AI209" s="164"/>
      <c r="AJ209" s="179"/>
      <c r="AK209" s="164"/>
      <c r="AL209" s="179"/>
      <c r="AM209" s="170"/>
      <c r="AN209" s="179"/>
      <c r="AO209" s="170"/>
      <c r="AP209" s="179"/>
      <c r="AQ209" s="157"/>
      <c r="AR209" s="179"/>
      <c r="AS209" s="157"/>
      <c r="AT209" s="179"/>
      <c r="AU209" s="157"/>
      <c r="AX209" s="157"/>
    </row>
    <row r="210" spans="1:50" ht="11.25" customHeight="1">
      <c r="A210" s="165" t="s">
        <v>13</v>
      </c>
      <c r="B210" s="157"/>
      <c r="C210" s="179">
        <f>C172/REVENUE!C16</f>
        <v>0.213</v>
      </c>
      <c r="D210" s="164"/>
      <c r="E210" s="179">
        <f>E172/REVENUE!E16</f>
        <v>0.212</v>
      </c>
      <c r="F210" s="164"/>
      <c r="G210" s="179">
        <f>G172/REVENUE!G16</f>
        <v>0.213</v>
      </c>
      <c r="H210" s="164"/>
      <c r="I210" s="179">
        <f>I172/REVENUE!I16</f>
        <v>0.223</v>
      </c>
      <c r="J210" s="164"/>
      <c r="K210" s="179">
        <f>K172/REVENUE!K16</f>
        <v>0.236</v>
      </c>
      <c r="L210" s="164"/>
      <c r="M210" s="179">
        <f>M172/REVENUE!M16</f>
        <v>0.24</v>
      </c>
      <c r="N210" s="170"/>
      <c r="O210" s="179">
        <f>O172/REVENUE!O16</f>
        <v>0.304</v>
      </c>
      <c r="P210" s="170"/>
      <c r="Q210" s="179">
        <f>Q172/REVENUE!Q16</f>
        <v>0.284</v>
      </c>
      <c r="R210" s="157"/>
      <c r="S210" s="179">
        <f>S172/REVENUE!S16</f>
        <v>0.289</v>
      </c>
      <c r="T210" s="157"/>
      <c r="U210" s="179">
        <f>U172/REVENUE!U16</f>
        <v>0.293</v>
      </c>
      <c r="V210" s="52"/>
      <c r="Z210" s="165" t="s">
        <v>13</v>
      </c>
      <c r="AA210" s="157"/>
      <c r="AB210" s="179">
        <f>C172/REVENUE!C455</f>
        <v>0.192</v>
      </c>
      <c r="AC210" s="164"/>
      <c r="AD210" s="179">
        <f>E172/REVENUE!E455</f>
        <v>0.191</v>
      </c>
      <c r="AE210" s="164"/>
      <c r="AF210" s="179">
        <f>G172/REVENUE!G455</f>
        <v>0.193</v>
      </c>
      <c r="AG210" s="164"/>
      <c r="AH210" s="179">
        <f>I172/REVENUE!I455</f>
        <v>0.204</v>
      </c>
      <c r="AI210" s="164"/>
      <c r="AJ210" s="179">
        <f>K172/REVENUE!K455</f>
        <v>0.215</v>
      </c>
      <c r="AK210" s="164"/>
      <c r="AL210" s="179">
        <f>M172/REVENUE!M455</f>
        <v>0.22</v>
      </c>
      <c r="AM210" s="170"/>
      <c r="AN210" s="179">
        <f>O172/REVENUE!O455</f>
        <v>0.274</v>
      </c>
      <c r="AO210" s="170"/>
      <c r="AP210" s="179">
        <f>Q172/REVENUE!Q455</f>
        <v>0.256</v>
      </c>
      <c r="AQ210" s="157"/>
      <c r="AR210" s="179">
        <f>S172/REVENUE!S455</f>
        <v>0.259</v>
      </c>
      <c r="AS210" s="157"/>
      <c r="AT210" s="179">
        <f>U172/REVENUE!U455</f>
        <v>0.26</v>
      </c>
      <c r="AU210" s="157"/>
      <c r="AX210" s="157"/>
    </row>
    <row r="211" spans="1:50" ht="11.25" customHeight="1">
      <c r="A211" s="157"/>
      <c r="B211" s="157"/>
      <c r="C211" s="179"/>
      <c r="D211" s="164"/>
      <c r="E211" s="179"/>
      <c r="F211" s="164"/>
      <c r="G211" s="179"/>
      <c r="H211" s="164"/>
      <c r="I211" s="179"/>
      <c r="J211" s="164"/>
      <c r="K211" s="179"/>
      <c r="L211" s="164"/>
      <c r="M211" s="179"/>
      <c r="N211" s="170"/>
      <c r="O211" s="179"/>
      <c r="P211" s="170"/>
      <c r="Q211" s="179"/>
      <c r="R211" s="157"/>
      <c r="S211" s="179"/>
      <c r="T211" s="157"/>
      <c r="U211" s="179"/>
      <c r="V211" s="52"/>
      <c r="Z211" s="157"/>
      <c r="AA211" s="157"/>
      <c r="AB211" s="179"/>
      <c r="AC211" s="164"/>
      <c r="AD211" s="179"/>
      <c r="AE211" s="164"/>
      <c r="AF211" s="179"/>
      <c r="AG211" s="164"/>
      <c r="AH211" s="179"/>
      <c r="AI211" s="164"/>
      <c r="AJ211" s="179"/>
      <c r="AK211" s="164"/>
      <c r="AL211" s="179"/>
      <c r="AM211" s="170"/>
      <c r="AN211" s="179"/>
      <c r="AO211" s="170"/>
      <c r="AP211" s="179"/>
      <c r="AQ211" s="157"/>
      <c r="AR211" s="179"/>
      <c r="AS211" s="157"/>
      <c r="AT211" s="179"/>
      <c r="AU211" s="157"/>
      <c r="AX211" s="157"/>
    </row>
    <row r="212" spans="1:50" ht="11.25" customHeight="1">
      <c r="A212" s="155" t="s">
        <v>14</v>
      </c>
      <c r="B212" s="157"/>
      <c r="C212" s="179">
        <f>C174/REVENUE!C18</f>
        <v>0.179</v>
      </c>
      <c r="D212" s="164"/>
      <c r="E212" s="179">
        <f>E174/REVENUE!E18</f>
        <v>0.212</v>
      </c>
      <c r="F212" s="164"/>
      <c r="G212" s="179">
        <f>G174/REVENUE!G18</f>
        <v>0.215</v>
      </c>
      <c r="H212" s="164"/>
      <c r="I212" s="179">
        <f>I174/REVENUE!I18</f>
        <v>0.195</v>
      </c>
      <c r="J212" s="164"/>
      <c r="K212" s="179">
        <f>K174/REVENUE!K18</f>
        <v>0.202</v>
      </c>
      <c r="L212" s="164"/>
      <c r="M212" s="179">
        <f>M174/REVENUE!M18</f>
        <v>0.208</v>
      </c>
      <c r="N212" s="170"/>
      <c r="O212" s="179">
        <f>O174/REVENUE!O18</f>
        <v>0.228</v>
      </c>
      <c r="P212" s="170"/>
      <c r="Q212" s="179">
        <f>Q174/REVENUE!Q18</f>
        <v>0.239</v>
      </c>
      <c r="R212" s="157"/>
      <c r="S212" s="179">
        <f>S174/REVENUE!S18</f>
        <v>0.251</v>
      </c>
      <c r="T212" s="157"/>
      <c r="U212" s="179">
        <f>U174/REVENUE!U18</f>
        <v>0.241</v>
      </c>
      <c r="V212" s="52"/>
      <c r="Z212" s="155" t="s">
        <v>14</v>
      </c>
      <c r="AA212" s="157"/>
      <c r="AB212" s="179">
        <f>C174/REVENUE!C457</f>
        <v>0.16</v>
      </c>
      <c r="AC212" s="164"/>
      <c r="AD212" s="179">
        <f>E174/REVENUE!E457</f>
        <v>0.19</v>
      </c>
      <c r="AE212" s="164"/>
      <c r="AF212" s="179">
        <f>G174/REVENUE!G457</f>
        <v>0.19</v>
      </c>
      <c r="AG212" s="164"/>
      <c r="AH212" s="179">
        <f>I174/REVENUE!I457</f>
        <v>0.174</v>
      </c>
      <c r="AI212" s="164"/>
      <c r="AJ212" s="179">
        <f>K174/REVENUE!K457</f>
        <v>0.182</v>
      </c>
      <c r="AK212" s="164"/>
      <c r="AL212" s="179">
        <f>M174/REVENUE!M457</f>
        <v>0.186</v>
      </c>
      <c r="AM212" s="170"/>
      <c r="AN212" s="179">
        <f>O174/REVENUE!O457</f>
        <v>0.203</v>
      </c>
      <c r="AO212" s="170"/>
      <c r="AP212" s="179">
        <f>Q174/REVENUE!Q457</f>
        <v>0.213</v>
      </c>
      <c r="AQ212" s="157"/>
      <c r="AR212" s="179">
        <f>S174/REVENUE!S457</f>
        <v>0.223</v>
      </c>
      <c r="AS212" s="157"/>
      <c r="AT212" s="179">
        <f>U174/REVENUE!U457</f>
        <v>0.215</v>
      </c>
      <c r="AU212" s="157"/>
      <c r="AX212" s="157"/>
    </row>
    <row r="213" spans="1:50" ht="11.25" customHeight="1">
      <c r="A213" s="157"/>
      <c r="B213" s="157"/>
      <c r="C213" s="179"/>
      <c r="D213" s="164"/>
      <c r="E213" s="179"/>
      <c r="F213" s="164"/>
      <c r="G213" s="179"/>
      <c r="H213" s="164"/>
      <c r="I213" s="179"/>
      <c r="J213" s="164"/>
      <c r="K213" s="179"/>
      <c r="L213" s="164"/>
      <c r="M213" s="179"/>
      <c r="N213" s="170"/>
      <c r="O213" s="179"/>
      <c r="P213" s="170"/>
      <c r="Q213" s="179"/>
      <c r="R213" s="157"/>
      <c r="S213" s="179"/>
      <c r="T213" s="157"/>
      <c r="U213" s="179"/>
      <c r="V213" s="52"/>
      <c r="Z213" s="157"/>
      <c r="AA213" s="157"/>
      <c r="AB213" s="179"/>
      <c r="AC213" s="164"/>
      <c r="AD213" s="179"/>
      <c r="AE213" s="164"/>
      <c r="AF213" s="179"/>
      <c r="AG213" s="164"/>
      <c r="AH213" s="179"/>
      <c r="AI213" s="164"/>
      <c r="AJ213" s="179"/>
      <c r="AK213" s="164"/>
      <c r="AL213" s="179"/>
      <c r="AM213" s="170"/>
      <c r="AN213" s="179"/>
      <c r="AO213" s="170"/>
      <c r="AP213" s="179"/>
      <c r="AQ213" s="157"/>
      <c r="AR213" s="179"/>
      <c r="AS213" s="157"/>
      <c r="AT213" s="179"/>
      <c r="AU213" s="157"/>
      <c r="AX213" s="157"/>
    </row>
    <row r="214" spans="1:50" ht="11.25" customHeight="1">
      <c r="A214" s="155" t="s">
        <v>15</v>
      </c>
      <c r="B214" s="157"/>
      <c r="C214" s="179">
        <f>C176/REVENUE!C20</f>
        <v>0.212</v>
      </c>
      <c r="D214" s="164"/>
      <c r="E214" s="179">
        <f>E176/REVENUE!E20</f>
        <v>0.196</v>
      </c>
      <c r="F214" s="164"/>
      <c r="G214" s="179">
        <f>G176/REVENUE!G20</f>
        <v>0.187</v>
      </c>
      <c r="H214" s="164"/>
      <c r="I214" s="179">
        <f>I176/REVENUE!I20</f>
        <v>0.211</v>
      </c>
      <c r="J214" s="164"/>
      <c r="K214" s="179">
        <f>K176/REVENUE!K20</f>
        <v>0.214</v>
      </c>
      <c r="L214" s="164"/>
      <c r="M214" s="179">
        <f>M176/REVENUE!M20</f>
        <v>0.231</v>
      </c>
      <c r="N214" s="170"/>
      <c r="O214" s="179">
        <f>O176/REVENUE!O20</f>
        <v>0.267</v>
      </c>
      <c r="P214" s="170"/>
      <c r="Q214" s="179">
        <f>Q176/REVENUE!Q20</f>
        <v>0.27</v>
      </c>
      <c r="R214" s="157"/>
      <c r="S214" s="179">
        <f>S176/REVENUE!S20</f>
        <v>0.281</v>
      </c>
      <c r="T214" s="157"/>
      <c r="U214" s="179">
        <f>U176/REVENUE!U20</f>
        <v>0.302</v>
      </c>
      <c r="V214" s="52"/>
      <c r="Z214" s="155" t="s">
        <v>15</v>
      </c>
      <c r="AA214" s="157"/>
      <c r="AB214" s="179">
        <f>C176/REVENUE!C459</f>
        <v>0.191</v>
      </c>
      <c r="AC214" s="164"/>
      <c r="AD214" s="179">
        <f>E176/REVENUE!E459</f>
        <v>0.178</v>
      </c>
      <c r="AE214" s="164"/>
      <c r="AF214" s="179">
        <f>G176/REVENUE!G459</f>
        <v>0.171</v>
      </c>
      <c r="AG214" s="164"/>
      <c r="AH214" s="179">
        <f>I176/REVENUE!I459</f>
        <v>0.193</v>
      </c>
      <c r="AI214" s="164"/>
      <c r="AJ214" s="179">
        <f>K176/REVENUE!K459</f>
        <v>0.196</v>
      </c>
      <c r="AK214" s="164"/>
      <c r="AL214" s="179">
        <f>M176/REVENUE!M459</f>
        <v>0.21</v>
      </c>
      <c r="AM214" s="170"/>
      <c r="AN214" s="179">
        <f>O176/REVENUE!O459</f>
        <v>0.243</v>
      </c>
      <c r="AO214" s="170"/>
      <c r="AP214" s="179">
        <f>Q176/REVENUE!Q459</f>
        <v>0.243</v>
      </c>
      <c r="AQ214" s="157"/>
      <c r="AR214" s="179">
        <f>S176/REVENUE!S459</f>
        <v>0.251</v>
      </c>
      <c r="AS214" s="157"/>
      <c r="AT214" s="179">
        <f>U176/REVENUE!U459</f>
        <v>0.269</v>
      </c>
      <c r="AU214" s="157"/>
      <c r="AX214" s="157"/>
    </row>
    <row r="215" spans="1:50" ht="11.25" customHeight="1">
      <c r="A215" s="157"/>
      <c r="B215" s="157"/>
      <c r="C215" s="179"/>
      <c r="D215" s="164"/>
      <c r="E215" s="179"/>
      <c r="F215" s="164"/>
      <c r="G215" s="179"/>
      <c r="H215" s="164"/>
      <c r="I215" s="179"/>
      <c r="J215" s="164"/>
      <c r="K215" s="179"/>
      <c r="L215" s="164"/>
      <c r="M215" s="179"/>
      <c r="N215" s="170"/>
      <c r="O215" s="179"/>
      <c r="P215" s="170"/>
      <c r="Q215" s="179"/>
      <c r="R215" s="157"/>
      <c r="S215" s="179"/>
      <c r="T215" s="157"/>
      <c r="U215" s="179"/>
      <c r="V215" s="52"/>
      <c r="Z215" s="157"/>
      <c r="AA215" s="157"/>
      <c r="AB215" s="179"/>
      <c r="AC215" s="164"/>
      <c r="AD215" s="179"/>
      <c r="AE215" s="164"/>
      <c r="AF215" s="179"/>
      <c r="AG215" s="164"/>
      <c r="AH215" s="179"/>
      <c r="AI215" s="164"/>
      <c r="AJ215" s="179"/>
      <c r="AK215" s="164"/>
      <c r="AL215" s="179"/>
      <c r="AM215" s="170"/>
      <c r="AN215" s="179"/>
      <c r="AO215" s="170"/>
      <c r="AP215" s="179"/>
      <c r="AQ215" s="157"/>
      <c r="AR215" s="179"/>
      <c r="AS215" s="157"/>
      <c r="AT215" s="179"/>
      <c r="AU215" s="157"/>
      <c r="AX215" s="157"/>
    </row>
    <row r="216" spans="1:50" ht="11.25" customHeight="1">
      <c r="A216" s="155" t="s">
        <v>16</v>
      </c>
      <c r="B216" s="157"/>
      <c r="C216" s="179">
        <f>C178/REVENUE!C22</f>
        <v>0.218</v>
      </c>
      <c r="D216" s="164"/>
      <c r="E216" s="179">
        <f>E178/REVENUE!E22</f>
        <v>0.241</v>
      </c>
      <c r="F216" s="164"/>
      <c r="G216" s="179">
        <f>G178/REVENUE!G22</f>
        <v>0.237</v>
      </c>
      <c r="H216" s="164"/>
      <c r="I216" s="179">
        <f>I178/REVENUE!I22</f>
        <v>0.234</v>
      </c>
      <c r="J216" s="164"/>
      <c r="K216" s="179">
        <f>K178/REVENUE!K22</f>
        <v>0.239</v>
      </c>
      <c r="L216" s="164"/>
      <c r="M216" s="179">
        <f>M178/REVENUE!M22</f>
        <v>0.25</v>
      </c>
      <c r="N216" s="170"/>
      <c r="O216" s="179">
        <f>O178/REVENUE!O22</f>
        <v>0.312</v>
      </c>
      <c r="P216" s="170"/>
      <c r="Q216" s="179">
        <f>Q178/REVENUE!Q22</f>
        <v>0.293</v>
      </c>
      <c r="R216" s="157"/>
      <c r="S216" s="179">
        <f>S178/REVENUE!S22</f>
        <v>0.282</v>
      </c>
      <c r="T216" s="157"/>
      <c r="U216" s="179">
        <f>U178/REVENUE!U22</f>
        <v>0.286</v>
      </c>
      <c r="V216" s="52"/>
      <c r="Z216" s="155" t="s">
        <v>16</v>
      </c>
      <c r="AA216" s="157"/>
      <c r="AB216" s="179">
        <f>C178/REVENUE!C461</f>
        <v>0.199</v>
      </c>
      <c r="AC216" s="164"/>
      <c r="AD216" s="179">
        <f>E178/REVENUE!E461</f>
        <v>0.219</v>
      </c>
      <c r="AE216" s="164"/>
      <c r="AF216" s="179">
        <f>G178/REVENUE!G461</f>
        <v>0.215</v>
      </c>
      <c r="AG216" s="164"/>
      <c r="AH216" s="179">
        <f>I178/REVENUE!I461</f>
        <v>0.214</v>
      </c>
      <c r="AI216" s="164"/>
      <c r="AJ216" s="179">
        <f>K178/REVENUE!K461</f>
        <v>0.219</v>
      </c>
      <c r="AK216" s="164"/>
      <c r="AL216" s="179">
        <f>M178/REVENUE!M461</f>
        <v>0.228</v>
      </c>
      <c r="AM216" s="170"/>
      <c r="AN216" s="179">
        <f>O178/REVENUE!O461</f>
        <v>0.283</v>
      </c>
      <c r="AO216" s="170"/>
      <c r="AP216" s="179">
        <f>Q178/REVENUE!Q461</f>
        <v>0.267</v>
      </c>
      <c r="AQ216" s="157"/>
      <c r="AR216" s="179">
        <f>S178/REVENUE!S461</f>
        <v>0.259</v>
      </c>
      <c r="AS216" s="157"/>
      <c r="AT216" s="179">
        <f>U178/REVENUE!U461</f>
        <v>0.261</v>
      </c>
      <c r="AU216" s="157"/>
      <c r="AX216" s="157"/>
    </row>
    <row r="217" spans="1:50" ht="11.25" customHeight="1">
      <c r="A217" s="157"/>
      <c r="B217" s="157"/>
      <c r="C217" s="179"/>
      <c r="D217" s="164"/>
      <c r="E217" s="179"/>
      <c r="F217" s="164"/>
      <c r="G217" s="179"/>
      <c r="H217" s="164"/>
      <c r="I217" s="179"/>
      <c r="J217" s="164"/>
      <c r="K217" s="179"/>
      <c r="L217" s="164"/>
      <c r="M217" s="179"/>
      <c r="N217" s="170"/>
      <c r="O217" s="179"/>
      <c r="P217" s="170"/>
      <c r="Q217" s="179"/>
      <c r="R217" s="157"/>
      <c r="S217" s="179"/>
      <c r="T217" s="157"/>
      <c r="U217" s="179"/>
      <c r="V217" s="52"/>
      <c r="Z217" s="157"/>
      <c r="AA217" s="157"/>
      <c r="AB217" s="179"/>
      <c r="AC217" s="164"/>
      <c r="AD217" s="179"/>
      <c r="AE217" s="164"/>
      <c r="AF217" s="179"/>
      <c r="AG217" s="164"/>
      <c r="AH217" s="179"/>
      <c r="AI217" s="164"/>
      <c r="AJ217" s="179"/>
      <c r="AK217" s="164"/>
      <c r="AL217" s="179"/>
      <c r="AM217" s="170"/>
      <c r="AN217" s="179"/>
      <c r="AO217" s="170"/>
      <c r="AP217" s="179"/>
      <c r="AQ217" s="157"/>
      <c r="AR217" s="179"/>
      <c r="AS217" s="157"/>
      <c r="AT217" s="179"/>
      <c r="AU217" s="157"/>
      <c r="AX217" s="157"/>
    </row>
    <row r="218" spans="1:50" ht="11.25" customHeight="1">
      <c r="A218" s="155" t="s">
        <v>17</v>
      </c>
      <c r="B218" s="157"/>
      <c r="C218" s="179">
        <f>C180/REVENUE!C24</f>
        <v>0.175</v>
      </c>
      <c r="D218" s="164"/>
      <c r="E218" s="179">
        <f>E180/REVENUE!E24</f>
        <v>0.173</v>
      </c>
      <c r="F218" s="164"/>
      <c r="G218" s="179">
        <f>G180/REVENUE!G24</f>
        <v>0.187</v>
      </c>
      <c r="H218" s="164"/>
      <c r="I218" s="179">
        <f>I180/REVENUE!I24</f>
        <v>0.183</v>
      </c>
      <c r="J218" s="164"/>
      <c r="K218" s="179">
        <f>K180/REVENUE!K24</f>
        <v>0.184</v>
      </c>
      <c r="L218" s="164"/>
      <c r="M218" s="179">
        <f>M180/REVENUE!M24</f>
        <v>0.189</v>
      </c>
      <c r="N218" s="170"/>
      <c r="O218" s="179">
        <f>O180/REVENUE!O24</f>
        <v>0.218</v>
      </c>
      <c r="P218" s="170"/>
      <c r="Q218" s="179">
        <f>Q180/REVENUE!Q24</f>
        <v>0.222</v>
      </c>
      <c r="R218" s="157"/>
      <c r="S218" s="179">
        <f>S180/REVENUE!S24</f>
        <v>0.242</v>
      </c>
      <c r="T218" s="157"/>
      <c r="U218" s="179">
        <f>U180/REVENUE!U24</f>
        <v>0.253</v>
      </c>
      <c r="V218" s="52"/>
      <c r="Z218" s="155" t="s">
        <v>17</v>
      </c>
      <c r="AA218" s="157"/>
      <c r="AB218" s="179">
        <f>C180/REVENUE!C463</f>
        <v>0.159</v>
      </c>
      <c r="AC218" s="164"/>
      <c r="AD218" s="179">
        <f>E180/REVENUE!E463</f>
        <v>0.158</v>
      </c>
      <c r="AE218" s="164"/>
      <c r="AF218" s="179">
        <f>G180/REVENUE!G463</f>
        <v>0.172</v>
      </c>
      <c r="AG218" s="164"/>
      <c r="AH218" s="179">
        <f>I180/REVENUE!I463</f>
        <v>0.168</v>
      </c>
      <c r="AI218" s="164"/>
      <c r="AJ218" s="179">
        <f>K180/REVENUE!K463</f>
        <v>0.169</v>
      </c>
      <c r="AK218" s="164"/>
      <c r="AL218" s="179">
        <f>M180/REVENUE!M463</f>
        <v>0.173</v>
      </c>
      <c r="AM218" s="170"/>
      <c r="AN218" s="179">
        <f>O180/REVENUE!O463</f>
        <v>0.199</v>
      </c>
      <c r="AO218" s="170"/>
      <c r="AP218" s="179">
        <f>Q180/REVENUE!Q463</f>
        <v>0.202</v>
      </c>
      <c r="AQ218" s="157"/>
      <c r="AR218" s="179">
        <f>S180/REVENUE!S463</f>
        <v>0.221</v>
      </c>
      <c r="AS218" s="157"/>
      <c r="AT218" s="179">
        <f>U180/REVENUE!U463</f>
        <v>0.228</v>
      </c>
      <c r="AU218" s="157"/>
      <c r="AX218" s="157"/>
    </row>
    <row r="219" spans="1:50" ht="11.25" customHeight="1">
      <c r="A219" s="157"/>
      <c r="B219" s="157"/>
      <c r="C219" s="179"/>
      <c r="D219" s="164"/>
      <c r="E219" s="179"/>
      <c r="F219" s="164"/>
      <c r="G219" s="179"/>
      <c r="H219" s="164"/>
      <c r="I219" s="179"/>
      <c r="J219" s="164"/>
      <c r="K219" s="179"/>
      <c r="L219" s="164"/>
      <c r="M219" s="179"/>
      <c r="N219" s="170"/>
      <c r="O219" s="179"/>
      <c r="P219" s="170"/>
      <c r="Q219" s="179"/>
      <c r="R219" s="157"/>
      <c r="S219" s="179"/>
      <c r="T219" s="157"/>
      <c r="U219" s="179"/>
      <c r="V219" s="52"/>
      <c r="Z219" s="157"/>
      <c r="AA219" s="157"/>
      <c r="AB219" s="179"/>
      <c r="AC219" s="164"/>
      <c r="AD219" s="179"/>
      <c r="AE219" s="164"/>
      <c r="AF219" s="179"/>
      <c r="AG219" s="164"/>
      <c r="AH219" s="179"/>
      <c r="AI219" s="164"/>
      <c r="AJ219" s="179"/>
      <c r="AK219" s="164"/>
      <c r="AL219" s="179"/>
      <c r="AM219" s="170"/>
      <c r="AN219" s="179"/>
      <c r="AO219" s="170"/>
      <c r="AP219" s="179"/>
      <c r="AQ219" s="157"/>
      <c r="AR219" s="179"/>
      <c r="AS219" s="157"/>
      <c r="AT219" s="179"/>
      <c r="AU219" s="157"/>
      <c r="AX219" s="157"/>
    </row>
    <row r="220" spans="1:50" ht="11.25" customHeight="1">
      <c r="A220" s="165" t="s">
        <v>18</v>
      </c>
      <c r="B220" s="157"/>
      <c r="C220" s="179">
        <f>C182/REVENUE!C26</f>
        <v>0.232</v>
      </c>
      <c r="D220" s="164"/>
      <c r="E220" s="179">
        <f>E182/REVENUE!E26</f>
        <v>0.228</v>
      </c>
      <c r="F220" s="164"/>
      <c r="G220" s="179">
        <f>G182/REVENUE!G26</f>
        <v>0.23</v>
      </c>
      <c r="H220" s="164"/>
      <c r="I220" s="179">
        <f>I182/REVENUE!I26</f>
        <v>0.262</v>
      </c>
      <c r="J220" s="164"/>
      <c r="K220" s="179">
        <f>K182/REVENUE!K26</f>
        <v>0.232</v>
      </c>
      <c r="L220" s="164"/>
      <c r="M220" s="179">
        <f>M182/REVENUE!M26</f>
        <v>0.236</v>
      </c>
      <c r="N220" s="170"/>
      <c r="O220" s="179">
        <f>O182/REVENUE!O26</f>
        <v>0.286</v>
      </c>
      <c r="P220" s="170"/>
      <c r="Q220" s="179">
        <f>Q182/REVENUE!Q26</f>
        <v>0.242</v>
      </c>
      <c r="R220" s="157"/>
      <c r="S220" s="179">
        <f>S182/REVENUE!S26</f>
        <v>0.24</v>
      </c>
      <c r="T220" s="157"/>
      <c r="U220" s="179">
        <f>U182/REVENUE!U26</f>
        <v>0.233</v>
      </c>
      <c r="V220" s="52"/>
      <c r="Z220" s="165" t="s">
        <v>18</v>
      </c>
      <c r="AA220" s="157"/>
      <c r="AB220" s="179">
        <f>C182/REVENUE!C465</f>
        <v>0.206</v>
      </c>
      <c r="AC220" s="164"/>
      <c r="AD220" s="179">
        <f>E182/REVENUE!E465</f>
        <v>0.204</v>
      </c>
      <c r="AE220" s="164"/>
      <c r="AF220" s="179">
        <f>G182/REVENUE!G465</f>
        <v>0.205</v>
      </c>
      <c r="AG220" s="164"/>
      <c r="AH220" s="179">
        <f>I182/REVENUE!I465</f>
        <v>0.23</v>
      </c>
      <c r="AI220" s="164"/>
      <c r="AJ220" s="179">
        <f>K182/REVENUE!K465</f>
        <v>0.204</v>
      </c>
      <c r="AK220" s="164"/>
      <c r="AL220" s="179">
        <f>M182/REVENUE!M465</f>
        <v>0.208</v>
      </c>
      <c r="AM220" s="170"/>
      <c r="AN220" s="179">
        <f>O182/REVENUE!O465</f>
        <v>0.252</v>
      </c>
      <c r="AO220" s="170"/>
      <c r="AP220" s="179">
        <f>Q182/REVENUE!Q465</f>
        <v>0.213</v>
      </c>
      <c r="AQ220" s="157"/>
      <c r="AR220" s="179">
        <f>S182/REVENUE!S465</f>
        <v>0.211</v>
      </c>
      <c r="AS220" s="157"/>
      <c r="AT220" s="179">
        <f>U182/REVENUE!U465</f>
        <v>0.205</v>
      </c>
      <c r="AU220" s="157"/>
      <c r="AX220" s="157"/>
    </row>
    <row r="221" spans="1:50" ht="11.25" customHeight="1">
      <c r="A221" s="155"/>
      <c r="B221" s="157"/>
      <c r="C221" s="179"/>
      <c r="D221" s="164"/>
      <c r="E221" s="179"/>
      <c r="F221" s="164"/>
      <c r="G221" s="179"/>
      <c r="H221" s="164"/>
      <c r="I221" s="179"/>
      <c r="J221" s="164"/>
      <c r="K221" s="179"/>
      <c r="L221" s="164"/>
      <c r="M221" s="179"/>
      <c r="N221" s="170"/>
      <c r="O221" s="179"/>
      <c r="P221" s="170"/>
      <c r="Q221" s="179"/>
      <c r="R221" s="157"/>
      <c r="S221" s="179"/>
      <c r="T221" s="157"/>
      <c r="U221" s="179"/>
      <c r="V221" s="52"/>
      <c r="Z221" s="155"/>
      <c r="AA221" s="157"/>
      <c r="AB221" s="179"/>
      <c r="AC221" s="164"/>
      <c r="AD221" s="179"/>
      <c r="AE221" s="164"/>
      <c r="AF221" s="179"/>
      <c r="AG221" s="164"/>
      <c r="AH221" s="179"/>
      <c r="AI221" s="164"/>
      <c r="AJ221" s="179"/>
      <c r="AK221" s="164"/>
      <c r="AL221" s="179"/>
      <c r="AM221" s="170"/>
      <c r="AN221" s="179"/>
      <c r="AO221" s="170"/>
      <c r="AP221" s="179"/>
      <c r="AQ221" s="157"/>
      <c r="AR221" s="179"/>
      <c r="AS221" s="157"/>
      <c r="AT221" s="179"/>
      <c r="AU221" s="157"/>
      <c r="AX221" s="157"/>
    </row>
    <row r="222" spans="1:50" ht="11.25" customHeight="1">
      <c r="A222" s="155" t="s">
        <v>40</v>
      </c>
      <c r="B222" s="157"/>
      <c r="C222" s="179">
        <f>C184/REVENUE!C28</f>
        <v>0.305</v>
      </c>
      <c r="D222" s="164"/>
      <c r="E222" s="179">
        <f>E184/REVENUE!E28</f>
        <v>0.267</v>
      </c>
      <c r="F222" s="164"/>
      <c r="G222" s="179">
        <f>G184/REVENUE!G28</f>
        <v>0.253</v>
      </c>
      <c r="H222" s="164"/>
      <c r="I222" s="179">
        <f>I184/REVENUE!I28</f>
        <v>0.244</v>
      </c>
      <c r="J222" s="164"/>
      <c r="K222" s="179">
        <f>K184/REVENUE!K28</f>
        <v>0.237</v>
      </c>
      <c r="L222" s="164"/>
      <c r="M222" s="179">
        <f>M184/REVENUE!M28</f>
        <v>0.28</v>
      </c>
      <c r="N222" s="170"/>
      <c r="O222" s="179">
        <f>O184/REVENUE!O28</f>
        <v>0.333</v>
      </c>
      <c r="P222" s="170"/>
      <c r="Q222" s="179">
        <f>Q184/REVENUE!Q28</f>
        <v>0.312</v>
      </c>
      <c r="R222" s="157"/>
      <c r="S222" s="179">
        <f>S184/REVENUE!S28</f>
        <v>0.283</v>
      </c>
      <c r="T222" s="157"/>
      <c r="U222" s="179">
        <f>U184/REVENUE!U28</f>
        <v>0.265</v>
      </c>
      <c r="V222" s="52"/>
      <c r="Z222" s="155" t="s">
        <v>40</v>
      </c>
      <c r="AA222" s="157"/>
      <c r="AB222" s="179">
        <f>C184/REVENUE!C467</f>
        <v>0.262</v>
      </c>
      <c r="AC222" s="164"/>
      <c r="AD222" s="179">
        <f>E184/REVENUE!E467</f>
        <v>0.233</v>
      </c>
      <c r="AE222" s="164"/>
      <c r="AF222" s="179">
        <f>G184/REVENUE!G467</f>
        <v>0.225</v>
      </c>
      <c r="AG222" s="164"/>
      <c r="AH222" s="179">
        <f>I184/REVENUE!I467</f>
        <v>0.217</v>
      </c>
      <c r="AI222" s="164"/>
      <c r="AJ222" s="179">
        <f>K184/REVENUE!K467</f>
        <v>0.211</v>
      </c>
      <c r="AK222" s="164"/>
      <c r="AL222" s="179">
        <f>M184/REVENUE!M467</f>
        <v>0.251</v>
      </c>
      <c r="AM222" s="170"/>
      <c r="AN222" s="179">
        <f>O184/REVENUE!O467</f>
        <v>0.288</v>
      </c>
      <c r="AO222" s="170"/>
      <c r="AP222" s="179">
        <f>Q184/REVENUE!Q467</f>
        <v>0.273</v>
      </c>
      <c r="AQ222" s="157"/>
      <c r="AR222" s="179">
        <f>S184/REVENUE!S467</f>
        <v>0.249</v>
      </c>
      <c r="AS222" s="157"/>
      <c r="AT222" s="179">
        <f>U184/REVENUE!U467</f>
        <v>0.235</v>
      </c>
      <c r="AU222" s="157"/>
      <c r="AX222" s="157"/>
    </row>
    <row r="223" spans="1:50" ht="11.25" customHeight="1">
      <c r="A223" s="155"/>
      <c r="B223" s="157"/>
      <c r="C223" s="179"/>
      <c r="D223" s="164"/>
      <c r="E223" s="179"/>
      <c r="F223" s="164"/>
      <c r="G223" s="179"/>
      <c r="H223" s="164"/>
      <c r="I223" s="179"/>
      <c r="J223" s="164"/>
      <c r="K223" s="179"/>
      <c r="L223" s="164"/>
      <c r="M223" s="179"/>
      <c r="N223" s="170"/>
      <c r="O223" s="179"/>
      <c r="P223" s="170"/>
      <c r="Q223" s="179"/>
      <c r="R223" s="157"/>
      <c r="S223" s="179"/>
      <c r="T223" s="157"/>
      <c r="U223" s="179"/>
      <c r="V223" s="52"/>
      <c r="Z223" s="155"/>
      <c r="AA223" s="157"/>
      <c r="AB223" s="179"/>
      <c r="AC223" s="164"/>
      <c r="AD223" s="179"/>
      <c r="AE223" s="164"/>
      <c r="AF223" s="179"/>
      <c r="AG223" s="164"/>
      <c r="AH223" s="179"/>
      <c r="AI223" s="164"/>
      <c r="AJ223" s="179"/>
      <c r="AK223" s="164"/>
      <c r="AL223" s="179"/>
      <c r="AM223" s="170"/>
      <c r="AN223" s="179"/>
      <c r="AO223" s="170"/>
      <c r="AP223" s="179"/>
      <c r="AQ223" s="157"/>
      <c r="AR223" s="179"/>
      <c r="AS223" s="157"/>
      <c r="AT223" s="179"/>
      <c r="AU223" s="157"/>
      <c r="AX223" s="157"/>
    </row>
    <row r="224" spans="1:50" ht="11.25" customHeight="1">
      <c r="A224" s="155" t="s">
        <v>19</v>
      </c>
      <c r="B224" s="157"/>
      <c r="C224" s="179">
        <f>C186/REVENUE!C30</f>
        <v>0.288</v>
      </c>
      <c r="D224" s="164"/>
      <c r="E224" s="179">
        <f>E186/REVENUE!E30</f>
        <v>0.226</v>
      </c>
      <c r="F224" s="164"/>
      <c r="G224" s="179">
        <f>G186/REVENUE!G30</f>
        <v>0.211</v>
      </c>
      <c r="H224" s="164"/>
      <c r="I224" s="179">
        <f>I186/REVENUE!I30</f>
        <v>0.201</v>
      </c>
      <c r="J224" s="164"/>
      <c r="K224" s="179">
        <f>K186/REVENUE!K30</f>
        <v>0.213</v>
      </c>
      <c r="L224" s="164"/>
      <c r="M224" s="179">
        <f>M186/REVENUE!M30</f>
        <v>0.255</v>
      </c>
      <c r="N224" s="170"/>
      <c r="O224" s="179">
        <f>O186/REVENUE!O30</f>
        <v>0.299</v>
      </c>
      <c r="P224" s="170"/>
      <c r="Q224" s="179">
        <f>Q186/REVENUE!Q30</f>
        <v>0.3</v>
      </c>
      <c r="R224" s="157"/>
      <c r="S224" s="179">
        <f>S186/REVENUE!S30</f>
        <v>0.305</v>
      </c>
      <c r="T224" s="157"/>
      <c r="U224" s="179">
        <f>U186/REVENUE!U30</f>
        <v>0.307</v>
      </c>
      <c r="V224" s="52"/>
      <c r="Z224" s="155" t="s">
        <v>19</v>
      </c>
      <c r="AA224" s="157"/>
      <c r="AB224" s="179">
        <f>C186/REVENUE!C469</f>
        <v>0.249</v>
      </c>
      <c r="AC224" s="164"/>
      <c r="AD224" s="179">
        <f>E186/REVENUE!E469</f>
        <v>0.2</v>
      </c>
      <c r="AE224" s="164"/>
      <c r="AF224" s="179">
        <f>G186/REVENUE!G469</f>
        <v>0.187</v>
      </c>
      <c r="AG224" s="164"/>
      <c r="AH224" s="179">
        <f>I186/REVENUE!I469</f>
        <v>0.179</v>
      </c>
      <c r="AI224" s="164"/>
      <c r="AJ224" s="179">
        <f>K186/REVENUE!K469</f>
        <v>0.19</v>
      </c>
      <c r="AK224" s="164"/>
      <c r="AL224" s="179">
        <f>M186/REVENUE!M469</f>
        <v>0.224</v>
      </c>
      <c r="AM224" s="170"/>
      <c r="AN224" s="179">
        <f>O186/REVENUE!O469</f>
        <v>0.258</v>
      </c>
      <c r="AO224" s="170"/>
      <c r="AP224" s="179">
        <f>Q186/REVENUE!Q469</f>
        <v>0.26</v>
      </c>
      <c r="AQ224" s="157"/>
      <c r="AR224" s="179">
        <f>S186/REVENUE!S469</f>
        <v>0.264</v>
      </c>
      <c r="AS224" s="157"/>
      <c r="AT224" s="179">
        <f>U186/REVENUE!U469</f>
        <v>0.267</v>
      </c>
      <c r="AU224" s="157"/>
      <c r="AX224" s="157"/>
    </row>
    <row r="225" spans="1:50" ht="11.25" customHeight="1">
      <c r="A225" s="155"/>
      <c r="B225" s="157"/>
      <c r="C225" s="179"/>
      <c r="D225" s="211"/>
      <c r="E225" s="179"/>
      <c r="F225" s="211"/>
      <c r="G225" s="179"/>
      <c r="H225" s="211"/>
      <c r="I225" s="179"/>
      <c r="J225" s="211"/>
      <c r="K225" s="179"/>
      <c r="L225" s="211"/>
      <c r="M225" s="179"/>
      <c r="N225" s="181"/>
      <c r="O225" s="179"/>
      <c r="P225" s="181"/>
      <c r="Q225" s="179"/>
      <c r="R225" s="177"/>
      <c r="S225" s="179"/>
      <c r="T225" s="177"/>
      <c r="U225" s="179"/>
      <c r="V225" s="52"/>
      <c r="W225" s="51"/>
      <c r="Z225" s="155"/>
      <c r="AA225" s="157"/>
      <c r="AB225" s="179"/>
      <c r="AC225" s="164"/>
      <c r="AD225" s="179"/>
      <c r="AE225" s="164"/>
      <c r="AF225" s="179"/>
      <c r="AG225" s="164"/>
      <c r="AH225" s="179"/>
      <c r="AI225" s="164"/>
      <c r="AJ225" s="179"/>
      <c r="AK225" s="164"/>
      <c r="AL225" s="179"/>
      <c r="AM225" s="170"/>
      <c r="AN225" s="179"/>
      <c r="AO225" s="170"/>
      <c r="AP225" s="179"/>
      <c r="AQ225" s="157"/>
      <c r="AR225" s="179"/>
      <c r="AS225" s="157"/>
      <c r="AT225" s="179"/>
      <c r="AU225" s="157"/>
      <c r="AX225" s="157"/>
    </row>
    <row r="226" spans="1:52" ht="11.25" customHeight="1">
      <c r="A226" s="155" t="s">
        <v>20</v>
      </c>
      <c r="B226" s="157"/>
      <c r="C226" s="179">
        <f>C188/REVENUE!C32</f>
        <v>0.215</v>
      </c>
      <c r="D226" s="211"/>
      <c r="E226" s="179">
        <f>E188/REVENUE!E32</f>
        <v>0.227</v>
      </c>
      <c r="F226" s="211"/>
      <c r="G226" s="179">
        <f>G188/REVENUE!G32</f>
        <v>0.235</v>
      </c>
      <c r="H226" s="211"/>
      <c r="I226" s="179">
        <f>I188/REVENUE!I32</f>
        <v>0.221</v>
      </c>
      <c r="J226" s="211"/>
      <c r="K226" s="179">
        <f>K188/REVENUE!K32</f>
        <v>0.239</v>
      </c>
      <c r="L226" s="211"/>
      <c r="M226" s="179">
        <f>M188/REVENUE!M32</f>
        <v>0.255</v>
      </c>
      <c r="N226" s="181"/>
      <c r="O226" s="179">
        <f>O188/REVENUE!O32</f>
        <v>0.281</v>
      </c>
      <c r="P226" s="181"/>
      <c r="Q226" s="179">
        <f>Q188/REVENUE!Q32</f>
        <v>0.284</v>
      </c>
      <c r="R226" s="177"/>
      <c r="S226" s="179">
        <f>S188/REVENUE!S32</f>
        <v>0.263</v>
      </c>
      <c r="T226" s="177"/>
      <c r="U226" s="179">
        <f>U188/REVENUE!U32</f>
        <v>0.267</v>
      </c>
      <c r="V226" s="52"/>
      <c r="W226" s="51"/>
      <c r="Z226" s="155" t="s">
        <v>20</v>
      </c>
      <c r="AA226" s="157"/>
      <c r="AB226" s="179">
        <f>C188/REVENUE!C471</f>
        <v>0.188</v>
      </c>
      <c r="AC226" s="211"/>
      <c r="AD226" s="179">
        <f>E188/REVENUE!E471</f>
        <v>0.202</v>
      </c>
      <c r="AE226" s="211"/>
      <c r="AF226" s="179">
        <f>G188/REVENUE!G471</f>
        <v>0.208</v>
      </c>
      <c r="AG226" s="211"/>
      <c r="AH226" s="179">
        <f>I188/REVENUE!I471</f>
        <v>0.198</v>
      </c>
      <c r="AI226" s="211"/>
      <c r="AJ226" s="179">
        <f>K188/REVENUE!K471</f>
        <v>0.213</v>
      </c>
      <c r="AK226" s="211"/>
      <c r="AL226" s="179">
        <f>M188/REVENUE!M471</f>
        <v>0.229</v>
      </c>
      <c r="AM226" s="181"/>
      <c r="AN226" s="179">
        <f>O188/REVENUE!O471</f>
        <v>0.252</v>
      </c>
      <c r="AO226" s="181"/>
      <c r="AP226" s="179">
        <f>Q188/REVENUE!Q471</f>
        <v>0.252</v>
      </c>
      <c r="AQ226" s="177"/>
      <c r="AR226" s="179">
        <f>S188/REVENUE!S471</f>
        <v>0.235</v>
      </c>
      <c r="AS226" s="177"/>
      <c r="AT226" s="179">
        <f>U188/REVENUE!U471</f>
        <v>0.239</v>
      </c>
      <c r="AU226" s="177"/>
      <c r="AV226" s="51"/>
      <c r="AW226" s="51"/>
      <c r="AX226" s="177"/>
      <c r="AY226" s="51"/>
      <c r="AZ226" s="51"/>
    </row>
    <row r="227" spans="1:52" ht="11.25" customHeight="1">
      <c r="A227" s="155"/>
      <c r="B227" s="157"/>
      <c r="C227" s="179"/>
      <c r="D227" s="177"/>
      <c r="E227" s="179"/>
      <c r="F227" s="177"/>
      <c r="G227" s="179"/>
      <c r="H227" s="177"/>
      <c r="I227" s="179"/>
      <c r="J227" s="177"/>
      <c r="K227" s="179"/>
      <c r="L227" s="177"/>
      <c r="M227" s="179"/>
      <c r="N227" s="177"/>
      <c r="O227" s="179"/>
      <c r="P227" s="177"/>
      <c r="Q227" s="179"/>
      <c r="R227" s="177"/>
      <c r="S227" s="179"/>
      <c r="T227" s="177"/>
      <c r="U227" s="179"/>
      <c r="V227" s="52"/>
      <c r="W227" s="51"/>
      <c r="Z227" s="155"/>
      <c r="AA227" s="157"/>
      <c r="AB227" s="179"/>
      <c r="AC227" s="177"/>
      <c r="AD227" s="179"/>
      <c r="AE227" s="177"/>
      <c r="AF227" s="179"/>
      <c r="AG227" s="177"/>
      <c r="AH227" s="179"/>
      <c r="AI227" s="177"/>
      <c r="AJ227" s="179"/>
      <c r="AK227" s="177"/>
      <c r="AL227" s="179"/>
      <c r="AM227" s="177"/>
      <c r="AN227" s="179"/>
      <c r="AO227" s="177"/>
      <c r="AP227" s="179"/>
      <c r="AQ227" s="177"/>
      <c r="AR227" s="179"/>
      <c r="AS227" s="177"/>
      <c r="AT227" s="179"/>
      <c r="AU227" s="177"/>
      <c r="AV227" s="51"/>
      <c r="AW227" s="51"/>
      <c r="AX227" s="177"/>
      <c r="AY227" s="51"/>
      <c r="AZ227" s="51"/>
    </row>
    <row r="228" spans="1:52" ht="11.25" customHeight="1">
      <c r="A228" s="155" t="s">
        <v>31</v>
      </c>
      <c r="B228" s="157"/>
      <c r="C228" s="179">
        <f>C190/REVENUE!C34</f>
        <v>0.225</v>
      </c>
      <c r="D228" s="184"/>
      <c r="E228" s="179">
        <f>E190/REVENUE!E34</f>
        <v>0.219</v>
      </c>
      <c r="F228" s="211"/>
      <c r="G228" s="179">
        <f>G190/REVENUE!G34</f>
        <v>0.222</v>
      </c>
      <c r="H228" s="211"/>
      <c r="I228" s="179">
        <f>I190/REVENUE!I34</f>
        <v>0.215</v>
      </c>
      <c r="J228" s="211"/>
      <c r="K228" s="179">
        <f>K190/REVENUE!K34</f>
        <v>0.221</v>
      </c>
      <c r="L228" s="211"/>
      <c r="M228" s="179">
        <f>M190/REVENUE!M34</f>
        <v>0.235</v>
      </c>
      <c r="N228" s="181"/>
      <c r="O228" s="179">
        <f>O190/REVENUE!O34</f>
        <v>0.275</v>
      </c>
      <c r="P228" s="181"/>
      <c r="Q228" s="179">
        <f>Q190/REVENUE!Q34</f>
        <v>0.267</v>
      </c>
      <c r="R228" s="177"/>
      <c r="S228" s="179">
        <f>S190/REVENUE!S34</f>
        <v>0.267</v>
      </c>
      <c r="T228" s="177"/>
      <c r="U228" s="179">
        <f>U190/REVENUE!U34</f>
        <v>0.269</v>
      </c>
      <c r="V228" s="52"/>
      <c r="W228" s="51"/>
      <c r="Z228" s="155" t="s">
        <v>31</v>
      </c>
      <c r="AA228" s="157"/>
      <c r="AB228" s="179">
        <f>C190/REVENUE!C473</f>
        <v>0.2</v>
      </c>
      <c r="AC228" s="184"/>
      <c r="AD228" s="179">
        <f>E190/REVENUE!E473</f>
        <v>0.196</v>
      </c>
      <c r="AE228" s="184"/>
      <c r="AF228" s="179">
        <f>G190/REVENUE!G473</f>
        <v>0.198</v>
      </c>
      <c r="AG228" s="184"/>
      <c r="AH228" s="179">
        <f>I190/REVENUE!I473</f>
        <v>0.194</v>
      </c>
      <c r="AI228" s="184"/>
      <c r="AJ228" s="179">
        <f>K190/REVENUE!K473</f>
        <v>0.198</v>
      </c>
      <c r="AK228" s="184"/>
      <c r="AL228" s="179">
        <f>M190/REVENUE!M473</f>
        <v>0.211</v>
      </c>
      <c r="AM228" s="177"/>
      <c r="AN228" s="179">
        <f>O190/REVENUE!O473</f>
        <v>0.244</v>
      </c>
      <c r="AO228" s="177"/>
      <c r="AP228" s="179">
        <f>Q190/REVENUE!Q473</f>
        <v>0.237</v>
      </c>
      <c r="AQ228" s="177"/>
      <c r="AR228" s="179">
        <f>S190/REVENUE!S473</f>
        <v>0.237</v>
      </c>
      <c r="AS228" s="177"/>
      <c r="AT228" s="179">
        <f>U190/REVENUE!U473</f>
        <v>0.239</v>
      </c>
      <c r="AU228" s="177"/>
      <c r="AV228" s="51"/>
      <c r="AW228" s="51"/>
      <c r="AX228" s="177"/>
      <c r="AY228" s="51"/>
      <c r="AZ228" s="51"/>
    </row>
    <row r="229" spans="1:53" ht="11.25" customHeight="1">
      <c r="A229" s="155"/>
      <c r="B229" s="157"/>
      <c r="C229" s="182"/>
      <c r="D229" s="177"/>
      <c r="E229" s="182"/>
      <c r="F229" s="177"/>
      <c r="G229" s="182"/>
      <c r="H229" s="177"/>
      <c r="I229" s="182"/>
      <c r="J229" s="177"/>
      <c r="K229" s="182"/>
      <c r="L229" s="177"/>
      <c r="M229" s="182"/>
      <c r="N229" s="177"/>
      <c r="O229" s="182"/>
      <c r="P229" s="177"/>
      <c r="Q229" s="177"/>
      <c r="R229" s="177"/>
      <c r="S229" s="177"/>
      <c r="T229" s="177"/>
      <c r="U229" s="177"/>
      <c r="V229" s="51"/>
      <c r="W229" s="51"/>
      <c r="X229" s="51"/>
      <c r="AB229" s="39"/>
      <c r="AD229" s="53"/>
      <c r="AE229" s="51"/>
      <c r="AF229" s="53"/>
      <c r="AG229" s="51"/>
      <c r="AH229" s="53"/>
      <c r="AI229" s="51"/>
      <c r="AJ229" s="53"/>
      <c r="AK229" s="51"/>
      <c r="AL229" s="52"/>
      <c r="AM229" s="51"/>
      <c r="AN229" s="52"/>
      <c r="AO229" s="51"/>
      <c r="AP229" s="53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</row>
    <row r="230" spans="1:28" ht="11.25" customHeight="1">
      <c r="A230" s="77"/>
      <c r="B230" s="157"/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AB230"/>
    </row>
    <row r="231" spans="1:42" ht="11.25" customHeight="1">
      <c r="A231" s="155"/>
      <c r="B231" s="157"/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89"/>
      <c r="P231" s="157"/>
      <c r="Q231" s="157"/>
      <c r="R231" s="157"/>
      <c r="S231" s="287"/>
      <c r="T231" s="157"/>
      <c r="U231" s="157"/>
      <c r="AB231" s="39"/>
      <c r="AP231" s="45"/>
    </row>
    <row r="232" spans="1:21" ht="11.25" customHeight="1">
      <c r="A232" s="155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</row>
    <row r="233" spans="1:21" ht="11.25" customHeight="1">
      <c r="A233" s="155" t="s">
        <v>0</v>
      </c>
      <c r="B233" s="157"/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</row>
    <row r="234" spans="1:21" ht="11.25" customHeight="1">
      <c r="A234" s="165" t="s">
        <v>75</v>
      </c>
      <c r="B234" s="157"/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</row>
    <row r="235" spans="1:21" ht="11.25" customHeight="1">
      <c r="A235" s="158" t="str">
        <f>A3</f>
        <v>1990 - 1999</v>
      </c>
      <c r="B235" s="175"/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</row>
    <row r="236" spans="1:21" ht="11.25" customHeight="1">
      <c r="A236" s="155" t="s">
        <v>2</v>
      </c>
      <c r="B236" s="162"/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</row>
    <row r="237" spans="1:21" ht="11.25" customHeight="1">
      <c r="A237" s="77"/>
      <c r="B237" s="157"/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</row>
    <row r="238" spans="1:21" ht="11.25" customHeight="1">
      <c r="A238" s="161"/>
      <c r="B238" s="157"/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</row>
    <row r="239" spans="1:21" ht="11.25" customHeight="1">
      <c r="A239" s="161"/>
      <c r="B239" s="157"/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</row>
    <row r="240" spans="1:22" ht="11.25" customHeight="1">
      <c r="A240" s="157"/>
      <c r="B240" s="157"/>
      <c r="C240" s="276" t="s">
        <v>3</v>
      </c>
      <c r="D240" s="177"/>
      <c r="E240" s="276" t="s">
        <v>4</v>
      </c>
      <c r="F240" s="177"/>
      <c r="G240" s="276" t="s">
        <v>5</v>
      </c>
      <c r="H240" s="177"/>
      <c r="I240" s="276" t="s">
        <v>6</v>
      </c>
      <c r="J240" s="177"/>
      <c r="K240" s="276" t="s">
        <v>7</v>
      </c>
      <c r="L240" s="177"/>
      <c r="M240" s="301" t="s">
        <v>8</v>
      </c>
      <c r="N240" s="177"/>
      <c r="O240" s="301" t="s">
        <v>9</v>
      </c>
      <c r="P240" s="177"/>
      <c r="Q240" s="280">
        <v>1997</v>
      </c>
      <c r="R240" s="177"/>
      <c r="S240" s="280">
        <v>1998</v>
      </c>
      <c r="T240" s="157"/>
      <c r="U240" s="280">
        <v>1999</v>
      </c>
      <c r="V240" s="42"/>
    </row>
    <row r="241" spans="1:21" ht="11.25" customHeight="1">
      <c r="A241" s="157"/>
      <c r="B241" s="157"/>
      <c r="C241" s="157"/>
      <c r="D241" s="157"/>
      <c r="E241" s="157"/>
      <c r="F241" s="157"/>
      <c r="G241" s="183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</row>
    <row r="242" spans="1:21" ht="11.25" customHeight="1">
      <c r="A242" s="155" t="s">
        <v>10</v>
      </c>
      <c r="B242" s="157"/>
      <c r="C242" s="183">
        <v>16432</v>
      </c>
      <c r="D242" s="183"/>
      <c r="E242" s="183">
        <v>16095</v>
      </c>
      <c r="F242" s="157"/>
      <c r="G242" s="183">
        <v>18175</v>
      </c>
      <c r="H242" s="157"/>
      <c r="I242" s="183">
        <v>19705</v>
      </c>
      <c r="J242" s="157"/>
      <c r="K242" s="288">
        <v>19629</v>
      </c>
      <c r="L242" s="157"/>
      <c r="M242" s="157">
        <f>25107+1223</f>
        <v>26330</v>
      </c>
      <c r="N242" s="157"/>
      <c r="O242" s="183">
        <v>35661</v>
      </c>
      <c r="P242" s="157"/>
      <c r="Q242" s="157">
        <v>35905</v>
      </c>
      <c r="R242" s="157"/>
      <c r="S242" s="157">
        <v>32396</v>
      </c>
      <c r="T242" s="157"/>
      <c r="U242" s="157">
        <f>13367+36218</f>
        <v>49585</v>
      </c>
    </row>
    <row r="243" spans="1:21" ht="11.25" customHeight="1">
      <c r="A243" s="157"/>
      <c r="B243" s="157"/>
      <c r="C243" s="183"/>
      <c r="D243" s="183"/>
      <c r="E243" s="183"/>
      <c r="F243" s="157"/>
      <c r="G243" s="183"/>
      <c r="H243" s="157"/>
      <c r="I243" s="183"/>
      <c r="J243" s="157"/>
      <c r="K243" s="157"/>
      <c r="L243" s="157"/>
      <c r="M243" s="157"/>
      <c r="N243" s="157"/>
      <c r="O243" s="183"/>
      <c r="P243" s="157"/>
      <c r="Q243" s="157"/>
      <c r="R243" s="157"/>
      <c r="S243" s="157"/>
      <c r="T243" s="157"/>
      <c r="U243" s="157"/>
    </row>
    <row r="244" spans="1:21" ht="11.25" customHeight="1">
      <c r="A244" s="155" t="s">
        <v>11</v>
      </c>
      <c r="B244" s="157"/>
      <c r="C244" s="183">
        <v>14411</v>
      </c>
      <c r="D244" s="183"/>
      <c r="E244" s="183">
        <v>16334</v>
      </c>
      <c r="F244" s="157"/>
      <c r="G244" s="183">
        <v>17116</v>
      </c>
      <c r="H244" s="157"/>
      <c r="I244" s="183">
        <v>16923</v>
      </c>
      <c r="J244" s="157"/>
      <c r="K244" s="288">
        <v>17607</v>
      </c>
      <c r="L244" s="157"/>
      <c r="M244" s="157">
        <v>19479</v>
      </c>
      <c r="N244" s="157"/>
      <c r="O244" s="183">
        <v>26359</v>
      </c>
      <c r="P244" s="157"/>
      <c r="Q244" s="157">
        <v>26264</v>
      </c>
      <c r="R244" s="157"/>
      <c r="S244" s="157">
        <v>41374</v>
      </c>
      <c r="T244" s="157"/>
      <c r="U244" s="157">
        <f>17993+29775</f>
        <v>47768</v>
      </c>
    </row>
    <row r="245" spans="1:21" ht="11.25" customHeight="1">
      <c r="A245" s="157"/>
      <c r="B245" s="157"/>
      <c r="C245" s="183"/>
      <c r="D245" s="183"/>
      <c r="E245" s="183"/>
      <c r="F245" s="157"/>
      <c r="G245" s="183"/>
      <c r="H245" s="157"/>
      <c r="I245" s="183"/>
      <c r="J245" s="157"/>
      <c r="K245" s="157"/>
      <c r="L245" s="157"/>
      <c r="M245" s="157"/>
      <c r="N245" s="157"/>
      <c r="O245" s="183"/>
      <c r="P245" s="157"/>
      <c r="Q245" s="157"/>
      <c r="R245" s="157"/>
      <c r="S245" s="157"/>
      <c r="T245" s="157"/>
      <c r="U245" s="157"/>
    </row>
    <row r="246" spans="1:21" ht="11.25" customHeight="1">
      <c r="A246" s="155" t="s">
        <v>12</v>
      </c>
      <c r="B246" s="157"/>
      <c r="C246" s="183">
        <v>21003</v>
      </c>
      <c r="D246" s="183"/>
      <c r="E246" s="183">
        <v>22355</v>
      </c>
      <c r="F246" s="157"/>
      <c r="G246" s="183">
        <v>26117</v>
      </c>
      <c r="H246" s="157"/>
      <c r="I246" s="183">
        <v>20081</v>
      </c>
      <c r="J246" s="157"/>
      <c r="K246" s="288">
        <v>25119</v>
      </c>
      <c r="L246" s="157"/>
      <c r="M246" s="157">
        <v>27943</v>
      </c>
      <c r="N246" s="157"/>
      <c r="O246" s="183">
        <v>32304</v>
      </c>
      <c r="P246" s="157"/>
      <c r="Q246" s="157">
        <v>40180</v>
      </c>
      <c r="R246" s="157"/>
      <c r="S246" s="157">
        <v>44645</v>
      </c>
      <c r="T246" s="157"/>
      <c r="U246" s="157">
        <f>13697+30493</f>
        <v>44190</v>
      </c>
    </row>
    <row r="247" spans="1:21" ht="11.25" customHeight="1">
      <c r="A247" s="157"/>
      <c r="B247" s="157"/>
      <c r="C247" s="183"/>
      <c r="D247" s="183"/>
      <c r="E247" s="183"/>
      <c r="F247" s="157"/>
      <c r="G247" s="183"/>
      <c r="H247" s="157"/>
      <c r="I247" s="183"/>
      <c r="J247" s="157"/>
      <c r="K247" s="157"/>
      <c r="L247" s="157"/>
      <c r="M247" s="157"/>
      <c r="N247" s="157"/>
      <c r="O247" s="183"/>
      <c r="P247" s="157"/>
      <c r="Q247" s="157"/>
      <c r="R247" s="157"/>
      <c r="S247" s="157"/>
      <c r="T247" s="157"/>
      <c r="U247" s="157"/>
    </row>
    <row r="248" spans="1:21" ht="11.25" customHeight="1">
      <c r="A248" s="165" t="s">
        <v>13</v>
      </c>
      <c r="B248" s="157"/>
      <c r="C248" s="183">
        <v>13980</v>
      </c>
      <c r="D248" s="183"/>
      <c r="E248" s="183">
        <v>14032</v>
      </c>
      <c r="F248" s="157"/>
      <c r="G248" s="183">
        <v>15985</v>
      </c>
      <c r="H248" s="157"/>
      <c r="I248" s="183">
        <v>19516</v>
      </c>
      <c r="J248" s="157"/>
      <c r="K248" s="288">
        <v>21198</v>
      </c>
      <c r="L248" s="157"/>
      <c r="M248" s="157">
        <v>25602</v>
      </c>
      <c r="N248" s="157"/>
      <c r="O248" s="183">
        <v>31213</v>
      </c>
      <c r="P248" s="157"/>
      <c r="Q248" s="157">
        <v>28114</v>
      </c>
      <c r="R248" s="157"/>
      <c r="S248" s="157">
        <v>26908</v>
      </c>
      <c r="T248" s="157"/>
      <c r="U248" s="157">
        <f>12038+13892</f>
        <v>25930</v>
      </c>
    </row>
    <row r="249" spans="1:21" ht="11.25" customHeight="1">
      <c r="A249" s="157"/>
      <c r="B249" s="157"/>
      <c r="C249" s="183"/>
      <c r="D249" s="183"/>
      <c r="E249" s="183"/>
      <c r="F249" s="157"/>
      <c r="G249" s="183"/>
      <c r="H249" s="157"/>
      <c r="I249" s="183"/>
      <c r="J249" s="157"/>
      <c r="K249" s="157"/>
      <c r="L249" s="157"/>
      <c r="M249" s="157"/>
      <c r="N249" s="157"/>
      <c r="O249" s="183"/>
      <c r="P249" s="157"/>
      <c r="Q249" s="157"/>
      <c r="R249" s="157"/>
      <c r="S249" s="157"/>
      <c r="T249" s="157"/>
      <c r="U249" s="157"/>
    </row>
    <row r="250" spans="1:21" ht="11.25" customHeight="1">
      <c r="A250" s="155" t="s">
        <v>14</v>
      </c>
      <c r="B250" s="157"/>
      <c r="C250" s="183">
        <v>11217</v>
      </c>
      <c r="D250" s="183"/>
      <c r="E250" s="183">
        <v>21525</v>
      </c>
      <c r="F250" s="157"/>
      <c r="G250" s="183">
        <v>16501</v>
      </c>
      <c r="H250" s="157"/>
      <c r="I250" s="183">
        <v>15845</v>
      </c>
      <c r="J250" s="157"/>
      <c r="K250" s="288">
        <v>18695</v>
      </c>
      <c r="L250" s="157"/>
      <c r="M250" s="157">
        <v>22715</v>
      </c>
      <c r="N250" s="157"/>
      <c r="O250" s="183">
        <v>25809</v>
      </c>
      <c r="P250" s="157"/>
      <c r="Q250" s="157">
        <v>33066</v>
      </c>
      <c r="R250" s="157"/>
      <c r="S250" s="157">
        <v>35825</v>
      </c>
      <c r="T250" s="157"/>
      <c r="U250" s="157">
        <f>69+36216</f>
        <v>36285</v>
      </c>
    </row>
    <row r="251" spans="1:21" ht="11.25" customHeight="1">
      <c r="A251" s="157"/>
      <c r="B251" s="157"/>
      <c r="C251" s="183"/>
      <c r="D251" s="183"/>
      <c r="E251" s="183"/>
      <c r="F251" s="157"/>
      <c r="G251" s="183"/>
      <c r="H251" s="157"/>
      <c r="I251" s="183"/>
      <c r="J251" s="157"/>
      <c r="K251" s="157"/>
      <c r="L251" s="157"/>
      <c r="M251" s="157"/>
      <c r="N251" s="157"/>
      <c r="O251" s="183"/>
      <c r="P251" s="157"/>
      <c r="Q251" s="157"/>
      <c r="R251" s="157"/>
      <c r="S251" s="157"/>
      <c r="T251" s="157"/>
      <c r="U251" s="157"/>
    </row>
    <row r="252" spans="1:21" ht="11.25" customHeight="1">
      <c r="A252" s="155" t="s">
        <v>15</v>
      </c>
      <c r="B252" s="157"/>
      <c r="C252" s="183">
        <v>19532</v>
      </c>
      <c r="D252" s="183"/>
      <c r="E252" s="183">
        <v>19562</v>
      </c>
      <c r="F252" s="157"/>
      <c r="G252" s="183">
        <v>19014</v>
      </c>
      <c r="H252" s="157"/>
      <c r="I252" s="183">
        <v>25126</v>
      </c>
      <c r="J252" s="157"/>
      <c r="K252" s="288">
        <v>27774</v>
      </c>
      <c r="L252" s="157"/>
      <c r="M252" s="157">
        <v>31280</v>
      </c>
      <c r="N252" s="157"/>
      <c r="O252" s="183">
        <v>39018</v>
      </c>
      <c r="P252" s="157"/>
      <c r="Q252" s="157">
        <v>33851</v>
      </c>
      <c r="R252" s="157"/>
      <c r="S252" s="157">
        <v>35908</v>
      </c>
      <c r="T252" s="157"/>
      <c r="U252" s="157">
        <f>17706+19132</f>
        <v>36838</v>
      </c>
    </row>
    <row r="253" spans="1:21" ht="11.25" customHeight="1">
      <c r="A253" s="157"/>
      <c r="B253" s="157"/>
      <c r="C253" s="183"/>
      <c r="D253" s="183"/>
      <c r="E253" s="183"/>
      <c r="F253" s="157"/>
      <c r="G253" s="183"/>
      <c r="H253" s="157"/>
      <c r="I253" s="183"/>
      <c r="J253" s="157"/>
      <c r="K253" s="157"/>
      <c r="L253" s="157"/>
      <c r="M253" s="157"/>
      <c r="N253" s="157"/>
      <c r="O253" s="183"/>
      <c r="P253" s="157"/>
      <c r="Q253" s="157"/>
      <c r="R253" s="157"/>
      <c r="S253" s="157"/>
      <c r="T253" s="157"/>
      <c r="U253" s="157"/>
    </row>
    <row r="254" spans="1:21" ht="11.25" customHeight="1">
      <c r="A254" s="155" t="s">
        <v>16</v>
      </c>
      <c r="B254" s="157"/>
      <c r="C254" s="183">
        <v>17949</v>
      </c>
      <c r="D254" s="183"/>
      <c r="E254" s="183">
        <v>14016</v>
      </c>
      <c r="F254" s="157"/>
      <c r="G254" s="183">
        <v>23152</v>
      </c>
      <c r="H254" s="157"/>
      <c r="I254" s="183">
        <v>12640</v>
      </c>
      <c r="J254" s="157"/>
      <c r="K254" s="288">
        <f>28004+218</f>
        <v>28222</v>
      </c>
      <c r="L254" s="157"/>
      <c r="M254" s="157">
        <f>28643+293</f>
        <v>28936</v>
      </c>
      <c r="N254" s="157"/>
      <c r="O254" s="183">
        <v>40242</v>
      </c>
      <c r="P254" s="157"/>
      <c r="Q254" s="157">
        <v>33917</v>
      </c>
      <c r="R254" s="157"/>
      <c r="S254" s="157">
        <v>36703</v>
      </c>
      <c r="T254" s="157"/>
      <c r="U254" s="157">
        <f>14376+21112</f>
        <v>35488</v>
      </c>
    </row>
    <row r="255" spans="1:21" ht="11.25" customHeight="1">
      <c r="A255" s="157"/>
      <c r="B255" s="157"/>
      <c r="C255" s="183"/>
      <c r="D255" s="183"/>
      <c r="E255" s="183"/>
      <c r="F255" s="157"/>
      <c r="G255" s="183"/>
      <c r="H255" s="157"/>
      <c r="I255" s="183"/>
      <c r="J255" s="157"/>
      <c r="K255" s="157"/>
      <c r="L255" s="157"/>
      <c r="M255" s="157"/>
      <c r="N255" s="157"/>
      <c r="O255" s="183"/>
      <c r="P255" s="157"/>
      <c r="Q255" s="157"/>
      <c r="R255" s="157"/>
      <c r="S255" s="157"/>
      <c r="T255" s="157"/>
      <c r="U255" s="157"/>
    </row>
    <row r="256" spans="1:21" ht="11.25" customHeight="1">
      <c r="A256" s="155" t="s">
        <v>17</v>
      </c>
      <c r="B256" s="157"/>
      <c r="C256" s="183">
        <v>18255</v>
      </c>
      <c r="D256" s="183"/>
      <c r="E256" s="183">
        <v>19461</v>
      </c>
      <c r="F256" s="157"/>
      <c r="G256" s="183">
        <v>25539</v>
      </c>
      <c r="H256" s="157"/>
      <c r="I256" s="183">
        <v>24703</v>
      </c>
      <c r="J256" s="157"/>
      <c r="K256" s="288">
        <v>27265</v>
      </c>
      <c r="L256" s="157"/>
      <c r="M256" s="157">
        <v>30185</v>
      </c>
      <c r="N256" s="157"/>
      <c r="O256" s="183">
        <v>39318</v>
      </c>
      <c r="P256" s="157"/>
      <c r="Q256" s="157">
        <v>40700</v>
      </c>
      <c r="R256" s="157"/>
      <c r="S256" s="157">
        <v>49806</v>
      </c>
      <c r="T256" s="157"/>
      <c r="U256" s="157">
        <f>17876+31580</f>
        <v>49456</v>
      </c>
    </row>
    <row r="257" spans="1:21" ht="11.25" customHeight="1">
      <c r="A257" s="157"/>
      <c r="B257" s="157"/>
      <c r="C257" s="183"/>
      <c r="D257" s="183"/>
      <c r="E257" s="183"/>
      <c r="F257" s="157"/>
      <c r="G257" s="183"/>
      <c r="H257" s="157"/>
      <c r="I257" s="183"/>
      <c r="J257" s="157"/>
      <c r="K257" s="157"/>
      <c r="L257" s="157"/>
      <c r="M257" s="157"/>
      <c r="N257" s="157"/>
      <c r="O257" s="183"/>
      <c r="P257" s="157"/>
      <c r="Q257" s="157"/>
      <c r="R257" s="157"/>
      <c r="S257" s="157"/>
      <c r="T257" s="157"/>
      <c r="U257" s="157"/>
    </row>
    <row r="258" spans="1:21" ht="11.25" customHeight="1">
      <c r="A258" s="165" t="s">
        <v>18</v>
      </c>
      <c r="B258" s="157"/>
      <c r="C258" s="183">
        <v>29647</v>
      </c>
      <c r="D258" s="183"/>
      <c r="E258" s="183">
        <v>31207</v>
      </c>
      <c r="F258" s="157"/>
      <c r="G258" s="183">
        <v>33005</v>
      </c>
      <c r="H258" s="157"/>
      <c r="I258" s="183">
        <v>37576</v>
      </c>
      <c r="J258" s="157"/>
      <c r="K258" s="288">
        <v>27020</v>
      </c>
      <c r="L258" s="157"/>
      <c r="M258" s="157">
        <v>30128</v>
      </c>
      <c r="N258" s="157"/>
      <c r="O258" s="183">
        <v>46384</v>
      </c>
      <c r="P258" s="157"/>
      <c r="Q258" s="157">
        <v>29281</v>
      </c>
      <c r="R258" s="157"/>
      <c r="S258" s="157">
        <v>32619</v>
      </c>
      <c r="T258" s="157"/>
      <c r="U258" s="157">
        <f>14334+18717</f>
        <v>33051</v>
      </c>
    </row>
    <row r="259" spans="1:21" ht="11.25" customHeight="1">
      <c r="A259" s="157"/>
      <c r="B259" s="157"/>
      <c r="C259" s="183"/>
      <c r="D259" s="183"/>
      <c r="E259" s="183"/>
      <c r="F259" s="157"/>
      <c r="G259" s="183"/>
      <c r="H259" s="157"/>
      <c r="I259" s="183"/>
      <c r="J259" s="157"/>
      <c r="K259" s="157"/>
      <c r="L259" s="157"/>
      <c r="M259" s="157"/>
      <c r="N259" s="157"/>
      <c r="O259" s="183"/>
      <c r="P259" s="157"/>
      <c r="Q259" s="157"/>
      <c r="R259" s="157"/>
      <c r="S259" s="157"/>
      <c r="T259" s="157"/>
      <c r="U259" s="157"/>
    </row>
    <row r="260" spans="1:21" ht="11.25" customHeight="1">
      <c r="A260" s="155" t="s">
        <v>40</v>
      </c>
      <c r="B260" s="157"/>
      <c r="C260" s="183">
        <v>25662</v>
      </c>
      <c r="D260" s="183"/>
      <c r="E260" s="183">
        <v>23379</v>
      </c>
      <c r="F260" s="157"/>
      <c r="G260" s="183">
        <v>25764</v>
      </c>
      <c r="H260" s="157"/>
      <c r="I260" s="183">
        <v>22865</v>
      </c>
      <c r="J260" s="157"/>
      <c r="K260" s="288">
        <v>21989</v>
      </c>
      <c r="L260" s="157"/>
      <c r="M260" s="157">
        <v>32035</v>
      </c>
      <c r="N260" s="157"/>
      <c r="O260" s="183">
        <v>29180</v>
      </c>
      <c r="P260" s="157"/>
      <c r="Q260" s="157">
        <v>36246</v>
      </c>
      <c r="R260" s="157"/>
      <c r="S260" s="157">
        <v>31683</v>
      </c>
      <c r="T260" s="157"/>
      <c r="U260" s="157">
        <f>3829+29295</f>
        <v>33124</v>
      </c>
    </row>
    <row r="261" spans="1:21" ht="11.25" customHeight="1">
      <c r="A261" s="157"/>
      <c r="B261" s="157"/>
      <c r="C261" s="183"/>
      <c r="D261" s="183"/>
      <c r="E261" s="183"/>
      <c r="F261" s="157"/>
      <c r="G261" s="183"/>
      <c r="H261" s="157"/>
      <c r="I261" s="183"/>
      <c r="J261" s="157"/>
      <c r="K261" s="157"/>
      <c r="L261" s="157"/>
      <c r="M261" s="157"/>
      <c r="N261" s="157"/>
      <c r="O261" s="183"/>
      <c r="P261" s="157"/>
      <c r="Q261" s="157"/>
      <c r="R261" s="157"/>
      <c r="S261" s="157"/>
      <c r="T261" s="157"/>
      <c r="U261" s="157"/>
    </row>
    <row r="262" spans="1:21" ht="11.25" customHeight="1">
      <c r="A262" s="155" t="s">
        <v>19</v>
      </c>
      <c r="B262" s="157"/>
      <c r="C262" s="183">
        <v>23554</v>
      </c>
      <c r="D262" s="183"/>
      <c r="E262" s="183">
        <v>18668</v>
      </c>
      <c r="F262" s="157"/>
      <c r="G262" s="183">
        <v>19200</v>
      </c>
      <c r="H262" s="157"/>
      <c r="I262" s="183">
        <v>17782</v>
      </c>
      <c r="J262" s="157"/>
      <c r="K262" s="288">
        <v>20629</v>
      </c>
      <c r="L262" s="157"/>
      <c r="M262" s="157">
        <v>32865</v>
      </c>
      <c r="N262" s="157"/>
      <c r="O262" s="183">
        <v>52266</v>
      </c>
      <c r="P262" s="157"/>
      <c r="Q262" s="157">
        <v>56314</v>
      </c>
      <c r="R262" s="157"/>
      <c r="S262" s="157">
        <v>58144</v>
      </c>
      <c r="T262" s="157"/>
      <c r="U262" s="157">
        <f>17956+38153</f>
        <v>56109</v>
      </c>
    </row>
    <row r="263" spans="1:21" ht="11.25" customHeight="1">
      <c r="A263" s="157"/>
      <c r="B263" s="157"/>
      <c r="C263" s="183"/>
      <c r="D263" s="183"/>
      <c r="E263" s="183"/>
      <c r="F263" s="157"/>
      <c r="G263" s="183"/>
      <c r="H263" s="157"/>
      <c r="I263" s="183"/>
      <c r="J263" s="157"/>
      <c r="K263" s="157"/>
      <c r="L263" s="157"/>
      <c r="M263" s="157"/>
      <c r="N263" s="157"/>
      <c r="O263" s="183"/>
      <c r="P263" s="157"/>
      <c r="Q263" s="157"/>
      <c r="R263" s="157"/>
      <c r="S263" s="157"/>
      <c r="T263" s="157"/>
      <c r="U263" s="157"/>
    </row>
    <row r="264" spans="1:22" ht="11.25" customHeight="1">
      <c r="A264" s="155" t="s">
        <v>20</v>
      </c>
      <c r="B264" s="157"/>
      <c r="C264" s="185">
        <v>11274</v>
      </c>
      <c r="D264" s="184"/>
      <c r="E264" s="185">
        <v>31089</v>
      </c>
      <c r="F264" s="177"/>
      <c r="G264" s="185">
        <v>37604</v>
      </c>
      <c r="H264" s="177"/>
      <c r="I264" s="185">
        <v>39598</v>
      </c>
      <c r="J264" s="177"/>
      <c r="K264" s="289">
        <v>44204</v>
      </c>
      <c r="L264" s="177"/>
      <c r="M264" s="175">
        <v>61258</v>
      </c>
      <c r="N264" s="177"/>
      <c r="O264" s="185">
        <v>54375</v>
      </c>
      <c r="P264" s="177"/>
      <c r="Q264" s="175">
        <v>64394</v>
      </c>
      <c r="R264" s="177"/>
      <c r="S264" s="175">
        <v>62543</v>
      </c>
      <c r="T264" s="157"/>
      <c r="U264" s="175">
        <f>15400+50951</f>
        <v>66351</v>
      </c>
      <c r="V264" s="51"/>
    </row>
    <row r="265" spans="1:21" ht="11.25" customHeight="1">
      <c r="A265" s="157"/>
      <c r="B265" s="157"/>
      <c r="C265" s="214"/>
      <c r="D265" s="184"/>
      <c r="E265" s="214"/>
      <c r="F265" s="177"/>
      <c r="G265" s="214"/>
      <c r="H265" s="177"/>
      <c r="I265" s="214"/>
      <c r="J265" s="177"/>
      <c r="K265" s="214"/>
      <c r="L265" s="177"/>
      <c r="M265" s="214"/>
      <c r="N265" s="177"/>
      <c r="O265" s="214"/>
      <c r="P265" s="177"/>
      <c r="Q265" s="157"/>
      <c r="R265" s="177"/>
      <c r="S265" s="157"/>
      <c r="T265" s="157"/>
      <c r="U265" s="157"/>
    </row>
    <row r="266" spans="1:22" s="63" customFormat="1" ht="11.25" customHeight="1" thickBot="1">
      <c r="A266" s="155" t="s">
        <v>31</v>
      </c>
      <c r="B266" s="215"/>
      <c r="C266" s="216">
        <f>SUM(C242:C264)</f>
        <v>222916</v>
      </c>
      <c r="D266" s="217"/>
      <c r="E266" s="216">
        <f>SUM(E242:E264)</f>
        <v>247723</v>
      </c>
      <c r="F266" s="217"/>
      <c r="G266" s="216">
        <f>SUM(G242:G264)</f>
        <v>277172</v>
      </c>
      <c r="H266" s="217"/>
      <c r="I266" s="216">
        <f>SUM(I242:I264)</f>
        <v>272360</v>
      </c>
      <c r="J266" s="217"/>
      <c r="K266" s="216">
        <f>SUM(K242:K264)</f>
        <v>299351</v>
      </c>
      <c r="L266" s="217"/>
      <c r="M266" s="216">
        <f>SUM(M242:M264)</f>
        <v>368756</v>
      </c>
      <c r="N266" s="305"/>
      <c r="O266" s="216">
        <f>SUM(O242:O264)</f>
        <v>452129</v>
      </c>
      <c r="P266" s="305"/>
      <c r="Q266" s="216">
        <f>SUM(Q242:Q264)</f>
        <v>458232</v>
      </c>
      <c r="R266" s="305"/>
      <c r="S266" s="216">
        <f>SUM(S242:S264)</f>
        <v>488554</v>
      </c>
      <c r="T266" s="215"/>
      <c r="U266" s="216">
        <f>SUM(U242:U264)</f>
        <v>514175</v>
      </c>
      <c r="V266" s="75"/>
    </row>
    <row r="267" spans="1:21" ht="11.25" customHeight="1" thickTop="1">
      <c r="A267" s="157"/>
      <c r="B267" s="157"/>
      <c r="C267" s="165"/>
      <c r="D267" s="176"/>
      <c r="E267" s="165"/>
      <c r="F267" s="176"/>
      <c r="G267" s="165"/>
      <c r="H267" s="165"/>
      <c r="I267" s="165"/>
      <c r="J267" s="176"/>
      <c r="K267" s="165"/>
      <c r="L267" s="176"/>
      <c r="M267" s="165"/>
      <c r="N267" s="182"/>
      <c r="O267" s="165"/>
      <c r="P267" s="177"/>
      <c r="Q267" s="157"/>
      <c r="R267" s="177"/>
      <c r="S267" s="157"/>
      <c r="T267" s="157"/>
      <c r="U267" s="157"/>
    </row>
    <row r="268" spans="1:21" ht="11.25" customHeight="1">
      <c r="A268" s="161"/>
      <c r="B268" s="157"/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</row>
    <row r="269" spans="1:21" ht="11.25" customHeight="1">
      <c r="A269" s="161"/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</row>
    <row r="270" spans="1:21" ht="11.25" customHeight="1">
      <c r="A270" s="161"/>
      <c r="B270" s="157"/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</row>
    <row r="271" spans="1:21" ht="11.25" customHeight="1">
      <c r="A271" s="157"/>
      <c r="B271" s="157"/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89"/>
      <c r="P271" s="157"/>
      <c r="Q271" s="157"/>
      <c r="R271" s="157"/>
      <c r="S271" s="287"/>
      <c r="T271" s="157"/>
      <c r="U271" s="157"/>
    </row>
    <row r="272" spans="1:21" ht="11.25" customHeight="1">
      <c r="A272" s="161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</row>
    <row r="273" spans="1:21" ht="11.25" customHeight="1">
      <c r="A273" s="155" t="s">
        <v>0</v>
      </c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</row>
    <row r="274" spans="1:21" ht="11.25" customHeight="1">
      <c r="A274" s="155" t="s">
        <v>73</v>
      </c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</row>
    <row r="275" spans="1:21" ht="11.25" customHeight="1">
      <c r="A275" s="158" t="str">
        <f>A3</f>
        <v>1990 - 1999</v>
      </c>
      <c r="B275" s="175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</row>
    <row r="276" spans="1:21" ht="11.25" customHeight="1">
      <c r="A276" s="155"/>
      <c r="B276" s="162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</row>
    <row r="277" spans="1:21" ht="11.25" customHeight="1">
      <c r="A277" s="161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</row>
    <row r="278" spans="1:21" ht="11.25" customHeight="1">
      <c r="A278" s="157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</row>
    <row r="279" spans="1:22" ht="11.25" customHeight="1">
      <c r="A279" s="155"/>
      <c r="B279" s="157"/>
      <c r="C279" s="276" t="s">
        <v>3</v>
      </c>
      <c r="D279" s="177"/>
      <c r="E279" s="276" t="s">
        <v>4</v>
      </c>
      <c r="F279" s="177"/>
      <c r="G279" s="276" t="s">
        <v>5</v>
      </c>
      <c r="H279" s="177"/>
      <c r="I279" s="276" t="s">
        <v>6</v>
      </c>
      <c r="J279" s="177"/>
      <c r="K279" s="276" t="s">
        <v>7</v>
      </c>
      <c r="L279" s="177"/>
      <c r="M279" s="278" t="s">
        <v>8</v>
      </c>
      <c r="N279" s="177"/>
      <c r="O279" s="278" t="s">
        <v>9</v>
      </c>
      <c r="P279" s="177"/>
      <c r="Q279" s="280">
        <v>1997</v>
      </c>
      <c r="R279" s="177"/>
      <c r="S279" s="280">
        <v>1998</v>
      </c>
      <c r="T279" s="157"/>
      <c r="U279" s="280">
        <v>1999</v>
      </c>
      <c r="V279" s="42"/>
    </row>
    <row r="280" spans="1:22" ht="11.25" customHeight="1">
      <c r="A280" s="155"/>
      <c r="B280" s="157"/>
      <c r="C280" s="218"/>
      <c r="D280" s="177"/>
      <c r="E280" s="218"/>
      <c r="F280" s="177"/>
      <c r="G280" s="218"/>
      <c r="H280" s="177"/>
      <c r="I280" s="218"/>
      <c r="J280" s="177"/>
      <c r="K280" s="218"/>
      <c r="L280" s="177"/>
      <c r="M280" s="306"/>
      <c r="N280" s="177"/>
      <c r="O280" s="306"/>
      <c r="P280" s="177"/>
      <c r="Q280" s="281"/>
      <c r="R280" s="177"/>
      <c r="S280" s="281"/>
      <c r="T280" s="157"/>
      <c r="U280" s="281"/>
      <c r="V280" s="42"/>
    </row>
    <row r="281" spans="1:21" ht="11.25" customHeight="1">
      <c r="A281" s="157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</row>
    <row r="282" spans="1:22" ht="11.25" customHeight="1">
      <c r="A282" s="155" t="s">
        <v>10</v>
      </c>
      <c r="B282" s="157"/>
      <c r="C282" s="179">
        <f>C242/REVENUE!C10</f>
        <v>0.074</v>
      </c>
      <c r="D282" s="179"/>
      <c r="E282" s="179">
        <f>E242/REVENUE!E10</f>
        <v>0.075</v>
      </c>
      <c r="F282" s="179"/>
      <c r="G282" s="179">
        <f>G242/REVENUE!G10</f>
        <v>0.082</v>
      </c>
      <c r="H282" s="179"/>
      <c r="I282" s="179">
        <f>I242/REVENUE!I10</f>
        <v>0.083</v>
      </c>
      <c r="J282" s="179"/>
      <c r="K282" s="179">
        <f>K242/REVENUE!K10</f>
        <v>0.079</v>
      </c>
      <c r="L282" s="179"/>
      <c r="M282" s="179">
        <f>M242/REVENUE!M10</f>
        <v>0.095</v>
      </c>
      <c r="N282" s="179"/>
      <c r="O282" s="179">
        <f>O242/REVENUE!O10</f>
        <v>0.132</v>
      </c>
      <c r="P282" s="179"/>
      <c r="Q282" s="179">
        <f>Q242/REVENUE!Q10</f>
        <v>0.134</v>
      </c>
      <c r="R282" s="179"/>
      <c r="S282" s="179">
        <f>S242/REVENUE!S10</f>
        <v>0.115</v>
      </c>
      <c r="T282" s="157"/>
      <c r="U282" s="179">
        <f>U242/REVENUE!U10</f>
        <v>0.158</v>
      </c>
      <c r="V282" s="52"/>
    </row>
    <row r="283" spans="1:22" ht="11.25" customHeight="1">
      <c r="A283" s="157"/>
      <c r="B283" s="157"/>
      <c r="C283" s="179"/>
      <c r="D283" s="164"/>
      <c r="E283" s="179"/>
      <c r="F283" s="170"/>
      <c r="G283" s="179"/>
      <c r="H283" s="164"/>
      <c r="I283" s="179"/>
      <c r="J283" s="170"/>
      <c r="K283" s="179"/>
      <c r="L283" s="164"/>
      <c r="M283" s="179"/>
      <c r="N283" s="170"/>
      <c r="O283" s="179"/>
      <c r="P283" s="170"/>
      <c r="Q283" s="179"/>
      <c r="R283" s="170"/>
      <c r="S283" s="179"/>
      <c r="T283" s="157"/>
      <c r="U283" s="179"/>
      <c r="V283" s="52"/>
    </row>
    <row r="284" spans="1:22" ht="11.25" customHeight="1">
      <c r="A284" s="155" t="s">
        <v>11</v>
      </c>
      <c r="B284" s="157"/>
      <c r="C284" s="179">
        <f>C244/REVENUE!C12</f>
        <v>0.045</v>
      </c>
      <c r="D284" s="164"/>
      <c r="E284" s="179">
        <f>E244/REVENUE!E12</f>
        <v>0.052</v>
      </c>
      <c r="F284" s="170"/>
      <c r="G284" s="179">
        <f>G244/REVENUE!G12</f>
        <v>0.052</v>
      </c>
      <c r="H284" s="164"/>
      <c r="I284" s="179">
        <f>I244/REVENUE!I12</f>
        <v>0.048</v>
      </c>
      <c r="J284" s="170"/>
      <c r="K284" s="179">
        <f>K244/REVENUE!K12</f>
        <v>0.047</v>
      </c>
      <c r="L284" s="164"/>
      <c r="M284" s="179">
        <f>M244/REVENUE!M12</f>
        <v>0.048</v>
      </c>
      <c r="N284" s="170"/>
      <c r="O284" s="179">
        <f>O244/REVENUE!O12</f>
        <v>0.065</v>
      </c>
      <c r="P284" s="170"/>
      <c r="Q284" s="179">
        <f>Q244/REVENUE!Q12</f>
        <v>0.058</v>
      </c>
      <c r="R284" s="170"/>
      <c r="S284" s="179">
        <f>S244/REVENUE!S12</f>
        <v>0.08</v>
      </c>
      <c r="T284" s="157"/>
      <c r="U284" s="179">
        <f>U244/REVENUE!U12</f>
        <v>0.088</v>
      </c>
      <c r="V284" s="52"/>
    </row>
    <row r="285" spans="1:22" ht="11.25" customHeight="1">
      <c r="A285" s="157"/>
      <c r="B285" s="157"/>
      <c r="C285" s="179"/>
      <c r="D285" s="164"/>
      <c r="E285" s="179"/>
      <c r="F285" s="170"/>
      <c r="G285" s="179"/>
      <c r="H285" s="164"/>
      <c r="I285" s="179"/>
      <c r="J285" s="170"/>
      <c r="K285" s="179"/>
      <c r="L285" s="164"/>
      <c r="M285" s="179"/>
      <c r="N285" s="170"/>
      <c r="O285" s="179"/>
      <c r="P285" s="170"/>
      <c r="Q285" s="179"/>
      <c r="R285" s="170"/>
      <c r="S285" s="179"/>
      <c r="T285" s="157"/>
      <c r="U285" s="179"/>
      <c r="V285" s="52"/>
    </row>
    <row r="286" spans="1:22" ht="11.25" customHeight="1">
      <c r="A286" s="155" t="s">
        <v>12</v>
      </c>
      <c r="B286" s="157"/>
      <c r="C286" s="179">
        <f>C246/REVENUE!C14</f>
        <v>0.066</v>
      </c>
      <c r="D286" s="164"/>
      <c r="E286" s="179">
        <f>E246/REVENUE!E14</f>
        <v>0.067</v>
      </c>
      <c r="F286" s="170"/>
      <c r="G286" s="179">
        <f>G246/REVENUE!G14</f>
        <v>0.073</v>
      </c>
      <c r="H286" s="164"/>
      <c r="I286" s="179">
        <f>I246/REVENUE!I14</f>
        <v>0.059</v>
      </c>
      <c r="J286" s="170"/>
      <c r="K286" s="179">
        <f>K246/REVENUE!K14</f>
        <v>0.069</v>
      </c>
      <c r="L286" s="164"/>
      <c r="M286" s="179">
        <f>M246/REVENUE!M14</f>
        <v>0.071</v>
      </c>
      <c r="N286" s="170"/>
      <c r="O286" s="179">
        <f>O246/REVENUE!O14</f>
        <v>0.079</v>
      </c>
      <c r="P286" s="170"/>
      <c r="Q286" s="179">
        <f>Q246/REVENUE!Q14</f>
        <v>0.1</v>
      </c>
      <c r="R286" s="170"/>
      <c r="S286" s="179">
        <f>S246/REVENUE!S14</f>
        <v>0.097</v>
      </c>
      <c r="T286" s="157"/>
      <c r="U286" s="179">
        <f>U246/REVENUE!U14</f>
        <v>0.089</v>
      </c>
      <c r="V286" s="52"/>
    </row>
    <row r="287" spans="1:22" ht="11.25" customHeight="1">
      <c r="A287" s="157"/>
      <c r="B287" s="157"/>
      <c r="C287" s="179"/>
      <c r="D287" s="164"/>
      <c r="E287" s="179"/>
      <c r="F287" s="170"/>
      <c r="G287" s="179"/>
      <c r="H287" s="164"/>
      <c r="I287" s="179"/>
      <c r="J287" s="170"/>
      <c r="K287" s="179"/>
      <c r="L287" s="164"/>
      <c r="M287" s="179"/>
      <c r="N287" s="170"/>
      <c r="O287" s="179"/>
      <c r="P287" s="170"/>
      <c r="Q287" s="179"/>
      <c r="R287" s="170"/>
      <c r="S287" s="179"/>
      <c r="T287" s="157"/>
      <c r="U287" s="179"/>
      <c r="V287" s="52"/>
    </row>
    <row r="288" spans="1:22" ht="11.25" customHeight="1">
      <c r="A288" s="165" t="s">
        <v>13</v>
      </c>
      <c r="B288" s="157"/>
      <c r="C288" s="179">
        <f>C248/REVENUE!C16</f>
        <v>0.091</v>
      </c>
      <c r="D288" s="164"/>
      <c r="E288" s="179">
        <f>E248/REVENUE!E16</f>
        <v>0.092</v>
      </c>
      <c r="F288" s="170"/>
      <c r="G288" s="179">
        <f>G248/REVENUE!G16</f>
        <v>0.097</v>
      </c>
      <c r="H288" s="164"/>
      <c r="I288" s="179">
        <f>I248/REVENUE!I16</f>
        <v>0.114</v>
      </c>
      <c r="J288" s="170"/>
      <c r="K288" s="179">
        <f>K248/REVENUE!K16</f>
        <v>0.124</v>
      </c>
      <c r="L288" s="164"/>
      <c r="M288" s="179">
        <f>M248/REVENUE!M16</f>
        <v>0.139</v>
      </c>
      <c r="N288" s="170"/>
      <c r="O288" s="179">
        <f>O248/REVENUE!O16</f>
        <v>0.177</v>
      </c>
      <c r="P288" s="170"/>
      <c r="Q288" s="179">
        <f>Q248/REVENUE!Q16</f>
        <v>0.158</v>
      </c>
      <c r="R288" s="170"/>
      <c r="S288" s="179">
        <f>S248/REVENUE!S16</f>
        <v>0.152</v>
      </c>
      <c r="T288" s="157"/>
      <c r="U288" s="179">
        <f>U248/REVENUE!U16</f>
        <v>0.149</v>
      </c>
      <c r="V288" s="52"/>
    </row>
    <row r="289" spans="1:22" ht="11.25" customHeight="1">
      <c r="A289" s="157"/>
      <c r="B289" s="157"/>
      <c r="C289" s="179"/>
      <c r="D289" s="164"/>
      <c r="E289" s="179"/>
      <c r="F289" s="170"/>
      <c r="G289" s="179"/>
      <c r="H289" s="164"/>
      <c r="I289" s="179"/>
      <c r="J289" s="170"/>
      <c r="K289" s="179"/>
      <c r="L289" s="164"/>
      <c r="M289" s="179"/>
      <c r="N289" s="170"/>
      <c r="O289" s="179"/>
      <c r="P289" s="170"/>
      <c r="Q289" s="179"/>
      <c r="R289" s="170"/>
      <c r="S289" s="179"/>
      <c r="T289" s="157"/>
      <c r="U289" s="179"/>
      <c r="V289" s="52"/>
    </row>
    <row r="290" spans="1:22" ht="11.25" customHeight="1">
      <c r="A290" s="155" t="s">
        <v>14</v>
      </c>
      <c r="B290" s="157"/>
      <c r="C290" s="179">
        <f>C250/REVENUE!C18</f>
        <v>0.036</v>
      </c>
      <c r="D290" s="164"/>
      <c r="E290" s="179">
        <f>E250/REVENUE!E18</f>
        <v>0.069</v>
      </c>
      <c r="F290" s="170"/>
      <c r="G290" s="179">
        <f>G250/REVENUE!G18</f>
        <v>0.052</v>
      </c>
      <c r="H290" s="164"/>
      <c r="I290" s="179">
        <f>I250/REVENUE!I18</f>
        <v>0.05</v>
      </c>
      <c r="J290" s="170"/>
      <c r="K290" s="179">
        <f>K250/REVENUE!K18</f>
        <v>0.059</v>
      </c>
      <c r="L290" s="164"/>
      <c r="M290" s="179">
        <f>M250/REVENUE!M18</f>
        <v>0.066</v>
      </c>
      <c r="N290" s="170"/>
      <c r="O290" s="179">
        <f>O250/REVENUE!O18</f>
        <v>0.076</v>
      </c>
      <c r="P290" s="170"/>
      <c r="Q290" s="179">
        <f>Q250/REVENUE!Q18</f>
        <v>0.094</v>
      </c>
      <c r="R290" s="170"/>
      <c r="S290" s="179">
        <f>S250/REVENUE!S18</f>
        <v>0.096</v>
      </c>
      <c r="T290" s="157"/>
      <c r="U290" s="179">
        <f>U250/REVENUE!U18</f>
        <v>0.09</v>
      </c>
      <c r="V290" s="52"/>
    </row>
    <row r="291" spans="1:22" ht="11.25" customHeight="1">
      <c r="A291" s="157"/>
      <c r="B291" s="157"/>
      <c r="C291" s="179"/>
      <c r="D291" s="164"/>
      <c r="E291" s="179"/>
      <c r="F291" s="170"/>
      <c r="G291" s="179"/>
      <c r="H291" s="164"/>
      <c r="I291" s="179"/>
      <c r="J291" s="170"/>
      <c r="K291" s="179"/>
      <c r="L291" s="164"/>
      <c r="M291" s="179"/>
      <c r="N291" s="170"/>
      <c r="O291" s="179"/>
      <c r="P291" s="170"/>
      <c r="Q291" s="179"/>
      <c r="R291" s="170"/>
      <c r="S291" s="179"/>
      <c r="T291" s="157"/>
      <c r="U291" s="179"/>
      <c r="V291" s="52"/>
    </row>
    <row r="292" spans="1:22" ht="11.25" customHeight="1">
      <c r="A292" s="155" t="s">
        <v>15</v>
      </c>
      <c r="B292" s="157"/>
      <c r="C292" s="179">
        <f>C252/REVENUE!C20</f>
        <v>0.083</v>
      </c>
      <c r="D292" s="164"/>
      <c r="E292" s="179">
        <f>E252/REVENUE!E20</f>
        <v>0.078</v>
      </c>
      <c r="F292" s="170"/>
      <c r="G292" s="179">
        <f>G252/REVENUE!G20</f>
        <v>0.072</v>
      </c>
      <c r="H292" s="164"/>
      <c r="I292" s="179">
        <f>I252/REVENUE!I20</f>
        <v>0.091</v>
      </c>
      <c r="J292" s="170"/>
      <c r="K292" s="179">
        <f>K252/REVENUE!K20</f>
        <v>0.099</v>
      </c>
      <c r="L292" s="164"/>
      <c r="M292" s="179">
        <f>M252/REVENUE!M20</f>
        <v>0.107</v>
      </c>
      <c r="N292" s="170"/>
      <c r="O292" s="179">
        <f>O252/REVENUE!O20</f>
        <v>0.138</v>
      </c>
      <c r="P292" s="170"/>
      <c r="Q292" s="179">
        <f>Q252/REVENUE!Q20</f>
        <v>0.126</v>
      </c>
      <c r="R292" s="170"/>
      <c r="S292" s="179">
        <f>S252/REVENUE!S20</f>
        <v>0.139</v>
      </c>
      <c r="T292" s="157"/>
      <c r="U292" s="179">
        <f>U252/REVENUE!U20</f>
        <v>0.153</v>
      </c>
      <c r="V292" s="52"/>
    </row>
    <row r="293" spans="1:22" ht="11.25" customHeight="1">
      <c r="A293" s="157"/>
      <c r="B293" s="157"/>
      <c r="C293" s="179"/>
      <c r="D293" s="164"/>
      <c r="E293" s="179"/>
      <c r="F293" s="170"/>
      <c r="G293" s="179"/>
      <c r="H293" s="164"/>
      <c r="I293" s="179"/>
      <c r="J293" s="170"/>
      <c r="K293" s="179"/>
      <c r="L293" s="164"/>
      <c r="M293" s="179"/>
      <c r="N293" s="170"/>
      <c r="O293" s="179"/>
      <c r="P293" s="170"/>
      <c r="Q293" s="179"/>
      <c r="R293" s="170"/>
      <c r="S293" s="179"/>
      <c r="T293" s="157"/>
      <c r="U293" s="179"/>
      <c r="V293" s="52"/>
    </row>
    <row r="294" spans="1:22" ht="11.25" customHeight="1">
      <c r="A294" s="155" t="s">
        <v>16</v>
      </c>
      <c r="B294" s="157"/>
      <c r="C294" s="179">
        <f>C254/REVENUE!C22</f>
        <v>0.071</v>
      </c>
      <c r="D294" s="164"/>
      <c r="E294" s="179">
        <f>E254/REVENUE!E22</f>
        <v>0.054</v>
      </c>
      <c r="F294" s="170"/>
      <c r="G294" s="179">
        <f>G254/REVENUE!G22</f>
        <v>0.087</v>
      </c>
      <c r="H294" s="164"/>
      <c r="I294" s="179">
        <f>I254/REVENUE!I22</f>
        <v>0.048</v>
      </c>
      <c r="J294" s="170"/>
      <c r="K294" s="179">
        <f>K254/REVENUE!K22</f>
        <v>0.103</v>
      </c>
      <c r="L294" s="164"/>
      <c r="M294" s="179">
        <f>M254/REVENUE!M22</f>
        <v>0.102</v>
      </c>
      <c r="N294" s="170"/>
      <c r="O294" s="179">
        <f>O254/REVENUE!O22</f>
        <v>0.152</v>
      </c>
      <c r="P294" s="170"/>
      <c r="Q294" s="179">
        <f>Q254/REVENUE!Q22</f>
        <v>0.132</v>
      </c>
      <c r="R294" s="170"/>
      <c r="S294" s="179">
        <f>S254/REVENUE!S22</f>
        <v>0.155</v>
      </c>
      <c r="T294" s="157"/>
      <c r="U294" s="179">
        <f>U254/REVENUE!U22</f>
        <v>0.144</v>
      </c>
      <c r="V294" s="52"/>
    </row>
    <row r="295" spans="1:22" ht="11.25" customHeight="1">
      <c r="A295" s="157"/>
      <c r="B295" s="157"/>
      <c r="C295" s="179"/>
      <c r="D295" s="164"/>
      <c r="E295" s="179"/>
      <c r="F295" s="170"/>
      <c r="G295" s="179"/>
      <c r="H295" s="164"/>
      <c r="I295" s="179"/>
      <c r="J295" s="170"/>
      <c r="K295" s="179"/>
      <c r="L295" s="164"/>
      <c r="M295" s="179"/>
      <c r="N295" s="170"/>
      <c r="O295" s="179"/>
      <c r="P295" s="170"/>
      <c r="Q295" s="179"/>
      <c r="R295" s="170"/>
      <c r="S295" s="179"/>
      <c r="T295" s="157"/>
      <c r="U295" s="179"/>
      <c r="V295" s="52"/>
    </row>
    <row r="296" spans="1:22" ht="11.25" customHeight="1">
      <c r="A296" s="155" t="s">
        <v>17</v>
      </c>
      <c r="B296" s="157"/>
      <c r="C296" s="179">
        <f>C256/REVENUE!C24</f>
        <v>0.066</v>
      </c>
      <c r="D296" s="164"/>
      <c r="E296" s="179">
        <f>E256/REVENUE!E24</f>
        <v>0.074</v>
      </c>
      <c r="F296" s="170"/>
      <c r="G296" s="179">
        <f>G256/REVENUE!G24</f>
        <v>0.091</v>
      </c>
      <c r="H296" s="164"/>
      <c r="I296" s="179">
        <f>I256/REVENUE!I24</f>
        <v>0.083</v>
      </c>
      <c r="J296" s="170"/>
      <c r="K296" s="179">
        <f>K256/REVENUE!K24</f>
        <v>0.084</v>
      </c>
      <c r="L296" s="164"/>
      <c r="M296" s="179">
        <f>M256/REVENUE!M24</f>
        <v>0.081</v>
      </c>
      <c r="N296" s="170"/>
      <c r="O296" s="179">
        <f>O256/REVENUE!O24</f>
        <v>0.105</v>
      </c>
      <c r="P296" s="170"/>
      <c r="Q296" s="179">
        <f>Q256/REVENUE!Q24</f>
        <v>0.106</v>
      </c>
      <c r="R296" s="170"/>
      <c r="S296" s="179">
        <f>S256/REVENUE!S24</f>
        <v>0.134</v>
      </c>
      <c r="T296" s="157"/>
      <c r="U296" s="179">
        <f>U256/REVENUE!U24</f>
        <v>0.133</v>
      </c>
      <c r="V296" s="52"/>
    </row>
    <row r="297" spans="1:22" ht="11.25" customHeight="1">
      <c r="A297" s="157"/>
      <c r="B297" s="157"/>
      <c r="C297" s="179"/>
      <c r="D297" s="164"/>
      <c r="E297" s="179"/>
      <c r="F297" s="170"/>
      <c r="G297" s="179"/>
      <c r="H297" s="164"/>
      <c r="I297" s="179"/>
      <c r="J297" s="170"/>
      <c r="K297" s="179"/>
      <c r="L297" s="164"/>
      <c r="M297" s="179"/>
      <c r="N297" s="170"/>
      <c r="O297" s="179"/>
      <c r="P297" s="170"/>
      <c r="Q297" s="179"/>
      <c r="R297" s="170"/>
      <c r="S297" s="179"/>
      <c r="T297" s="157"/>
      <c r="U297" s="179"/>
      <c r="V297" s="52"/>
    </row>
    <row r="298" spans="1:22" ht="11.25" customHeight="1">
      <c r="A298" s="165" t="s">
        <v>18</v>
      </c>
      <c r="B298" s="157"/>
      <c r="C298" s="179">
        <f>C258/REVENUE!C26</f>
        <v>0.095</v>
      </c>
      <c r="D298" s="164"/>
      <c r="E298" s="179">
        <f>E258/REVENUE!E26</f>
        <v>0.1</v>
      </c>
      <c r="F298" s="170"/>
      <c r="G298" s="179">
        <f>G258/REVENUE!G26</f>
        <v>0.097</v>
      </c>
      <c r="H298" s="164"/>
      <c r="I298" s="179">
        <f>I258/REVENUE!I26</f>
        <v>0.113</v>
      </c>
      <c r="J298" s="170"/>
      <c r="K298" s="179">
        <f>K258/REVENUE!K26</f>
        <v>0.084</v>
      </c>
      <c r="L298" s="164"/>
      <c r="M298" s="179">
        <f>M258/REVENUE!M26</f>
        <v>0.09</v>
      </c>
      <c r="N298" s="170"/>
      <c r="O298" s="179">
        <f>O258/REVENUE!O26</f>
        <v>0.123</v>
      </c>
      <c r="P298" s="170"/>
      <c r="Q298" s="179">
        <f>Q258/REVENUE!Q26</f>
        <v>0.073</v>
      </c>
      <c r="R298" s="170"/>
      <c r="S298" s="179">
        <f>S258/REVENUE!S26</f>
        <v>0.078</v>
      </c>
      <c r="T298" s="157"/>
      <c r="U298" s="179">
        <f>U258/REVENUE!U26</f>
        <v>0.076</v>
      </c>
      <c r="V298" s="52"/>
    </row>
    <row r="299" spans="1:22" ht="9.75" customHeight="1">
      <c r="A299" s="157"/>
      <c r="B299" s="157"/>
      <c r="C299" s="179"/>
      <c r="D299" s="164"/>
      <c r="E299" s="179"/>
      <c r="F299" s="170"/>
      <c r="G299" s="179"/>
      <c r="H299" s="164"/>
      <c r="I299" s="179"/>
      <c r="J299" s="170"/>
      <c r="K299" s="179"/>
      <c r="L299" s="164"/>
      <c r="M299" s="179"/>
      <c r="N299" s="170"/>
      <c r="O299" s="179"/>
      <c r="P299" s="170"/>
      <c r="Q299" s="179"/>
      <c r="R299" s="170"/>
      <c r="S299" s="179"/>
      <c r="T299" s="157"/>
      <c r="U299" s="179"/>
      <c r="V299" s="52"/>
    </row>
    <row r="300" spans="1:22" ht="11.25" customHeight="1">
      <c r="A300" s="155" t="s">
        <v>40</v>
      </c>
      <c r="B300" s="157"/>
      <c r="C300" s="179">
        <f>C260/REVENUE!C28</f>
        <v>0.096</v>
      </c>
      <c r="D300" s="164"/>
      <c r="E300" s="179">
        <f>E260/REVENUE!E28</f>
        <v>0.105</v>
      </c>
      <c r="F300" s="170"/>
      <c r="G300" s="179">
        <f>G260/REVENUE!G28</f>
        <v>0.096</v>
      </c>
      <c r="H300" s="164"/>
      <c r="I300" s="179">
        <f>I260/REVENUE!I28</f>
        <v>0.084</v>
      </c>
      <c r="J300" s="170"/>
      <c r="K300" s="179">
        <f>K260/REVENUE!K28</f>
        <v>0.077</v>
      </c>
      <c r="L300" s="164"/>
      <c r="M300" s="179">
        <f>M260/REVENUE!M28</f>
        <v>0.106</v>
      </c>
      <c r="N300" s="170"/>
      <c r="O300" s="179">
        <f>O260/REVENUE!O28</f>
        <v>0.108</v>
      </c>
      <c r="P300" s="170"/>
      <c r="Q300" s="179">
        <f>Q260/REVENUE!Q28</f>
        <v>0.127</v>
      </c>
      <c r="R300" s="170"/>
      <c r="S300" s="179">
        <f>S260/REVENUE!S28</f>
        <v>0.111</v>
      </c>
      <c r="T300" s="157"/>
      <c r="U300" s="179">
        <f>U260/REVENUE!U28</f>
        <v>0.113</v>
      </c>
      <c r="V300" s="52"/>
    </row>
    <row r="301" spans="1:22" ht="11.25" customHeight="1">
      <c r="A301" s="157"/>
      <c r="B301" s="157"/>
      <c r="C301" s="179"/>
      <c r="D301" s="164"/>
      <c r="E301" s="179"/>
      <c r="F301" s="170"/>
      <c r="G301" s="179"/>
      <c r="H301" s="164"/>
      <c r="I301" s="179"/>
      <c r="J301" s="170"/>
      <c r="K301" s="179"/>
      <c r="L301" s="164"/>
      <c r="M301" s="179"/>
      <c r="N301" s="170"/>
      <c r="O301" s="179"/>
      <c r="P301" s="170"/>
      <c r="Q301" s="179"/>
      <c r="R301" s="170"/>
      <c r="S301" s="179"/>
      <c r="T301" s="157"/>
      <c r="U301" s="179"/>
      <c r="V301" s="52"/>
    </row>
    <row r="302" spans="1:22" ht="11.25" customHeight="1">
      <c r="A302" s="155" t="s">
        <v>19</v>
      </c>
      <c r="B302" s="157"/>
      <c r="C302" s="179">
        <f>C262/REVENUE!C30</f>
        <v>0.075</v>
      </c>
      <c r="D302" s="164"/>
      <c r="E302" s="179">
        <f>E262/REVENUE!E30</f>
        <v>0.067</v>
      </c>
      <c r="F302" s="170"/>
      <c r="G302" s="179">
        <f>G262/REVENUE!G30</f>
        <v>0.062</v>
      </c>
      <c r="H302" s="164"/>
      <c r="I302" s="179">
        <f>I262/REVENUE!I30</f>
        <v>0.059</v>
      </c>
      <c r="J302" s="170"/>
      <c r="K302" s="179">
        <f>K262/REVENUE!K30</f>
        <v>0.07</v>
      </c>
      <c r="L302" s="164"/>
      <c r="M302" s="179">
        <f>M262/REVENUE!M30</f>
        <v>0.101</v>
      </c>
      <c r="N302" s="170"/>
      <c r="O302" s="179">
        <f>O262/REVENUE!O30</f>
        <v>0.128</v>
      </c>
      <c r="P302" s="170"/>
      <c r="Q302" s="179">
        <f>Q262/REVENUE!Q30</f>
        <v>0.136</v>
      </c>
      <c r="R302" s="170"/>
      <c r="S302" s="179">
        <f>S262/REVENUE!S30</f>
        <v>0.141</v>
      </c>
      <c r="T302" s="157"/>
      <c r="U302" s="179">
        <f>U262/REVENUE!U30</f>
        <v>0.143</v>
      </c>
      <c r="V302" s="52"/>
    </row>
    <row r="303" spans="1:22" ht="11.25" customHeight="1">
      <c r="A303" s="157"/>
      <c r="B303" s="157"/>
      <c r="C303" s="179"/>
      <c r="D303" s="164"/>
      <c r="E303" s="179"/>
      <c r="F303" s="170"/>
      <c r="G303" s="179"/>
      <c r="H303" s="164"/>
      <c r="I303" s="179"/>
      <c r="J303" s="170"/>
      <c r="K303" s="179"/>
      <c r="L303" s="164"/>
      <c r="M303" s="179"/>
      <c r="N303" s="170"/>
      <c r="O303" s="179"/>
      <c r="P303" s="170"/>
      <c r="Q303" s="179"/>
      <c r="R303" s="170"/>
      <c r="S303" s="179"/>
      <c r="T303" s="157"/>
      <c r="U303" s="179"/>
      <c r="V303" s="52"/>
    </row>
    <row r="304" spans="1:26" ht="11.25" customHeight="1">
      <c r="A304" s="155" t="s">
        <v>20</v>
      </c>
      <c r="B304" s="157"/>
      <c r="C304" s="179">
        <f>C264/REVENUE!C32</f>
        <v>0.032</v>
      </c>
      <c r="D304" s="211"/>
      <c r="E304" s="179">
        <f>E264/REVENUE!E32</f>
        <v>0.071</v>
      </c>
      <c r="F304" s="181"/>
      <c r="G304" s="179">
        <f>G264/REVENUE!G32</f>
        <v>0.079</v>
      </c>
      <c r="H304" s="181"/>
      <c r="I304" s="179">
        <f>I264/REVENUE!I32</f>
        <v>0.079</v>
      </c>
      <c r="J304" s="181"/>
      <c r="K304" s="179">
        <f>K264/REVENUE!K32</f>
        <v>0.085</v>
      </c>
      <c r="L304" s="181"/>
      <c r="M304" s="179">
        <f>M264/REVENUE!M32</f>
        <v>0.111</v>
      </c>
      <c r="N304" s="181"/>
      <c r="O304" s="179">
        <f>O264/REVENUE!O32</f>
        <v>0.096</v>
      </c>
      <c r="P304" s="181"/>
      <c r="Q304" s="179">
        <f>Q264/REVENUE!Q32</f>
        <v>0.113</v>
      </c>
      <c r="R304" s="181"/>
      <c r="S304" s="179">
        <f>S264/REVENUE!S32</f>
        <v>0.11</v>
      </c>
      <c r="T304" s="177"/>
      <c r="U304" s="179">
        <f>U264/REVENUE!U32</f>
        <v>0.118</v>
      </c>
      <c r="V304" s="52"/>
      <c r="W304" s="51"/>
      <c r="X304" s="51"/>
      <c r="Y304" s="51"/>
      <c r="Z304" s="51"/>
    </row>
    <row r="305" spans="1:26" ht="9.75" customHeight="1">
      <c r="A305" s="157"/>
      <c r="B305" s="157"/>
      <c r="C305" s="179"/>
      <c r="D305" s="211"/>
      <c r="E305" s="179"/>
      <c r="F305" s="181"/>
      <c r="G305" s="179"/>
      <c r="H305" s="181"/>
      <c r="I305" s="179"/>
      <c r="J305" s="181"/>
      <c r="K305" s="179"/>
      <c r="L305" s="181"/>
      <c r="M305" s="179"/>
      <c r="N305" s="181"/>
      <c r="O305" s="179"/>
      <c r="P305" s="181"/>
      <c r="Q305" s="179"/>
      <c r="R305" s="181"/>
      <c r="S305" s="179"/>
      <c r="T305" s="177"/>
      <c r="U305" s="179"/>
      <c r="V305" s="52"/>
      <c r="W305" s="51"/>
      <c r="X305" s="51"/>
      <c r="Y305" s="51"/>
      <c r="Z305" s="51"/>
    </row>
    <row r="306" spans="1:26" ht="11.25" customHeight="1">
      <c r="A306" s="155" t="s">
        <v>31</v>
      </c>
      <c r="B306" s="157"/>
      <c r="C306" s="179">
        <f>C266/REVENUE!C34</f>
        <v>0.067</v>
      </c>
      <c r="D306" s="211"/>
      <c r="E306" s="179">
        <f>E266/REVENUE!E34</f>
        <v>0.074</v>
      </c>
      <c r="F306" s="211"/>
      <c r="G306" s="179">
        <f>G266/REVENUE!G34</f>
        <v>0.077</v>
      </c>
      <c r="H306" s="211"/>
      <c r="I306" s="179">
        <f>I266/REVENUE!I34</f>
        <v>0.074</v>
      </c>
      <c r="J306" s="211"/>
      <c r="K306" s="179">
        <f>K266/REVENUE!K34</f>
        <v>0.079</v>
      </c>
      <c r="L306" s="211"/>
      <c r="M306" s="179">
        <f>M266/REVENUE!M34</f>
        <v>0.09</v>
      </c>
      <c r="N306" s="181"/>
      <c r="O306" s="179">
        <f>O266/REVENUE!O34</f>
        <v>0.109</v>
      </c>
      <c r="P306" s="181"/>
      <c r="Q306" s="179">
        <f>Q266/REVENUE!Q34</f>
        <v>0.108</v>
      </c>
      <c r="R306" s="181"/>
      <c r="S306" s="179">
        <f>S266/REVENUE!S34</f>
        <v>0.112</v>
      </c>
      <c r="T306" s="177"/>
      <c r="U306" s="179">
        <f>U266/REVENUE!U34</f>
        <v>0.115</v>
      </c>
      <c r="V306" s="52"/>
      <c r="W306" s="51"/>
      <c r="X306" s="51"/>
      <c r="Y306" s="51"/>
      <c r="Z306" s="51"/>
    </row>
    <row r="307" spans="3:28" ht="11.25" customHeight="1">
      <c r="C307" s="53"/>
      <c r="D307" s="51"/>
      <c r="E307" s="53"/>
      <c r="F307" s="51"/>
      <c r="G307" s="53"/>
      <c r="H307" s="51"/>
      <c r="I307" s="53"/>
      <c r="J307" s="51"/>
      <c r="K307" s="53"/>
      <c r="L307" s="51"/>
      <c r="M307" s="53"/>
      <c r="N307" s="51"/>
      <c r="O307" s="53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</row>
    <row r="308" spans="3:28" ht="11.25" customHeight="1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</row>
    <row r="309" spans="1:28" ht="11.25" customHeight="1">
      <c r="A309" s="4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48"/>
      <c r="P309" s="51"/>
      <c r="Q309" s="51"/>
      <c r="R309" s="51"/>
      <c r="S309" s="59"/>
      <c r="T309" s="51"/>
      <c r="U309" s="59"/>
      <c r="V309" s="59"/>
      <c r="W309" s="59"/>
      <c r="X309" s="51"/>
      <c r="Y309" s="51"/>
      <c r="Z309" s="51"/>
      <c r="AA309" s="51"/>
      <c r="AB309" s="51"/>
    </row>
    <row r="310" ht="11.25" customHeight="1">
      <c r="O310" s="9"/>
    </row>
    <row r="311" s="51" customFormat="1" ht="11.25" customHeight="1">
      <c r="A311" s="47"/>
    </row>
    <row r="312" s="51" customFormat="1" ht="11.25" customHeight="1">
      <c r="A312" s="50"/>
    </row>
    <row r="313" s="51" customFormat="1" ht="11.25" customHeight="1">
      <c r="A313" s="50"/>
    </row>
    <row r="314" spans="1:2" s="51" customFormat="1" ht="11.25" customHeight="1">
      <c r="A314" s="47"/>
      <c r="B314" s="53"/>
    </row>
    <row r="315" s="51" customFormat="1" ht="11.25" customHeight="1">
      <c r="A315" s="66"/>
    </row>
    <row r="316" s="51" customFormat="1" ht="11.25" customHeight="1">
      <c r="A316" s="66"/>
    </row>
    <row r="317" spans="3:13" s="51" customFormat="1" ht="11.25" customHeight="1">
      <c r="C317" s="64"/>
      <c r="E317" s="64"/>
      <c r="G317" s="64"/>
      <c r="I317" s="64"/>
      <c r="K317" s="64"/>
      <c r="M317" s="65"/>
    </row>
    <row r="318" spans="3:13" s="51" customFormat="1" ht="11.25" customHeight="1">
      <c r="C318" s="53"/>
      <c r="E318" s="53"/>
      <c r="G318" s="55"/>
      <c r="I318" s="55"/>
      <c r="K318" s="53"/>
      <c r="M318" s="53"/>
    </row>
    <row r="319" s="51" customFormat="1" ht="11.25" customHeight="1">
      <c r="G319" s="37"/>
    </row>
    <row r="320" spans="1:7" s="51" customFormat="1" ht="11.25" customHeight="1">
      <c r="A320" s="47"/>
      <c r="C320" s="37"/>
      <c r="D320" s="37"/>
      <c r="E320" s="37"/>
      <c r="F320" s="37"/>
      <c r="G320" s="37"/>
    </row>
    <row r="321" s="51" customFormat="1" ht="11.25" customHeight="1">
      <c r="G321" s="37"/>
    </row>
    <row r="322" spans="1:11" s="51" customFormat="1" ht="11.25" customHeight="1">
      <c r="A322" s="47"/>
      <c r="C322" s="37"/>
      <c r="D322" s="37"/>
      <c r="E322" s="37"/>
      <c r="G322" s="37"/>
      <c r="I322" s="37"/>
      <c r="K322" s="54"/>
    </row>
    <row r="323" spans="3:9" s="51" customFormat="1" ht="11.25" customHeight="1">
      <c r="C323" s="37"/>
      <c r="D323" s="37"/>
      <c r="E323" s="37"/>
      <c r="G323" s="37"/>
      <c r="I323" s="37"/>
    </row>
    <row r="324" spans="1:11" s="51" customFormat="1" ht="11.25" customHeight="1">
      <c r="A324" s="47"/>
      <c r="C324" s="37"/>
      <c r="D324" s="37"/>
      <c r="E324" s="37"/>
      <c r="G324" s="37"/>
      <c r="I324" s="37"/>
      <c r="K324" s="54"/>
    </row>
    <row r="325" spans="3:9" s="51" customFormat="1" ht="11.25" customHeight="1">
      <c r="C325" s="37"/>
      <c r="D325" s="37"/>
      <c r="E325" s="37"/>
      <c r="G325" s="37"/>
      <c r="I325" s="37"/>
    </row>
    <row r="326" spans="1:11" s="51" customFormat="1" ht="11.25" customHeight="1">
      <c r="A326" s="47"/>
      <c r="C326" s="37"/>
      <c r="D326" s="37"/>
      <c r="E326" s="37"/>
      <c r="G326" s="37"/>
      <c r="I326" s="37"/>
      <c r="K326" s="54"/>
    </row>
    <row r="327" spans="3:9" s="51" customFormat="1" ht="11.25" customHeight="1">
      <c r="C327" s="37"/>
      <c r="D327" s="37"/>
      <c r="E327" s="37"/>
      <c r="G327" s="37"/>
      <c r="I327" s="37"/>
    </row>
    <row r="328" spans="1:11" s="51" customFormat="1" ht="11.25" customHeight="1">
      <c r="A328" s="47"/>
      <c r="C328" s="37"/>
      <c r="D328" s="37"/>
      <c r="E328" s="37"/>
      <c r="G328" s="37"/>
      <c r="I328" s="37"/>
      <c r="K328" s="54"/>
    </row>
    <row r="329" spans="3:9" s="51" customFormat="1" ht="11.25" customHeight="1">
      <c r="C329" s="37"/>
      <c r="D329" s="37"/>
      <c r="E329" s="37"/>
      <c r="G329" s="37"/>
      <c r="I329" s="37"/>
    </row>
    <row r="330" spans="1:11" s="51" customFormat="1" ht="11.25" customHeight="1">
      <c r="A330" s="47"/>
      <c r="C330" s="37"/>
      <c r="D330" s="37"/>
      <c r="E330" s="37"/>
      <c r="G330" s="37"/>
      <c r="I330" s="37"/>
      <c r="K330" s="54"/>
    </row>
    <row r="331" spans="3:9" s="51" customFormat="1" ht="11.25" customHeight="1">
      <c r="C331" s="37"/>
      <c r="D331" s="37"/>
      <c r="E331" s="37"/>
      <c r="G331" s="37"/>
      <c r="I331" s="37"/>
    </row>
    <row r="332" spans="1:11" s="51" customFormat="1" ht="11.25" customHeight="1">
      <c r="A332" s="47"/>
      <c r="C332" s="37"/>
      <c r="D332" s="37"/>
      <c r="E332" s="37"/>
      <c r="G332" s="37"/>
      <c r="I332" s="37"/>
      <c r="K332" s="54"/>
    </row>
    <row r="333" spans="3:9" s="51" customFormat="1" ht="11.25" customHeight="1">
      <c r="C333" s="37"/>
      <c r="D333" s="37"/>
      <c r="E333" s="37"/>
      <c r="G333" s="37"/>
      <c r="I333" s="37"/>
    </row>
    <row r="334" spans="1:11" s="51" customFormat="1" ht="11.25" customHeight="1">
      <c r="A334" s="47"/>
      <c r="C334" s="37"/>
      <c r="D334" s="37"/>
      <c r="E334" s="37"/>
      <c r="G334" s="37"/>
      <c r="I334" s="37"/>
      <c r="K334" s="54"/>
    </row>
    <row r="335" spans="3:9" s="51" customFormat="1" ht="11.25" customHeight="1">
      <c r="C335" s="37"/>
      <c r="D335" s="37"/>
      <c r="E335" s="37"/>
      <c r="G335" s="37"/>
      <c r="I335" s="37"/>
    </row>
    <row r="336" spans="1:11" s="51" customFormat="1" ht="11.25" customHeight="1">
      <c r="A336" s="47"/>
      <c r="C336" s="37"/>
      <c r="D336" s="37"/>
      <c r="E336" s="37"/>
      <c r="G336" s="37"/>
      <c r="I336" s="37"/>
      <c r="K336" s="54"/>
    </row>
    <row r="337" spans="3:9" s="51" customFormat="1" ht="11.25" customHeight="1">
      <c r="C337" s="37"/>
      <c r="D337" s="37"/>
      <c r="E337" s="37"/>
      <c r="G337" s="37"/>
      <c r="I337" s="37"/>
    </row>
    <row r="338" spans="1:11" s="51" customFormat="1" ht="11.25" customHeight="1">
      <c r="A338" s="47"/>
      <c r="C338" s="37"/>
      <c r="D338" s="37"/>
      <c r="E338" s="37"/>
      <c r="G338" s="37"/>
      <c r="I338" s="37"/>
      <c r="K338" s="54"/>
    </row>
    <row r="339" spans="3:9" s="51" customFormat="1" ht="11.25" customHeight="1">
      <c r="C339" s="37"/>
      <c r="D339" s="37"/>
      <c r="E339" s="37"/>
      <c r="G339" s="37"/>
      <c r="I339" s="37"/>
    </row>
    <row r="340" spans="1:11" s="51" customFormat="1" ht="11.25" customHeight="1">
      <c r="A340" s="47"/>
      <c r="C340" s="37"/>
      <c r="D340" s="37"/>
      <c r="E340" s="37"/>
      <c r="G340" s="37"/>
      <c r="I340" s="37"/>
      <c r="K340" s="54"/>
    </row>
    <row r="341" spans="3:9" s="51" customFormat="1" ht="11.25" customHeight="1">
      <c r="C341" s="37"/>
      <c r="D341" s="37"/>
      <c r="E341" s="37"/>
      <c r="G341" s="37"/>
      <c r="I341" s="37"/>
    </row>
    <row r="342" spans="1:11" s="51" customFormat="1" ht="11.25" customHeight="1">
      <c r="A342" s="47"/>
      <c r="C342" s="37"/>
      <c r="D342" s="37"/>
      <c r="E342" s="37"/>
      <c r="G342" s="37"/>
      <c r="I342" s="37"/>
      <c r="K342" s="54"/>
    </row>
    <row r="343" spans="3:9" s="51" customFormat="1" ht="11.25" customHeight="1">
      <c r="C343" s="37"/>
      <c r="D343" s="37"/>
      <c r="E343" s="37"/>
      <c r="G343" s="37"/>
      <c r="I343" s="37"/>
    </row>
    <row r="344" spans="1:11" s="51" customFormat="1" ht="11.25" customHeight="1">
      <c r="A344" s="47"/>
      <c r="C344" s="37"/>
      <c r="D344" s="37"/>
      <c r="E344" s="37"/>
      <c r="G344" s="37"/>
      <c r="I344" s="37"/>
      <c r="K344" s="54"/>
    </row>
    <row r="345" spans="3:13" s="51" customFormat="1" ht="11.25" customHeight="1">
      <c r="C345" s="55"/>
      <c r="D345" s="37"/>
      <c r="E345" s="55"/>
      <c r="G345" s="55"/>
      <c r="I345" s="55"/>
      <c r="K345" s="53"/>
      <c r="M345" s="53"/>
    </row>
    <row r="346" spans="1:15" s="51" customFormat="1" ht="11.25" customHeight="1">
      <c r="A346" s="47"/>
      <c r="C346" s="37"/>
      <c r="D346" s="37"/>
      <c r="E346" s="37"/>
      <c r="F346" s="37"/>
      <c r="G346" s="37"/>
      <c r="I346" s="37"/>
      <c r="K346" s="37"/>
      <c r="M346" s="37"/>
      <c r="O346" s="58"/>
    </row>
    <row r="347" spans="3:15" s="51" customFormat="1" ht="11.25" customHeight="1">
      <c r="C347" s="53"/>
      <c r="E347" s="53"/>
      <c r="G347" s="55"/>
      <c r="I347" s="55"/>
      <c r="K347" s="53"/>
      <c r="M347" s="53"/>
      <c r="O347" s="58"/>
    </row>
    <row r="348" s="51" customFormat="1" ht="11.25" customHeight="1">
      <c r="O348" s="58"/>
    </row>
    <row r="349" s="51" customFormat="1" ht="11.25" customHeight="1">
      <c r="O349" s="58"/>
    </row>
    <row r="350" s="51" customFormat="1" ht="11.25" customHeight="1">
      <c r="O350" s="58"/>
    </row>
    <row r="351" s="51" customFormat="1" ht="11.25" customHeight="1">
      <c r="O351" s="58"/>
    </row>
    <row r="352" s="51" customFormat="1" ht="11.25" customHeight="1">
      <c r="O352" s="58"/>
    </row>
    <row r="353" s="51" customFormat="1" ht="11.25" customHeight="1">
      <c r="O353" s="58"/>
    </row>
    <row r="354" s="51" customFormat="1" ht="11.25" customHeight="1">
      <c r="O354" s="58"/>
    </row>
    <row r="355" s="51" customFormat="1" ht="11.25" customHeight="1">
      <c r="O355" s="58"/>
    </row>
    <row r="356" spans="3:13" s="51" customFormat="1" ht="11.25" customHeight="1">
      <c r="C356" s="64"/>
      <c r="E356" s="64"/>
      <c r="G356" s="64"/>
      <c r="I356" s="64"/>
      <c r="K356" s="64"/>
      <c r="M356" s="65"/>
    </row>
    <row r="357" spans="3:13" s="51" customFormat="1" ht="11.25" customHeight="1">
      <c r="C357" s="53"/>
      <c r="E357" s="53"/>
      <c r="G357" s="55"/>
      <c r="I357" s="55"/>
      <c r="K357" s="53"/>
      <c r="M357" s="53"/>
    </row>
    <row r="358" s="51" customFormat="1" ht="11.25" customHeight="1">
      <c r="O358" s="58"/>
    </row>
    <row r="359" spans="3:7" s="51" customFormat="1" ht="11.25" customHeight="1">
      <c r="C359" s="37"/>
      <c r="D359" s="37"/>
      <c r="E359" s="37"/>
      <c r="F359" s="37"/>
      <c r="G359" s="37"/>
    </row>
    <row r="360" s="51" customFormat="1" ht="11.25" customHeight="1">
      <c r="G360" s="37"/>
    </row>
    <row r="361" spans="3:11" s="51" customFormat="1" ht="11.25" customHeight="1">
      <c r="C361" s="37"/>
      <c r="D361" s="37"/>
      <c r="E361" s="37"/>
      <c r="G361" s="37"/>
      <c r="I361" s="37"/>
      <c r="K361" s="54"/>
    </row>
    <row r="362" spans="3:9" s="51" customFormat="1" ht="11.25" customHeight="1">
      <c r="C362" s="37"/>
      <c r="D362" s="37"/>
      <c r="E362" s="37"/>
      <c r="G362" s="37"/>
      <c r="I362" s="37"/>
    </row>
    <row r="363" spans="3:11" s="51" customFormat="1" ht="11.25" customHeight="1">
      <c r="C363" s="37"/>
      <c r="D363" s="37"/>
      <c r="E363" s="37"/>
      <c r="G363" s="37"/>
      <c r="I363" s="37"/>
      <c r="K363" s="54"/>
    </row>
    <row r="364" spans="3:9" s="51" customFormat="1" ht="11.25" customHeight="1">
      <c r="C364" s="37"/>
      <c r="D364" s="37"/>
      <c r="E364" s="37"/>
      <c r="G364" s="37"/>
      <c r="I364" s="37"/>
    </row>
    <row r="365" spans="3:11" s="51" customFormat="1" ht="11.25" customHeight="1">
      <c r="C365" s="37"/>
      <c r="D365" s="37"/>
      <c r="E365" s="37"/>
      <c r="G365" s="37"/>
      <c r="I365" s="37"/>
      <c r="K365" s="54"/>
    </row>
    <row r="366" spans="3:9" s="51" customFormat="1" ht="11.25" customHeight="1">
      <c r="C366" s="37"/>
      <c r="D366" s="37"/>
      <c r="E366" s="37"/>
      <c r="G366" s="37"/>
      <c r="I366" s="37"/>
    </row>
    <row r="367" spans="3:11" s="51" customFormat="1" ht="11.25" customHeight="1">
      <c r="C367" s="37"/>
      <c r="D367" s="37"/>
      <c r="E367" s="37"/>
      <c r="G367" s="37"/>
      <c r="I367" s="37"/>
      <c r="K367" s="54"/>
    </row>
    <row r="368" spans="3:9" s="51" customFormat="1" ht="11.25" customHeight="1">
      <c r="C368" s="37"/>
      <c r="D368" s="37"/>
      <c r="E368" s="37"/>
      <c r="G368" s="37"/>
      <c r="I368" s="37"/>
    </row>
    <row r="369" spans="3:11" s="51" customFormat="1" ht="11.25" customHeight="1">
      <c r="C369" s="37"/>
      <c r="D369" s="37"/>
      <c r="E369" s="37"/>
      <c r="G369" s="37"/>
      <c r="I369" s="37"/>
      <c r="K369" s="54"/>
    </row>
    <row r="370" spans="3:9" s="51" customFormat="1" ht="11.25" customHeight="1">
      <c r="C370" s="37"/>
      <c r="D370" s="37"/>
      <c r="E370" s="37"/>
      <c r="G370" s="37"/>
      <c r="I370" s="37"/>
    </row>
    <row r="371" spans="3:11" s="51" customFormat="1" ht="11.25" customHeight="1">
      <c r="C371" s="37"/>
      <c r="D371" s="37"/>
      <c r="E371" s="37"/>
      <c r="G371" s="37"/>
      <c r="I371" s="37"/>
      <c r="K371" s="54"/>
    </row>
    <row r="372" spans="3:9" s="51" customFormat="1" ht="11.25" customHeight="1">
      <c r="C372" s="37"/>
      <c r="D372" s="37"/>
      <c r="E372" s="37"/>
      <c r="G372" s="37"/>
      <c r="I372" s="37"/>
    </row>
    <row r="373" spans="3:11" s="51" customFormat="1" ht="11.25" customHeight="1">
      <c r="C373" s="37"/>
      <c r="D373" s="37"/>
      <c r="E373" s="37"/>
      <c r="G373" s="37"/>
      <c r="I373" s="37"/>
      <c r="K373" s="54"/>
    </row>
    <row r="374" spans="3:9" s="51" customFormat="1" ht="11.25" customHeight="1">
      <c r="C374" s="37"/>
      <c r="D374" s="37"/>
      <c r="E374" s="37"/>
      <c r="G374" s="37"/>
      <c r="I374" s="37"/>
    </row>
    <row r="375" spans="3:11" s="51" customFormat="1" ht="11.25" customHeight="1">
      <c r="C375" s="37"/>
      <c r="D375" s="37"/>
      <c r="E375" s="37"/>
      <c r="G375" s="37"/>
      <c r="I375" s="37"/>
      <c r="K375" s="54"/>
    </row>
    <row r="376" spans="3:9" s="51" customFormat="1" ht="11.25" customHeight="1">
      <c r="C376" s="37"/>
      <c r="D376" s="37"/>
      <c r="E376" s="37"/>
      <c r="G376" s="37"/>
      <c r="I376" s="37"/>
    </row>
    <row r="377" spans="3:11" s="51" customFormat="1" ht="11.25" customHeight="1">
      <c r="C377" s="37"/>
      <c r="D377" s="37"/>
      <c r="E377" s="37"/>
      <c r="G377" s="37"/>
      <c r="I377" s="37"/>
      <c r="K377" s="54"/>
    </row>
    <row r="378" spans="3:9" s="51" customFormat="1" ht="11.25" customHeight="1">
      <c r="C378" s="37"/>
      <c r="D378" s="37"/>
      <c r="E378" s="37"/>
      <c r="G378" s="37"/>
      <c r="I378" s="37"/>
    </row>
    <row r="379" spans="3:11" s="51" customFormat="1" ht="11.25" customHeight="1">
      <c r="C379" s="37"/>
      <c r="D379" s="37"/>
      <c r="E379" s="37"/>
      <c r="G379" s="37"/>
      <c r="I379" s="37"/>
      <c r="K379" s="54"/>
    </row>
    <row r="380" spans="3:9" s="51" customFormat="1" ht="11.25" customHeight="1">
      <c r="C380" s="37"/>
      <c r="D380" s="37"/>
      <c r="E380" s="37"/>
      <c r="G380" s="37"/>
      <c r="I380" s="37"/>
    </row>
    <row r="381" spans="3:11" s="51" customFormat="1" ht="11.25" customHeight="1">
      <c r="C381" s="37"/>
      <c r="D381" s="37"/>
      <c r="E381" s="37"/>
      <c r="G381" s="37"/>
      <c r="I381" s="37"/>
      <c r="K381" s="54"/>
    </row>
    <row r="382" spans="3:9" s="51" customFormat="1" ht="11.25" customHeight="1">
      <c r="C382" s="37"/>
      <c r="D382" s="37"/>
      <c r="E382" s="37"/>
      <c r="G382" s="37"/>
      <c r="I382" s="37"/>
    </row>
    <row r="383" spans="3:11" s="51" customFormat="1" ht="11.25" customHeight="1">
      <c r="C383" s="37"/>
      <c r="D383" s="37"/>
      <c r="E383" s="37"/>
      <c r="G383" s="37"/>
      <c r="I383" s="37"/>
      <c r="K383" s="54"/>
    </row>
    <row r="384" spans="3:13" s="51" customFormat="1" ht="11.25" customHeight="1">
      <c r="C384" s="55"/>
      <c r="D384" s="37"/>
      <c r="E384" s="55"/>
      <c r="G384" s="55"/>
      <c r="I384" s="55"/>
      <c r="K384" s="53"/>
      <c r="M384" s="53"/>
    </row>
    <row r="385" spans="3:15" s="51" customFormat="1" ht="11.25" customHeight="1">
      <c r="C385" s="37"/>
      <c r="D385" s="37"/>
      <c r="E385" s="37"/>
      <c r="F385" s="37"/>
      <c r="G385" s="37"/>
      <c r="I385" s="37"/>
      <c r="K385" s="37"/>
      <c r="M385" s="37"/>
      <c r="O385" s="58"/>
    </row>
    <row r="386" spans="3:15" s="51" customFormat="1" ht="11.25" customHeight="1">
      <c r="C386" s="53"/>
      <c r="E386" s="53"/>
      <c r="G386" s="55"/>
      <c r="I386" s="55"/>
      <c r="K386" s="53"/>
      <c r="M386" s="53"/>
      <c r="O386" s="58"/>
    </row>
    <row r="387" spans="1:15" s="51" customFormat="1" ht="11.25" customHeight="1">
      <c r="A387" s="67"/>
      <c r="O387" s="58"/>
    </row>
    <row r="388" spans="1:11" s="51" customFormat="1" ht="11.25" customHeight="1">
      <c r="A388" s="22"/>
      <c r="B388" s="23"/>
      <c r="C388" s="23"/>
      <c r="D388" s="23"/>
      <c r="E388" s="23"/>
      <c r="F388" s="23"/>
      <c r="G388" s="24"/>
      <c r="H388" s="23"/>
      <c r="I388" s="23"/>
      <c r="J388" s="23"/>
      <c r="K388" s="23"/>
    </row>
    <row r="389" s="51" customFormat="1" ht="11.25" customHeight="1">
      <c r="A389" s="47"/>
    </row>
    <row r="390" s="51" customFormat="1" ht="11.25" customHeight="1">
      <c r="A390" s="50"/>
    </row>
    <row r="391" s="51" customFormat="1" ht="11.25" customHeight="1">
      <c r="A391" s="50"/>
    </row>
    <row r="392" spans="1:2" s="51" customFormat="1" ht="11.25" customHeight="1">
      <c r="A392" s="47"/>
      <c r="B392" s="53"/>
    </row>
    <row r="393" s="51" customFormat="1" ht="11.25" customHeight="1">
      <c r="A393" s="60"/>
    </row>
    <row r="394" s="51" customFormat="1" ht="11.25" customHeight="1">
      <c r="A394" s="66"/>
    </row>
    <row r="395" s="51" customFormat="1" ht="11.25" customHeight="1">
      <c r="A395" s="66"/>
    </row>
    <row r="396" spans="3:15" s="51" customFormat="1" ht="11.25" customHeight="1">
      <c r="C396" s="64"/>
      <c r="E396" s="64"/>
      <c r="G396" s="64"/>
      <c r="I396" s="64"/>
      <c r="K396" s="64"/>
      <c r="O396" s="65"/>
    </row>
    <row r="397" spans="3:15" s="51" customFormat="1" ht="11.25" customHeight="1">
      <c r="C397" s="53"/>
      <c r="E397" s="53"/>
      <c r="G397" s="53"/>
      <c r="I397" s="53"/>
      <c r="K397" s="53"/>
      <c r="O397" s="53"/>
    </row>
    <row r="398" s="51" customFormat="1" ht="11.25" customHeight="1"/>
    <row r="399" spans="1:23" s="51" customFormat="1" ht="11.25" customHeight="1">
      <c r="A399" s="47"/>
      <c r="C399" s="37"/>
      <c r="D399" s="37"/>
      <c r="E399" s="37"/>
      <c r="F399" s="37"/>
      <c r="G399" s="37"/>
      <c r="H399" s="37"/>
      <c r="O399" s="37"/>
      <c r="P399" s="37"/>
      <c r="Q399" s="37"/>
      <c r="R399" s="37"/>
      <c r="S399" s="37"/>
      <c r="U399" s="37"/>
      <c r="V399" s="37"/>
      <c r="W399" s="37"/>
    </row>
    <row r="400" spans="7:15" s="51" customFormat="1" ht="11.25" customHeight="1">
      <c r="G400" s="37"/>
      <c r="O400" s="37"/>
    </row>
    <row r="401" spans="1:15" s="51" customFormat="1" ht="11.25" customHeight="1">
      <c r="A401" s="47"/>
      <c r="C401" s="37"/>
      <c r="D401" s="37"/>
      <c r="E401" s="37"/>
      <c r="G401" s="37"/>
      <c r="I401" s="37"/>
      <c r="K401" s="54"/>
      <c r="O401" s="37"/>
    </row>
    <row r="402" spans="3:15" s="51" customFormat="1" ht="11.25" customHeight="1">
      <c r="C402" s="37"/>
      <c r="D402" s="37"/>
      <c r="E402" s="37"/>
      <c r="G402" s="37"/>
      <c r="I402" s="37"/>
      <c r="O402" s="21"/>
    </row>
    <row r="403" spans="1:15" s="51" customFormat="1" ht="11.25" customHeight="1">
      <c r="A403" s="47"/>
      <c r="C403" s="37"/>
      <c r="D403" s="37"/>
      <c r="E403" s="37"/>
      <c r="G403" s="37"/>
      <c r="I403" s="37"/>
      <c r="K403" s="54"/>
      <c r="O403" s="37"/>
    </row>
    <row r="404" spans="3:15" s="51" customFormat="1" ht="11.25" customHeight="1">
      <c r="C404" s="37"/>
      <c r="D404" s="37"/>
      <c r="E404" s="37"/>
      <c r="G404" s="37"/>
      <c r="I404" s="37"/>
      <c r="O404" s="37"/>
    </row>
    <row r="405" s="51" customFormat="1" ht="11.25" customHeight="1">
      <c r="A405" s="47"/>
    </row>
    <row r="406" s="51" customFormat="1" ht="11.25" customHeight="1">
      <c r="A406" s="50"/>
    </row>
    <row r="407" s="51" customFormat="1" ht="11.25" customHeight="1">
      <c r="A407" s="50"/>
    </row>
    <row r="408" spans="1:2" s="51" customFormat="1" ht="11.25" customHeight="1">
      <c r="A408" s="47"/>
      <c r="B408" s="53"/>
    </row>
    <row r="409" s="51" customFormat="1" ht="11.25" customHeight="1">
      <c r="A409" s="60"/>
    </row>
    <row r="410" s="51" customFormat="1" ht="11.25" customHeight="1">
      <c r="A410" s="66"/>
    </row>
    <row r="411" s="51" customFormat="1" ht="11.25" customHeight="1">
      <c r="A411" s="66"/>
    </row>
    <row r="412" spans="3:15" s="51" customFormat="1" ht="11.25" customHeight="1">
      <c r="C412" s="64"/>
      <c r="E412" s="64"/>
      <c r="G412" s="64"/>
      <c r="I412" s="64"/>
      <c r="K412" s="64"/>
      <c r="O412" s="65"/>
    </row>
    <row r="413" spans="3:15" s="51" customFormat="1" ht="11.25" customHeight="1">
      <c r="C413" s="53"/>
      <c r="E413" s="53"/>
      <c r="G413" s="55"/>
      <c r="I413" s="55"/>
      <c r="K413" s="53"/>
      <c r="O413" s="53"/>
    </row>
    <row r="414" s="51" customFormat="1" ht="11.25" customHeight="1">
      <c r="G414" s="37"/>
    </row>
    <row r="415" spans="1:15" s="51" customFormat="1" ht="11.25" customHeight="1">
      <c r="A415" s="47"/>
      <c r="C415" s="37"/>
      <c r="D415" s="37"/>
      <c r="E415" s="37"/>
      <c r="F415" s="37"/>
      <c r="G415" s="37"/>
      <c r="O415" s="37"/>
    </row>
    <row r="416" spans="7:15" s="51" customFormat="1" ht="11.25" customHeight="1">
      <c r="G416" s="37"/>
      <c r="O416" s="37"/>
    </row>
    <row r="417" spans="1:15" s="51" customFormat="1" ht="11.25" customHeight="1">
      <c r="A417" s="47"/>
      <c r="C417" s="37"/>
      <c r="D417" s="37"/>
      <c r="E417" s="37"/>
      <c r="G417" s="37"/>
      <c r="I417" s="37"/>
      <c r="K417" s="54"/>
      <c r="O417" s="37"/>
    </row>
    <row r="418" spans="3:15" s="51" customFormat="1" ht="11.25" customHeight="1">
      <c r="C418" s="37"/>
      <c r="D418" s="37"/>
      <c r="E418" s="37"/>
      <c r="G418" s="37"/>
      <c r="I418" s="37"/>
      <c r="O418" s="37"/>
    </row>
    <row r="419" spans="1:15" s="51" customFormat="1" ht="11.25" customHeight="1">
      <c r="A419" s="47"/>
      <c r="C419" s="37"/>
      <c r="D419" s="37"/>
      <c r="E419" s="37"/>
      <c r="G419" s="37"/>
      <c r="I419" s="37"/>
      <c r="K419" s="54"/>
      <c r="O419" s="37"/>
    </row>
    <row r="420" spans="3:15" s="51" customFormat="1" ht="11.25" customHeight="1">
      <c r="C420" s="37"/>
      <c r="D420" s="37"/>
      <c r="E420" s="37"/>
      <c r="G420" s="37"/>
      <c r="I420" s="37"/>
      <c r="O420" s="37"/>
    </row>
    <row r="421" spans="1:15" s="51" customFormat="1" ht="11.25" customHeight="1">
      <c r="A421" s="47"/>
      <c r="C421" s="37"/>
      <c r="D421" s="37"/>
      <c r="E421" s="37"/>
      <c r="G421" s="37"/>
      <c r="I421" s="37"/>
      <c r="K421" s="54"/>
      <c r="O421" s="37"/>
    </row>
    <row r="422" spans="3:15" s="51" customFormat="1" ht="11.25" customHeight="1">
      <c r="C422" s="37"/>
      <c r="D422" s="37"/>
      <c r="E422" s="37"/>
      <c r="G422" s="37"/>
      <c r="I422" s="37"/>
      <c r="O422" s="37"/>
    </row>
    <row r="423" spans="1:15" s="51" customFormat="1" ht="11.25" customHeight="1">
      <c r="A423" s="47"/>
      <c r="C423" s="37"/>
      <c r="D423" s="37"/>
      <c r="E423" s="37"/>
      <c r="G423" s="37"/>
      <c r="I423" s="37"/>
      <c r="K423" s="54"/>
      <c r="O423" s="37"/>
    </row>
    <row r="424" spans="3:15" s="51" customFormat="1" ht="11.25" customHeight="1">
      <c r="C424" s="37"/>
      <c r="D424" s="37"/>
      <c r="E424" s="37"/>
      <c r="G424" s="37"/>
      <c r="I424" s="37"/>
      <c r="O424" s="37"/>
    </row>
    <row r="425" spans="1:15" s="51" customFormat="1" ht="11.25" customHeight="1">
      <c r="A425" s="47"/>
      <c r="C425" s="37"/>
      <c r="D425" s="37"/>
      <c r="E425" s="37"/>
      <c r="G425" s="37"/>
      <c r="I425" s="37"/>
      <c r="K425" s="54"/>
      <c r="O425" s="37"/>
    </row>
    <row r="426" spans="3:15" s="51" customFormat="1" ht="11.25" customHeight="1">
      <c r="C426" s="37"/>
      <c r="D426" s="37"/>
      <c r="E426" s="37"/>
      <c r="G426" s="37"/>
      <c r="I426" s="37"/>
      <c r="O426" s="37"/>
    </row>
    <row r="427" spans="1:15" s="51" customFormat="1" ht="11.25" customHeight="1">
      <c r="A427" s="47"/>
      <c r="C427" s="37"/>
      <c r="D427" s="37"/>
      <c r="E427" s="37"/>
      <c r="G427" s="37"/>
      <c r="I427" s="37"/>
      <c r="K427" s="54"/>
      <c r="O427" s="37"/>
    </row>
    <row r="428" spans="3:15" s="51" customFormat="1" ht="11.25" customHeight="1">
      <c r="C428" s="37"/>
      <c r="D428" s="37"/>
      <c r="E428" s="37"/>
      <c r="G428" s="37"/>
      <c r="I428" s="37"/>
      <c r="O428" s="37"/>
    </row>
    <row r="429" spans="1:15" s="51" customFormat="1" ht="11.25" customHeight="1">
      <c r="A429" s="47"/>
      <c r="C429" s="37"/>
      <c r="D429" s="37"/>
      <c r="E429" s="37"/>
      <c r="G429" s="37"/>
      <c r="I429" s="37"/>
      <c r="K429" s="54"/>
      <c r="O429" s="37"/>
    </row>
    <row r="430" spans="3:15" s="51" customFormat="1" ht="11.25" customHeight="1">
      <c r="C430" s="37"/>
      <c r="D430" s="37"/>
      <c r="E430" s="37"/>
      <c r="G430" s="37"/>
      <c r="I430" s="37"/>
      <c r="O430" s="37"/>
    </row>
    <row r="431" spans="1:15" s="51" customFormat="1" ht="11.25" customHeight="1">
      <c r="A431" s="47"/>
      <c r="C431" s="37"/>
      <c r="D431" s="37"/>
      <c r="E431" s="37"/>
      <c r="G431" s="37"/>
      <c r="I431" s="37"/>
      <c r="K431" s="54"/>
      <c r="O431" s="37"/>
    </row>
    <row r="432" spans="3:15" s="51" customFormat="1" ht="11.25" customHeight="1">
      <c r="C432" s="37"/>
      <c r="D432" s="37"/>
      <c r="E432" s="37"/>
      <c r="G432" s="37"/>
      <c r="I432" s="37"/>
      <c r="O432" s="37"/>
    </row>
    <row r="433" spans="1:15" s="51" customFormat="1" ht="11.25" customHeight="1">
      <c r="A433" s="47"/>
      <c r="C433" s="37"/>
      <c r="D433" s="37"/>
      <c r="E433" s="37"/>
      <c r="G433" s="37"/>
      <c r="I433" s="37"/>
      <c r="K433" s="54"/>
      <c r="O433" s="37"/>
    </row>
    <row r="434" spans="3:15" s="51" customFormat="1" ht="11.25" customHeight="1">
      <c r="C434" s="37"/>
      <c r="D434" s="37"/>
      <c r="E434" s="37"/>
      <c r="G434" s="37"/>
      <c r="I434" s="37"/>
      <c r="O434" s="37"/>
    </row>
    <row r="435" spans="1:15" s="51" customFormat="1" ht="11.25" customHeight="1">
      <c r="A435" s="47"/>
      <c r="C435" s="37"/>
      <c r="D435" s="37"/>
      <c r="E435" s="37"/>
      <c r="G435" s="37"/>
      <c r="I435" s="37"/>
      <c r="K435" s="54"/>
      <c r="O435" s="37"/>
    </row>
    <row r="436" spans="3:15" s="51" customFormat="1" ht="11.25" customHeight="1">
      <c r="C436" s="37"/>
      <c r="D436" s="37"/>
      <c r="E436" s="37"/>
      <c r="G436" s="37"/>
      <c r="I436" s="37"/>
      <c r="O436" s="37"/>
    </row>
    <row r="437" spans="1:15" s="51" customFormat="1" ht="11.25" customHeight="1">
      <c r="A437" s="47"/>
      <c r="C437" s="37"/>
      <c r="D437" s="37"/>
      <c r="E437" s="37"/>
      <c r="G437" s="37"/>
      <c r="I437" s="37"/>
      <c r="K437" s="54"/>
      <c r="O437" s="37"/>
    </row>
    <row r="438" spans="3:15" s="51" customFormat="1" ht="11.25" customHeight="1">
      <c r="C438" s="37"/>
      <c r="D438" s="37"/>
      <c r="E438" s="37"/>
      <c r="G438" s="37"/>
      <c r="I438" s="37"/>
      <c r="O438" s="37"/>
    </row>
    <row r="439" spans="1:15" s="51" customFormat="1" ht="11.25" customHeight="1">
      <c r="A439" s="47"/>
      <c r="C439" s="37"/>
      <c r="D439" s="37"/>
      <c r="E439" s="37"/>
      <c r="G439" s="37"/>
      <c r="I439" s="37"/>
      <c r="K439" s="54"/>
      <c r="O439" s="37"/>
    </row>
    <row r="440" spans="3:15" s="51" customFormat="1" ht="11.25" customHeight="1">
      <c r="C440" s="55"/>
      <c r="D440" s="37"/>
      <c r="E440" s="55"/>
      <c r="G440" s="55"/>
      <c r="I440" s="55"/>
      <c r="K440" s="53"/>
      <c r="O440" s="55"/>
    </row>
    <row r="441" spans="1:15" s="51" customFormat="1" ht="11.25" customHeight="1">
      <c r="A441" s="47"/>
      <c r="C441" s="37"/>
      <c r="D441" s="37"/>
      <c r="E441" s="37"/>
      <c r="F441" s="37"/>
      <c r="G441" s="37"/>
      <c r="I441" s="37"/>
      <c r="K441" s="37"/>
      <c r="O441" s="37"/>
    </row>
    <row r="442" spans="3:15" s="51" customFormat="1" ht="11.25" customHeight="1">
      <c r="C442" s="53"/>
      <c r="E442" s="53"/>
      <c r="G442" s="55"/>
      <c r="I442" s="55"/>
      <c r="K442" s="53"/>
      <c r="O442" s="55"/>
    </row>
    <row r="443" spans="1:15" s="51" customFormat="1" ht="11.25" customHeight="1">
      <c r="A443" s="47"/>
      <c r="O443" s="21"/>
    </row>
    <row r="444" s="51" customFormat="1" ht="11.25" customHeight="1">
      <c r="A444" s="47"/>
    </row>
    <row r="445" spans="1:2" s="51" customFormat="1" ht="11.25" customHeight="1">
      <c r="A445" s="47"/>
      <c r="B445" s="53"/>
    </row>
    <row r="446" s="51" customFormat="1" ht="11.25" customHeight="1">
      <c r="A446" s="60"/>
    </row>
    <row r="447" s="51" customFormat="1" ht="11.25" customHeight="1"/>
    <row r="448" spans="3:15" s="51" customFormat="1" ht="11.25" customHeight="1">
      <c r="C448" s="64"/>
      <c r="E448" s="64"/>
      <c r="G448" s="64"/>
      <c r="I448" s="64"/>
      <c r="K448" s="64"/>
      <c r="O448" s="47"/>
    </row>
    <row r="449" spans="3:15" s="51" customFormat="1" ht="11.25" customHeight="1">
      <c r="C449" s="53"/>
      <c r="E449" s="53"/>
      <c r="G449" s="53"/>
      <c r="I449" s="53"/>
      <c r="K449" s="53"/>
      <c r="O449" s="53"/>
    </row>
    <row r="450" s="51" customFormat="1" ht="11.25" customHeight="1"/>
    <row r="451" spans="1:27" s="51" customFormat="1" ht="11.25" customHeight="1">
      <c r="A451" s="47"/>
      <c r="C451" s="37"/>
      <c r="D451" s="37"/>
      <c r="E451" s="37"/>
      <c r="F451" s="37"/>
      <c r="G451" s="37"/>
      <c r="H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7:15" s="51" customFormat="1" ht="11.25" customHeight="1">
      <c r="G452" s="37"/>
      <c r="O452" s="37"/>
    </row>
    <row r="453" spans="1:15" s="51" customFormat="1" ht="11.25" customHeight="1">
      <c r="A453" s="47"/>
      <c r="C453" s="37"/>
      <c r="D453" s="37"/>
      <c r="E453" s="37"/>
      <c r="G453" s="37"/>
      <c r="I453" s="37"/>
      <c r="K453" s="54"/>
      <c r="O453" s="37"/>
    </row>
    <row r="454" spans="3:15" s="51" customFormat="1" ht="11.25" customHeight="1">
      <c r="C454" s="37"/>
      <c r="D454" s="37"/>
      <c r="E454" s="37"/>
      <c r="G454" s="37"/>
      <c r="I454" s="37"/>
      <c r="O454" s="21"/>
    </row>
    <row r="455" spans="1:15" s="51" customFormat="1" ht="11.25" customHeight="1">
      <c r="A455" s="47"/>
      <c r="C455" s="37"/>
      <c r="D455" s="37"/>
      <c r="E455" s="37"/>
      <c r="G455" s="37"/>
      <c r="I455" s="37"/>
      <c r="K455" s="54"/>
      <c r="O455" s="37"/>
    </row>
    <row r="456" spans="3:15" s="51" customFormat="1" ht="11.25" customHeight="1">
      <c r="C456" s="37"/>
      <c r="D456" s="37"/>
      <c r="E456" s="37"/>
      <c r="G456" s="37"/>
      <c r="I456" s="37"/>
      <c r="O456" s="37"/>
    </row>
    <row r="457" spans="1:15" s="51" customFormat="1" ht="11.25" customHeight="1">
      <c r="A457" s="47"/>
      <c r="C457" s="37"/>
      <c r="D457" s="37"/>
      <c r="E457" s="37"/>
      <c r="G457" s="37"/>
      <c r="I457" s="37"/>
      <c r="K457" s="54"/>
      <c r="O457" s="37"/>
    </row>
    <row r="458" spans="3:15" s="51" customFormat="1" ht="11.25" customHeight="1">
      <c r="C458" s="37"/>
      <c r="D458" s="37"/>
      <c r="E458" s="37"/>
      <c r="G458" s="37"/>
      <c r="I458" s="37"/>
      <c r="O458" s="37"/>
    </row>
    <row r="459" spans="1:15" s="51" customFormat="1" ht="11.25" customHeight="1">
      <c r="A459" s="50"/>
      <c r="C459" s="37"/>
      <c r="D459" s="37"/>
      <c r="E459" s="37"/>
      <c r="G459" s="37"/>
      <c r="I459" s="37"/>
      <c r="K459" s="54"/>
      <c r="O459" s="37"/>
    </row>
    <row r="460" spans="3:15" s="51" customFormat="1" ht="11.25" customHeight="1">
      <c r="C460" s="37"/>
      <c r="D460" s="37"/>
      <c r="E460" s="37"/>
      <c r="G460" s="37"/>
      <c r="I460" s="37"/>
      <c r="O460" s="37"/>
    </row>
    <row r="461" spans="1:15" s="51" customFormat="1" ht="11.25" customHeight="1">
      <c r="A461" s="47"/>
      <c r="C461" s="37"/>
      <c r="D461" s="37"/>
      <c r="E461" s="37"/>
      <c r="G461" s="37"/>
      <c r="I461" s="37"/>
      <c r="K461" s="54"/>
      <c r="O461" s="37"/>
    </row>
    <row r="462" spans="3:15" s="51" customFormat="1" ht="11.25" customHeight="1">
      <c r="C462" s="37"/>
      <c r="D462" s="37"/>
      <c r="E462" s="37"/>
      <c r="G462" s="37"/>
      <c r="I462" s="37"/>
      <c r="O462" s="37"/>
    </row>
    <row r="463" spans="1:15" s="51" customFormat="1" ht="11.25" customHeight="1">
      <c r="A463" s="47"/>
      <c r="C463" s="37"/>
      <c r="D463" s="37"/>
      <c r="E463" s="37"/>
      <c r="G463" s="37"/>
      <c r="I463" s="37"/>
      <c r="K463" s="54"/>
      <c r="O463" s="37"/>
    </row>
    <row r="464" spans="3:15" s="51" customFormat="1" ht="11.25" customHeight="1">
      <c r="C464" s="37"/>
      <c r="D464" s="37"/>
      <c r="E464" s="37"/>
      <c r="G464" s="37"/>
      <c r="I464" s="37"/>
      <c r="O464" s="37"/>
    </row>
    <row r="465" spans="1:15" s="51" customFormat="1" ht="11.25" customHeight="1">
      <c r="A465" s="47"/>
      <c r="C465" s="37"/>
      <c r="D465" s="37"/>
      <c r="E465" s="37"/>
      <c r="G465" s="37"/>
      <c r="I465" s="37"/>
      <c r="K465" s="54"/>
      <c r="O465" s="37"/>
    </row>
    <row r="466" spans="3:15" s="51" customFormat="1" ht="11.25" customHeight="1">
      <c r="C466" s="37"/>
      <c r="D466" s="37"/>
      <c r="E466" s="37"/>
      <c r="G466" s="37"/>
      <c r="I466" s="37"/>
      <c r="O466" s="37"/>
    </row>
    <row r="467" spans="1:15" s="51" customFormat="1" ht="11.25" customHeight="1">
      <c r="A467" s="47"/>
      <c r="C467" s="37"/>
      <c r="D467" s="37"/>
      <c r="E467" s="37"/>
      <c r="G467" s="37"/>
      <c r="I467" s="37"/>
      <c r="K467" s="54"/>
      <c r="O467" s="37"/>
    </row>
    <row r="468" spans="3:15" s="51" customFormat="1" ht="11.25" customHeight="1">
      <c r="C468" s="37"/>
      <c r="D468" s="37"/>
      <c r="E468" s="37"/>
      <c r="G468" s="37"/>
      <c r="I468" s="37"/>
      <c r="O468" s="37"/>
    </row>
    <row r="469" spans="1:15" s="51" customFormat="1" ht="11.25" customHeight="1">
      <c r="A469" s="47"/>
      <c r="C469" s="37"/>
      <c r="D469" s="37"/>
      <c r="E469" s="37"/>
      <c r="G469" s="37"/>
      <c r="I469" s="37"/>
      <c r="K469" s="54"/>
      <c r="O469" s="37"/>
    </row>
    <row r="470" spans="3:15" s="51" customFormat="1" ht="11.25" customHeight="1">
      <c r="C470" s="37"/>
      <c r="D470" s="37"/>
      <c r="E470" s="37"/>
      <c r="F470" s="37"/>
      <c r="G470" s="37"/>
      <c r="H470" s="37"/>
      <c r="I470" s="37"/>
      <c r="O470" s="37"/>
    </row>
    <row r="471" spans="1:15" s="51" customFormat="1" ht="11.25" customHeight="1">
      <c r="A471" s="47"/>
      <c r="C471" s="37"/>
      <c r="D471" s="37"/>
      <c r="E471" s="37"/>
      <c r="F471" s="37"/>
      <c r="G471" s="37"/>
      <c r="H471" s="37"/>
      <c r="I471" s="37"/>
      <c r="K471" s="54"/>
      <c r="O471" s="37"/>
    </row>
    <row r="472" spans="3:15" s="51" customFormat="1" ht="11.25" customHeight="1">
      <c r="C472" s="37"/>
      <c r="D472" s="37"/>
      <c r="E472" s="37"/>
      <c r="F472" s="37"/>
      <c r="G472" s="37"/>
      <c r="H472" s="37"/>
      <c r="I472" s="37"/>
      <c r="O472" s="37"/>
    </row>
    <row r="473" spans="1:15" s="51" customFormat="1" ht="11.25" customHeight="1">
      <c r="A473" s="47"/>
      <c r="C473" s="37"/>
      <c r="D473" s="37"/>
      <c r="E473" s="37"/>
      <c r="F473" s="37"/>
      <c r="G473" s="37"/>
      <c r="H473" s="37"/>
      <c r="I473" s="37"/>
      <c r="K473" s="54"/>
      <c r="O473" s="37"/>
    </row>
    <row r="474" spans="3:15" s="51" customFormat="1" ht="11.25" customHeight="1">
      <c r="C474" s="37"/>
      <c r="D474" s="37"/>
      <c r="E474" s="37"/>
      <c r="F474" s="37"/>
      <c r="G474" s="37"/>
      <c r="H474" s="37"/>
      <c r="I474" s="37"/>
      <c r="O474" s="37"/>
    </row>
    <row r="475" spans="1:15" s="51" customFormat="1" ht="11.25" customHeight="1">
      <c r="A475" s="47"/>
      <c r="C475" s="37"/>
      <c r="D475" s="37"/>
      <c r="E475" s="37"/>
      <c r="G475" s="37"/>
      <c r="I475" s="37"/>
      <c r="K475" s="54"/>
      <c r="O475" s="37"/>
    </row>
    <row r="476" spans="3:15" s="51" customFormat="1" ht="11.25" customHeight="1">
      <c r="C476" s="53"/>
      <c r="E476" s="53"/>
      <c r="G476" s="55"/>
      <c r="I476" s="55"/>
      <c r="K476" s="53"/>
      <c r="O476" s="55"/>
    </row>
    <row r="477" spans="1:15" s="51" customFormat="1" ht="11.25" customHeight="1">
      <c r="A477" s="47"/>
      <c r="C477" s="37"/>
      <c r="D477" s="37"/>
      <c r="E477" s="37"/>
      <c r="G477" s="37"/>
      <c r="I477" s="37"/>
      <c r="K477" s="37"/>
      <c r="O477" s="37"/>
    </row>
    <row r="478" spans="3:15" s="51" customFormat="1" ht="11.25" customHeight="1">
      <c r="C478" s="53"/>
      <c r="E478" s="53"/>
      <c r="G478" s="55"/>
      <c r="I478" s="55"/>
      <c r="K478" s="53"/>
      <c r="O478" s="53"/>
    </row>
    <row r="479" spans="3:15" s="51" customFormat="1" ht="11.25" customHeight="1">
      <c r="C479" s="53"/>
      <c r="E479" s="53"/>
      <c r="G479" s="55"/>
      <c r="I479" s="55"/>
      <c r="K479" s="53"/>
      <c r="O479" s="53"/>
    </row>
    <row r="480" s="51" customFormat="1" ht="11.25" customHeight="1"/>
    <row r="481" s="51" customFormat="1" ht="11.25" customHeight="1"/>
    <row r="482" s="51" customFormat="1" ht="11.25" customHeight="1"/>
    <row r="483" s="51" customFormat="1" ht="11.25" customHeight="1"/>
    <row r="484" s="51" customFormat="1" ht="11.25" customHeight="1"/>
    <row r="485" s="51" customFormat="1" ht="11.25" customHeight="1"/>
    <row r="486" s="51" customFormat="1" ht="11.25" customHeight="1"/>
    <row r="487" s="51" customFormat="1" ht="11.25" customHeight="1"/>
    <row r="488" s="51" customFormat="1" ht="11.25" customHeight="1"/>
    <row r="489" s="51" customFormat="1" ht="11.25" customHeight="1"/>
    <row r="490" s="51" customFormat="1" ht="11.25" customHeight="1"/>
    <row r="491" s="51" customFormat="1" ht="11.25" customHeight="1"/>
    <row r="492" s="51" customFormat="1" ht="11.25" customHeight="1"/>
    <row r="493" s="51" customFormat="1" ht="11.25" customHeight="1"/>
    <row r="494" s="51" customFormat="1" ht="11.25" customHeight="1"/>
    <row r="495" s="51" customFormat="1" ht="11.25" customHeight="1"/>
    <row r="496" s="51" customFormat="1" ht="11.25" customHeight="1"/>
    <row r="497" s="51" customFormat="1" ht="11.25" customHeight="1"/>
    <row r="498" s="51" customFormat="1" ht="11.25" customHeight="1"/>
    <row r="499" s="51" customFormat="1" ht="11.25" customHeight="1"/>
    <row r="500" s="51" customFormat="1" ht="11.25" customHeight="1"/>
    <row r="501" s="51" customFormat="1" ht="11.25" customHeight="1"/>
    <row r="502" s="51" customFormat="1" ht="11.25" customHeight="1"/>
    <row r="503" s="51" customFormat="1" ht="11.25" customHeight="1"/>
    <row r="504" s="51" customFormat="1" ht="11.25" customHeight="1"/>
    <row r="505" s="51" customFormat="1" ht="11.25" customHeight="1"/>
    <row r="506" s="51" customFormat="1" ht="11.25" customHeight="1"/>
    <row r="507" s="51" customFormat="1" ht="11.25" customHeight="1"/>
    <row r="508" s="51" customFormat="1" ht="11.25" customHeight="1"/>
    <row r="509" s="51" customFormat="1" ht="11.25" customHeight="1"/>
    <row r="510" s="51" customFormat="1" ht="11.25" customHeight="1"/>
    <row r="511" s="51" customFormat="1" ht="11.25" customHeight="1"/>
    <row r="512" s="51" customFormat="1" ht="11.25" customHeight="1"/>
    <row r="513" s="51" customFormat="1" ht="11.25" customHeight="1"/>
    <row r="514" s="51" customFormat="1" ht="11.25" customHeight="1"/>
    <row r="515" s="51" customFormat="1" ht="11.25" customHeight="1"/>
    <row r="516" s="51" customFormat="1" ht="11.25" customHeight="1"/>
    <row r="517" s="51" customFormat="1" ht="11.25" customHeight="1"/>
    <row r="518" s="51" customFormat="1" ht="11.25" customHeight="1"/>
    <row r="519" s="51" customFormat="1" ht="11.25" customHeight="1"/>
    <row r="520" s="51" customFormat="1" ht="11.25" customHeight="1"/>
    <row r="521" s="51" customFormat="1" ht="11.25" customHeight="1"/>
    <row r="522" s="51" customFormat="1" ht="11.25" customHeight="1"/>
    <row r="523" s="51" customFormat="1" ht="11.25" customHeight="1"/>
    <row r="524" s="51" customFormat="1" ht="11.25" customHeight="1"/>
    <row r="525" s="51" customFormat="1" ht="11.25" customHeight="1"/>
    <row r="526" s="51" customFormat="1" ht="11.25" customHeight="1"/>
    <row r="527" s="51" customFormat="1" ht="11.25" customHeight="1"/>
    <row r="528" s="51" customFormat="1" ht="11.25" customHeight="1"/>
    <row r="529" s="51" customFormat="1" ht="11.25" customHeight="1"/>
    <row r="530" s="51" customFormat="1" ht="11.25" customHeight="1"/>
    <row r="531" s="51" customFormat="1" ht="11.25" customHeight="1"/>
    <row r="532" s="51" customFormat="1" ht="11.25" customHeight="1"/>
    <row r="533" s="51" customFormat="1" ht="11.25" customHeight="1"/>
    <row r="534" s="51" customFormat="1" ht="11.25" customHeight="1"/>
    <row r="535" s="51" customFormat="1" ht="11.25" customHeight="1"/>
    <row r="536" s="51" customFormat="1" ht="11.25" customHeight="1"/>
    <row r="537" s="51" customFormat="1" ht="11.25" customHeight="1"/>
    <row r="538" s="51" customFormat="1" ht="11.25" customHeight="1"/>
    <row r="539" s="51" customFormat="1" ht="11.25" customHeight="1"/>
    <row r="540" s="51" customFormat="1" ht="11.25" customHeight="1"/>
    <row r="541" s="51" customFormat="1" ht="11.25" customHeight="1"/>
    <row r="542" s="51" customFormat="1" ht="11.25" customHeight="1"/>
    <row r="543" s="51" customFormat="1" ht="11.25" customHeight="1"/>
    <row r="544" s="51" customFormat="1" ht="11.25" customHeight="1"/>
    <row r="545" s="51" customFormat="1" ht="11.25" customHeight="1"/>
    <row r="546" s="51" customFormat="1" ht="11.25" customHeight="1"/>
    <row r="547" s="51" customFormat="1" ht="11.25" customHeight="1"/>
    <row r="548" s="51" customFormat="1" ht="11.25" customHeight="1"/>
    <row r="549" s="51" customFormat="1" ht="11.25" customHeight="1"/>
    <row r="550" s="51" customFormat="1" ht="11.25" customHeight="1"/>
    <row r="551" s="51" customFormat="1" ht="11.25" customHeight="1"/>
    <row r="552" s="51" customFormat="1" ht="11.25" customHeight="1"/>
    <row r="553" s="51" customFormat="1" ht="11.25" customHeight="1"/>
    <row r="554" s="51" customFormat="1" ht="11.25" customHeight="1"/>
    <row r="555" s="51" customFormat="1" ht="11.25" customHeight="1"/>
    <row r="556" s="51" customFormat="1" ht="11.25" customHeight="1"/>
    <row r="557" s="51" customFormat="1" ht="11.25" customHeight="1"/>
    <row r="558" s="51" customFormat="1" ht="11.25" customHeight="1"/>
    <row r="559" s="51" customFormat="1" ht="11.25" customHeight="1"/>
    <row r="560" s="51" customFormat="1" ht="11.25" customHeight="1"/>
    <row r="561" s="51" customFormat="1" ht="11.25" customHeight="1"/>
    <row r="562" s="51" customFormat="1" ht="11.25" customHeight="1"/>
    <row r="563" s="51" customFormat="1" ht="11.25" customHeight="1"/>
    <row r="564" s="51" customFormat="1" ht="11.25" customHeight="1"/>
    <row r="565" s="51" customFormat="1" ht="11.25" customHeight="1"/>
    <row r="566" s="51" customFormat="1" ht="11.25" customHeight="1"/>
    <row r="567" s="51" customFormat="1" ht="11.25" customHeight="1"/>
    <row r="568" s="51" customFormat="1" ht="11.25" customHeight="1"/>
    <row r="569" s="51" customFormat="1" ht="11.25" customHeight="1"/>
    <row r="570" s="51" customFormat="1" ht="11.25" customHeight="1"/>
    <row r="571" s="51" customFormat="1" ht="11.25" customHeight="1"/>
    <row r="572" s="51" customFormat="1" ht="11.25" customHeight="1"/>
    <row r="573" s="51" customFormat="1" ht="11.25" customHeight="1"/>
    <row r="574" s="51" customFormat="1" ht="11.25" customHeight="1"/>
    <row r="575" s="51" customFormat="1" ht="11.25" customHeight="1"/>
    <row r="576" s="51" customFormat="1" ht="11.25" customHeight="1"/>
    <row r="577" s="51" customFormat="1" ht="11.25" customHeight="1"/>
    <row r="578" s="51" customFormat="1" ht="11.25" customHeight="1"/>
    <row r="579" s="51" customFormat="1" ht="11.25" customHeight="1"/>
    <row r="580" s="51" customFormat="1" ht="11.25" customHeight="1"/>
    <row r="581" s="51" customFormat="1" ht="11.25" customHeight="1"/>
    <row r="582" s="51" customFormat="1" ht="11.25" customHeight="1"/>
    <row r="583" s="51" customFormat="1" ht="11.25" customHeight="1"/>
    <row r="584" s="51" customFormat="1" ht="11.25" customHeight="1"/>
    <row r="585" s="51" customFormat="1" ht="11.25" customHeight="1"/>
    <row r="586" s="51" customFormat="1" ht="11.25" customHeight="1"/>
    <row r="587" s="51" customFormat="1" ht="11.25" customHeight="1"/>
    <row r="588" s="51" customFormat="1" ht="11.25" customHeight="1"/>
    <row r="589" s="51" customFormat="1" ht="11.25" customHeight="1"/>
    <row r="590" s="51" customFormat="1" ht="11.25" customHeight="1"/>
    <row r="591" s="51" customFormat="1" ht="11.25" customHeight="1"/>
    <row r="592" s="51" customFormat="1" ht="11.25" customHeight="1"/>
    <row r="593" s="51" customFormat="1" ht="11.25" customHeight="1"/>
    <row r="594" s="51" customFormat="1" ht="11.25" customHeight="1"/>
    <row r="595" s="51" customFormat="1" ht="11.25" customHeight="1"/>
    <row r="596" s="51" customFormat="1" ht="11.25" customHeight="1"/>
    <row r="597" s="51" customFormat="1" ht="11.25" customHeight="1"/>
    <row r="598" s="51" customFormat="1" ht="11.25" customHeight="1"/>
    <row r="599" s="51" customFormat="1" ht="11.25" customHeight="1"/>
    <row r="600" s="51" customFormat="1" ht="11.25" customHeight="1"/>
    <row r="601" s="51" customFormat="1" ht="11.25" customHeight="1"/>
    <row r="602" s="51" customFormat="1" ht="11.25" customHeight="1"/>
    <row r="603" s="51" customFormat="1" ht="11.25" customHeight="1"/>
    <row r="604" s="51" customFormat="1" ht="11.25" customHeight="1"/>
    <row r="605" s="51" customFormat="1" ht="11.25" customHeight="1"/>
    <row r="606" s="51" customFormat="1" ht="11.25" customHeight="1"/>
    <row r="607" s="51" customFormat="1" ht="11.25" customHeight="1"/>
    <row r="608" s="51" customFormat="1" ht="11.25" customHeight="1"/>
    <row r="609" s="51" customFormat="1" ht="11.25" customHeight="1"/>
    <row r="610" s="51" customFormat="1" ht="11.25" customHeight="1"/>
    <row r="611" s="51" customFormat="1" ht="11.25" customHeight="1"/>
    <row r="612" s="51" customFormat="1" ht="11.25" customHeight="1"/>
    <row r="613" s="51" customFormat="1" ht="11.25" customHeight="1"/>
    <row r="614" s="51" customFormat="1" ht="11.25" customHeight="1"/>
    <row r="615" s="51" customFormat="1" ht="11.25" customHeight="1"/>
    <row r="616" s="51" customFormat="1" ht="11.25" customHeight="1"/>
    <row r="617" s="51" customFormat="1" ht="11.25" customHeight="1"/>
    <row r="618" s="51" customFormat="1" ht="11.25" customHeight="1"/>
    <row r="619" s="51" customFormat="1" ht="11.25" customHeight="1"/>
    <row r="620" s="51" customFormat="1" ht="11.25" customHeight="1"/>
    <row r="621" s="51" customFormat="1" ht="11.25" customHeight="1"/>
    <row r="622" s="51" customFormat="1" ht="11.25" customHeight="1"/>
    <row r="623" s="51" customFormat="1" ht="11.25" customHeight="1"/>
    <row r="624" s="51" customFormat="1" ht="11.25" customHeight="1"/>
    <row r="625" s="51" customFormat="1" ht="11.25" customHeight="1"/>
    <row r="626" s="51" customFormat="1" ht="11.25" customHeight="1"/>
    <row r="627" s="51" customFormat="1" ht="11.25" customHeight="1"/>
    <row r="628" s="51" customFormat="1" ht="11.25" customHeight="1"/>
    <row r="629" s="51" customFormat="1" ht="11.25" customHeight="1"/>
    <row r="630" s="51" customFormat="1" ht="11.25" customHeight="1"/>
    <row r="631" s="51" customFormat="1" ht="11.25" customHeight="1"/>
    <row r="632" s="51" customFormat="1" ht="11.25" customHeight="1"/>
    <row r="633" s="51" customFormat="1" ht="11.25" customHeight="1"/>
    <row r="634" s="51" customFormat="1" ht="11.25" customHeight="1"/>
    <row r="635" s="51" customFormat="1" ht="11.25" customHeight="1"/>
    <row r="636" s="51" customFormat="1" ht="11.25" customHeight="1"/>
    <row r="637" s="51" customFormat="1" ht="11.25" customHeight="1"/>
    <row r="638" s="51" customFormat="1" ht="11.25" customHeight="1"/>
    <row r="639" s="51" customFormat="1" ht="11.25" customHeight="1"/>
    <row r="640" s="51" customFormat="1" ht="11.25" customHeight="1"/>
    <row r="641" s="51" customFormat="1" ht="11.25" customHeight="1"/>
    <row r="642" s="51" customFormat="1" ht="11.25" customHeight="1"/>
    <row r="643" s="51" customFormat="1" ht="11.25" customHeight="1"/>
    <row r="644" s="51" customFormat="1" ht="11.25" customHeight="1"/>
    <row r="645" s="51" customFormat="1" ht="11.25" customHeight="1"/>
    <row r="646" s="51" customFormat="1" ht="11.25" customHeight="1"/>
    <row r="647" s="51" customFormat="1" ht="11.25" customHeight="1"/>
    <row r="648" s="51" customFormat="1" ht="11.25" customHeight="1"/>
    <row r="649" s="51" customFormat="1" ht="11.25" customHeight="1"/>
    <row r="650" s="51" customFormat="1" ht="11.25" customHeight="1"/>
    <row r="651" s="51" customFormat="1" ht="11.25" customHeight="1"/>
    <row r="652" s="51" customFormat="1" ht="11.25" customHeight="1"/>
    <row r="653" s="51" customFormat="1" ht="11.25" customHeight="1"/>
    <row r="654" s="51" customFormat="1" ht="11.25" customHeight="1"/>
    <row r="655" s="51" customFormat="1" ht="11.25" customHeight="1"/>
    <row r="656" s="51" customFormat="1" ht="11.25" customHeight="1"/>
    <row r="657" s="51" customFormat="1" ht="11.25" customHeight="1"/>
    <row r="658" s="51" customFormat="1" ht="11.25" customHeight="1"/>
    <row r="659" s="51" customFormat="1" ht="11.25" customHeight="1"/>
    <row r="660" s="51" customFormat="1" ht="11.25" customHeight="1"/>
    <row r="661" s="51" customFormat="1" ht="11.25" customHeight="1"/>
    <row r="662" s="51" customFormat="1" ht="11.25" customHeight="1"/>
    <row r="663" s="51" customFormat="1" ht="11.25" customHeight="1"/>
    <row r="664" s="51" customFormat="1" ht="11.25" customHeight="1"/>
    <row r="665" s="51" customFormat="1" ht="11.25" customHeight="1"/>
    <row r="666" s="51" customFormat="1" ht="11.25" customHeight="1"/>
    <row r="667" s="51" customFormat="1" ht="11.25" customHeight="1"/>
    <row r="668" s="51" customFormat="1" ht="11.25" customHeight="1"/>
    <row r="669" s="51" customFormat="1" ht="11.25" customHeight="1"/>
    <row r="670" s="51" customFormat="1" ht="11.25" customHeight="1"/>
    <row r="671" s="51" customFormat="1" ht="11.25" customHeight="1"/>
    <row r="672" s="51" customFormat="1" ht="11.25" customHeight="1"/>
    <row r="673" s="51" customFormat="1" ht="11.25" customHeight="1"/>
    <row r="674" s="51" customFormat="1" ht="11.25" customHeight="1"/>
    <row r="675" s="51" customFormat="1" ht="11.25" customHeight="1"/>
    <row r="676" s="51" customFormat="1" ht="11.25" customHeight="1"/>
    <row r="677" s="51" customFormat="1" ht="11.25" customHeight="1"/>
    <row r="678" s="51" customFormat="1" ht="11.25" customHeight="1"/>
    <row r="679" s="51" customFormat="1" ht="11.25" customHeight="1"/>
    <row r="680" s="51" customFormat="1" ht="11.25" customHeight="1"/>
    <row r="681" s="51" customFormat="1" ht="11.25" customHeight="1"/>
    <row r="682" s="51" customFormat="1" ht="11.25" customHeight="1"/>
    <row r="683" s="51" customFormat="1" ht="11.25" customHeight="1"/>
    <row r="684" s="51" customFormat="1" ht="11.25" customHeight="1"/>
    <row r="685" s="51" customFormat="1" ht="11.25" customHeight="1"/>
    <row r="686" s="51" customFormat="1" ht="11.25" customHeight="1"/>
    <row r="687" s="51" customFormat="1" ht="11.25" customHeight="1"/>
    <row r="688" s="51" customFormat="1" ht="11.25" customHeight="1"/>
    <row r="689" s="51" customFormat="1" ht="11.25" customHeight="1"/>
    <row r="690" s="51" customFormat="1" ht="11.25" customHeight="1"/>
    <row r="691" s="51" customFormat="1" ht="11.25" customHeight="1"/>
    <row r="692" s="51" customFormat="1" ht="11.25" customHeight="1"/>
    <row r="693" s="51" customFormat="1" ht="11.25" customHeight="1"/>
    <row r="694" s="51" customFormat="1" ht="11.25" customHeight="1"/>
    <row r="695" s="51" customFormat="1" ht="11.25" customHeight="1"/>
    <row r="696" s="51" customFormat="1" ht="11.25" customHeight="1"/>
    <row r="697" s="51" customFormat="1" ht="11.25" customHeight="1"/>
    <row r="698" s="51" customFormat="1" ht="11.25" customHeight="1"/>
    <row r="699" s="51" customFormat="1" ht="11.25" customHeight="1"/>
    <row r="700" s="51" customFormat="1" ht="11.25" customHeight="1"/>
    <row r="701" s="51" customFormat="1" ht="11.25" customHeight="1"/>
    <row r="702" s="51" customFormat="1" ht="11.25" customHeight="1"/>
    <row r="703" s="51" customFormat="1" ht="11.25" customHeight="1"/>
    <row r="704" s="51" customFormat="1" ht="11.25" customHeight="1"/>
    <row r="705" s="51" customFormat="1" ht="11.25" customHeight="1"/>
    <row r="706" s="51" customFormat="1" ht="11.25" customHeight="1"/>
    <row r="707" s="51" customFormat="1" ht="11.25" customHeight="1"/>
    <row r="708" s="51" customFormat="1" ht="11.25" customHeight="1"/>
    <row r="709" s="51" customFormat="1" ht="11.25" customHeight="1"/>
    <row r="710" s="51" customFormat="1" ht="11.25" customHeight="1"/>
    <row r="711" s="51" customFormat="1" ht="11.25" customHeight="1"/>
    <row r="712" s="51" customFormat="1" ht="11.25" customHeight="1"/>
    <row r="713" s="51" customFormat="1" ht="11.25" customHeight="1"/>
    <row r="714" s="51" customFormat="1" ht="11.25" customHeight="1"/>
    <row r="715" s="51" customFormat="1" ht="11.25" customHeight="1"/>
    <row r="716" s="51" customFormat="1" ht="11.25" customHeight="1"/>
    <row r="717" s="51" customFormat="1" ht="11.25" customHeight="1"/>
    <row r="718" s="51" customFormat="1" ht="11.25" customHeight="1"/>
    <row r="719" s="51" customFormat="1" ht="11.25" customHeight="1"/>
    <row r="720" s="51" customFormat="1" ht="11.25" customHeight="1"/>
    <row r="721" s="51" customFormat="1" ht="11.25" customHeight="1"/>
    <row r="722" s="51" customFormat="1" ht="11.25" customHeight="1"/>
    <row r="723" s="51" customFormat="1" ht="11.25" customHeight="1"/>
    <row r="724" s="51" customFormat="1" ht="11.25" customHeight="1"/>
    <row r="725" s="51" customFormat="1" ht="11.25" customHeight="1"/>
    <row r="726" s="51" customFormat="1" ht="11.25" customHeight="1"/>
    <row r="727" s="51" customFormat="1" ht="11.25" customHeight="1"/>
    <row r="728" s="51" customFormat="1" ht="11.25" customHeight="1"/>
    <row r="729" s="51" customFormat="1" ht="11.25" customHeight="1"/>
    <row r="730" s="51" customFormat="1" ht="11.25" customHeight="1"/>
    <row r="731" s="51" customFormat="1" ht="11.25" customHeight="1"/>
    <row r="732" s="51" customFormat="1" ht="11.25" customHeight="1"/>
    <row r="733" s="51" customFormat="1" ht="11.25" customHeight="1"/>
    <row r="734" s="51" customFormat="1" ht="11.25" customHeight="1"/>
    <row r="735" s="51" customFormat="1" ht="11.25" customHeight="1"/>
    <row r="736" s="51" customFormat="1" ht="11.25" customHeight="1"/>
    <row r="737" s="51" customFormat="1" ht="11.25" customHeight="1"/>
    <row r="738" s="51" customFormat="1" ht="11.25" customHeight="1"/>
    <row r="739" s="51" customFormat="1" ht="11.25" customHeight="1"/>
    <row r="740" s="51" customFormat="1" ht="11.25" customHeight="1"/>
    <row r="741" s="51" customFormat="1" ht="11.25" customHeight="1"/>
    <row r="742" s="51" customFormat="1" ht="11.25" customHeight="1"/>
    <row r="743" s="51" customFormat="1" ht="11.25" customHeight="1"/>
    <row r="744" s="51" customFormat="1" ht="11.25" customHeight="1"/>
    <row r="745" s="51" customFormat="1" ht="11.25" customHeight="1"/>
    <row r="746" s="51" customFormat="1" ht="11.25" customHeight="1"/>
    <row r="747" s="51" customFormat="1" ht="11.25" customHeight="1"/>
    <row r="748" s="51" customFormat="1" ht="11.25" customHeight="1"/>
    <row r="749" s="51" customFormat="1" ht="11.25" customHeight="1"/>
    <row r="750" s="51" customFormat="1" ht="11.25" customHeight="1"/>
    <row r="751" s="51" customFormat="1" ht="11.25" customHeight="1"/>
    <row r="752" s="51" customFormat="1" ht="11.25" customHeight="1"/>
    <row r="753" s="51" customFormat="1" ht="11.25" customHeight="1"/>
    <row r="754" s="51" customFormat="1" ht="11.25" customHeight="1"/>
    <row r="755" s="51" customFormat="1" ht="11.25" customHeight="1"/>
    <row r="756" s="51" customFormat="1" ht="11.25" customHeight="1"/>
    <row r="757" s="51" customFormat="1" ht="11.25" customHeight="1"/>
    <row r="758" s="51" customFormat="1" ht="11.25" customHeight="1"/>
    <row r="759" s="51" customFormat="1" ht="11.25" customHeight="1"/>
    <row r="760" s="51" customFormat="1" ht="11.25" customHeight="1"/>
    <row r="761" s="51" customFormat="1" ht="11.25" customHeight="1"/>
    <row r="762" s="51" customFormat="1" ht="11.25" customHeight="1"/>
    <row r="763" s="51" customFormat="1" ht="11.25" customHeight="1"/>
    <row r="764" s="51" customFormat="1" ht="11.25" customHeight="1"/>
    <row r="765" s="51" customFormat="1" ht="11.25" customHeight="1"/>
    <row r="766" s="51" customFormat="1" ht="11.25" customHeight="1"/>
    <row r="767" s="51" customFormat="1" ht="11.25" customHeight="1"/>
    <row r="768" s="51" customFormat="1" ht="11.25" customHeight="1"/>
    <row r="769" s="51" customFormat="1" ht="11.25" customHeight="1"/>
    <row r="770" s="51" customFormat="1" ht="11.25" customHeight="1"/>
    <row r="771" s="51" customFormat="1" ht="11.25" customHeight="1"/>
    <row r="772" s="51" customFormat="1" ht="11.25" customHeight="1"/>
    <row r="773" s="51" customFormat="1" ht="11.25" customHeight="1"/>
    <row r="774" s="51" customFormat="1" ht="11.25" customHeight="1"/>
    <row r="775" s="51" customFormat="1" ht="11.25" customHeight="1"/>
    <row r="776" s="51" customFormat="1" ht="11.25" customHeight="1"/>
    <row r="777" s="51" customFormat="1" ht="11.25" customHeight="1"/>
    <row r="778" s="51" customFormat="1" ht="11.25" customHeight="1"/>
    <row r="779" s="51" customFormat="1" ht="11.25" customHeight="1"/>
    <row r="780" s="51" customFormat="1" ht="11.25" customHeight="1"/>
    <row r="781" s="51" customFormat="1" ht="11.25" customHeight="1"/>
    <row r="782" s="51" customFormat="1" ht="11.25" customHeight="1"/>
    <row r="783" s="51" customFormat="1" ht="11.25" customHeight="1"/>
    <row r="784" s="51" customFormat="1" ht="11.25" customHeight="1"/>
    <row r="785" s="51" customFormat="1" ht="11.25" customHeight="1"/>
    <row r="786" s="51" customFormat="1" ht="11.25" customHeight="1"/>
    <row r="787" s="51" customFormat="1" ht="11.25" customHeight="1"/>
    <row r="788" s="51" customFormat="1" ht="11.25" customHeight="1"/>
    <row r="789" s="51" customFormat="1" ht="11.25" customHeight="1"/>
    <row r="790" s="51" customFormat="1" ht="11.25" customHeight="1"/>
    <row r="791" s="51" customFormat="1" ht="11.25" customHeight="1"/>
    <row r="792" s="51" customFormat="1" ht="11.25" customHeight="1"/>
    <row r="793" s="51" customFormat="1" ht="11.25" customHeight="1"/>
    <row r="794" s="51" customFormat="1" ht="11.25" customHeight="1"/>
    <row r="795" s="51" customFormat="1" ht="11.25" customHeight="1"/>
    <row r="796" s="51" customFormat="1" ht="11.25" customHeight="1"/>
    <row r="797" s="51" customFormat="1" ht="11.25" customHeight="1"/>
    <row r="798" s="51" customFormat="1" ht="11.25" customHeight="1"/>
    <row r="799" s="51" customFormat="1" ht="11.25" customHeight="1"/>
    <row r="800" s="51" customFormat="1" ht="11.25" customHeight="1"/>
    <row r="801" s="51" customFormat="1" ht="11.25" customHeight="1"/>
    <row r="802" s="51" customFormat="1" ht="11.25" customHeight="1"/>
    <row r="803" s="51" customFormat="1" ht="11.25" customHeight="1"/>
    <row r="804" s="51" customFormat="1" ht="11.25" customHeight="1"/>
    <row r="805" s="51" customFormat="1" ht="11.25" customHeight="1"/>
    <row r="806" s="51" customFormat="1" ht="11.25" customHeight="1"/>
    <row r="807" s="51" customFormat="1" ht="11.25" customHeight="1"/>
    <row r="808" s="51" customFormat="1" ht="11.25" customHeight="1"/>
    <row r="809" s="51" customFormat="1" ht="11.25" customHeight="1"/>
    <row r="810" s="51" customFormat="1" ht="11.25" customHeight="1"/>
    <row r="811" s="51" customFormat="1" ht="11.25" customHeight="1"/>
    <row r="812" s="51" customFormat="1" ht="11.25" customHeight="1"/>
    <row r="813" s="51" customFormat="1" ht="11.25" customHeight="1"/>
    <row r="814" s="51" customFormat="1" ht="11.25" customHeight="1"/>
    <row r="815" s="51" customFormat="1" ht="11.25" customHeight="1"/>
    <row r="816" s="51" customFormat="1" ht="11.25" customHeight="1"/>
    <row r="817" s="51" customFormat="1" ht="11.25" customHeight="1"/>
    <row r="818" s="51" customFormat="1" ht="11.25" customHeight="1"/>
    <row r="819" s="51" customFormat="1" ht="11.25" customHeight="1"/>
    <row r="820" s="51" customFormat="1" ht="11.25" customHeight="1"/>
    <row r="821" s="51" customFormat="1" ht="11.25" customHeight="1"/>
    <row r="822" s="51" customFormat="1" ht="11.25" customHeight="1"/>
    <row r="823" s="51" customFormat="1" ht="11.25" customHeight="1"/>
    <row r="824" s="51" customFormat="1" ht="11.25" customHeight="1"/>
    <row r="825" s="51" customFormat="1" ht="11.25" customHeight="1"/>
    <row r="826" s="51" customFormat="1" ht="11.25" customHeight="1"/>
    <row r="827" s="51" customFormat="1" ht="11.25" customHeight="1"/>
    <row r="828" s="51" customFormat="1" ht="11.25" customHeight="1"/>
    <row r="829" s="51" customFormat="1" ht="11.25" customHeight="1"/>
    <row r="830" s="51" customFormat="1" ht="11.25" customHeight="1"/>
    <row r="831" s="51" customFormat="1" ht="11.25" customHeight="1"/>
    <row r="832" s="51" customFormat="1" ht="11.25" customHeight="1"/>
    <row r="833" s="51" customFormat="1" ht="11.25" customHeight="1"/>
    <row r="834" s="51" customFormat="1" ht="11.25" customHeight="1"/>
    <row r="835" s="51" customFormat="1" ht="11.25" customHeight="1"/>
    <row r="836" s="51" customFormat="1" ht="11.25" customHeight="1"/>
    <row r="837" s="51" customFormat="1" ht="11.25" customHeight="1"/>
    <row r="838" s="51" customFormat="1" ht="11.25" customHeight="1"/>
    <row r="839" s="51" customFormat="1" ht="11.25" customHeight="1"/>
    <row r="840" s="51" customFormat="1" ht="11.25" customHeight="1"/>
    <row r="841" s="51" customFormat="1" ht="11.25" customHeight="1"/>
    <row r="842" s="51" customFormat="1" ht="11.25" customHeight="1"/>
    <row r="843" s="51" customFormat="1" ht="11.25" customHeight="1"/>
    <row r="844" s="51" customFormat="1" ht="11.25" customHeight="1"/>
    <row r="845" s="51" customFormat="1" ht="11.25" customHeight="1"/>
    <row r="846" s="51" customFormat="1" ht="11.25" customHeight="1"/>
    <row r="847" s="51" customFormat="1" ht="11.25" customHeight="1"/>
    <row r="848" s="51" customFormat="1" ht="11.25" customHeight="1"/>
    <row r="849" s="51" customFormat="1" ht="11.25" customHeight="1"/>
    <row r="850" s="51" customFormat="1" ht="11.25" customHeight="1"/>
    <row r="851" s="51" customFormat="1" ht="11.25" customHeight="1"/>
    <row r="852" s="51" customFormat="1" ht="11.25" customHeight="1"/>
    <row r="853" s="51" customFormat="1" ht="11.25" customHeight="1"/>
    <row r="854" s="51" customFormat="1" ht="11.25" customHeight="1"/>
    <row r="855" s="51" customFormat="1" ht="11.25" customHeight="1"/>
    <row r="856" s="51" customFormat="1" ht="11.25" customHeight="1"/>
    <row r="857" s="51" customFormat="1" ht="11.25" customHeight="1"/>
    <row r="858" s="51" customFormat="1" ht="11.25" customHeight="1"/>
    <row r="859" s="51" customFormat="1" ht="11.25" customHeight="1"/>
    <row r="860" s="51" customFormat="1" ht="11.25" customHeight="1"/>
    <row r="861" s="51" customFormat="1" ht="11.25" customHeight="1"/>
    <row r="862" s="51" customFormat="1" ht="11.25" customHeight="1"/>
    <row r="863" s="51" customFormat="1" ht="11.25" customHeight="1"/>
    <row r="864" s="51" customFormat="1" ht="11.25" customHeight="1"/>
    <row r="865" s="51" customFormat="1" ht="11.25" customHeight="1"/>
    <row r="866" s="51" customFormat="1" ht="11.25" customHeight="1"/>
    <row r="867" s="51" customFormat="1" ht="11.25" customHeight="1"/>
    <row r="868" s="51" customFormat="1" ht="11.25" customHeight="1"/>
    <row r="869" s="51" customFormat="1" ht="11.25" customHeight="1"/>
    <row r="870" s="51" customFormat="1" ht="11.25" customHeight="1"/>
    <row r="871" s="51" customFormat="1" ht="11.25" customHeight="1"/>
    <row r="872" s="51" customFormat="1" ht="11.25" customHeight="1"/>
    <row r="873" s="51" customFormat="1" ht="11.25" customHeight="1"/>
    <row r="874" s="51" customFormat="1" ht="11.25" customHeight="1"/>
    <row r="875" s="51" customFormat="1" ht="11.25" customHeight="1"/>
    <row r="876" s="51" customFormat="1" ht="11.25" customHeight="1"/>
    <row r="877" s="51" customFormat="1" ht="11.25" customHeight="1"/>
    <row r="878" s="51" customFormat="1" ht="11.25" customHeight="1"/>
    <row r="879" s="51" customFormat="1" ht="11.25" customHeight="1"/>
    <row r="880" s="51" customFormat="1" ht="11.25" customHeight="1"/>
    <row r="881" s="51" customFormat="1" ht="11.25" customHeight="1"/>
    <row r="882" s="51" customFormat="1" ht="11.25" customHeight="1"/>
    <row r="883" s="51" customFormat="1" ht="11.25" customHeight="1"/>
    <row r="884" s="51" customFormat="1" ht="11.25" customHeight="1"/>
    <row r="885" s="51" customFormat="1" ht="11.25" customHeight="1"/>
    <row r="886" s="51" customFormat="1" ht="11.25" customHeight="1"/>
    <row r="887" s="51" customFormat="1" ht="11.25" customHeight="1"/>
    <row r="888" s="51" customFormat="1" ht="11.25" customHeight="1"/>
    <row r="889" s="51" customFormat="1" ht="11.25" customHeight="1"/>
    <row r="890" s="51" customFormat="1" ht="11.25" customHeight="1"/>
    <row r="891" s="51" customFormat="1" ht="11.25" customHeight="1"/>
    <row r="892" s="51" customFormat="1" ht="11.25" customHeight="1"/>
    <row r="893" s="51" customFormat="1" ht="11.25" customHeight="1"/>
    <row r="894" s="51" customFormat="1" ht="11.25" customHeight="1"/>
    <row r="895" s="51" customFormat="1" ht="11.25" customHeight="1"/>
    <row r="896" s="51" customFormat="1" ht="11.25" customHeight="1"/>
    <row r="897" s="51" customFormat="1" ht="11.25" customHeight="1"/>
    <row r="898" s="51" customFormat="1" ht="11.25" customHeight="1"/>
    <row r="899" s="51" customFormat="1" ht="11.25" customHeight="1"/>
    <row r="900" s="51" customFormat="1" ht="11.25" customHeight="1"/>
    <row r="901" s="51" customFormat="1" ht="11.25" customHeight="1"/>
    <row r="902" s="51" customFormat="1" ht="11.25" customHeight="1"/>
    <row r="903" s="51" customFormat="1" ht="11.25" customHeight="1"/>
    <row r="904" s="51" customFormat="1" ht="11.25" customHeight="1"/>
    <row r="905" s="51" customFormat="1" ht="11.25" customHeight="1"/>
    <row r="906" s="51" customFormat="1" ht="11.25" customHeight="1"/>
    <row r="907" s="51" customFormat="1" ht="11.25" customHeight="1"/>
    <row r="908" s="51" customFormat="1" ht="11.25" customHeight="1"/>
    <row r="909" s="51" customFormat="1" ht="11.25" customHeight="1"/>
    <row r="910" s="51" customFormat="1" ht="11.25" customHeight="1"/>
    <row r="911" s="51" customFormat="1" ht="11.25" customHeight="1"/>
    <row r="912" s="51" customFormat="1" ht="11.25" customHeight="1"/>
    <row r="913" s="51" customFormat="1" ht="11.25" customHeight="1"/>
    <row r="914" s="51" customFormat="1" ht="11.25" customHeight="1"/>
    <row r="915" s="51" customFormat="1" ht="11.25" customHeight="1"/>
    <row r="916" s="51" customFormat="1" ht="11.25" customHeight="1"/>
    <row r="917" s="51" customFormat="1" ht="11.25" customHeight="1"/>
    <row r="918" s="51" customFormat="1" ht="11.25" customHeight="1"/>
    <row r="919" s="51" customFormat="1" ht="11.25" customHeight="1"/>
    <row r="920" s="51" customFormat="1" ht="11.25" customHeight="1"/>
    <row r="921" s="51" customFormat="1" ht="11.25" customHeight="1"/>
    <row r="922" s="51" customFormat="1" ht="11.25" customHeight="1"/>
    <row r="923" s="51" customFormat="1" ht="11.25" customHeight="1"/>
    <row r="924" s="51" customFormat="1" ht="11.25" customHeight="1"/>
    <row r="925" s="51" customFormat="1" ht="11.25" customHeight="1"/>
    <row r="926" s="51" customFormat="1" ht="11.25" customHeight="1"/>
    <row r="927" s="51" customFormat="1" ht="11.25" customHeight="1"/>
    <row r="928" s="51" customFormat="1" ht="11.25" customHeight="1"/>
    <row r="929" s="51" customFormat="1" ht="11.25" customHeight="1"/>
    <row r="930" s="51" customFormat="1" ht="11.25" customHeight="1"/>
    <row r="931" s="51" customFormat="1" ht="11.25" customHeight="1"/>
    <row r="932" s="51" customFormat="1" ht="11.25" customHeight="1"/>
    <row r="933" s="51" customFormat="1" ht="11.25" customHeight="1"/>
    <row r="934" s="51" customFormat="1" ht="11.25" customHeight="1"/>
    <row r="935" s="51" customFormat="1" ht="11.25" customHeight="1"/>
    <row r="936" s="51" customFormat="1" ht="11.25" customHeight="1"/>
    <row r="937" s="51" customFormat="1" ht="11.25" customHeight="1"/>
    <row r="938" s="51" customFormat="1" ht="11.25" customHeight="1"/>
    <row r="939" s="51" customFormat="1" ht="11.25" customHeight="1"/>
    <row r="940" s="51" customFormat="1" ht="11.25" customHeight="1"/>
    <row r="941" s="51" customFormat="1" ht="11.25" customHeight="1"/>
    <row r="942" s="51" customFormat="1" ht="11.25" customHeight="1"/>
    <row r="943" s="51" customFormat="1" ht="11.25" customHeight="1"/>
    <row r="944" s="51" customFormat="1" ht="11.25" customHeight="1"/>
    <row r="945" s="51" customFormat="1" ht="11.25" customHeight="1"/>
    <row r="946" s="51" customFormat="1" ht="11.25" customHeight="1"/>
    <row r="947" s="51" customFormat="1" ht="11.25" customHeight="1"/>
    <row r="948" s="51" customFormat="1" ht="11.25" customHeight="1"/>
    <row r="949" s="51" customFormat="1" ht="11.25" customHeight="1"/>
    <row r="950" s="51" customFormat="1" ht="11.25" customHeight="1"/>
    <row r="951" s="51" customFormat="1" ht="11.25" customHeight="1"/>
    <row r="952" s="51" customFormat="1" ht="11.25" customHeight="1"/>
    <row r="953" s="51" customFormat="1" ht="11.25" customHeight="1"/>
    <row r="954" s="51" customFormat="1" ht="11.25" customHeight="1"/>
    <row r="955" s="51" customFormat="1" ht="11.25" customHeight="1"/>
    <row r="956" s="51" customFormat="1" ht="11.25" customHeight="1"/>
    <row r="957" s="51" customFormat="1" ht="11.25" customHeight="1"/>
    <row r="958" s="51" customFormat="1" ht="11.25" customHeight="1"/>
    <row r="959" s="51" customFormat="1" ht="11.25" customHeight="1"/>
    <row r="960" s="51" customFormat="1" ht="11.25" customHeight="1"/>
    <row r="961" s="51" customFormat="1" ht="11.25" customHeight="1"/>
    <row r="962" s="51" customFormat="1" ht="11.25" customHeight="1"/>
    <row r="963" s="51" customFormat="1" ht="11.25" customHeight="1"/>
    <row r="964" s="51" customFormat="1" ht="11.25" customHeight="1"/>
    <row r="965" s="51" customFormat="1" ht="11.25" customHeight="1"/>
    <row r="966" s="51" customFormat="1" ht="11.25" customHeight="1"/>
    <row r="967" s="51" customFormat="1" ht="11.25" customHeight="1"/>
    <row r="968" s="51" customFormat="1" ht="11.25" customHeight="1"/>
    <row r="969" s="51" customFormat="1" ht="11.25" customHeight="1"/>
    <row r="970" s="51" customFormat="1" ht="11.25" customHeight="1"/>
    <row r="971" s="51" customFormat="1" ht="11.25" customHeight="1"/>
    <row r="972" s="51" customFormat="1" ht="11.25" customHeight="1"/>
    <row r="973" s="51" customFormat="1" ht="11.25" customHeight="1"/>
    <row r="974" s="51" customFormat="1" ht="11.25" customHeight="1"/>
    <row r="975" s="51" customFormat="1" ht="11.25" customHeight="1"/>
    <row r="976" s="51" customFormat="1" ht="11.25" customHeight="1"/>
    <row r="977" s="51" customFormat="1" ht="11.25" customHeight="1"/>
    <row r="978" s="51" customFormat="1" ht="11.25" customHeight="1"/>
    <row r="979" s="51" customFormat="1" ht="11.25" customHeight="1"/>
    <row r="980" s="51" customFormat="1" ht="11.25" customHeight="1"/>
    <row r="981" s="51" customFormat="1" ht="11.25" customHeight="1"/>
    <row r="982" s="51" customFormat="1" ht="11.25" customHeight="1"/>
    <row r="983" s="51" customFormat="1" ht="11.25" customHeight="1"/>
    <row r="984" s="51" customFormat="1" ht="11.25" customHeight="1"/>
    <row r="985" s="51" customFormat="1" ht="11.25" customHeight="1"/>
    <row r="986" s="51" customFormat="1" ht="11.25" customHeight="1"/>
    <row r="987" s="51" customFormat="1" ht="11.25" customHeight="1"/>
    <row r="988" s="51" customFormat="1" ht="11.25" customHeight="1"/>
    <row r="989" s="51" customFormat="1" ht="11.25" customHeight="1"/>
    <row r="990" s="51" customFormat="1" ht="11.25" customHeight="1"/>
    <row r="991" s="51" customFormat="1" ht="11.25" customHeight="1"/>
    <row r="992" s="51" customFormat="1" ht="11.25" customHeight="1"/>
    <row r="993" s="51" customFormat="1" ht="11.25" customHeight="1"/>
    <row r="994" s="51" customFormat="1" ht="11.25" customHeight="1"/>
    <row r="995" s="51" customFormat="1" ht="11.25" customHeight="1"/>
    <row r="996" s="51" customFormat="1" ht="11.25" customHeight="1"/>
    <row r="997" s="51" customFormat="1" ht="11.25" customHeight="1"/>
    <row r="998" s="51" customFormat="1" ht="11.25" customHeight="1"/>
    <row r="999" s="51" customFormat="1" ht="11.25" customHeight="1"/>
    <row r="1000" s="51" customFormat="1" ht="11.25" customHeight="1"/>
    <row r="1001" s="51" customFormat="1" ht="11.25" customHeight="1"/>
  </sheetData>
  <printOptions/>
  <pageMargins left="0.89" right="0.25" top="0.73" bottom="0" header="0.5" footer="0.5"/>
  <pageSetup fitToHeight="0" horizontalDpi="360" verticalDpi="360" orientation="landscape" paperSize="5" r:id="rId1"/>
  <rowBreaks count="7" manualBreakCount="7">
    <brk id="40" max="20" man="1"/>
    <brk id="80" max="20" man="1"/>
    <brk id="119" max="20" man="1"/>
    <brk id="156" max="20" man="1"/>
    <brk id="196" max="20" man="1"/>
    <brk id="232" max="20" man="1"/>
    <brk id="27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NJCCC</cp:lastModifiedBy>
  <cp:lastPrinted>2002-07-19T18:00:37Z</cp:lastPrinted>
  <dcterms:created xsi:type="dcterms:W3CDTF">1998-07-14T19:29:00Z</dcterms:created>
  <dcterms:modified xsi:type="dcterms:W3CDTF">2007-09-06T14:41:57Z</dcterms:modified>
  <cp:category/>
  <cp:version/>
  <cp:contentType/>
  <cp:contentStatus/>
</cp:coreProperties>
</file>