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onj-my.sharepoint.com/personal/colleen_velez_dca_nj_gov/Documents/Documents/Desktop/NJHOMES/Pre-development Fund/Application Docs/"/>
    </mc:Choice>
  </mc:AlternateContent>
  <xr:revisionPtr revIDLastSave="82" documentId="8_{BF7BC07F-3AE9-4AD6-849C-41663DC86057}" xr6:coauthVersionLast="47" xr6:coauthVersionMax="47" xr10:uidLastSave="{CA45184E-5089-4AB3-A584-2EA4FCF2F5B4}"/>
  <workbookProtection workbookAlgorithmName="SHA-512" workbookHashValue="oSzbUB2AaEV1/ZB2jUNQLOBARjUKSUwgQLW/RpEj12hNr7LE1EYZHAZZD0aDWpZGqzy3+2kfCq6SxHFGNRmSww==" workbookSaltValue="Z50pAjZ+Ux6O7bhxQx5/+Q==" workbookSpinCount="100000" lockStructure="1"/>
  <bookViews>
    <workbookView xWindow="-120" yWindow="-120" windowWidth="29040" windowHeight="15720" activeTab="1" xr2:uid="{6F5A85C7-C18A-4ACF-B487-1AE51BCB23D3}"/>
  </bookViews>
  <sheets>
    <sheet name="Site Info" sheetId="1" r:id="rId1"/>
    <sheet name="Construction Summary" sheetId="2" r:id="rId2"/>
    <sheet name="Development Budget" sheetId="3" r:id="rId3"/>
    <sheet name="Additional Costs" sheetId="4" r:id="rId4"/>
    <sheet name="Funding Sources" sheetId="5" r:id="rId5"/>
    <sheet name="Debt Service" sheetId="14" r:id="rId6"/>
    <sheet name="Unit Mix" sheetId="6" r:id="rId7"/>
    <sheet name="Operating Pro Forma" sheetId="7" r:id="rId8"/>
    <sheet name="Analysis" sheetId="12" r:id="rId9"/>
    <sheet name="Construction Analysis" sheetId="13" state="hidden" r:id="rId10"/>
    <sheet name="HCC-TDC Inputs" sheetId="8" state="hidden" r:id="rId11"/>
    <sheet name="Inputs" sheetId="11" state="hidden" r:id="rId12"/>
    <sheet name="Rent Limit Input" sheetId="9" state="hidden" r:id="rId13"/>
    <sheet name="Utility Allowance Inputs" sheetId="10" state="hidden" r:id="rId14"/>
  </sheets>
  <definedNames>
    <definedName name="_xlnm.Print_Area" localSheetId="3">'Additional Costs'!$A$1:$B$33</definedName>
    <definedName name="_xlnm.Print_Area" localSheetId="8">Analysis!$A$1:$D$25</definedName>
    <definedName name="_xlnm.Print_Area" localSheetId="5">'Debt Service'!$A$1:$J$17</definedName>
    <definedName name="_xlnm.Print_Area" localSheetId="2">'Development Budget'!$A$1:$B$79</definedName>
    <definedName name="_xlnm.Print_Area" localSheetId="4">'Funding Sources'!$A$1:$I$23</definedName>
    <definedName name="_xlnm.Print_Area" localSheetId="7">'Operating Pro Forma'!$A$1:$AH$82</definedName>
    <definedName name="_xlnm.Print_Area" localSheetId="0">'Site Info'!$A$1:$J$16</definedName>
    <definedName name="_xlnm.Print_Area" localSheetId="6">'Unit Mix'!$A$1:$H$68</definedName>
    <definedName name="_xlnm.Print_Titles" localSheetId="2">'Development Budget'!$1:$2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 r="I22" i="13"/>
  <c r="G15" i="13"/>
  <c r="G16" i="13"/>
  <c r="G17" i="13"/>
  <c r="G18" i="13"/>
  <c r="G14" i="13"/>
  <c r="C15" i="13"/>
  <c r="F15" i="13" s="1"/>
  <c r="C16" i="13"/>
  <c r="F16" i="13" s="1"/>
  <c r="C17" i="13"/>
  <c r="F17" i="13" s="1"/>
  <c r="C18" i="13"/>
  <c r="F18" i="13" s="1"/>
  <c r="C14" i="13"/>
  <c r="F14" i="13" s="1"/>
  <c r="NZ4" i="14"/>
  <c r="OA4" i="14"/>
  <c r="OB4" i="14"/>
  <c r="OC4" i="14"/>
  <c r="OD4" i="14"/>
  <c r="OE4" i="14"/>
  <c r="OF4" i="14"/>
  <c r="OG4" i="14"/>
  <c r="OH4" i="14"/>
  <c r="OI4" i="14"/>
  <c r="OJ4" i="14"/>
  <c r="OK4" i="14"/>
  <c r="NZ5" i="14"/>
  <c r="OA5" i="14"/>
  <c r="OB5" i="14"/>
  <c r="OC5" i="14"/>
  <c r="OD5" i="14"/>
  <c r="OE5" i="14"/>
  <c r="OF5" i="14"/>
  <c r="OG5" i="14"/>
  <c r="OH5" i="14"/>
  <c r="OI5" i="14"/>
  <c r="OJ5" i="14"/>
  <c r="OK5" i="14"/>
  <c r="NZ6" i="14"/>
  <c r="OA6" i="14"/>
  <c r="OB6" i="14"/>
  <c r="OC6" i="14"/>
  <c r="OD6" i="14"/>
  <c r="OE6" i="14"/>
  <c r="OF6" i="14"/>
  <c r="OG6" i="14"/>
  <c r="OH6" i="14"/>
  <c r="OI6" i="14"/>
  <c r="OJ6" i="14"/>
  <c r="OK6" i="14"/>
  <c r="NZ7" i="14"/>
  <c r="OA7" i="14"/>
  <c r="OB7" i="14"/>
  <c r="OC7" i="14"/>
  <c r="OD7" i="14"/>
  <c r="OE7" i="14"/>
  <c r="OF7" i="14"/>
  <c r="OG7" i="14"/>
  <c r="OH7" i="14"/>
  <c r="OI7" i="14"/>
  <c r="OJ7" i="14"/>
  <c r="OK7" i="14"/>
  <c r="NZ8" i="14"/>
  <c r="OA8" i="14"/>
  <c r="OB8" i="14"/>
  <c r="OC8" i="14"/>
  <c r="OD8" i="14"/>
  <c r="OE8" i="14"/>
  <c r="OF8" i="14"/>
  <c r="OG8" i="14"/>
  <c r="OH8" i="14"/>
  <c r="OI8" i="14"/>
  <c r="OJ8" i="14"/>
  <c r="OK8" i="14"/>
  <c r="NZ9" i="14"/>
  <c r="OA9" i="14"/>
  <c r="OB9" i="14"/>
  <c r="OC9" i="14"/>
  <c r="OD9" i="14"/>
  <c r="OE9" i="14"/>
  <c r="OF9" i="14"/>
  <c r="OG9" i="14"/>
  <c r="OH9" i="14"/>
  <c r="OI9" i="14"/>
  <c r="OJ9" i="14"/>
  <c r="OK9" i="14"/>
  <c r="NZ10" i="14"/>
  <c r="OA10" i="14"/>
  <c r="OB10" i="14"/>
  <c r="OC10" i="14"/>
  <c r="OD10" i="14"/>
  <c r="OE10" i="14"/>
  <c r="OF10" i="14"/>
  <c r="OG10" i="14"/>
  <c r="OH10" i="14"/>
  <c r="OI10" i="14"/>
  <c r="OJ10" i="14"/>
  <c r="OK10" i="14"/>
  <c r="NZ11" i="14"/>
  <c r="OA11" i="14"/>
  <c r="OB11" i="14"/>
  <c r="OC11" i="14"/>
  <c r="OD11" i="14"/>
  <c r="OE11" i="14"/>
  <c r="OF11" i="14"/>
  <c r="OG11" i="14"/>
  <c r="OH11" i="14"/>
  <c r="OI11" i="14"/>
  <c r="OJ11" i="14"/>
  <c r="OK11" i="14"/>
  <c r="NZ12" i="14"/>
  <c r="OA12" i="14"/>
  <c r="OB12" i="14"/>
  <c r="OC12" i="14"/>
  <c r="OD12" i="14"/>
  <c r="OE12" i="14"/>
  <c r="OF12" i="14"/>
  <c r="OG12" i="14"/>
  <c r="OH12" i="14"/>
  <c r="OI12" i="14"/>
  <c r="OJ12" i="14"/>
  <c r="OK12" i="14"/>
  <c r="NZ13" i="14"/>
  <c r="OA13" i="14"/>
  <c r="OB13" i="14"/>
  <c r="OC13" i="14"/>
  <c r="OD13" i="14"/>
  <c r="OE13" i="14"/>
  <c r="OF13" i="14"/>
  <c r="OG13" i="14"/>
  <c r="OH13" i="14"/>
  <c r="OI13" i="14"/>
  <c r="OJ13" i="14"/>
  <c r="OK13" i="14"/>
  <c r="NZ14" i="14"/>
  <c r="OA14" i="14"/>
  <c r="OB14" i="14"/>
  <c r="OC14" i="14"/>
  <c r="OD14" i="14"/>
  <c r="OE14" i="14"/>
  <c r="OF14" i="14"/>
  <c r="OG14" i="14"/>
  <c r="OH14" i="14"/>
  <c r="OI14" i="14"/>
  <c r="OJ14" i="14"/>
  <c r="OK14" i="14"/>
  <c r="NM4" i="14"/>
  <c r="NN4" i="14"/>
  <c r="NO4" i="14"/>
  <c r="NP4" i="14"/>
  <c r="NQ4" i="14"/>
  <c r="NR4" i="14"/>
  <c r="NS4" i="14"/>
  <c r="NT4" i="14"/>
  <c r="NU4" i="14"/>
  <c r="NV4" i="14"/>
  <c r="NW4" i="14"/>
  <c r="NX4" i="14"/>
  <c r="NM5" i="14"/>
  <c r="NN5" i="14"/>
  <c r="NO5" i="14"/>
  <c r="NP5" i="14"/>
  <c r="NQ5" i="14"/>
  <c r="NR5" i="14"/>
  <c r="NS5" i="14"/>
  <c r="NT5" i="14"/>
  <c r="NU5" i="14"/>
  <c r="NV5" i="14"/>
  <c r="NW5" i="14"/>
  <c r="NX5" i="14"/>
  <c r="NM6" i="14"/>
  <c r="NN6" i="14"/>
  <c r="NO6" i="14"/>
  <c r="NP6" i="14"/>
  <c r="NQ6" i="14"/>
  <c r="NR6" i="14"/>
  <c r="NS6" i="14"/>
  <c r="NT6" i="14"/>
  <c r="NU6" i="14"/>
  <c r="NV6" i="14"/>
  <c r="NW6" i="14"/>
  <c r="NX6" i="14"/>
  <c r="NM7" i="14"/>
  <c r="NN7" i="14"/>
  <c r="NO7" i="14"/>
  <c r="NP7" i="14"/>
  <c r="NQ7" i="14"/>
  <c r="NR7" i="14"/>
  <c r="NS7" i="14"/>
  <c r="NT7" i="14"/>
  <c r="NU7" i="14"/>
  <c r="NV7" i="14"/>
  <c r="NW7" i="14"/>
  <c r="NX7" i="14"/>
  <c r="NM8" i="14"/>
  <c r="NN8" i="14"/>
  <c r="NO8" i="14"/>
  <c r="NP8" i="14"/>
  <c r="NQ8" i="14"/>
  <c r="NR8" i="14"/>
  <c r="NS8" i="14"/>
  <c r="NT8" i="14"/>
  <c r="NU8" i="14"/>
  <c r="NV8" i="14"/>
  <c r="NW8" i="14"/>
  <c r="NX8" i="14"/>
  <c r="NM9" i="14"/>
  <c r="NN9" i="14"/>
  <c r="NO9" i="14"/>
  <c r="NP9" i="14"/>
  <c r="NQ9" i="14"/>
  <c r="NR9" i="14"/>
  <c r="NS9" i="14"/>
  <c r="NT9" i="14"/>
  <c r="NU9" i="14"/>
  <c r="NV9" i="14"/>
  <c r="NW9" i="14"/>
  <c r="NX9" i="14"/>
  <c r="NM10" i="14"/>
  <c r="NN10" i="14"/>
  <c r="NO10" i="14"/>
  <c r="NP10" i="14"/>
  <c r="NQ10" i="14"/>
  <c r="NR10" i="14"/>
  <c r="NS10" i="14"/>
  <c r="NT10" i="14"/>
  <c r="NU10" i="14"/>
  <c r="NV10" i="14"/>
  <c r="NW10" i="14"/>
  <c r="NX10" i="14"/>
  <c r="NM11" i="14"/>
  <c r="NN11" i="14"/>
  <c r="NO11" i="14"/>
  <c r="NP11" i="14"/>
  <c r="NQ11" i="14"/>
  <c r="NR11" i="14"/>
  <c r="NS11" i="14"/>
  <c r="NT11" i="14"/>
  <c r="NU11" i="14"/>
  <c r="NV11" i="14"/>
  <c r="NW11" i="14"/>
  <c r="NX11" i="14"/>
  <c r="NM12" i="14"/>
  <c r="NN12" i="14"/>
  <c r="NO12" i="14"/>
  <c r="NP12" i="14"/>
  <c r="NQ12" i="14"/>
  <c r="NR12" i="14"/>
  <c r="NS12" i="14"/>
  <c r="NT12" i="14"/>
  <c r="NU12" i="14"/>
  <c r="NV12" i="14"/>
  <c r="NW12" i="14"/>
  <c r="NX12" i="14"/>
  <c r="NM13" i="14"/>
  <c r="NN13" i="14"/>
  <c r="NO13" i="14"/>
  <c r="NP13" i="14"/>
  <c r="NQ13" i="14"/>
  <c r="NR13" i="14"/>
  <c r="NS13" i="14"/>
  <c r="NT13" i="14"/>
  <c r="NU13" i="14"/>
  <c r="NV13" i="14"/>
  <c r="NW13" i="14"/>
  <c r="NX13" i="14"/>
  <c r="NM14" i="14"/>
  <c r="NN14" i="14"/>
  <c r="NO14" i="14"/>
  <c r="NP14" i="14"/>
  <c r="NQ14" i="14"/>
  <c r="NR14" i="14"/>
  <c r="NS14" i="14"/>
  <c r="NT14" i="14"/>
  <c r="NU14" i="14"/>
  <c r="NV14" i="14"/>
  <c r="NW14" i="14"/>
  <c r="NX14" i="14"/>
  <c r="MZ4" i="14"/>
  <c r="NA4" i="14"/>
  <c r="NB4" i="14"/>
  <c r="NC4" i="14"/>
  <c r="ND4" i="14"/>
  <c r="NE4" i="14"/>
  <c r="NF4" i="14"/>
  <c r="NG4" i="14"/>
  <c r="NH4" i="14"/>
  <c r="NI4" i="14"/>
  <c r="NJ4" i="14"/>
  <c r="NK4" i="14"/>
  <c r="MZ5" i="14"/>
  <c r="NA5" i="14"/>
  <c r="NB5" i="14"/>
  <c r="NC5" i="14"/>
  <c r="ND5" i="14"/>
  <c r="NE5" i="14"/>
  <c r="NF5" i="14"/>
  <c r="NG5" i="14"/>
  <c r="NH5" i="14"/>
  <c r="NI5" i="14"/>
  <c r="NJ5" i="14"/>
  <c r="NK5" i="14"/>
  <c r="MZ6" i="14"/>
  <c r="NA6" i="14"/>
  <c r="NB6" i="14"/>
  <c r="NC6" i="14"/>
  <c r="ND6" i="14"/>
  <c r="NE6" i="14"/>
  <c r="NF6" i="14"/>
  <c r="NG6" i="14"/>
  <c r="NH6" i="14"/>
  <c r="NI6" i="14"/>
  <c r="NJ6" i="14"/>
  <c r="NK6" i="14"/>
  <c r="MZ7" i="14"/>
  <c r="NA7" i="14"/>
  <c r="NB7" i="14"/>
  <c r="NC7" i="14"/>
  <c r="ND7" i="14"/>
  <c r="NE7" i="14"/>
  <c r="NF7" i="14"/>
  <c r="NG7" i="14"/>
  <c r="NH7" i="14"/>
  <c r="NI7" i="14"/>
  <c r="NJ7" i="14"/>
  <c r="NK7" i="14"/>
  <c r="MZ8" i="14"/>
  <c r="NA8" i="14"/>
  <c r="NB8" i="14"/>
  <c r="NC8" i="14"/>
  <c r="ND8" i="14"/>
  <c r="NE8" i="14"/>
  <c r="NF8" i="14"/>
  <c r="NG8" i="14"/>
  <c r="NH8" i="14"/>
  <c r="NI8" i="14"/>
  <c r="NJ8" i="14"/>
  <c r="NK8" i="14"/>
  <c r="MZ9" i="14"/>
  <c r="NA9" i="14"/>
  <c r="NB9" i="14"/>
  <c r="NC9" i="14"/>
  <c r="ND9" i="14"/>
  <c r="NE9" i="14"/>
  <c r="NF9" i="14"/>
  <c r="NG9" i="14"/>
  <c r="NH9" i="14"/>
  <c r="NI9" i="14"/>
  <c r="NJ9" i="14"/>
  <c r="NK9" i="14"/>
  <c r="MZ10" i="14"/>
  <c r="NA10" i="14"/>
  <c r="NB10" i="14"/>
  <c r="NC10" i="14"/>
  <c r="ND10" i="14"/>
  <c r="NE10" i="14"/>
  <c r="NF10" i="14"/>
  <c r="NG10" i="14"/>
  <c r="NH10" i="14"/>
  <c r="NI10" i="14"/>
  <c r="NJ10" i="14"/>
  <c r="NK10" i="14"/>
  <c r="MZ11" i="14"/>
  <c r="NA11" i="14"/>
  <c r="NB11" i="14"/>
  <c r="NC11" i="14"/>
  <c r="ND11" i="14"/>
  <c r="NE11" i="14"/>
  <c r="NF11" i="14"/>
  <c r="NG11" i="14"/>
  <c r="NH11" i="14"/>
  <c r="NI11" i="14"/>
  <c r="NJ11" i="14"/>
  <c r="NK11" i="14"/>
  <c r="MZ12" i="14"/>
  <c r="NA12" i="14"/>
  <c r="NB12" i="14"/>
  <c r="NC12" i="14"/>
  <c r="ND12" i="14"/>
  <c r="NE12" i="14"/>
  <c r="NF12" i="14"/>
  <c r="NG12" i="14"/>
  <c r="NH12" i="14"/>
  <c r="NI12" i="14"/>
  <c r="NJ12" i="14"/>
  <c r="NK12" i="14"/>
  <c r="MZ13" i="14"/>
  <c r="NA13" i="14"/>
  <c r="NB13" i="14"/>
  <c r="NC13" i="14"/>
  <c r="ND13" i="14"/>
  <c r="NE13" i="14"/>
  <c r="NF13" i="14"/>
  <c r="NG13" i="14"/>
  <c r="NH13" i="14"/>
  <c r="NI13" i="14"/>
  <c r="NJ13" i="14"/>
  <c r="NK13" i="14"/>
  <c r="MZ14" i="14"/>
  <c r="NA14" i="14"/>
  <c r="NB14" i="14"/>
  <c r="NC14" i="14"/>
  <c r="ND14" i="14"/>
  <c r="NE14" i="14"/>
  <c r="NF14" i="14"/>
  <c r="NG14" i="14"/>
  <c r="NH14" i="14"/>
  <c r="NI14" i="14"/>
  <c r="NJ14" i="14"/>
  <c r="NK14" i="14"/>
  <c r="MM4" i="14"/>
  <c r="MN4" i="14"/>
  <c r="MO4" i="14"/>
  <c r="MP4" i="14"/>
  <c r="MQ4" i="14"/>
  <c r="MR4" i="14"/>
  <c r="MS4" i="14"/>
  <c r="MT4" i="14"/>
  <c r="MU4" i="14"/>
  <c r="MV4" i="14"/>
  <c r="MW4" i="14"/>
  <c r="MX4" i="14"/>
  <c r="MM5" i="14"/>
  <c r="MN5" i="14"/>
  <c r="MO5" i="14"/>
  <c r="MP5" i="14"/>
  <c r="MQ5" i="14"/>
  <c r="MR5" i="14"/>
  <c r="MS5" i="14"/>
  <c r="MT5" i="14"/>
  <c r="MU5" i="14"/>
  <c r="MV5" i="14"/>
  <c r="MW5" i="14"/>
  <c r="MX5" i="14"/>
  <c r="MM6" i="14"/>
  <c r="MN6" i="14"/>
  <c r="MO6" i="14"/>
  <c r="MP6" i="14"/>
  <c r="MQ6" i="14"/>
  <c r="MR6" i="14"/>
  <c r="MS6" i="14"/>
  <c r="MT6" i="14"/>
  <c r="MU6" i="14"/>
  <c r="MV6" i="14"/>
  <c r="MW6" i="14"/>
  <c r="MX6" i="14"/>
  <c r="MM7" i="14"/>
  <c r="MN7" i="14"/>
  <c r="MO7" i="14"/>
  <c r="MP7" i="14"/>
  <c r="MQ7" i="14"/>
  <c r="MR7" i="14"/>
  <c r="MS7" i="14"/>
  <c r="MT7" i="14"/>
  <c r="MU7" i="14"/>
  <c r="MV7" i="14"/>
  <c r="MW7" i="14"/>
  <c r="MX7" i="14"/>
  <c r="MM8" i="14"/>
  <c r="MN8" i="14"/>
  <c r="MO8" i="14"/>
  <c r="MP8" i="14"/>
  <c r="MQ8" i="14"/>
  <c r="MR8" i="14"/>
  <c r="MS8" i="14"/>
  <c r="MT8" i="14"/>
  <c r="MU8" i="14"/>
  <c r="MV8" i="14"/>
  <c r="MW8" i="14"/>
  <c r="MX8" i="14"/>
  <c r="MM9" i="14"/>
  <c r="MN9" i="14"/>
  <c r="MO9" i="14"/>
  <c r="MP9" i="14"/>
  <c r="MQ9" i="14"/>
  <c r="MR9" i="14"/>
  <c r="MS9" i="14"/>
  <c r="MT9" i="14"/>
  <c r="MU9" i="14"/>
  <c r="MV9" i="14"/>
  <c r="MW9" i="14"/>
  <c r="MX9" i="14"/>
  <c r="MM10" i="14"/>
  <c r="MN10" i="14"/>
  <c r="MO10" i="14"/>
  <c r="MP10" i="14"/>
  <c r="MQ10" i="14"/>
  <c r="MR10" i="14"/>
  <c r="MS10" i="14"/>
  <c r="MT10" i="14"/>
  <c r="MU10" i="14"/>
  <c r="MV10" i="14"/>
  <c r="MW10" i="14"/>
  <c r="MX10" i="14"/>
  <c r="MM11" i="14"/>
  <c r="MN11" i="14"/>
  <c r="MO11" i="14"/>
  <c r="MP11" i="14"/>
  <c r="MQ11" i="14"/>
  <c r="MR11" i="14"/>
  <c r="MS11" i="14"/>
  <c r="MT11" i="14"/>
  <c r="MU11" i="14"/>
  <c r="MV11" i="14"/>
  <c r="MW11" i="14"/>
  <c r="MX11" i="14"/>
  <c r="MM12" i="14"/>
  <c r="MN12" i="14"/>
  <c r="MO12" i="14"/>
  <c r="MP12" i="14"/>
  <c r="MQ12" i="14"/>
  <c r="MR12" i="14"/>
  <c r="MS12" i="14"/>
  <c r="MT12" i="14"/>
  <c r="MU12" i="14"/>
  <c r="MV12" i="14"/>
  <c r="MW12" i="14"/>
  <c r="MX12" i="14"/>
  <c r="MM13" i="14"/>
  <c r="MN13" i="14"/>
  <c r="MO13" i="14"/>
  <c r="MP13" i="14"/>
  <c r="MQ13" i="14"/>
  <c r="MR13" i="14"/>
  <c r="MS13" i="14"/>
  <c r="MT13" i="14"/>
  <c r="MU13" i="14"/>
  <c r="MV13" i="14"/>
  <c r="MW13" i="14"/>
  <c r="MX13" i="14"/>
  <c r="MM14" i="14"/>
  <c r="MN14" i="14"/>
  <c r="MO14" i="14"/>
  <c r="MP14" i="14"/>
  <c r="MQ14" i="14"/>
  <c r="MR14" i="14"/>
  <c r="MS14" i="14"/>
  <c r="MT14" i="14"/>
  <c r="MU14" i="14"/>
  <c r="MV14" i="14"/>
  <c r="MW14" i="14"/>
  <c r="MX14" i="14"/>
  <c r="LZ4" i="14"/>
  <c r="MA4" i="14"/>
  <c r="MB4" i="14"/>
  <c r="MC4" i="14"/>
  <c r="MD4" i="14"/>
  <c r="ME4" i="14"/>
  <c r="MF4" i="14"/>
  <c r="MG4" i="14"/>
  <c r="MH4" i="14"/>
  <c r="MI4" i="14"/>
  <c r="MJ4" i="14"/>
  <c r="MK4" i="14"/>
  <c r="LZ5" i="14"/>
  <c r="MA5" i="14"/>
  <c r="MB5" i="14"/>
  <c r="MC5" i="14"/>
  <c r="MD5" i="14"/>
  <c r="ME5" i="14"/>
  <c r="MF5" i="14"/>
  <c r="MG5" i="14"/>
  <c r="MH5" i="14"/>
  <c r="MI5" i="14"/>
  <c r="MJ5" i="14"/>
  <c r="MK5" i="14"/>
  <c r="LZ6" i="14"/>
  <c r="MA6" i="14"/>
  <c r="MB6" i="14"/>
  <c r="MC6" i="14"/>
  <c r="MD6" i="14"/>
  <c r="ME6" i="14"/>
  <c r="MF6" i="14"/>
  <c r="MG6" i="14"/>
  <c r="MH6" i="14"/>
  <c r="MI6" i="14"/>
  <c r="MJ6" i="14"/>
  <c r="MK6" i="14"/>
  <c r="LZ7" i="14"/>
  <c r="MA7" i="14"/>
  <c r="MB7" i="14"/>
  <c r="MC7" i="14"/>
  <c r="MD7" i="14"/>
  <c r="ME7" i="14"/>
  <c r="MF7" i="14"/>
  <c r="MG7" i="14"/>
  <c r="MH7" i="14"/>
  <c r="MI7" i="14"/>
  <c r="MJ7" i="14"/>
  <c r="MK7" i="14"/>
  <c r="LZ8" i="14"/>
  <c r="MA8" i="14"/>
  <c r="MB8" i="14"/>
  <c r="MC8" i="14"/>
  <c r="MD8" i="14"/>
  <c r="ME8" i="14"/>
  <c r="MF8" i="14"/>
  <c r="MG8" i="14"/>
  <c r="MH8" i="14"/>
  <c r="MI8" i="14"/>
  <c r="MJ8" i="14"/>
  <c r="MK8" i="14"/>
  <c r="LZ9" i="14"/>
  <c r="MA9" i="14"/>
  <c r="MB9" i="14"/>
  <c r="MC9" i="14"/>
  <c r="MD9" i="14"/>
  <c r="ME9" i="14"/>
  <c r="MF9" i="14"/>
  <c r="MG9" i="14"/>
  <c r="MH9" i="14"/>
  <c r="MI9" i="14"/>
  <c r="MJ9" i="14"/>
  <c r="MK9" i="14"/>
  <c r="LZ10" i="14"/>
  <c r="MA10" i="14"/>
  <c r="MB10" i="14"/>
  <c r="MC10" i="14"/>
  <c r="MD10" i="14"/>
  <c r="ME10" i="14"/>
  <c r="MF10" i="14"/>
  <c r="MG10" i="14"/>
  <c r="MH10" i="14"/>
  <c r="MI10" i="14"/>
  <c r="MJ10" i="14"/>
  <c r="MK10" i="14"/>
  <c r="LZ11" i="14"/>
  <c r="MA11" i="14"/>
  <c r="MB11" i="14"/>
  <c r="MC11" i="14"/>
  <c r="MD11" i="14"/>
  <c r="ME11" i="14"/>
  <c r="MF11" i="14"/>
  <c r="MG11" i="14"/>
  <c r="MH11" i="14"/>
  <c r="MI11" i="14"/>
  <c r="MJ11" i="14"/>
  <c r="MK11" i="14"/>
  <c r="LZ12" i="14"/>
  <c r="MA12" i="14"/>
  <c r="MB12" i="14"/>
  <c r="MC12" i="14"/>
  <c r="MD12" i="14"/>
  <c r="ME12" i="14"/>
  <c r="MF12" i="14"/>
  <c r="MG12" i="14"/>
  <c r="MH12" i="14"/>
  <c r="MI12" i="14"/>
  <c r="MJ12" i="14"/>
  <c r="MK12" i="14"/>
  <c r="LZ13" i="14"/>
  <c r="MA13" i="14"/>
  <c r="MB13" i="14"/>
  <c r="MC13" i="14"/>
  <c r="MD13" i="14"/>
  <c r="ME13" i="14"/>
  <c r="MF13" i="14"/>
  <c r="MG13" i="14"/>
  <c r="MH13" i="14"/>
  <c r="MI13" i="14"/>
  <c r="MJ13" i="14"/>
  <c r="MK13" i="14"/>
  <c r="LZ14" i="14"/>
  <c r="MA14" i="14"/>
  <c r="MB14" i="14"/>
  <c r="MC14" i="14"/>
  <c r="MD14" i="14"/>
  <c r="ME14" i="14"/>
  <c r="MF14" i="14"/>
  <c r="MG14" i="14"/>
  <c r="MH14" i="14"/>
  <c r="MI14" i="14"/>
  <c r="MJ14" i="14"/>
  <c r="MK14" i="14"/>
  <c r="LM4" i="14"/>
  <c r="LN4" i="14"/>
  <c r="LO4" i="14"/>
  <c r="LP4" i="14"/>
  <c r="LQ4" i="14"/>
  <c r="LR4" i="14"/>
  <c r="LS4" i="14"/>
  <c r="LT4" i="14"/>
  <c r="LU4" i="14"/>
  <c r="LV4" i="14"/>
  <c r="LW4" i="14"/>
  <c r="LX4" i="14"/>
  <c r="LM5" i="14"/>
  <c r="LN5" i="14"/>
  <c r="LO5" i="14"/>
  <c r="LP5" i="14"/>
  <c r="LQ5" i="14"/>
  <c r="LR5" i="14"/>
  <c r="LS5" i="14"/>
  <c r="LT5" i="14"/>
  <c r="LU5" i="14"/>
  <c r="LV5" i="14"/>
  <c r="LW5" i="14"/>
  <c r="LX5" i="14"/>
  <c r="LM6" i="14"/>
  <c r="LN6" i="14"/>
  <c r="LO6" i="14"/>
  <c r="LP6" i="14"/>
  <c r="LQ6" i="14"/>
  <c r="LR6" i="14"/>
  <c r="LS6" i="14"/>
  <c r="LT6" i="14"/>
  <c r="LU6" i="14"/>
  <c r="LV6" i="14"/>
  <c r="LW6" i="14"/>
  <c r="LX6" i="14"/>
  <c r="LM7" i="14"/>
  <c r="LN7" i="14"/>
  <c r="LO7" i="14"/>
  <c r="LP7" i="14"/>
  <c r="LQ7" i="14"/>
  <c r="LR7" i="14"/>
  <c r="LS7" i="14"/>
  <c r="LT7" i="14"/>
  <c r="LU7" i="14"/>
  <c r="LV7" i="14"/>
  <c r="LW7" i="14"/>
  <c r="LX7" i="14"/>
  <c r="LM8" i="14"/>
  <c r="LN8" i="14"/>
  <c r="LO8" i="14"/>
  <c r="LP8" i="14"/>
  <c r="LQ8" i="14"/>
  <c r="LR8" i="14"/>
  <c r="LS8" i="14"/>
  <c r="LT8" i="14"/>
  <c r="LU8" i="14"/>
  <c r="LV8" i="14"/>
  <c r="LW8" i="14"/>
  <c r="LX8" i="14"/>
  <c r="LM9" i="14"/>
  <c r="LN9" i="14"/>
  <c r="LO9" i="14"/>
  <c r="LP9" i="14"/>
  <c r="LQ9" i="14"/>
  <c r="LR9" i="14"/>
  <c r="LS9" i="14"/>
  <c r="LT9" i="14"/>
  <c r="LU9" i="14"/>
  <c r="LV9" i="14"/>
  <c r="LW9" i="14"/>
  <c r="LX9" i="14"/>
  <c r="LM10" i="14"/>
  <c r="LN10" i="14"/>
  <c r="LO10" i="14"/>
  <c r="LP10" i="14"/>
  <c r="LQ10" i="14"/>
  <c r="LR10" i="14"/>
  <c r="LS10" i="14"/>
  <c r="LT10" i="14"/>
  <c r="LU10" i="14"/>
  <c r="LV10" i="14"/>
  <c r="LW10" i="14"/>
  <c r="LX10" i="14"/>
  <c r="LM11" i="14"/>
  <c r="LN11" i="14"/>
  <c r="LO11" i="14"/>
  <c r="LP11" i="14"/>
  <c r="LQ11" i="14"/>
  <c r="LR11" i="14"/>
  <c r="LS11" i="14"/>
  <c r="LT11" i="14"/>
  <c r="LU11" i="14"/>
  <c r="LV11" i="14"/>
  <c r="LW11" i="14"/>
  <c r="LX11" i="14"/>
  <c r="LM12" i="14"/>
  <c r="LN12" i="14"/>
  <c r="LO12" i="14"/>
  <c r="LP12" i="14"/>
  <c r="LQ12" i="14"/>
  <c r="LR12" i="14"/>
  <c r="LS12" i="14"/>
  <c r="LT12" i="14"/>
  <c r="LU12" i="14"/>
  <c r="LV12" i="14"/>
  <c r="LW12" i="14"/>
  <c r="LX12" i="14"/>
  <c r="LM13" i="14"/>
  <c r="LN13" i="14"/>
  <c r="LO13" i="14"/>
  <c r="LP13" i="14"/>
  <c r="LQ13" i="14"/>
  <c r="LR13" i="14"/>
  <c r="LS13" i="14"/>
  <c r="LT13" i="14"/>
  <c r="LU13" i="14"/>
  <c r="LV13" i="14"/>
  <c r="LW13" i="14"/>
  <c r="LX13" i="14"/>
  <c r="LM14" i="14"/>
  <c r="LN14" i="14"/>
  <c r="LO14" i="14"/>
  <c r="LP14" i="14"/>
  <c r="LQ14" i="14"/>
  <c r="LR14" i="14"/>
  <c r="LS14" i="14"/>
  <c r="LT14" i="14"/>
  <c r="LU14" i="14"/>
  <c r="LV14" i="14"/>
  <c r="LW14" i="14"/>
  <c r="LX14" i="14"/>
  <c r="KZ4" i="14"/>
  <c r="LA4" i="14"/>
  <c r="LB4" i="14"/>
  <c r="LC4" i="14"/>
  <c r="LD4" i="14"/>
  <c r="LE4" i="14"/>
  <c r="LF4" i="14"/>
  <c r="LG4" i="14"/>
  <c r="LH4" i="14"/>
  <c r="LI4" i="14"/>
  <c r="LJ4" i="14"/>
  <c r="LK4" i="14"/>
  <c r="KZ5" i="14"/>
  <c r="LA5" i="14"/>
  <c r="LB5" i="14"/>
  <c r="LC5" i="14"/>
  <c r="LD5" i="14"/>
  <c r="LE5" i="14"/>
  <c r="LF5" i="14"/>
  <c r="LG5" i="14"/>
  <c r="LH5" i="14"/>
  <c r="LI5" i="14"/>
  <c r="LJ5" i="14"/>
  <c r="LK5" i="14"/>
  <c r="KZ6" i="14"/>
  <c r="LA6" i="14"/>
  <c r="LB6" i="14"/>
  <c r="LC6" i="14"/>
  <c r="LD6" i="14"/>
  <c r="LE6" i="14"/>
  <c r="LF6" i="14"/>
  <c r="LG6" i="14"/>
  <c r="LH6" i="14"/>
  <c r="LI6" i="14"/>
  <c r="LJ6" i="14"/>
  <c r="LK6" i="14"/>
  <c r="KZ7" i="14"/>
  <c r="LA7" i="14"/>
  <c r="LB7" i="14"/>
  <c r="LC7" i="14"/>
  <c r="LD7" i="14"/>
  <c r="LE7" i="14"/>
  <c r="LF7" i="14"/>
  <c r="LG7" i="14"/>
  <c r="LH7" i="14"/>
  <c r="LI7" i="14"/>
  <c r="LJ7" i="14"/>
  <c r="LK7" i="14"/>
  <c r="KZ8" i="14"/>
  <c r="LA8" i="14"/>
  <c r="LB8" i="14"/>
  <c r="LC8" i="14"/>
  <c r="LD8" i="14"/>
  <c r="LE8" i="14"/>
  <c r="LF8" i="14"/>
  <c r="LG8" i="14"/>
  <c r="LH8" i="14"/>
  <c r="LI8" i="14"/>
  <c r="LJ8" i="14"/>
  <c r="LK8" i="14"/>
  <c r="KZ9" i="14"/>
  <c r="LA9" i="14"/>
  <c r="LB9" i="14"/>
  <c r="LC9" i="14"/>
  <c r="LD9" i="14"/>
  <c r="LE9" i="14"/>
  <c r="LF9" i="14"/>
  <c r="LG9" i="14"/>
  <c r="LH9" i="14"/>
  <c r="LI9" i="14"/>
  <c r="LJ9" i="14"/>
  <c r="LK9" i="14"/>
  <c r="KZ10" i="14"/>
  <c r="LA10" i="14"/>
  <c r="LB10" i="14"/>
  <c r="LC10" i="14"/>
  <c r="LD10" i="14"/>
  <c r="LE10" i="14"/>
  <c r="LF10" i="14"/>
  <c r="LG10" i="14"/>
  <c r="LH10" i="14"/>
  <c r="LI10" i="14"/>
  <c r="LJ10" i="14"/>
  <c r="LK10" i="14"/>
  <c r="KZ11" i="14"/>
  <c r="LA11" i="14"/>
  <c r="LB11" i="14"/>
  <c r="LC11" i="14"/>
  <c r="LD11" i="14"/>
  <c r="LE11" i="14"/>
  <c r="LF11" i="14"/>
  <c r="LG11" i="14"/>
  <c r="LH11" i="14"/>
  <c r="LI11" i="14"/>
  <c r="LJ11" i="14"/>
  <c r="LK11" i="14"/>
  <c r="KZ12" i="14"/>
  <c r="LA12" i="14"/>
  <c r="LB12" i="14"/>
  <c r="LC12" i="14"/>
  <c r="LD12" i="14"/>
  <c r="LE12" i="14"/>
  <c r="LF12" i="14"/>
  <c r="LG12" i="14"/>
  <c r="LH12" i="14"/>
  <c r="LI12" i="14"/>
  <c r="LJ12" i="14"/>
  <c r="LK12" i="14"/>
  <c r="KZ13" i="14"/>
  <c r="LA13" i="14"/>
  <c r="LB13" i="14"/>
  <c r="LC13" i="14"/>
  <c r="LD13" i="14"/>
  <c r="LE13" i="14"/>
  <c r="LF13" i="14"/>
  <c r="LG13" i="14"/>
  <c r="LH13" i="14"/>
  <c r="LI13" i="14"/>
  <c r="LJ13" i="14"/>
  <c r="LK13" i="14"/>
  <c r="KZ14" i="14"/>
  <c r="LA14" i="14"/>
  <c r="LB14" i="14"/>
  <c r="LC14" i="14"/>
  <c r="LD14" i="14"/>
  <c r="LE14" i="14"/>
  <c r="LF14" i="14"/>
  <c r="LG14" i="14"/>
  <c r="LH14" i="14"/>
  <c r="LI14" i="14"/>
  <c r="LJ14" i="14"/>
  <c r="LK14" i="14"/>
  <c r="KM4" i="14"/>
  <c r="KN4" i="14"/>
  <c r="KO4" i="14"/>
  <c r="KP4" i="14"/>
  <c r="KQ4" i="14"/>
  <c r="KR4" i="14"/>
  <c r="KS4" i="14"/>
  <c r="KT4" i="14"/>
  <c r="KU4" i="14"/>
  <c r="KV4" i="14"/>
  <c r="KW4" i="14"/>
  <c r="KX4" i="14"/>
  <c r="KM5" i="14"/>
  <c r="KN5" i="14"/>
  <c r="KO5" i="14"/>
  <c r="KP5" i="14"/>
  <c r="KQ5" i="14"/>
  <c r="KR5" i="14"/>
  <c r="KS5" i="14"/>
  <c r="KT5" i="14"/>
  <c r="KU5" i="14"/>
  <c r="KV5" i="14"/>
  <c r="KW5" i="14"/>
  <c r="KX5" i="14"/>
  <c r="KM6" i="14"/>
  <c r="KN6" i="14"/>
  <c r="KO6" i="14"/>
  <c r="KP6" i="14"/>
  <c r="KQ6" i="14"/>
  <c r="KR6" i="14"/>
  <c r="KS6" i="14"/>
  <c r="KT6" i="14"/>
  <c r="KU6" i="14"/>
  <c r="KV6" i="14"/>
  <c r="KW6" i="14"/>
  <c r="KX6" i="14"/>
  <c r="KM7" i="14"/>
  <c r="KN7" i="14"/>
  <c r="KO7" i="14"/>
  <c r="KP7" i="14"/>
  <c r="KQ7" i="14"/>
  <c r="KR7" i="14"/>
  <c r="KS7" i="14"/>
  <c r="KT7" i="14"/>
  <c r="KU7" i="14"/>
  <c r="KV7" i="14"/>
  <c r="KW7" i="14"/>
  <c r="KX7" i="14"/>
  <c r="KM8" i="14"/>
  <c r="KN8" i="14"/>
  <c r="KO8" i="14"/>
  <c r="KP8" i="14"/>
  <c r="KQ8" i="14"/>
  <c r="KR8" i="14"/>
  <c r="KS8" i="14"/>
  <c r="KT8" i="14"/>
  <c r="KU8" i="14"/>
  <c r="KV8" i="14"/>
  <c r="KW8" i="14"/>
  <c r="KX8" i="14"/>
  <c r="KM9" i="14"/>
  <c r="KN9" i="14"/>
  <c r="KO9" i="14"/>
  <c r="KP9" i="14"/>
  <c r="KQ9" i="14"/>
  <c r="KR9" i="14"/>
  <c r="KS9" i="14"/>
  <c r="KT9" i="14"/>
  <c r="KU9" i="14"/>
  <c r="KV9" i="14"/>
  <c r="KW9" i="14"/>
  <c r="KX9" i="14"/>
  <c r="KM10" i="14"/>
  <c r="KN10" i="14"/>
  <c r="KO10" i="14"/>
  <c r="KP10" i="14"/>
  <c r="KQ10" i="14"/>
  <c r="KR10" i="14"/>
  <c r="KS10" i="14"/>
  <c r="KT10" i="14"/>
  <c r="KU10" i="14"/>
  <c r="KV10" i="14"/>
  <c r="KW10" i="14"/>
  <c r="KX10" i="14"/>
  <c r="KM11" i="14"/>
  <c r="KN11" i="14"/>
  <c r="KO11" i="14"/>
  <c r="KP11" i="14"/>
  <c r="KQ11" i="14"/>
  <c r="KR11" i="14"/>
  <c r="KS11" i="14"/>
  <c r="KT11" i="14"/>
  <c r="KU11" i="14"/>
  <c r="KV11" i="14"/>
  <c r="KW11" i="14"/>
  <c r="KX11" i="14"/>
  <c r="KM12" i="14"/>
  <c r="KN12" i="14"/>
  <c r="KO12" i="14"/>
  <c r="KP12" i="14"/>
  <c r="KQ12" i="14"/>
  <c r="KR12" i="14"/>
  <c r="KS12" i="14"/>
  <c r="KT12" i="14"/>
  <c r="KU12" i="14"/>
  <c r="KV12" i="14"/>
  <c r="KW12" i="14"/>
  <c r="KX12" i="14"/>
  <c r="KM13" i="14"/>
  <c r="KN13" i="14"/>
  <c r="KO13" i="14"/>
  <c r="KP13" i="14"/>
  <c r="KQ13" i="14"/>
  <c r="KR13" i="14"/>
  <c r="KS13" i="14"/>
  <c r="KT13" i="14"/>
  <c r="KU13" i="14"/>
  <c r="KV13" i="14"/>
  <c r="KW13" i="14"/>
  <c r="KX13" i="14"/>
  <c r="KM14" i="14"/>
  <c r="KN14" i="14"/>
  <c r="KO14" i="14"/>
  <c r="KP14" i="14"/>
  <c r="KQ14" i="14"/>
  <c r="KR14" i="14"/>
  <c r="KS14" i="14"/>
  <c r="KT14" i="14"/>
  <c r="KU14" i="14"/>
  <c r="KV14" i="14"/>
  <c r="KW14" i="14"/>
  <c r="KX14" i="14"/>
  <c r="JZ4" i="14"/>
  <c r="KA4" i="14"/>
  <c r="KB4" i="14"/>
  <c r="KC4" i="14"/>
  <c r="KD4" i="14"/>
  <c r="KE4" i="14"/>
  <c r="KF4" i="14"/>
  <c r="KG4" i="14"/>
  <c r="KH4" i="14"/>
  <c r="KI4" i="14"/>
  <c r="KJ4" i="14"/>
  <c r="KK4" i="14"/>
  <c r="JZ5" i="14"/>
  <c r="KA5" i="14"/>
  <c r="KB5" i="14"/>
  <c r="KC5" i="14"/>
  <c r="KD5" i="14"/>
  <c r="KE5" i="14"/>
  <c r="KF5" i="14"/>
  <c r="KG5" i="14"/>
  <c r="KH5" i="14"/>
  <c r="KI5" i="14"/>
  <c r="KJ5" i="14"/>
  <c r="KK5" i="14"/>
  <c r="JZ6" i="14"/>
  <c r="KA6" i="14"/>
  <c r="KB6" i="14"/>
  <c r="KC6" i="14"/>
  <c r="KD6" i="14"/>
  <c r="KE6" i="14"/>
  <c r="KF6" i="14"/>
  <c r="KG6" i="14"/>
  <c r="KH6" i="14"/>
  <c r="KI6" i="14"/>
  <c r="KJ6" i="14"/>
  <c r="KK6" i="14"/>
  <c r="JZ7" i="14"/>
  <c r="KA7" i="14"/>
  <c r="KB7" i="14"/>
  <c r="KC7" i="14"/>
  <c r="KD7" i="14"/>
  <c r="KE7" i="14"/>
  <c r="KF7" i="14"/>
  <c r="KG7" i="14"/>
  <c r="KH7" i="14"/>
  <c r="KI7" i="14"/>
  <c r="KJ7" i="14"/>
  <c r="KK7" i="14"/>
  <c r="JZ8" i="14"/>
  <c r="KA8" i="14"/>
  <c r="KB8" i="14"/>
  <c r="KC8" i="14"/>
  <c r="KD8" i="14"/>
  <c r="KE8" i="14"/>
  <c r="KF8" i="14"/>
  <c r="KG8" i="14"/>
  <c r="KH8" i="14"/>
  <c r="KI8" i="14"/>
  <c r="KJ8" i="14"/>
  <c r="KK8" i="14"/>
  <c r="JZ9" i="14"/>
  <c r="KA9" i="14"/>
  <c r="KB9" i="14"/>
  <c r="KC9" i="14"/>
  <c r="KD9" i="14"/>
  <c r="KE9" i="14"/>
  <c r="KF9" i="14"/>
  <c r="KG9" i="14"/>
  <c r="KH9" i="14"/>
  <c r="KI9" i="14"/>
  <c r="KJ9" i="14"/>
  <c r="KK9" i="14"/>
  <c r="JZ10" i="14"/>
  <c r="KA10" i="14"/>
  <c r="KB10" i="14"/>
  <c r="KC10" i="14"/>
  <c r="KD10" i="14"/>
  <c r="KE10" i="14"/>
  <c r="KF10" i="14"/>
  <c r="KG10" i="14"/>
  <c r="KH10" i="14"/>
  <c r="KI10" i="14"/>
  <c r="KJ10" i="14"/>
  <c r="KK10" i="14"/>
  <c r="JZ11" i="14"/>
  <c r="KA11" i="14"/>
  <c r="KB11" i="14"/>
  <c r="KC11" i="14"/>
  <c r="KD11" i="14"/>
  <c r="KE11" i="14"/>
  <c r="KF11" i="14"/>
  <c r="KG11" i="14"/>
  <c r="KH11" i="14"/>
  <c r="KI11" i="14"/>
  <c r="KJ11" i="14"/>
  <c r="KK11" i="14"/>
  <c r="JZ12" i="14"/>
  <c r="KA12" i="14"/>
  <c r="KB12" i="14"/>
  <c r="KC12" i="14"/>
  <c r="KD12" i="14"/>
  <c r="KE12" i="14"/>
  <c r="KF12" i="14"/>
  <c r="KG12" i="14"/>
  <c r="KH12" i="14"/>
  <c r="KI12" i="14"/>
  <c r="KJ12" i="14"/>
  <c r="KK12" i="14"/>
  <c r="JZ13" i="14"/>
  <c r="KA13" i="14"/>
  <c r="KB13" i="14"/>
  <c r="KC13" i="14"/>
  <c r="KD13" i="14"/>
  <c r="KE13" i="14"/>
  <c r="KF13" i="14"/>
  <c r="KG13" i="14"/>
  <c r="KH13" i="14"/>
  <c r="KI13" i="14"/>
  <c r="KJ13" i="14"/>
  <c r="KK13" i="14"/>
  <c r="JZ14" i="14"/>
  <c r="KA14" i="14"/>
  <c r="KB14" i="14"/>
  <c r="KC14" i="14"/>
  <c r="KD14" i="14"/>
  <c r="KE14" i="14"/>
  <c r="KF14" i="14"/>
  <c r="KG14" i="14"/>
  <c r="KH14" i="14"/>
  <c r="KI14" i="14"/>
  <c r="KJ14" i="14"/>
  <c r="KK14" i="14"/>
  <c r="JM4" i="14"/>
  <c r="JN4" i="14"/>
  <c r="JO4" i="14"/>
  <c r="JP4" i="14"/>
  <c r="JQ4" i="14"/>
  <c r="JR4" i="14"/>
  <c r="JS4" i="14"/>
  <c r="JT4" i="14"/>
  <c r="JU4" i="14"/>
  <c r="JV4" i="14"/>
  <c r="JW4" i="14"/>
  <c r="JX4" i="14"/>
  <c r="JM5" i="14"/>
  <c r="JN5" i="14"/>
  <c r="JO5" i="14"/>
  <c r="JP5" i="14"/>
  <c r="JQ5" i="14"/>
  <c r="JR5" i="14"/>
  <c r="JS5" i="14"/>
  <c r="JT5" i="14"/>
  <c r="JU5" i="14"/>
  <c r="JV5" i="14"/>
  <c r="JW5" i="14"/>
  <c r="JX5" i="14"/>
  <c r="JM6" i="14"/>
  <c r="JN6" i="14"/>
  <c r="JO6" i="14"/>
  <c r="JP6" i="14"/>
  <c r="JQ6" i="14"/>
  <c r="JR6" i="14"/>
  <c r="JS6" i="14"/>
  <c r="JT6" i="14"/>
  <c r="JU6" i="14"/>
  <c r="JV6" i="14"/>
  <c r="JW6" i="14"/>
  <c r="JX6" i="14"/>
  <c r="JM7" i="14"/>
  <c r="JN7" i="14"/>
  <c r="JO7" i="14"/>
  <c r="JP7" i="14"/>
  <c r="JQ7" i="14"/>
  <c r="JR7" i="14"/>
  <c r="JS7" i="14"/>
  <c r="JT7" i="14"/>
  <c r="JU7" i="14"/>
  <c r="JV7" i="14"/>
  <c r="JW7" i="14"/>
  <c r="JX7" i="14"/>
  <c r="JM8" i="14"/>
  <c r="JN8" i="14"/>
  <c r="JO8" i="14"/>
  <c r="JP8" i="14"/>
  <c r="JQ8" i="14"/>
  <c r="JR8" i="14"/>
  <c r="JS8" i="14"/>
  <c r="JT8" i="14"/>
  <c r="JU8" i="14"/>
  <c r="JV8" i="14"/>
  <c r="JW8" i="14"/>
  <c r="JX8" i="14"/>
  <c r="JM9" i="14"/>
  <c r="JN9" i="14"/>
  <c r="JO9" i="14"/>
  <c r="JP9" i="14"/>
  <c r="JQ9" i="14"/>
  <c r="JR9" i="14"/>
  <c r="JS9" i="14"/>
  <c r="JT9" i="14"/>
  <c r="JU9" i="14"/>
  <c r="JV9" i="14"/>
  <c r="JW9" i="14"/>
  <c r="JX9" i="14"/>
  <c r="JM10" i="14"/>
  <c r="JN10" i="14"/>
  <c r="JO10" i="14"/>
  <c r="JP10" i="14"/>
  <c r="JQ10" i="14"/>
  <c r="JR10" i="14"/>
  <c r="JS10" i="14"/>
  <c r="JT10" i="14"/>
  <c r="JU10" i="14"/>
  <c r="JV10" i="14"/>
  <c r="JW10" i="14"/>
  <c r="JX10" i="14"/>
  <c r="JM11" i="14"/>
  <c r="JN11" i="14"/>
  <c r="JO11" i="14"/>
  <c r="JP11" i="14"/>
  <c r="JQ11" i="14"/>
  <c r="JR11" i="14"/>
  <c r="JS11" i="14"/>
  <c r="JT11" i="14"/>
  <c r="JU11" i="14"/>
  <c r="JV11" i="14"/>
  <c r="JW11" i="14"/>
  <c r="JX11" i="14"/>
  <c r="JM12" i="14"/>
  <c r="JN12" i="14"/>
  <c r="JO12" i="14"/>
  <c r="JP12" i="14"/>
  <c r="JQ12" i="14"/>
  <c r="JR12" i="14"/>
  <c r="JS12" i="14"/>
  <c r="JT12" i="14"/>
  <c r="JU12" i="14"/>
  <c r="JV12" i="14"/>
  <c r="JW12" i="14"/>
  <c r="JX12" i="14"/>
  <c r="JM13" i="14"/>
  <c r="JN13" i="14"/>
  <c r="JO13" i="14"/>
  <c r="JP13" i="14"/>
  <c r="JQ13" i="14"/>
  <c r="JR13" i="14"/>
  <c r="JS13" i="14"/>
  <c r="JT13" i="14"/>
  <c r="JU13" i="14"/>
  <c r="JV13" i="14"/>
  <c r="JW13" i="14"/>
  <c r="JX13" i="14"/>
  <c r="JM14" i="14"/>
  <c r="JN14" i="14"/>
  <c r="JO14" i="14"/>
  <c r="JP14" i="14"/>
  <c r="JQ14" i="14"/>
  <c r="JR14" i="14"/>
  <c r="JS14" i="14"/>
  <c r="JT14" i="14"/>
  <c r="JU14" i="14"/>
  <c r="JV14" i="14"/>
  <c r="JW14" i="14"/>
  <c r="JX14" i="14"/>
  <c r="M4" i="14"/>
  <c r="N4" i="14"/>
  <c r="O4" i="14"/>
  <c r="P4" i="14"/>
  <c r="Q4" i="14"/>
  <c r="R4" i="14"/>
  <c r="S4" i="14"/>
  <c r="T4" i="14"/>
  <c r="U4" i="14"/>
  <c r="V4" i="14"/>
  <c r="W4" i="14"/>
  <c r="X4" i="14"/>
  <c r="M5" i="14"/>
  <c r="N5" i="14"/>
  <c r="O5" i="14"/>
  <c r="P5" i="14"/>
  <c r="Q5" i="14"/>
  <c r="R5" i="14"/>
  <c r="S5" i="14"/>
  <c r="T5" i="14"/>
  <c r="U5" i="14"/>
  <c r="V5" i="14"/>
  <c r="W5" i="14"/>
  <c r="X5" i="14"/>
  <c r="M6" i="14"/>
  <c r="N6" i="14"/>
  <c r="O6" i="14"/>
  <c r="P6" i="14"/>
  <c r="Q6" i="14"/>
  <c r="R6" i="14"/>
  <c r="S6" i="14"/>
  <c r="T6" i="14"/>
  <c r="U6" i="14"/>
  <c r="V6" i="14"/>
  <c r="W6" i="14"/>
  <c r="X6" i="14"/>
  <c r="M7" i="14"/>
  <c r="N7" i="14"/>
  <c r="O7" i="14"/>
  <c r="P7" i="14"/>
  <c r="Q7" i="14"/>
  <c r="R7" i="14"/>
  <c r="S7" i="14"/>
  <c r="T7" i="14"/>
  <c r="U7" i="14"/>
  <c r="V7" i="14"/>
  <c r="W7" i="14"/>
  <c r="X7" i="14"/>
  <c r="M8" i="14"/>
  <c r="N8" i="14"/>
  <c r="O8" i="14"/>
  <c r="P8" i="14"/>
  <c r="Q8" i="14"/>
  <c r="R8" i="14"/>
  <c r="S8" i="14"/>
  <c r="T8" i="14"/>
  <c r="U8" i="14"/>
  <c r="V8" i="14"/>
  <c r="W8" i="14"/>
  <c r="X8" i="14"/>
  <c r="M9" i="14"/>
  <c r="N9" i="14"/>
  <c r="O9" i="14"/>
  <c r="P9" i="14"/>
  <c r="Q9" i="14"/>
  <c r="R9" i="14"/>
  <c r="S9" i="14"/>
  <c r="T9" i="14"/>
  <c r="U9" i="14"/>
  <c r="V9" i="14"/>
  <c r="W9" i="14"/>
  <c r="X9" i="14"/>
  <c r="M10" i="14"/>
  <c r="N10" i="14"/>
  <c r="O10" i="14"/>
  <c r="P10" i="14"/>
  <c r="Q10" i="14"/>
  <c r="R10" i="14"/>
  <c r="S10" i="14"/>
  <c r="T10" i="14"/>
  <c r="U10" i="14"/>
  <c r="V10" i="14"/>
  <c r="W10" i="14"/>
  <c r="X10" i="14"/>
  <c r="M11" i="14"/>
  <c r="N11" i="14"/>
  <c r="O11" i="14"/>
  <c r="P11" i="14"/>
  <c r="Q11" i="14"/>
  <c r="R11" i="14"/>
  <c r="S11" i="14"/>
  <c r="T11" i="14"/>
  <c r="U11" i="14"/>
  <c r="V11" i="14"/>
  <c r="W11" i="14"/>
  <c r="X11" i="14"/>
  <c r="M12" i="14"/>
  <c r="N12" i="14"/>
  <c r="O12" i="14"/>
  <c r="P12" i="14"/>
  <c r="Q12" i="14"/>
  <c r="R12" i="14"/>
  <c r="S12" i="14"/>
  <c r="T12" i="14"/>
  <c r="U12" i="14"/>
  <c r="V12" i="14"/>
  <c r="W12" i="14"/>
  <c r="X12" i="14"/>
  <c r="M13" i="14"/>
  <c r="N13" i="14"/>
  <c r="O13" i="14"/>
  <c r="P13" i="14"/>
  <c r="Q13" i="14"/>
  <c r="R13" i="14"/>
  <c r="S13" i="14"/>
  <c r="T13" i="14"/>
  <c r="U13" i="14"/>
  <c r="V13" i="14"/>
  <c r="W13" i="14"/>
  <c r="X13" i="14"/>
  <c r="M14" i="14"/>
  <c r="N14" i="14"/>
  <c r="O14" i="14"/>
  <c r="P14" i="14"/>
  <c r="Q14" i="14"/>
  <c r="R14" i="14"/>
  <c r="S14" i="14"/>
  <c r="T14" i="14"/>
  <c r="U14" i="14"/>
  <c r="V14" i="14"/>
  <c r="W14" i="14"/>
  <c r="X14" i="14"/>
  <c r="AZ5" i="14"/>
  <c r="BA5" i="14"/>
  <c r="BB5" i="14"/>
  <c r="BC5" i="14"/>
  <c r="BD5" i="14"/>
  <c r="BE5" i="14"/>
  <c r="BF5" i="14"/>
  <c r="BG5" i="14"/>
  <c r="BH5" i="14"/>
  <c r="BI5" i="14"/>
  <c r="BJ5" i="14"/>
  <c r="BK5" i="14"/>
  <c r="AZ6" i="14"/>
  <c r="BA6" i="14"/>
  <c r="BB6" i="14"/>
  <c r="BC6" i="14"/>
  <c r="BD6" i="14"/>
  <c r="BE6" i="14"/>
  <c r="BF6" i="14"/>
  <c r="BG6" i="14"/>
  <c r="BH6" i="14"/>
  <c r="BI6" i="14"/>
  <c r="BJ6" i="14"/>
  <c r="BK6" i="14"/>
  <c r="AZ7" i="14"/>
  <c r="BA7" i="14"/>
  <c r="BB7" i="14"/>
  <c r="BC7" i="14"/>
  <c r="BD7" i="14"/>
  <c r="BE7" i="14"/>
  <c r="BF7" i="14"/>
  <c r="BG7" i="14"/>
  <c r="BH7" i="14"/>
  <c r="BI7" i="14"/>
  <c r="BJ7" i="14"/>
  <c r="BK7" i="14"/>
  <c r="AZ8" i="14"/>
  <c r="BA8" i="14"/>
  <c r="BB8" i="14"/>
  <c r="BC8" i="14"/>
  <c r="BD8" i="14"/>
  <c r="BE8" i="14"/>
  <c r="BF8" i="14"/>
  <c r="BG8" i="14"/>
  <c r="BH8" i="14"/>
  <c r="BI8" i="14"/>
  <c r="BJ8" i="14"/>
  <c r="BK8" i="14"/>
  <c r="AZ9" i="14"/>
  <c r="BA9" i="14"/>
  <c r="BB9" i="14"/>
  <c r="BC9" i="14"/>
  <c r="BD9" i="14"/>
  <c r="BE9" i="14"/>
  <c r="BF9" i="14"/>
  <c r="BG9" i="14"/>
  <c r="BH9" i="14"/>
  <c r="BI9" i="14"/>
  <c r="BJ9" i="14"/>
  <c r="BK9" i="14"/>
  <c r="AZ10" i="14"/>
  <c r="BA10" i="14"/>
  <c r="BB10" i="14"/>
  <c r="BC10" i="14"/>
  <c r="BD10" i="14"/>
  <c r="BE10" i="14"/>
  <c r="BF10" i="14"/>
  <c r="BG10" i="14"/>
  <c r="BH10" i="14"/>
  <c r="BI10" i="14"/>
  <c r="BJ10" i="14"/>
  <c r="BK10" i="14"/>
  <c r="AZ11" i="14"/>
  <c r="BA11" i="14"/>
  <c r="BB11" i="14"/>
  <c r="BC11" i="14"/>
  <c r="BD11" i="14"/>
  <c r="BE11" i="14"/>
  <c r="BF11" i="14"/>
  <c r="BG11" i="14"/>
  <c r="BH11" i="14"/>
  <c r="BI11" i="14"/>
  <c r="BJ11" i="14"/>
  <c r="BK11" i="14"/>
  <c r="AZ12" i="14"/>
  <c r="BA12" i="14"/>
  <c r="BB12" i="14"/>
  <c r="BC12" i="14"/>
  <c r="BD12" i="14"/>
  <c r="BE12" i="14"/>
  <c r="BF12" i="14"/>
  <c r="BG12" i="14"/>
  <c r="BH12" i="14"/>
  <c r="BI12" i="14"/>
  <c r="BJ12" i="14"/>
  <c r="BK12" i="14"/>
  <c r="AZ13" i="14"/>
  <c r="BA13" i="14"/>
  <c r="BB13" i="14"/>
  <c r="BC13" i="14"/>
  <c r="BD13" i="14"/>
  <c r="BE13" i="14"/>
  <c r="BF13" i="14"/>
  <c r="BG13" i="14"/>
  <c r="BH13" i="14"/>
  <c r="BI13" i="14"/>
  <c r="BJ13" i="14"/>
  <c r="BK13" i="14"/>
  <c r="AZ14" i="14"/>
  <c r="BA14" i="14"/>
  <c r="BB14" i="14"/>
  <c r="BC14" i="14"/>
  <c r="BD14" i="14"/>
  <c r="BE14" i="14"/>
  <c r="BF14" i="14"/>
  <c r="BG14" i="14"/>
  <c r="BH14" i="14"/>
  <c r="BI14" i="14"/>
  <c r="BJ14" i="14"/>
  <c r="BK14" i="14"/>
  <c r="J16" i="1"/>
  <c r="I16" i="1"/>
  <c r="F16" i="1"/>
  <c r="A2" i="2"/>
  <c r="A2" i="3"/>
  <c r="B77" i="3"/>
  <c r="B6" i="3"/>
  <c r="A2" i="4"/>
  <c r="B33" i="4"/>
  <c r="B71" i="3" s="1"/>
  <c r="B72" i="3" s="1"/>
  <c r="B25" i="4"/>
  <c r="B59" i="3" s="1"/>
  <c r="B60" i="3" s="1"/>
  <c r="B62" i="3" s="1"/>
  <c r="B17" i="4"/>
  <c r="B44" i="3" s="1"/>
  <c r="B45" i="3" s="1"/>
  <c r="B47" i="3" s="1"/>
  <c r="B9" i="4"/>
  <c r="B19" i="3" s="1"/>
  <c r="B20" i="3" s="1"/>
  <c r="B25" i="3" s="1"/>
  <c r="LY4" i="14" l="1"/>
  <c r="ML11" i="14"/>
  <c r="ML5" i="14"/>
  <c r="MY11" i="14"/>
  <c r="MY5" i="14"/>
  <c r="NL11" i="14"/>
  <c r="NL5" i="14"/>
  <c r="NY11" i="14"/>
  <c r="NY5" i="14"/>
  <c r="OL12" i="14"/>
  <c r="OL4" i="14"/>
  <c r="KY11" i="14"/>
  <c r="LY12" i="14"/>
  <c r="OL5" i="14"/>
  <c r="OL6" i="14"/>
  <c r="LY8" i="14"/>
  <c r="KY5" i="14"/>
  <c r="LL14" i="14"/>
  <c r="LY13" i="14"/>
  <c r="LY6" i="14"/>
  <c r="ML12" i="14"/>
  <c r="ML8" i="14"/>
  <c r="MY12" i="14"/>
  <c r="MY8" i="14"/>
  <c r="NL12" i="14"/>
  <c r="NL8" i="14"/>
  <c r="NY12" i="14"/>
  <c r="NY8" i="14"/>
  <c r="OL8" i="14"/>
  <c r="KY14" i="14"/>
  <c r="KY13" i="14"/>
  <c r="KY10" i="14"/>
  <c r="KY9" i="14"/>
  <c r="KY8" i="14"/>
  <c r="KY7" i="14"/>
  <c r="KY4" i="14"/>
  <c r="LY14" i="14"/>
  <c r="LY9" i="14"/>
  <c r="LY7" i="14"/>
  <c r="ML13" i="14"/>
  <c r="ML6" i="14"/>
  <c r="MY13" i="14"/>
  <c r="MY6" i="14"/>
  <c r="NL13" i="14"/>
  <c r="NL6" i="14"/>
  <c r="NY13" i="14"/>
  <c r="NY6" i="14"/>
  <c r="OL13" i="14"/>
  <c r="ML14" i="14"/>
  <c r="ML9" i="14"/>
  <c r="ML7" i="14"/>
  <c r="MY14" i="14"/>
  <c r="MY9" i="14"/>
  <c r="MY7" i="14"/>
  <c r="NL14" i="14"/>
  <c r="NL9" i="14"/>
  <c r="NL7" i="14"/>
  <c r="NY14" i="14"/>
  <c r="NY9" i="14"/>
  <c r="NY7" i="14"/>
  <c r="OL14" i="14"/>
  <c r="OL9" i="14"/>
  <c r="OL7" i="14"/>
  <c r="ML4" i="14"/>
  <c r="MY4" i="14"/>
  <c r="NL4" i="14"/>
  <c r="NY4" i="14"/>
  <c r="OL10" i="14"/>
  <c r="KY6" i="14"/>
  <c r="LL13" i="14"/>
  <c r="ML10" i="14"/>
  <c r="KY12" i="14"/>
  <c r="LY10" i="14"/>
  <c r="LY5" i="14"/>
  <c r="LY11" i="14"/>
  <c r="MY10" i="14"/>
  <c r="NL10" i="14"/>
  <c r="NY10" i="14"/>
  <c r="OL11" i="14"/>
  <c r="LL7" i="14"/>
  <c r="LL6" i="14"/>
  <c r="LL4" i="14"/>
  <c r="LL8" i="14"/>
  <c r="LL5" i="14"/>
  <c r="LL11" i="14"/>
  <c r="LL10" i="14"/>
  <c r="LL12" i="14"/>
  <c r="LL9" i="14"/>
  <c r="B65" i="3"/>
  <c r="B79" i="3" s="1"/>
  <c r="C19" i="2"/>
  <c r="JK14" i="14" l="1"/>
  <c r="JJ14" i="14"/>
  <c r="JI14" i="14"/>
  <c r="JH14" i="14"/>
  <c r="JG14" i="14"/>
  <c r="JF14" i="14"/>
  <c r="JE14" i="14"/>
  <c r="JD14" i="14"/>
  <c r="JC14" i="14"/>
  <c r="JB14" i="14"/>
  <c r="JA14" i="14"/>
  <c r="IZ14" i="14"/>
  <c r="IX14" i="14"/>
  <c r="IW14" i="14"/>
  <c r="IV14" i="14"/>
  <c r="IU14" i="14"/>
  <c r="IT14" i="14"/>
  <c r="IS14" i="14"/>
  <c r="IR14" i="14"/>
  <c r="IQ14" i="14"/>
  <c r="IP14" i="14"/>
  <c r="IO14" i="14"/>
  <c r="IN14" i="14"/>
  <c r="IM14" i="14"/>
  <c r="IK14" i="14"/>
  <c r="IJ14" i="14"/>
  <c r="II14" i="14"/>
  <c r="IH14" i="14"/>
  <c r="IG14" i="14"/>
  <c r="IF14" i="14"/>
  <c r="IE14" i="14"/>
  <c r="ID14" i="14"/>
  <c r="IC14" i="14"/>
  <c r="IB14" i="14"/>
  <c r="IA14" i="14"/>
  <c r="HZ14" i="14"/>
  <c r="HX14" i="14"/>
  <c r="HW14" i="14"/>
  <c r="HV14" i="14"/>
  <c r="HU14" i="14"/>
  <c r="HT14" i="14"/>
  <c r="HS14" i="14"/>
  <c r="HR14" i="14"/>
  <c r="HQ14" i="14"/>
  <c r="HP14" i="14"/>
  <c r="HO14" i="14"/>
  <c r="HN14" i="14"/>
  <c r="HM14" i="14"/>
  <c r="HK14" i="14"/>
  <c r="HJ14" i="14"/>
  <c r="HI14" i="14"/>
  <c r="HH14" i="14"/>
  <c r="HG14" i="14"/>
  <c r="HF14" i="14"/>
  <c r="HE14" i="14"/>
  <c r="HD14" i="14"/>
  <c r="HC14" i="14"/>
  <c r="HB14" i="14"/>
  <c r="HA14" i="14"/>
  <c r="GZ14" i="14"/>
  <c r="GX14" i="14"/>
  <c r="GW14" i="14"/>
  <c r="GV14" i="14"/>
  <c r="GU14" i="14"/>
  <c r="GT14" i="14"/>
  <c r="GS14" i="14"/>
  <c r="GR14" i="14"/>
  <c r="GQ14" i="14"/>
  <c r="GP14" i="14"/>
  <c r="GO14" i="14"/>
  <c r="GN14" i="14"/>
  <c r="GM14" i="14"/>
  <c r="GK14" i="14"/>
  <c r="GJ14" i="14"/>
  <c r="GI14" i="14"/>
  <c r="GH14" i="14"/>
  <c r="GG14" i="14"/>
  <c r="GF14" i="14"/>
  <c r="GE14" i="14"/>
  <c r="GD14" i="14"/>
  <c r="GC14" i="14"/>
  <c r="GB14" i="14"/>
  <c r="GA14" i="14"/>
  <c r="FZ14" i="14"/>
  <c r="FX14" i="14"/>
  <c r="FW14" i="14"/>
  <c r="FV14" i="14"/>
  <c r="FU14" i="14"/>
  <c r="FT14" i="14"/>
  <c r="FS14" i="14"/>
  <c r="FR14" i="14"/>
  <c r="FQ14" i="14"/>
  <c r="FP14" i="14"/>
  <c r="FO14" i="14"/>
  <c r="FN14" i="14"/>
  <c r="FM14" i="14"/>
  <c r="FK14" i="14"/>
  <c r="FJ14" i="14"/>
  <c r="FI14" i="14"/>
  <c r="FH14" i="14"/>
  <c r="FG14" i="14"/>
  <c r="FF14" i="14"/>
  <c r="FE14" i="14"/>
  <c r="FD14" i="14"/>
  <c r="FC14" i="14"/>
  <c r="FB14" i="14"/>
  <c r="FA14" i="14"/>
  <c r="EZ14" i="14"/>
  <c r="EX14" i="14"/>
  <c r="EW14" i="14"/>
  <c r="EV14" i="14"/>
  <c r="EU14" i="14"/>
  <c r="ET14" i="14"/>
  <c r="ES14" i="14"/>
  <c r="ER14" i="14"/>
  <c r="EQ14" i="14"/>
  <c r="EP14" i="14"/>
  <c r="EO14" i="14"/>
  <c r="EN14" i="14"/>
  <c r="EM14" i="14"/>
  <c r="EK14" i="14"/>
  <c r="EJ14" i="14"/>
  <c r="EI14" i="14"/>
  <c r="EH14" i="14"/>
  <c r="EG14" i="14"/>
  <c r="EF14" i="14"/>
  <c r="EE14" i="14"/>
  <c r="ED14" i="14"/>
  <c r="EC14" i="14"/>
  <c r="EB14" i="14"/>
  <c r="EA14" i="14"/>
  <c r="DZ14" i="14"/>
  <c r="DX14" i="14"/>
  <c r="DW14" i="14"/>
  <c r="DV14" i="14"/>
  <c r="DU14" i="14"/>
  <c r="DT14" i="14"/>
  <c r="DS14" i="14"/>
  <c r="DR14" i="14"/>
  <c r="DQ14" i="14"/>
  <c r="DP14" i="14"/>
  <c r="DO14" i="14"/>
  <c r="DN14" i="14"/>
  <c r="DM14" i="14"/>
  <c r="DK14" i="14"/>
  <c r="DJ14" i="14"/>
  <c r="DI14" i="14"/>
  <c r="DH14" i="14"/>
  <c r="DG14" i="14"/>
  <c r="DF14" i="14"/>
  <c r="DE14" i="14"/>
  <c r="DD14" i="14"/>
  <c r="DC14" i="14"/>
  <c r="DB14" i="14"/>
  <c r="DA14" i="14"/>
  <c r="CZ14" i="14"/>
  <c r="CX14" i="14"/>
  <c r="CW14" i="14"/>
  <c r="CV14" i="14"/>
  <c r="CU14" i="14"/>
  <c r="CT14" i="14"/>
  <c r="CS14" i="14"/>
  <c r="CR14" i="14"/>
  <c r="CQ14" i="14"/>
  <c r="CP14" i="14"/>
  <c r="CO14" i="14"/>
  <c r="CN14" i="14"/>
  <c r="CM14" i="14"/>
  <c r="CK14" i="14"/>
  <c r="CJ14" i="14"/>
  <c r="CI14" i="14"/>
  <c r="CH14" i="14"/>
  <c r="CG14" i="14"/>
  <c r="CF14" i="14"/>
  <c r="CE14" i="14"/>
  <c r="CD14" i="14"/>
  <c r="CC14" i="14"/>
  <c r="CB14" i="14"/>
  <c r="CA14" i="14"/>
  <c r="BZ14" i="14"/>
  <c r="BX14" i="14"/>
  <c r="BW14" i="14"/>
  <c r="BV14" i="14"/>
  <c r="BU14" i="14"/>
  <c r="BT14" i="14"/>
  <c r="BS14" i="14"/>
  <c r="BR14" i="14"/>
  <c r="BQ14" i="14"/>
  <c r="BP14" i="14"/>
  <c r="BO14" i="14"/>
  <c r="BN14" i="14"/>
  <c r="BM14" i="14"/>
  <c r="AX14" i="14"/>
  <c r="AW14" i="14"/>
  <c r="AV14" i="14"/>
  <c r="AU14" i="14"/>
  <c r="AT14" i="14"/>
  <c r="AS14" i="14"/>
  <c r="AR14" i="14"/>
  <c r="AQ14" i="14"/>
  <c r="AP14" i="14"/>
  <c r="AO14" i="14"/>
  <c r="AN14" i="14"/>
  <c r="AM14" i="14"/>
  <c r="AK14" i="14"/>
  <c r="AJ14" i="14"/>
  <c r="AI14" i="14"/>
  <c r="AH14" i="14"/>
  <c r="AG14" i="14"/>
  <c r="AF14" i="14"/>
  <c r="AE14" i="14"/>
  <c r="AD14" i="14"/>
  <c r="AC14" i="14"/>
  <c r="AB14" i="14"/>
  <c r="AA14" i="14"/>
  <c r="Z14" i="14"/>
  <c r="C14" i="14"/>
  <c r="B14" i="14"/>
  <c r="A14" i="14"/>
  <c r="JK13" i="14"/>
  <c r="JJ13" i="14"/>
  <c r="JI13" i="14"/>
  <c r="JH13" i="14"/>
  <c r="JG13" i="14"/>
  <c r="JF13" i="14"/>
  <c r="JE13" i="14"/>
  <c r="JD13" i="14"/>
  <c r="JC13" i="14"/>
  <c r="JB13" i="14"/>
  <c r="JA13" i="14"/>
  <c r="IZ13" i="14"/>
  <c r="IX13" i="14"/>
  <c r="IW13" i="14"/>
  <c r="IV13" i="14"/>
  <c r="IU13" i="14"/>
  <c r="IT13" i="14"/>
  <c r="IS13" i="14"/>
  <c r="IR13" i="14"/>
  <c r="IQ13" i="14"/>
  <c r="IP13" i="14"/>
  <c r="IO13" i="14"/>
  <c r="IN13" i="14"/>
  <c r="IM13" i="14"/>
  <c r="IK13" i="14"/>
  <c r="IJ13" i="14"/>
  <c r="II13" i="14"/>
  <c r="IH13" i="14"/>
  <c r="IG13" i="14"/>
  <c r="IF13" i="14"/>
  <c r="IE13" i="14"/>
  <c r="ID13" i="14"/>
  <c r="IC13" i="14"/>
  <c r="IB13" i="14"/>
  <c r="IA13" i="14"/>
  <c r="HZ13" i="14"/>
  <c r="HX13" i="14"/>
  <c r="HW13" i="14"/>
  <c r="HV13" i="14"/>
  <c r="HU13" i="14"/>
  <c r="HT13" i="14"/>
  <c r="HS13" i="14"/>
  <c r="HR13" i="14"/>
  <c r="HQ13" i="14"/>
  <c r="HP13" i="14"/>
  <c r="HO13" i="14"/>
  <c r="HN13" i="14"/>
  <c r="HM13" i="14"/>
  <c r="HK13" i="14"/>
  <c r="HJ13" i="14"/>
  <c r="HI13" i="14"/>
  <c r="HH13" i="14"/>
  <c r="HG13" i="14"/>
  <c r="HF13" i="14"/>
  <c r="HE13" i="14"/>
  <c r="HD13" i="14"/>
  <c r="HC13" i="14"/>
  <c r="HB13" i="14"/>
  <c r="HA13" i="14"/>
  <c r="GZ13" i="14"/>
  <c r="GX13" i="14"/>
  <c r="GW13" i="14"/>
  <c r="GV13" i="14"/>
  <c r="GU13" i="14"/>
  <c r="GT13" i="14"/>
  <c r="GS13" i="14"/>
  <c r="GR13" i="14"/>
  <c r="GQ13" i="14"/>
  <c r="GP13" i="14"/>
  <c r="GO13" i="14"/>
  <c r="GN13" i="14"/>
  <c r="GM13" i="14"/>
  <c r="GK13" i="14"/>
  <c r="GJ13" i="14"/>
  <c r="GI13" i="14"/>
  <c r="GH13" i="14"/>
  <c r="GG13" i="14"/>
  <c r="GF13" i="14"/>
  <c r="GE13" i="14"/>
  <c r="GD13" i="14"/>
  <c r="GC13" i="14"/>
  <c r="GB13" i="14"/>
  <c r="GA13" i="14"/>
  <c r="FZ13" i="14"/>
  <c r="FX13" i="14"/>
  <c r="FW13" i="14"/>
  <c r="FV13" i="14"/>
  <c r="FU13" i="14"/>
  <c r="FT13" i="14"/>
  <c r="FS13" i="14"/>
  <c r="FR13" i="14"/>
  <c r="FQ13" i="14"/>
  <c r="FP13" i="14"/>
  <c r="FO13" i="14"/>
  <c r="FN13" i="14"/>
  <c r="FM13" i="14"/>
  <c r="FK13" i="14"/>
  <c r="FJ13" i="14"/>
  <c r="FI13" i="14"/>
  <c r="FH13" i="14"/>
  <c r="FG13" i="14"/>
  <c r="FF13" i="14"/>
  <c r="FE13" i="14"/>
  <c r="FD13" i="14"/>
  <c r="FC13" i="14"/>
  <c r="FB13" i="14"/>
  <c r="FA13" i="14"/>
  <c r="EZ13" i="14"/>
  <c r="EX13" i="14"/>
  <c r="EW13" i="14"/>
  <c r="EV13" i="14"/>
  <c r="EU13" i="14"/>
  <c r="ET13" i="14"/>
  <c r="ES13" i="14"/>
  <c r="ER13" i="14"/>
  <c r="EQ13" i="14"/>
  <c r="EP13" i="14"/>
  <c r="EO13" i="14"/>
  <c r="EN13" i="14"/>
  <c r="EM13" i="14"/>
  <c r="EK13" i="14"/>
  <c r="EJ13" i="14"/>
  <c r="EI13" i="14"/>
  <c r="EH13" i="14"/>
  <c r="EG13" i="14"/>
  <c r="EF13" i="14"/>
  <c r="EE13" i="14"/>
  <c r="ED13" i="14"/>
  <c r="EC13" i="14"/>
  <c r="EB13" i="14"/>
  <c r="EA13" i="14"/>
  <c r="DZ13" i="14"/>
  <c r="DX13" i="14"/>
  <c r="DW13" i="14"/>
  <c r="DV13" i="14"/>
  <c r="DU13" i="14"/>
  <c r="DT13" i="14"/>
  <c r="DS13" i="14"/>
  <c r="DR13" i="14"/>
  <c r="DQ13" i="14"/>
  <c r="DP13" i="14"/>
  <c r="DO13" i="14"/>
  <c r="DN13" i="14"/>
  <c r="DM13" i="14"/>
  <c r="DK13" i="14"/>
  <c r="DJ13" i="14"/>
  <c r="DI13" i="14"/>
  <c r="DH13" i="14"/>
  <c r="DG13" i="14"/>
  <c r="DF13" i="14"/>
  <c r="DE13" i="14"/>
  <c r="DD13" i="14"/>
  <c r="DC13" i="14"/>
  <c r="DB13" i="14"/>
  <c r="DA13" i="14"/>
  <c r="CZ13" i="14"/>
  <c r="CX13" i="14"/>
  <c r="CW13" i="14"/>
  <c r="CV13" i="14"/>
  <c r="CU13" i="14"/>
  <c r="CT13" i="14"/>
  <c r="CS13" i="14"/>
  <c r="CR13" i="14"/>
  <c r="CQ13" i="14"/>
  <c r="CP13" i="14"/>
  <c r="CO13" i="14"/>
  <c r="CN13" i="14"/>
  <c r="CM13" i="14"/>
  <c r="CK13" i="14"/>
  <c r="CJ13" i="14"/>
  <c r="CI13" i="14"/>
  <c r="CH13" i="14"/>
  <c r="CG13" i="14"/>
  <c r="CF13" i="14"/>
  <c r="CE13" i="14"/>
  <c r="CD13" i="14"/>
  <c r="CC13" i="14"/>
  <c r="CB13" i="14"/>
  <c r="CA13" i="14"/>
  <c r="BZ13" i="14"/>
  <c r="BX13" i="14"/>
  <c r="BW13" i="14"/>
  <c r="BV13" i="14"/>
  <c r="BU13" i="14"/>
  <c r="BT13" i="14"/>
  <c r="BS13" i="14"/>
  <c r="BR13" i="14"/>
  <c r="BQ13" i="14"/>
  <c r="BP13" i="14"/>
  <c r="BO13" i="14"/>
  <c r="BN13" i="14"/>
  <c r="BM13" i="14"/>
  <c r="AX13" i="14"/>
  <c r="AW13" i="14"/>
  <c r="AV13" i="14"/>
  <c r="AU13" i="14"/>
  <c r="AT13" i="14"/>
  <c r="AS13" i="14"/>
  <c r="AR13" i="14"/>
  <c r="AQ13" i="14"/>
  <c r="AP13" i="14"/>
  <c r="AO13" i="14"/>
  <c r="AN13" i="14"/>
  <c r="AM13" i="14"/>
  <c r="AK13" i="14"/>
  <c r="AJ13" i="14"/>
  <c r="AI13" i="14"/>
  <c r="AH13" i="14"/>
  <c r="AG13" i="14"/>
  <c r="AF13" i="14"/>
  <c r="AE13" i="14"/>
  <c r="AD13" i="14"/>
  <c r="AC13" i="14"/>
  <c r="AB13" i="14"/>
  <c r="AA13" i="14"/>
  <c r="Z13" i="14"/>
  <c r="C13" i="14"/>
  <c r="B13" i="14"/>
  <c r="A13" i="14"/>
  <c r="JK12" i="14"/>
  <c r="JJ12" i="14"/>
  <c r="JI12" i="14"/>
  <c r="JH12" i="14"/>
  <c r="JG12" i="14"/>
  <c r="JF12" i="14"/>
  <c r="JE12" i="14"/>
  <c r="JD12" i="14"/>
  <c r="JC12" i="14"/>
  <c r="JB12" i="14"/>
  <c r="JA12" i="14"/>
  <c r="IZ12" i="14"/>
  <c r="IX12" i="14"/>
  <c r="IW12" i="14"/>
  <c r="IV12" i="14"/>
  <c r="IU12" i="14"/>
  <c r="IT12" i="14"/>
  <c r="IS12" i="14"/>
  <c r="IR12" i="14"/>
  <c r="IQ12" i="14"/>
  <c r="IP12" i="14"/>
  <c r="IO12" i="14"/>
  <c r="IN12" i="14"/>
  <c r="IM12" i="14"/>
  <c r="IK12" i="14"/>
  <c r="IJ12" i="14"/>
  <c r="II12" i="14"/>
  <c r="IH12" i="14"/>
  <c r="IG12" i="14"/>
  <c r="IF12" i="14"/>
  <c r="IE12" i="14"/>
  <c r="ID12" i="14"/>
  <c r="IC12" i="14"/>
  <c r="IB12" i="14"/>
  <c r="IA12" i="14"/>
  <c r="HZ12" i="14"/>
  <c r="HX12" i="14"/>
  <c r="HW12" i="14"/>
  <c r="HV12" i="14"/>
  <c r="HU12" i="14"/>
  <c r="HT12" i="14"/>
  <c r="HS12" i="14"/>
  <c r="HR12" i="14"/>
  <c r="HQ12" i="14"/>
  <c r="HP12" i="14"/>
  <c r="HO12" i="14"/>
  <c r="HN12" i="14"/>
  <c r="HM12" i="14"/>
  <c r="HK12" i="14"/>
  <c r="HJ12" i="14"/>
  <c r="HI12" i="14"/>
  <c r="HH12" i="14"/>
  <c r="HG12" i="14"/>
  <c r="HF12" i="14"/>
  <c r="HE12" i="14"/>
  <c r="HD12" i="14"/>
  <c r="HC12" i="14"/>
  <c r="HB12" i="14"/>
  <c r="HA12" i="14"/>
  <c r="GZ12" i="14"/>
  <c r="GX12" i="14"/>
  <c r="GW12" i="14"/>
  <c r="GV12" i="14"/>
  <c r="GU12" i="14"/>
  <c r="GT12" i="14"/>
  <c r="GS12" i="14"/>
  <c r="GR12" i="14"/>
  <c r="GQ12" i="14"/>
  <c r="GP12" i="14"/>
  <c r="GO12" i="14"/>
  <c r="GN12" i="14"/>
  <c r="GM12" i="14"/>
  <c r="GK12" i="14"/>
  <c r="GJ12" i="14"/>
  <c r="GI12" i="14"/>
  <c r="GH12" i="14"/>
  <c r="GG12" i="14"/>
  <c r="GF12" i="14"/>
  <c r="GE12" i="14"/>
  <c r="GD12" i="14"/>
  <c r="GC12" i="14"/>
  <c r="GB12" i="14"/>
  <c r="GA12" i="14"/>
  <c r="FZ12" i="14"/>
  <c r="FX12" i="14"/>
  <c r="FW12" i="14"/>
  <c r="FV12" i="14"/>
  <c r="FU12" i="14"/>
  <c r="FT12" i="14"/>
  <c r="FS12" i="14"/>
  <c r="FR12" i="14"/>
  <c r="FQ12" i="14"/>
  <c r="FP12" i="14"/>
  <c r="FO12" i="14"/>
  <c r="FN12" i="14"/>
  <c r="FM12" i="14"/>
  <c r="FK12" i="14"/>
  <c r="FJ12" i="14"/>
  <c r="FI12" i="14"/>
  <c r="FH12" i="14"/>
  <c r="FG12" i="14"/>
  <c r="FF12" i="14"/>
  <c r="FE12" i="14"/>
  <c r="FD12" i="14"/>
  <c r="FC12" i="14"/>
  <c r="FB12" i="14"/>
  <c r="FA12" i="14"/>
  <c r="EZ12" i="14"/>
  <c r="EX12" i="14"/>
  <c r="EW12" i="14"/>
  <c r="EV12" i="14"/>
  <c r="EU12" i="14"/>
  <c r="ET12" i="14"/>
  <c r="ES12" i="14"/>
  <c r="ER12" i="14"/>
  <c r="EQ12" i="14"/>
  <c r="EP12" i="14"/>
  <c r="EO12" i="14"/>
  <c r="EN12" i="14"/>
  <c r="EM12" i="14"/>
  <c r="EK12" i="14"/>
  <c r="EJ12" i="14"/>
  <c r="EI12" i="14"/>
  <c r="EH12" i="14"/>
  <c r="EG12" i="14"/>
  <c r="EF12" i="14"/>
  <c r="EE12" i="14"/>
  <c r="ED12" i="14"/>
  <c r="EC12" i="14"/>
  <c r="EB12" i="14"/>
  <c r="EA12" i="14"/>
  <c r="DZ12" i="14"/>
  <c r="DX12" i="14"/>
  <c r="DW12" i="14"/>
  <c r="DV12" i="14"/>
  <c r="DU12" i="14"/>
  <c r="DT12" i="14"/>
  <c r="DS12" i="14"/>
  <c r="DR12" i="14"/>
  <c r="DQ12" i="14"/>
  <c r="DP12" i="14"/>
  <c r="DO12" i="14"/>
  <c r="DN12" i="14"/>
  <c r="DM12" i="14"/>
  <c r="DK12" i="14"/>
  <c r="DJ12" i="14"/>
  <c r="DI12" i="14"/>
  <c r="DH12" i="14"/>
  <c r="DG12" i="14"/>
  <c r="DF12" i="14"/>
  <c r="DE12" i="14"/>
  <c r="DD12" i="14"/>
  <c r="DC12" i="14"/>
  <c r="DB12" i="14"/>
  <c r="DA12" i="14"/>
  <c r="CZ12" i="14"/>
  <c r="CX12" i="14"/>
  <c r="CW12" i="14"/>
  <c r="CV12" i="14"/>
  <c r="CU12" i="14"/>
  <c r="CT12" i="14"/>
  <c r="CS12" i="14"/>
  <c r="CR12" i="14"/>
  <c r="CQ12" i="14"/>
  <c r="CP12" i="14"/>
  <c r="CO12" i="14"/>
  <c r="CN12" i="14"/>
  <c r="CM12" i="14"/>
  <c r="CK12" i="14"/>
  <c r="CJ12" i="14"/>
  <c r="CI12" i="14"/>
  <c r="CH12" i="14"/>
  <c r="CG12" i="14"/>
  <c r="CF12" i="14"/>
  <c r="CE12" i="14"/>
  <c r="CD12" i="14"/>
  <c r="CC12" i="14"/>
  <c r="CB12" i="14"/>
  <c r="CA12" i="14"/>
  <c r="BZ12" i="14"/>
  <c r="BX12" i="14"/>
  <c r="BW12" i="14"/>
  <c r="BV12" i="14"/>
  <c r="BU12" i="14"/>
  <c r="BT12" i="14"/>
  <c r="BS12" i="14"/>
  <c r="BR12" i="14"/>
  <c r="BQ12" i="14"/>
  <c r="BP12" i="14"/>
  <c r="BO12" i="14"/>
  <c r="BN12" i="14"/>
  <c r="BM12" i="14"/>
  <c r="AX12" i="14"/>
  <c r="AW12" i="14"/>
  <c r="AV12" i="14"/>
  <c r="AU12" i="14"/>
  <c r="AT12" i="14"/>
  <c r="AS12" i="14"/>
  <c r="AR12" i="14"/>
  <c r="AQ12" i="14"/>
  <c r="AP12" i="14"/>
  <c r="AO12" i="14"/>
  <c r="AN12" i="14"/>
  <c r="AM12" i="14"/>
  <c r="AK12" i="14"/>
  <c r="AJ12" i="14"/>
  <c r="AI12" i="14"/>
  <c r="AH12" i="14"/>
  <c r="AG12" i="14"/>
  <c r="AF12" i="14"/>
  <c r="AE12" i="14"/>
  <c r="AD12" i="14"/>
  <c r="AC12" i="14"/>
  <c r="AB12" i="14"/>
  <c r="AA12" i="14"/>
  <c r="Z12" i="14"/>
  <c r="C12" i="14"/>
  <c r="B12" i="14"/>
  <c r="A12" i="14"/>
  <c r="JK11" i="14"/>
  <c r="JJ11" i="14"/>
  <c r="JI11" i="14"/>
  <c r="JH11" i="14"/>
  <c r="JG11" i="14"/>
  <c r="JF11" i="14"/>
  <c r="JE11" i="14"/>
  <c r="JD11" i="14"/>
  <c r="JC11" i="14"/>
  <c r="JB11" i="14"/>
  <c r="JA11" i="14"/>
  <c r="IZ11" i="14"/>
  <c r="IX11" i="14"/>
  <c r="IW11" i="14"/>
  <c r="IV11" i="14"/>
  <c r="IU11" i="14"/>
  <c r="IT11" i="14"/>
  <c r="IS11" i="14"/>
  <c r="IR11" i="14"/>
  <c r="IQ11" i="14"/>
  <c r="IP11" i="14"/>
  <c r="IO11" i="14"/>
  <c r="IN11" i="14"/>
  <c r="IM11" i="14"/>
  <c r="IK11" i="14"/>
  <c r="IJ11" i="14"/>
  <c r="II11" i="14"/>
  <c r="IH11" i="14"/>
  <c r="IG11" i="14"/>
  <c r="IF11" i="14"/>
  <c r="IE11" i="14"/>
  <c r="ID11" i="14"/>
  <c r="IC11" i="14"/>
  <c r="IB11" i="14"/>
  <c r="IA11" i="14"/>
  <c r="HZ11" i="14"/>
  <c r="HX11" i="14"/>
  <c r="HW11" i="14"/>
  <c r="HV11" i="14"/>
  <c r="HU11" i="14"/>
  <c r="HT11" i="14"/>
  <c r="HS11" i="14"/>
  <c r="HR11" i="14"/>
  <c r="HQ11" i="14"/>
  <c r="HP11" i="14"/>
  <c r="HO11" i="14"/>
  <c r="HN11" i="14"/>
  <c r="HM11" i="14"/>
  <c r="HK11" i="14"/>
  <c r="HJ11" i="14"/>
  <c r="HI11" i="14"/>
  <c r="HH11" i="14"/>
  <c r="HG11" i="14"/>
  <c r="HF11" i="14"/>
  <c r="HE11" i="14"/>
  <c r="HD11" i="14"/>
  <c r="HC11" i="14"/>
  <c r="HB11" i="14"/>
  <c r="HA11" i="14"/>
  <c r="GZ11" i="14"/>
  <c r="GX11" i="14"/>
  <c r="GW11" i="14"/>
  <c r="GV11" i="14"/>
  <c r="GU11" i="14"/>
  <c r="GT11" i="14"/>
  <c r="GS11" i="14"/>
  <c r="GR11" i="14"/>
  <c r="GQ11" i="14"/>
  <c r="GP11" i="14"/>
  <c r="GO11" i="14"/>
  <c r="GN11" i="14"/>
  <c r="GM11" i="14"/>
  <c r="GK11" i="14"/>
  <c r="GJ11" i="14"/>
  <c r="GI11" i="14"/>
  <c r="GH11" i="14"/>
  <c r="GG11" i="14"/>
  <c r="GF11" i="14"/>
  <c r="GE11" i="14"/>
  <c r="GD11" i="14"/>
  <c r="GC11" i="14"/>
  <c r="GB11" i="14"/>
  <c r="GA11" i="14"/>
  <c r="FZ11" i="14"/>
  <c r="FX11" i="14"/>
  <c r="FW11" i="14"/>
  <c r="FV11" i="14"/>
  <c r="FU11" i="14"/>
  <c r="FT11" i="14"/>
  <c r="FS11" i="14"/>
  <c r="FR11" i="14"/>
  <c r="FQ11" i="14"/>
  <c r="FP11" i="14"/>
  <c r="FO11" i="14"/>
  <c r="FN11" i="14"/>
  <c r="FM11" i="14"/>
  <c r="FK11" i="14"/>
  <c r="FJ11" i="14"/>
  <c r="FI11" i="14"/>
  <c r="FH11" i="14"/>
  <c r="FG11" i="14"/>
  <c r="FF11" i="14"/>
  <c r="FE11" i="14"/>
  <c r="FD11" i="14"/>
  <c r="FC11" i="14"/>
  <c r="FB11" i="14"/>
  <c r="FA11" i="14"/>
  <c r="EZ11" i="14"/>
  <c r="EX11" i="14"/>
  <c r="EW11" i="14"/>
  <c r="EV11" i="14"/>
  <c r="EU11" i="14"/>
  <c r="ET11" i="14"/>
  <c r="ES11" i="14"/>
  <c r="ER11" i="14"/>
  <c r="EQ11" i="14"/>
  <c r="EP11" i="14"/>
  <c r="EO11" i="14"/>
  <c r="EN11" i="14"/>
  <c r="EM11" i="14"/>
  <c r="EK11" i="14"/>
  <c r="EJ11" i="14"/>
  <c r="EI11" i="14"/>
  <c r="EH11" i="14"/>
  <c r="EG11" i="14"/>
  <c r="EF11" i="14"/>
  <c r="EE11" i="14"/>
  <c r="ED11" i="14"/>
  <c r="EC11" i="14"/>
  <c r="EB11" i="14"/>
  <c r="EA11" i="14"/>
  <c r="DZ11" i="14"/>
  <c r="DX11" i="14"/>
  <c r="DW11" i="14"/>
  <c r="DV11" i="14"/>
  <c r="DU11" i="14"/>
  <c r="DT11" i="14"/>
  <c r="DS11" i="14"/>
  <c r="DR11" i="14"/>
  <c r="DQ11" i="14"/>
  <c r="DP11" i="14"/>
  <c r="DO11" i="14"/>
  <c r="DN11" i="14"/>
  <c r="DM11" i="14"/>
  <c r="DK11" i="14"/>
  <c r="DJ11" i="14"/>
  <c r="DI11" i="14"/>
  <c r="DH11" i="14"/>
  <c r="DG11" i="14"/>
  <c r="DF11" i="14"/>
  <c r="DE11" i="14"/>
  <c r="DD11" i="14"/>
  <c r="DC11" i="14"/>
  <c r="DB11" i="14"/>
  <c r="DA11" i="14"/>
  <c r="CZ11" i="14"/>
  <c r="CX11" i="14"/>
  <c r="CW11" i="14"/>
  <c r="CV11" i="14"/>
  <c r="CU11" i="14"/>
  <c r="CT11" i="14"/>
  <c r="CS11" i="14"/>
  <c r="CR11" i="14"/>
  <c r="CQ11" i="14"/>
  <c r="CP11" i="14"/>
  <c r="CO11" i="14"/>
  <c r="CN11" i="14"/>
  <c r="CM11" i="14"/>
  <c r="CK11" i="14"/>
  <c r="CJ11" i="14"/>
  <c r="CI11" i="14"/>
  <c r="CH11" i="14"/>
  <c r="CG11" i="14"/>
  <c r="CF11" i="14"/>
  <c r="CE11" i="14"/>
  <c r="CD11" i="14"/>
  <c r="CC11" i="14"/>
  <c r="CB11" i="14"/>
  <c r="CA11" i="14"/>
  <c r="BZ11" i="14"/>
  <c r="BX11" i="14"/>
  <c r="BW11" i="14"/>
  <c r="BV11" i="14"/>
  <c r="BU11" i="14"/>
  <c r="BT11" i="14"/>
  <c r="BS11" i="14"/>
  <c r="BR11" i="14"/>
  <c r="BQ11" i="14"/>
  <c r="BP11" i="14"/>
  <c r="BO11" i="14"/>
  <c r="BN11" i="14"/>
  <c r="BM11" i="14"/>
  <c r="AX11" i="14"/>
  <c r="AW11" i="14"/>
  <c r="AV11" i="14"/>
  <c r="AU11" i="14"/>
  <c r="AT11" i="14"/>
  <c r="AS11" i="14"/>
  <c r="AR11" i="14"/>
  <c r="AQ11" i="14"/>
  <c r="AP11" i="14"/>
  <c r="AO11" i="14"/>
  <c r="AN11" i="14"/>
  <c r="AM11" i="14"/>
  <c r="AK11" i="14"/>
  <c r="AJ11" i="14"/>
  <c r="AI11" i="14"/>
  <c r="AH11" i="14"/>
  <c r="AG11" i="14"/>
  <c r="AF11" i="14"/>
  <c r="AE11" i="14"/>
  <c r="AD11" i="14"/>
  <c r="AC11" i="14"/>
  <c r="AB11" i="14"/>
  <c r="AA11" i="14"/>
  <c r="Z11" i="14"/>
  <c r="C11" i="14"/>
  <c r="B11" i="14"/>
  <c r="A11" i="14"/>
  <c r="JK10" i="14"/>
  <c r="JJ10" i="14"/>
  <c r="JI10" i="14"/>
  <c r="JH10" i="14"/>
  <c r="JG10" i="14"/>
  <c r="JF10" i="14"/>
  <c r="JE10" i="14"/>
  <c r="JD10" i="14"/>
  <c r="JC10" i="14"/>
  <c r="JB10" i="14"/>
  <c r="JA10" i="14"/>
  <c r="IZ10" i="14"/>
  <c r="IX10" i="14"/>
  <c r="IW10" i="14"/>
  <c r="IV10" i="14"/>
  <c r="IU10" i="14"/>
  <c r="IT10" i="14"/>
  <c r="IS10" i="14"/>
  <c r="IR10" i="14"/>
  <c r="IQ10" i="14"/>
  <c r="IP10" i="14"/>
  <c r="IO10" i="14"/>
  <c r="IN10" i="14"/>
  <c r="IM10" i="14"/>
  <c r="IK10" i="14"/>
  <c r="IJ10" i="14"/>
  <c r="II10" i="14"/>
  <c r="IH10" i="14"/>
  <c r="IG10" i="14"/>
  <c r="IF10" i="14"/>
  <c r="IE10" i="14"/>
  <c r="ID10" i="14"/>
  <c r="IC10" i="14"/>
  <c r="IB10" i="14"/>
  <c r="IA10" i="14"/>
  <c r="HZ10" i="14"/>
  <c r="HX10" i="14"/>
  <c r="HW10" i="14"/>
  <c r="HV10" i="14"/>
  <c r="HU10" i="14"/>
  <c r="HT10" i="14"/>
  <c r="HS10" i="14"/>
  <c r="HR10" i="14"/>
  <c r="HQ10" i="14"/>
  <c r="HP10" i="14"/>
  <c r="HO10" i="14"/>
  <c r="HN10" i="14"/>
  <c r="HM10" i="14"/>
  <c r="HK10" i="14"/>
  <c r="HJ10" i="14"/>
  <c r="HI10" i="14"/>
  <c r="HH10" i="14"/>
  <c r="HG10" i="14"/>
  <c r="HF10" i="14"/>
  <c r="HE10" i="14"/>
  <c r="HD10" i="14"/>
  <c r="HC10" i="14"/>
  <c r="HB10" i="14"/>
  <c r="HA10" i="14"/>
  <c r="GZ10" i="14"/>
  <c r="GX10" i="14"/>
  <c r="GW10" i="14"/>
  <c r="GV10" i="14"/>
  <c r="GU10" i="14"/>
  <c r="GT10" i="14"/>
  <c r="GS10" i="14"/>
  <c r="GR10" i="14"/>
  <c r="GQ10" i="14"/>
  <c r="GP10" i="14"/>
  <c r="GO10" i="14"/>
  <c r="GN10" i="14"/>
  <c r="GM10" i="14"/>
  <c r="GK10" i="14"/>
  <c r="GJ10" i="14"/>
  <c r="GI10" i="14"/>
  <c r="GH10" i="14"/>
  <c r="GG10" i="14"/>
  <c r="GF10" i="14"/>
  <c r="GE10" i="14"/>
  <c r="GD10" i="14"/>
  <c r="GC10" i="14"/>
  <c r="GB10" i="14"/>
  <c r="GA10" i="14"/>
  <c r="FZ10" i="14"/>
  <c r="FX10" i="14"/>
  <c r="FW10" i="14"/>
  <c r="FV10" i="14"/>
  <c r="FU10" i="14"/>
  <c r="FT10" i="14"/>
  <c r="FS10" i="14"/>
  <c r="FR10" i="14"/>
  <c r="FQ10" i="14"/>
  <c r="FP10" i="14"/>
  <c r="FO10" i="14"/>
  <c r="FN10" i="14"/>
  <c r="FM10" i="14"/>
  <c r="FK10" i="14"/>
  <c r="FJ10" i="14"/>
  <c r="FI10" i="14"/>
  <c r="FH10" i="14"/>
  <c r="FG10" i="14"/>
  <c r="FF10" i="14"/>
  <c r="FE10" i="14"/>
  <c r="FD10" i="14"/>
  <c r="FC10" i="14"/>
  <c r="FB10" i="14"/>
  <c r="FA10" i="14"/>
  <c r="EZ10" i="14"/>
  <c r="EX10" i="14"/>
  <c r="EW10" i="14"/>
  <c r="EV10" i="14"/>
  <c r="EU10" i="14"/>
  <c r="ET10" i="14"/>
  <c r="ES10" i="14"/>
  <c r="ER10" i="14"/>
  <c r="EQ10" i="14"/>
  <c r="EP10" i="14"/>
  <c r="EO10" i="14"/>
  <c r="EN10" i="14"/>
  <c r="EM10" i="14"/>
  <c r="EK10" i="14"/>
  <c r="EJ10" i="14"/>
  <c r="EI10" i="14"/>
  <c r="EH10" i="14"/>
  <c r="EG10" i="14"/>
  <c r="EF10" i="14"/>
  <c r="EE10" i="14"/>
  <c r="ED10" i="14"/>
  <c r="EC10" i="14"/>
  <c r="EB10" i="14"/>
  <c r="EA10" i="14"/>
  <c r="DZ10" i="14"/>
  <c r="DX10" i="14"/>
  <c r="DW10" i="14"/>
  <c r="DV10" i="14"/>
  <c r="DU10" i="14"/>
  <c r="DT10" i="14"/>
  <c r="DS10" i="14"/>
  <c r="DR10" i="14"/>
  <c r="DQ10" i="14"/>
  <c r="DP10" i="14"/>
  <c r="DO10" i="14"/>
  <c r="DN10" i="14"/>
  <c r="DM10" i="14"/>
  <c r="DK10" i="14"/>
  <c r="DJ10" i="14"/>
  <c r="DI10" i="14"/>
  <c r="DH10" i="14"/>
  <c r="DG10" i="14"/>
  <c r="DF10" i="14"/>
  <c r="DE10" i="14"/>
  <c r="DD10" i="14"/>
  <c r="DC10" i="14"/>
  <c r="DB10" i="14"/>
  <c r="DA10" i="14"/>
  <c r="CZ10" i="14"/>
  <c r="CX10" i="14"/>
  <c r="CW10" i="14"/>
  <c r="CV10" i="14"/>
  <c r="CU10" i="14"/>
  <c r="CT10" i="14"/>
  <c r="CS10" i="14"/>
  <c r="CR10" i="14"/>
  <c r="CQ10" i="14"/>
  <c r="CP10" i="14"/>
  <c r="CO10" i="14"/>
  <c r="CN10" i="14"/>
  <c r="CM10" i="14"/>
  <c r="CK10" i="14"/>
  <c r="CJ10" i="14"/>
  <c r="CI10" i="14"/>
  <c r="CH10" i="14"/>
  <c r="CG10" i="14"/>
  <c r="CF10" i="14"/>
  <c r="CE10" i="14"/>
  <c r="CD10" i="14"/>
  <c r="CC10" i="14"/>
  <c r="CB10" i="14"/>
  <c r="CA10" i="14"/>
  <c r="BZ10" i="14"/>
  <c r="BX10" i="14"/>
  <c r="BW10" i="14"/>
  <c r="BV10" i="14"/>
  <c r="BU10" i="14"/>
  <c r="BT10" i="14"/>
  <c r="BS10" i="14"/>
  <c r="BR10" i="14"/>
  <c r="BQ10" i="14"/>
  <c r="BP10" i="14"/>
  <c r="BO10" i="14"/>
  <c r="BN10" i="14"/>
  <c r="BM10" i="14"/>
  <c r="AX10" i="14"/>
  <c r="AW10" i="14"/>
  <c r="AV10" i="14"/>
  <c r="AU10" i="14"/>
  <c r="AT10" i="14"/>
  <c r="AS10" i="14"/>
  <c r="AR10" i="14"/>
  <c r="AQ10" i="14"/>
  <c r="AP10" i="14"/>
  <c r="AO10" i="14"/>
  <c r="AN10" i="14"/>
  <c r="AM10" i="14"/>
  <c r="AK10" i="14"/>
  <c r="AJ10" i="14"/>
  <c r="AI10" i="14"/>
  <c r="AH10" i="14"/>
  <c r="AG10" i="14"/>
  <c r="AF10" i="14"/>
  <c r="AE10" i="14"/>
  <c r="AD10" i="14"/>
  <c r="AC10" i="14"/>
  <c r="AB10" i="14"/>
  <c r="AA10" i="14"/>
  <c r="Z10" i="14"/>
  <c r="C10" i="14"/>
  <c r="B10" i="14"/>
  <c r="A10" i="14"/>
  <c r="JK9" i="14"/>
  <c r="JJ9" i="14"/>
  <c r="JI9" i="14"/>
  <c r="JH9" i="14"/>
  <c r="JG9" i="14"/>
  <c r="JF9" i="14"/>
  <c r="JE9" i="14"/>
  <c r="JD9" i="14"/>
  <c r="JC9" i="14"/>
  <c r="JB9" i="14"/>
  <c r="JA9" i="14"/>
  <c r="IZ9" i="14"/>
  <c r="IX9" i="14"/>
  <c r="IW9" i="14"/>
  <c r="IV9" i="14"/>
  <c r="IU9" i="14"/>
  <c r="IT9" i="14"/>
  <c r="IS9" i="14"/>
  <c r="IR9" i="14"/>
  <c r="IQ9" i="14"/>
  <c r="IP9" i="14"/>
  <c r="IO9" i="14"/>
  <c r="IN9" i="14"/>
  <c r="IM9" i="14"/>
  <c r="IK9" i="14"/>
  <c r="IJ9" i="14"/>
  <c r="II9" i="14"/>
  <c r="IH9" i="14"/>
  <c r="IG9" i="14"/>
  <c r="IF9" i="14"/>
  <c r="IE9" i="14"/>
  <c r="ID9" i="14"/>
  <c r="IC9" i="14"/>
  <c r="IB9" i="14"/>
  <c r="IA9" i="14"/>
  <c r="HZ9" i="14"/>
  <c r="HX9" i="14"/>
  <c r="HW9" i="14"/>
  <c r="HV9" i="14"/>
  <c r="HU9" i="14"/>
  <c r="HT9" i="14"/>
  <c r="HS9" i="14"/>
  <c r="HR9" i="14"/>
  <c r="HQ9" i="14"/>
  <c r="HP9" i="14"/>
  <c r="HO9" i="14"/>
  <c r="HN9" i="14"/>
  <c r="HM9" i="14"/>
  <c r="HK9" i="14"/>
  <c r="HJ9" i="14"/>
  <c r="HI9" i="14"/>
  <c r="HH9" i="14"/>
  <c r="HG9" i="14"/>
  <c r="HF9" i="14"/>
  <c r="HE9" i="14"/>
  <c r="HD9" i="14"/>
  <c r="HC9" i="14"/>
  <c r="HB9" i="14"/>
  <c r="HA9" i="14"/>
  <c r="GZ9" i="14"/>
  <c r="GX9" i="14"/>
  <c r="GW9" i="14"/>
  <c r="GV9" i="14"/>
  <c r="GU9" i="14"/>
  <c r="GT9" i="14"/>
  <c r="GS9" i="14"/>
  <c r="GR9" i="14"/>
  <c r="GQ9" i="14"/>
  <c r="GP9" i="14"/>
  <c r="GO9" i="14"/>
  <c r="GN9" i="14"/>
  <c r="GM9" i="14"/>
  <c r="GK9" i="14"/>
  <c r="GJ9" i="14"/>
  <c r="GI9" i="14"/>
  <c r="GH9" i="14"/>
  <c r="GG9" i="14"/>
  <c r="GF9" i="14"/>
  <c r="GE9" i="14"/>
  <c r="GD9" i="14"/>
  <c r="GC9" i="14"/>
  <c r="GB9" i="14"/>
  <c r="GA9" i="14"/>
  <c r="FZ9" i="14"/>
  <c r="FX9" i="14"/>
  <c r="FW9" i="14"/>
  <c r="FV9" i="14"/>
  <c r="FU9" i="14"/>
  <c r="FT9" i="14"/>
  <c r="FS9" i="14"/>
  <c r="FR9" i="14"/>
  <c r="FQ9" i="14"/>
  <c r="FP9" i="14"/>
  <c r="FO9" i="14"/>
  <c r="FN9" i="14"/>
  <c r="FM9" i="14"/>
  <c r="FK9" i="14"/>
  <c r="FJ9" i="14"/>
  <c r="FI9" i="14"/>
  <c r="FH9" i="14"/>
  <c r="FG9" i="14"/>
  <c r="FF9" i="14"/>
  <c r="FE9" i="14"/>
  <c r="FD9" i="14"/>
  <c r="FC9" i="14"/>
  <c r="FB9" i="14"/>
  <c r="FA9" i="14"/>
  <c r="EZ9" i="14"/>
  <c r="EX9" i="14"/>
  <c r="EW9" i="14"/>
  <c r="EV9" i="14"/>
  <c r="EU9" i="14"/>
  <c r="ET9" i="14"/>
  <c r="ES9" i="14"/>
  <c r="ER9" i="14"/>
  <c r="EQ9" i="14"/>
  <c r="EP9" i="14"/>
  <c r="EO9" i="14"/>
  <c r="EN9" i="14"/>
  <c r="EM9" i="14"/>
  <c r="EK9" i="14"/>
  <c r="EJ9" i="14"/>
  <c r="EI9" i="14"/>
  <c r="EH9" i="14"/>
  <c r="EG9" i="14"/>
  <c r="EF9" i="14"/>
  <c r="EE9" i="14"/>
  <c r="ED9" i="14"/>
  <c r="EC9" i="14"/>
  <c r="EB9" i="14"/>
  <c r="EA9" i="14"/>
  <c r="DZ9" i="14"/>
  <c r="DX9" i="14"/>
  <c r="DW9" i="14"/>
  <c r="DV9" i="14"/>
  <c r="DU9" i="14"/>
  <c r="DT9" i="14"/>
  <c r="DS9" i="14"/>
  <c r="DR9" i="14"/>
  <c r="DQ9" i="14"/>
  <c r="DP9" i="14"/>
  <c r="DO9" i="14"/>
  <c r="DN9" i="14"/>
  <c r="DM9" i="14"/>
  <c r="DK9" i="14"/>
  <c r="DJ9" i="14"/>
  <c r="DI9" i="14"/>
  <c r="DH9" i="14"/>
  <c r="DG9" i="14"/>
  <c r="DF9" i="14"/>
  <c r="DE9" i="14"/>
  <c r="DD9" i="14"/>
  <c r="DC9" i="14"/>
  <c r="DB9" i="14"/>
  <c r="DA9" i="14"/>
  <c r="CZ9" i="14"/>
  <c r="CX9" i="14"/>
  <c r="CW9" i="14"/>
  <c r="CV9" i="14"/>
  <c r="CU9" i="14"/>
  <c r="CT9" i="14"/>
  <c r="CS9" i="14"/>
  <c r="CR9" i="14"/>
  <c r="CQ9" i="14"/>
  <c r="CP9" i="14"/>
  <c r="CO9" i="14"/>
  <c r="CN9" i="14"/>
  <c r="CM9" i="14"/>
  <c r="CK9" i="14"/>
  <c r="CJ9" i="14"/>
  <c r="CI9" i="14"/>
  <c r="CH9" i="14"/>
  <c r="CG9" i="14"/>
  <c r="CF9" i="14"/>
  <c r="CE9" i="14"/>
  <c r="CD9" i="14"/>
  <c r="CC9" i="14"/>
  <c r="CB9" i="14"/>
  <c r="CA9" i="14"/>
  <c r="BZ9" i="14"/>
  <c r="BX9" i="14"/>
  <c r="BW9" i="14"/>
  <c r="BV9" i="14"/>
  <c r="BU9" i="14"/>
  <c r="BT9" i="14"/>
  <c r="BS9" i="14"/>
  <c r="BR9" i="14"/>
  <c r="BQ9" i="14"/>
  <c r="BP9" i="14"/>
  <c r="BO9" i="14"/>
  <c r="BN9" i="14"/>
  <c r="BM9" i="14"/>
  <c r="AX9" i="14"/>
  <c r="AW9" i="14"/>
  <c r="AV9" i="14"/>
  <c r="AU9" i="14"/>
  <c r="AT9" i="14"/>
  <c r="AS9" i="14"/>
  <c r="AR9" i="14"/>
  <c r="AQ9" i="14"/>
  <c r="AP9" i="14"/>
  <c r="AO9" i="14"/>
  <c r="AN9" i="14"/>
  <c r="AM9" i="14"/>
  <c r="AK9" i="14"/>
  <c r="AJ9" i="14"/>
  <c r="AI9" i="14"/>
  <c r="AH9" i="14"/>
  <c r="AG9" i="14"/>
  <c r="AF9" i="14"/>
  <c r="AE9" i="14"/>
  <c r="AD9" i="14"/>
  <c r="AC9" i="14"/>
  <c r="AB9" i="14"/>
  <c r="AA9" i="14"/>
  <c r="Z9" i="14"/>
  <c r="C9" i="14"/>
  <c r="B9" i="14"/>
  <c r="A9" i="14"/>
  <c r="JK8" i="14"/>
  <c r="JJ8" i="14"/>
  <c r="JI8" i="14"/>
  <c r="JH8" i="14"/>
  <c r="JG8" i="14"/>
  <c r="JF8" i="14"/>
  <c r="JE8" i="14"/>
  <c r="JD8" i="14"/>
  <c r="JC8" i="14"/>
  <c r="JB8" i="14"/>
  <c r="JA8" i="14"/>
  <c r="IZ8" i="14"/>
  <c r="IX8" i="14"/>
  <c r="IW8" i="14"/>
  <c r="IV8" i="14"/>
  <c r="IU8" i="14"/>
  <c r="IT8" i="14"/>
  <c r="IS8" i="14"/>
  <c r="IR8" i="14"/>
  <c r="IQ8" i="14"/>
  <c r="IP8" i="14"/>
  <c r="IO8" i="14"/>
  <c r="IN8" i="14"/>
  <c r="IM8" i="14"/>
  <c r="IK8" i="14"/>
  <c r="IJ8" i="14"/>
  <c r="II8" i="14"/>
  <c r="IH8" i="14"/>
  <c r="IG8" i="14"/>
  <c r="IF8" i="14"/>
  <c r="IE8" i="14"/>
  <c r="ID8" i="14"/>
  <c r="IC8" i="14"/>
  <c r="IB8" i="14"/>
  <c r="IA8" i="14"/>
  <c r="HZ8" i="14"/>
  <c r="HX8" i="14"/>
  <c r="HW8" i="14"/>
  <c r="HV8" i="14"/>
  <c r="HU8" i="14"/>
  <c r="HT8" i="14"/>
  <c r="HS8" i="14"/>
  <c r="HR8" i="14"/>
  <c r="HQ8" i="14"/>
  <c r="HP8" i="14"/>
  <c r="HO8" i="14"/>
  <c r="HN8" i="14"/>
  <c r="HM8" i="14"/>
  <c r="HK8" i="14"/>
  <c r="HJ8" i="14"/>
  <c r="HI8" i="14"/>
  <c r="HH8" i="14"/>
  <c r="HG8" i="14"/>
  <c r="HF8" i="14"/>
  <c r="HE8" i="14"/>
  <c r="HD8" i="14"/>
  <c r="HC8" i="14"/>
  <c r="HB8" i="14"/>
  <c r="HA8" i="14"/>
  <c r="GZ8" i="14"/>
  <c r="GX8" i="14"/>
  <c r="GW8" i="14"/>
  <c r="GV8" i="14"/>
  <c r="GU8" i="14"/>
  <c r="GT8" i="14"/>
  <c r="GS8" i="14"/>
  <c r="GR8" i="14"/>
  <c r="GQ8" i="14"/>
  <c r="GP8" i="14"/>
  <c r="GO8" i="14"/>
  <c r="GN8" i="14"/>
  <c r="GM8" i="14"/>
  <c r="GK8" i="14"/>
  <c r="GJ8" i="14"/>
  <c r="GI8" i="14"/>
  <c r="GH8" i="14"/>
  <c r="GG8" i="14"/>
  <c r="GF8" i="14"/>
  <c r="GE8" i="14"/>
  <c r="GD8" i="14"/>
  <c r="GC8" i="14"/>
  <c r="GB8" i="14"/>
  <c r="GA8" i="14"/>
  <c r="FZ8" i="14"/>
  <c r="FX8" i="14"/>
  <c r="FW8" i="14"/>
  <c r="FV8" i="14"/>
  <c r="FU8" i="14"/>
  <c r="FT8" i="14"/>
  <c r="FS8" i="14"/>
  <c r="FR8" i="14"/>
  <c r="FQ8" i="14"/>
  <c r="FP8" i="14"/>
  <c r="FO8" i="14"/>
  <c r="FN8" i="14"/>
  <c r="FM8" i="14"/>
  <c r="FK8" i="14"/>
  <c r="FJ8" i="14"/>
  <c r="FI8" i="14"/>
  <c r="FH8" i="14"/>
  <c r="FG8" i="14"/>
  <c r="FF8" i="14"/>
  <c r="FE8" i="14"/>
  <c r="FD8" i="14"/>
  <c r="FC8" i="14"/>
  <c r="FB8" i="14"/>
  <c r="FA8" i="14"/>
  <c r="EZ8" i="14"/>
  <c r="EX8" i="14"/>
  <c r="EW8" i="14"/>
  <c r="EV8" i="14"/>
  <c r="EU8" i="14"/>
  <c r="ET8" i="14"/>
  <c r="ES8" i="14"/>
  <c r="ER8" i="14"/>
  <c r="EQ8" i="14"/>
  <c r="EP8" i="14"/>
  <c r="EO8" i="14"/>
  <c r="EN8" i="14"/>
  <c r="EM8" i="14"/>
  <c r="EK8" i="14"/>
  <c r="EJ8" i="14"/>
  <c r="EI8" i="14"/>
  <c r="EH8" i="14"/>
  <c r="EG8" i="14"/>
  <c r="EF8" i="14"/>
  <c r="EE8" i="14"/>
  <c r="ED8" i="14"/>
  <c r="EC8" i="14"/>
  <c r="EB8" i="14"/>
  <c r="EA8" i="14"/>
  <c r="DZ8" i="14"/>
  <c r="DX8" i="14"/>
  <c r="DW8" i="14"/>
  <c r="DV8" i="14"/>
  <c r="DU8" i="14"/>
  <c r="DT8" i="14"/>
  <c r="DS8" i="14"/>
  <c r="DR8" i="14"/>
  <c r="DQ8" i="14"/>
  <c r="DP8" i="14"/>
  <c r="DO8" i="14"/>
  <c r="DN8" i="14"/>
  <c r="DM8" i="14"/>
  <c r="DK8" i="14"/>
  <c r="DJ8" i="14"/>
  <c r="DI8" i="14"/>
  <c r="DH8" i="14"/>
  <c r="DG8" i="14"/>
  <c r="DF8" i="14"/>
  <c r="DE8" i="14"/>
  <c r="DD8" i="14"/>
  <c r="DC8" i="14"/>
  <c r="DB8" i="14"/>
  <c r="DA8" i="14"/>
  <c r="CZ8" i="14"/>
  <c r="CX8" i="14"/>
  <c r="CW8" i="14"/>
  <c r="CV8" i="14"/>
  <c r="CU8" i="14"/>
  <c r="CT8" i="14"/>
  <c r="CS8" i="14"/>
  <c r="CR8" i="14"/>
  <c r="CQ8" i="14"/>
  <c r="CP8" i="14"/>
  <c r="CO8" i="14"/>
  <c r="CN8" i="14"/>
  <c r="CM8" i="14"/>
  <c r="CK8" i="14"/>
  <c r="CJ8" i="14"/>
  <c r="CI8" i="14"/>
  <c r="CH8" i="14"/>
  <c r="CG8" i="14"/>
  <c r="CF8" i="14"/>
  <c r="CE8" i="14"/>
  <c r="CD8" i="14"/>
  <c r="CC8" i="14"/>
  <c r="CB8" i="14"/>
  <c r="CA8" i="14"/>
  <c r="BZ8" i="14"/>
  <c r="BX8" i="14"/>
  <c r="BW8" i="14"/>
  <c r="BV8" i="14"/>
  <c r="BU8" i="14"/>
  <c r="BT8" i="14"/>
  <c r="BS8" i="14"/>
  <c r="BR8" i="14"/>
  <c r="BQ8" i="14"/>
  <c r="BP8" i="14"/>
  <c r="BO8" i="14"/>
  <c r="BN8" i="14"/>
  <c r="BM8" i="14"/>
  <c r="AX8" i="14"/>
  <c r="AW8" i="14"/>
  <c r="AV8" i="14"/>
  <c r="AU8" i="14"/>
  <c r="AT8" i="14"/>
  <c r="AS8" i="14"/>
  <c r="AR8" i="14"/>
  <c r="AQ8" i="14"/>
  <c r="AP8" i="14"/>
  <c r="AO8" i="14"/>
  <c r="AN8" i="14"/>
  <c r="AM8" i="14"/>
  <c r="AK8" i="14"/>
  <c r="AJ8" i="14"/>
  <c r="AI8" i="14"/>
  <c r="AH8" i="14"/>
  <c r="AG8" i="14"/>
  <c r="AF8" i="14"/>
  <c r="AE8" i="14"/>
  <c r="AD8" i="14"/>
  <c r="AC8" i="14"/>
  <c r="AB8" i="14"/>
  <c r="AA8" i="14"/>
  <c r="Z8" i="14"/>
  <c r="C8" i="14"/>
  <c r="B8" i="14"/>
  <c r="A8" i="14"/>
  <c r="AX7" i="14"/>
  <c r="AW7" i="14"/>
  <c r="AV7" i="14"/>
  <c r="AU7" i="14"/>
  <c r="AT7" i="14"/>
  <c r="AS7" i="14"/>
  <c r="AR7" i="14"/>
  <c r="AQ7" i="14"/>
  <c r="AP7" i="14"/>
  <c r="AO7" i="14"/>
  <c r="AN7" i="14"/>
  <c r="AM7" i="14"/>
  <c r="AK7" i="14"/>
  <c r="AJ7" i="14"/>
  <c r="AI7" i="14"/>
  <c r="AH7" i="14"/>
  <c r="AG7" i="14"/>
  <c r="AF7" i="14"/>
  <c r="AE7" i="14"/>
  <c r="AD7" i="14"/>
  <c r="AC7" i="14"/>
  <c r="AB7" i="14"/>
  <c r="AA7" i="14"/>
  <c r="Z7" i="14"/>
  <c r="C7" i="14"/>
  <c r="G7" i="14" s="1"/>
  <c r="B7" i="14"/>
  <c r="A7" i="14"/>
  <c r="AX6" i="14"/>
  <c r="AW6" i="14"/>
  <c r="AV6" i="14"/>
  <c r="AU6" i="14"/>
  <c r="AT6" i="14"/>
  <c r="AS6" i="14"/>
  <c r="AR6" i="14"/>
  <c r="AQ6" i="14"/>
  <c r="AP6" i="14"/>
  <c r="AO6" i="14"/>
  <c r="AN6" i="14"/>
  <c r="AM6" i="14"/>
  <c r="AK6" i="14"/>
  <c r="AJ6" i="14"/>
  <c r="AI6" i="14"/>
  <c r="AH6" i="14"/>
  <c r="AG6" i="14"/>
  <c r="AF6" i="14"/>
  <c r="AE6" i="14"/>
  <c r="AD6" i="14"/>
  <c r="AC6" i="14"/>
  <c r="AB6" i="14"/>
  <c r="AA6" i="14"/>
  <c r="Z6" i="14"/>
  <c r="C6" i="14"/>
  <c r="G6" i="14" s="1"/>
  <c r="B6" i="14"/>
  <c r="A6" i="14"/>
  <c r="JK5" i="14"/>
  <c r="JJ5" i="14"/>
  <c r="JI5" i="14"/>
  <c r="JH5" i="14"/>
  <c r="JG5" i="14"/>
  <c r="JF5" i="14"/>
  <c r="JE5" i="14"/>
  <c r="JD5" i="14"/>
  <c r="JC5" i="14"/>
  <c r="JB5" i="14"/>
  <c r="JA5" i="14"/>
  <c r="IZ5" i="14"/>
  <c r="IX5" i="14"/>
  <c r="IW5" i="14"/>
  <c r="IV5" i="14"/>
  <c r="IU5" i="14"/>
  <c r="IT5" i="14"/>
  <c r="IS5" i="14"/>
  <c r="IR5" i="14"/>
  <c r="IQ5" i="14"/>
  <c r="IP5" i="14"/>
  <c r="IO5" i="14"/>
  <c r="IN5" i="14"/>
  <c r="IM5" i="14"/>
  <c r="IK5" i="14"/>
  <c r="IJ5" i="14"/>
  <c r="II5" i="14"/>
  <c r="IH5" i="14"/>
  <c r="IG5" i="14"/>
  <c r="IF5" i="14"/>
  <c r="IE5" i="14"/>
  <c r="ID5" i="14"/>
  <c r="IC5" i="14"/>
  <c r="IB5" i="14"/>
  <c r="IA5" i="14"/>
  <c r="HZ5" i="14"/>
  <c r="HX5" i="14"/>
  <c r="HW5" i="14"/>
  <c r="HV5" i="14"/>
  <c r="HU5" i="14"/>
  <c r="HT5" i="14"/>
  <c r="HS5" i="14"/>
  <c r="HR5" i="14"/>
  <c r="HQ5" i="14"/>
  <c r="HP5" i="14"/>
  <c r="HO5" i="14"/>
  <c r="HN5" i="14"/>
  <c r="HM5" i="14"/>
  <c r="HK5" i="14"/>
  <c r="HJ5" i="14"/>
  <c r="HI5" i="14"/>
  <c r="HH5" i="14"/>
  <c r="HG5" i="14"/>
  <c r="HF5" i="14"/>
  <c r="HE5" i="14"/>
  <c r="HD5" i="14"/>
  <c r="HC5" i="14"/>
  <c r="HB5" i="14"/>
  <c r="HA5" i="14"/>
  <c r="GZ5" i="14"/>
  <c r="GX5" i="14"/>
  <c r="GW5" i="14"/>
  <c r="GV5" i="14"/>
  <c r="GU5" i="14"/>
  <c r="GT5" i="14"/>
  <c r="GS5" i="14"/>
  <c r="GR5" i="14"/>
  <c r="GQ5" i="14"/>
  <c r="GP5" i="14"/>
  <c r="GO5" i="14"/>
  <c r="GN5" i="14"/>
  <c r="GM5" i="14"/>
  <c r="GK5" i="14"/>
  <c r="GJ5" i="14"/>
  <c r="GI5" i="14"/>
  <c r="GH5" i="14"/>
  <c r="GG5" i="14"/>
  <c r="GF5" i="14"/>
  <c r="GE5" i="14"/>
  <c r="GD5" i="14"/>
  <c r="GC5" i="14"/>
  <c r="GB5" i="14"/>
  <c r="GA5" i="14"/>
  <c r="FZ5" i="14"/>
  <c r="FX5" i="14"/>
  <c r="FW5" i="14"/>
  <c r="FV5" i="14"/>
  <c r="FU5" i="14"/>
  <c r="FT5" i="14"/>
  <c r="FS5" i="14"/>
  <c r="FR5" i="14"/>
  <c r="FQ5" i="14"/>
  <c r="FP5" i="14"/>
  <c r="FO5" i="14"/>
  <c r="FN5" i="14"/>
  <c r="FM5" i="14"/>
  <c r="FK5" i="14"/>
  <c r="FJ5" i="14"/>
  <c r="FI5" i="14"/>
  <c r="FH5" i="14"/>
  <c r="FG5" i="14"/>
  <c r="FF5" i="14"/>
  <c r="FE5" i="14"/>
  <c r="FD5" i="14"/>
  <c r="FC5" i="14"/>
  <c r="FB5" i="14"/>
  <c r="FA5" i="14"/>
  <c r="EZ5" i="14"/>
  <c r="EX5" i="14"/>
  <c r="EW5" i="14"/>
  <c r="EV5" i="14"/>
  <c r="EU5" i="14"/>
  <c r="ET5" i="14"/>
  <c r="ES5" i="14"/>
  <c r="ER5" i="14"/>
  <c r="EQ5" i="14"/>
  <c r="EP5" i="14"/>
  <c r="EO5" i="14"/>
  <c r="EN5" i="14"/>
  <c r="EM5" i="14"/>
  <c r="EK5" i="14"/>
  <c r="EJ5" i="14"/>
  <c r="EI5" i="14"/>
  <c r="EH5" i="14"/>
  <c r="EG5" i="14"/>
  <c r="EF5" i="14"/>
  <c r="EE5" i="14"/>
  <c r="ED5" i="14"/>
  <c r="EC5" i="14"/>
  <c r="EB5" i="14"/>
  <c r="EA5" i="14"/>
  <c r="DZ5" i="14"/>
  <c r="DX5" i="14"/>
  <c r="DW5" i="14"/>
  <c r="DV5" i="14"/>
  <c r="DU5" i="14"/>
  <c r="DT5" i="14"/>
  <c r="DS5" i="14"/>
  <c r="DR5" i="14"/>
  <c r="DQ5" i="14"/>
  <c r="DP5" i="14"/>
  <c r="DO5" i="14"/>
  <c r="DN5" i="14"/>
  <c r="DM5" i="14"/>
  <c r="DK5" i="14"/>
  <c r="DJ5" i="14"/>
  <c r="DI5" i="14"/>
  <c r="DH5" i="14"/>
  <c r="DG5" i="14"/>
  <c r="DF5" i="14"/>
  <c r="DE5" i="14"/>
  <c r="DD5" i="14"/>
  <c r="DC5" i="14"/>
  <c r="DB5" i="14"/>
  <c r="DA5" i="14"/>
  <c r="CZ5" i="14"/>
  <c r="CX5" i="14"/>
  <c r="CW5" i="14"/>
  <c r="CV5" i="14"/>
  <c r="CU5" i="14"/>
  <c r="CT5" i="14"/>
  <c r="CS5" i="14"/>
  <c r="CR5" i="14"/>
  <c r="CQ5" i="14"/>
  <c r="CP5" i="14"/>
  <c r="CO5" i="14"/>
  <c r="CN5" i="14"/>
  <c r="CM5" i="14"/>
  <c r="CK5" i="14"/>
  <c r="CJ5" i="14"/>
  <c r="CI5" i="14"/>
  <c r="CH5" i="14"/>
  <c r="CG5" i="14"/>
  <c r="CF5" i="14"/>
  <c r="CE5" i="14"/>
  <c r="CD5" i="14"/>
  <c r="CC5" i="14"/>
  <c r="CB5" i="14"/>
  <c r="CA5" i="14"/>
  <c r="BZ5" i="14"/>
  <c r="BX5" i="14"/>
  <c r="BW5" i="14"/>
  <c r="BV5" i="14"/>
  <c r="BU5" i="14"/>
  <c r="BT5" i="14"/>
  <c r="BS5" i="14"/>
  <c r="BR5" i="14"/>
  <c r="BQ5" i="14"/>
  <c r="BP5" i="14"/>
  <c r="BO5" i="14"/>
  <c r="BN5" i="14"/>
  <c r="BM5" i="14"/>
  <c r="AX5" i="14"/>
  <c r="AW5" i="14"/>
  <c r="AV5" i="14"/>
  <c r="AU5" i="14"/>
  <c r="AT5" i="14"/>
  <c r="AS5" i="14"/>
  <c r="AR5" i="14"/>
  <c r="AQ5" i="14"/>
  <c r="AP5" i="14"/>
  <c r="AO5" i="14"/>
  <c r="AN5" i="14"/>
  <c r="AM5" i="14"/>
  <c r="AK5" i="14"/>
  <c r="AJ5" i="14"/>
  <c r="AI5" i="14"/>
  <c r="AH5" i="14"/>
  <c r="AG5" i="14"/>
  <c r="AF5" i="14"/>
  <c r="AE5" i="14"/>
  <c r="AD5" i="14"/>
  <c r="AC5" i="14"/>
  <c r="AB5" i="14"/>
  <c r="AA5" i="14"/>
  <c r="Z5" i="14"/>
  <c r="C5" i="14"/>
  <c r="B5" i="14"/>
  <c r="A5" i="14"/>
  <c r="C4" i="14"/>
  <c r="G4" i="14" s="1"/>
  <c r="B4" i="14"/>
  <c r="A4" i="14"/>
  <c r="A2" i="14"/>
  <c r="H15" i="14"/>
  <c r="D15" i="14"/>
  <c r="G14" i="14"/>
  <c r="G13" i="14"/>
  <c r="G12" i="14"/>
  <c r="G11" i="14"/>
  <c r="G10" i="14"/>
  <c r="G9" i="14"/>
  <c r="G8" i="14"/>
  <c r="G5" i="14"/>
  <c r="H15" i="5"/>
  <c r="G15" i="5"/>
  <c r="E15" i="5"/>
  <c r="D15" i="5"/>
  <c r="F20" i="6"/>
  <c r="E20" i="6"/>
  <c r="D20" i="6"/>
  <c r="C20" i="6"/>
  <c r="B20" i="6"/>
  <c r="F19" i="6"/>
  <c r="E19" i="6"/>
  <c r="D19" i="6"/>
  <c r="C19" i="6"/>
  <c r="B19" i="6"/>
  <c r="F18" i="6"/>
  <c r="E18" i="6"/>
  <c r="D18" i="6"/>
  <c r="C18" i="6"/>
  <c r="B18" i="6"/>
  <c r="F17" i="6"/>
  <c r="E17" i="6"/>
  <c r="D17" i="6"/>
  <c r="C17" i="6"/>
  <c r="B17" i="6"/>
  <c r="F16" i="6"/>
  <c r="E16" i="6"/>
  <c r="D16" i="6"/>
  <c r="C16" i="6"/>
  <c r="B16" i="6"/>
  <c r="F15" i="6"/>
  <c r="E15" i="6"/>
  <c r="D15" i="6"/>
  <c r="C15" i="6"/>
  <c r="B15" i="6"/>
  <c r="F14" i="6"/>
  <c r="E14" i="6"/>
  <c r="D14" i="6"/>
  <c r="C14" i="6"/>
  <c r="B14" i="6"/>
  <c r="F13" i="6"/>
  <c r="E13" i="6"/>
  <c r="D13" i="6"/>
  <c r="C13" i="6"/>
  <c r="B13" i="6"/>
  <c r="B3" i="6"/>
  <c r="A2" i="6"/>
  <c r="H50" i="6"/>
  <c r="G50" i="6"/>
  <c r="F50" i="6"/>
  <c r="E50" i="6"/>
  <c r="D50" i="6"/>
  <c r="C50" i="6"/>
  <c r="B50" i="6"/>
  <c r="H49" i="6"/>
  <c r="G49" i="6"/>
  <c r="F49" i="6"/>
  <c r="E49" i="6"/>
  <c r="D49" i="6"/>
  <c r="C49" i="6"/>
  <c r="B49" i="6"/>
  <c r="H48" i="6"/>
  <c r="G48" i="6"/>
  <c r="F48" i="6"/>
  <c r="E48" i="6"/>
  <c r="D48" i="6"/>
  <c r="C48" i="6"/>
  <c r="B48" i="6"/>
  <c r="H47" i="6"/>
  <c r="G47" i="6"/>
  <c r="F47" i="6"/>
  <c r="E47" i="6"/>
  <c r="D47" i="6"/>
  <c r="C47" i="6"/>
  <c r="B47" i="6"/>
  <c r="H46" i="6"/>
  <c r="G46" i="6"/>
  <c r="F46" i="6"/>
  <c r="E46" i="6"/>
  <c r="D46" i="6"/>
  <c r="C46" i="6"/>
  <c r="B46" i="6"/>
  <c r="F42" i="6"/>
  <c r="G42" i="6" s="1"/>
  <c r="F41" i="6"/>
  <c r="G41" i="6" s="1"/>
  <c r="F40" i="6"/>
  <c r="G40" i="6" s="1"/>
  <c r="F39" i="6"/>
  <c r="G39" i="6" s="1"/>
  <c r="F38" i="6"/>
  <c r="G38" i="6" s="1"/>
  <c r="F37" i="6"/>
  <c r="G37" i="6" s="1"/>
  <c r="F36" i="6"/>
  <c r="G36" i="6" s="1"/>
  <c r="F35" i="6"/>
  <c r="G35" i="6" s="1"/>
  <c r="F34" i="6"/>
  <c r="G34" i="6" s="1"/>
  <c r="F33" i="6"/>
  <c r="G33" i="6" s="1"/>
  <c r="F32" i="6"/>
  <c r="G32" i="6" s="1"/>
  <c r="F31" i="6"/>
  <c r="G31" i="6" s="1"/>
  <c r="F30" i="6"/>
  <c r="G30" i="6" s="1"/>
  <c r="F29" i="6"/>
  <c r="G29" i="6" s="1"/>
  <c r="F28" i="6"/>
  <c r="G28" i="6" s="1"/>
  <c r="F27" i="6"/>
  <c r="G27" i="6" s="1"/>
  <c r="F26" i="6"/>
  <c r="G26" i="6" s="1"/>
  <c r="F25" i="6"/>
  <c r="G25" i="6" s="1"/>
  <c r="F24" i="6"/>
  <c r="G24" i="6" s="1"/>
  <c r="F23" i="6"/>
  <c r="G23" i="6" s="1"/>
  <c r="Y17" i="7"/>
  <c r="Z17" i="7"/>
  <c r="AA17" i="7"/>
  <c r="AB17" i="7" s="1"/>
  <c r="AC17" i="7" s="1"/>
  <c r="AD17" i="7" s="1"/>
  <c r="AE17" i="7" s="1"/>
  <c r="AF17" i="7" s="1"/>
  <c r="AG17" i="7" s="1"/>
  <c r="AH17" i="7" s="1"/>
  <c r="E79" i="7"/>
  <c r="E80" i="7" s="1"/>
  <c r="A2" i="7"/>
  <c r="E56" i="7"/>
  <c r="F55" i="7"/>
  <c r="F56" i="7" s="1"/>
  <c r="E51" i="7"/>
  <c r="F50" i="7"/>
  <c r="G50" i="7" s="1"/>
  <c r="H50" i="7" s="1"/>
  <c r="I50" i="7" s="1"/>
  <c r="J50" i="7" s="1"/>
  <c r="K50" i="7" s="1"/>
  <c r="L50" i="7" s="1"/>
  <c r="M50" i="7" s="1"/>
  <c r="N50" i="7" s="1"/>
  <c r="O50" i="7" s="1"/>
  <c r="P50" i="7" s="1"/>
  <c r="Q50" i="7" s="1"/>
  <c r="R50" i="7" s="1"/>
  <c r="S50" i="7" s="1"/>
  <c r="T50" i="7" s="1"/>
  <c r="U50" i="7" s="1"/>
  <c r="V50" i="7" s="1"/>
  <c r="W50" i="7" s="1"/>
  <c r="X50" i="7" s="1"/>
  <c r="Y50" i="7" s="1"/>
  <c r="Z50" i="7" s="1"/>
  <c r="AA50" i="7" s="1"/>
  <c r="AB50" i="7" s="1"/>
  <c r="AC50" i="7" s="1"/>
  <c r="AD50" i="7" s="1"/>
  <c r="AE50" i="7" s="1"/>
  <c r="AF50" i="7" s="1"/>
  <c r="AG50" i="7" s="1"/>
  <c r="AH50" i="7" s="1"/>
  <c r="F49" i="7"/>
  <c r="G49" i="7" s="1"/>
  <c r="H49" i="7" s="1"/>
  <c r="I49" i="7" s="1"/>
  <c r="J49" i="7" s="1"/>
  <c r="K49" i="7" s="1"/>
  <c r="L49" i="7" s="1"/>
  <c r="M49" i="7" s="1"/>
  <c r="N49" i="7" s="1"/>
  <c r="O49" i="7" s="1"/>
  <c r="P49" i="7" s="1"/>
  <c r="Q49" i="7" s="1"/>
  <c r="R49" i="7" s="1"/>
  <c r="S49" i="7" s="1"/>
  <c r="T49" i="7" s="1"/>
  <c r="U49" i="7" s="1"/>
  <c r="V49" i="7" s="1"/>
  <c r="W49" i="7" s="1"/>
  <c r="X49" i="7" s="1"/>
  <c r="Y49" i="7" s="1"/>
  <c r="Z49" i="7" s="1"/>
  <c r="AA49" i="7" s="1"/>
  <c r="AB49" i="7" s="1"/>
  <c r="AC49" i="7" s="1"/>
  <c r="AD49" i="7" s="1"/>
  <c r="AE49" i="7" s="1"/>
  <c r="AF49" i="7" s="1"/>
  <c r="AG49" i="7" s="1"/>
  <c r="AH49" i="7" s="1"/>
  <c r="F48" i="7"/>
  <c r="G48" i="7" s="1"/>
  <c r="H48" i="7" s="1"/>
  <c r="I48" i="7" s="1"/>
  <c r="J48" i="7" s="1"/>
  <c r="K48" i="7" s="1"/>
  <c r="L48" i="7" s="1"/>
  <c r="M48" i="7" s="1"/>
  <c r="N48" i="7" s="1"/>
  <c r="O48" i="7" s="1"/>
  <c r="P48" i="7" s="1"/>
  <c r="Q48" i="7" s="1"/>
  <c r="R48" i="7" s="1"/>
  <c r="S48" i="7" s="1"/>
  <c r="T48" i="7" s="1"/>
  <c r="U48" i="7" s="1"/>
  <c r="V48" i="7" s="1"/>
  <c r="W48" i="7" s="1"/>
  <c r="X48" i="7" s="1"/>
  <c r="Y48" i="7" s="1"/>
  <c r="Z48" i="7" s="1"/>
  <c r="AA48" i="7" s="1"/>
  <c r="AB48" i="7" s="1"/>
  <c r="AC48" i="7" s="1"/>
  <c r="AD48" i="7" s="1"/>
  <c r="AE48" i="7" s="1"/>
  <c r="AF48" i="7" s="1"/>
  <c r="AG48" i="7" s="1"/>
  <c r="AH48" i="7" s="1"/>
  <c r="F47" i="7"/>
  <c r="G47" i="7" s="1"/>
  <c r="H47" i="7" s="1"/>
  <c r="I47" i="7" s="1"/>
  <c r="J47" i="7" s="1"/>
  <c r="K47" i="7" s="1"/>
  <c r="L47" i="7" s="1"/>
  <c r="M47" i="7" s="1"/>
  <c r="N47" i="7" s="1"/>
  <c r="O47" i="7" s="1"/>
  <c r="P47" i="7" s="1"/>
  <c r="Q47" i="7" s="1"/>
  <c r="R47" i="7" s="1"/>
  <c r="S47" i="7" s="1"/>
  <c r="T47" i="7" s="1"/>
  <c r="U47" i="7" s="1"/>
  <c r="V47" i="7" s="1"/>
  <c r="W47" i="7" s="1"/>
  <c r="X47" i="7" s="1"/>
  <c r="Y47" i="7" s="1"/>
  <c r="Z47" i="7" s="1"/>
  <c r="AA47" i="7" s="1"/>
  <c r="AB47" i="7" s="1"/>
  <c r="AC47" i="7" s="1"/>
  <c r="AD47" i="7" s="1"/>
  <c r="AE47" i="7" s="1"/>
  <c r="AF47" i="7" s="1"/>
  <c r="AG47" i="7" s="1"/>
  <c r="AH47" i="7" s="1"/>
  <c r="F46" i="7"/>
  <c r="G46" i="7" s="1"/>
  <c r="E43" i="7"/>
  <c r="F42" i="7"/>
  <c r="G42" i="7" s="1"/>
  <c r="H42" i="7" s="1"/>
  <c r="I42" i="7" s="1"/>
  <c r="J42" i="7" s="1"/>
  <c r="K42" i="7" s="1"/>
  <c r="L42" i="7" s="1"/>
  <c r="M42" i="7" s="1"/>
  <c r="N42" i="7" s="1"/>
  <c r="O42" i="7" s="1"/>
  <c r="P42" i="7" s="1"/>
  <c r="Q42" i="7" s="1"/>
  <c r="R42" i="7" s="1"/>
  <c r="S42" i="7" s="1"/>
  <c r="T42" i="7" s="1"/>
  <c r="U42" i="7" s="1"/>
  <c r="V42" i="7" s="1"/>
  <c r="W42" i="7" s="1"/>
  <c r="X42" i="7" s="1"/>
  <c r="Y42" i="7" s="1"/>
  <c r="Z42" i="7" s="1"/>
  <c r="AA42" i="7" s="1"/>
  <c r="AB42" i="7" s="1"/>
  <c r="AC42" i="7" s="1"/>
  <c r="AD42" i="7" s="1"/>
  <c r="AE42" i="7" s="1"/>
  <c r="AF42" i="7" s="1"/>
  <c r="AG42" i="7" s="1"/>
  <c r="AH42" i="7" s="1"/>
  <c r="F41" i="7"/>
  <c r="G41" i="7" s="1"/>
  <c r="H41" i="7" s="1"/>
  <c r="I41" i="7" s="1"/>
  <c r="J41" i="7" s="1"/>
  <c r="K41" i="7" s="1"/>
  <c r="L41" i="7" s="1"/>
  <c r="M41" i="7" s="1"/>
  <c r="N41" i="7" s="1"/>
  <c r="O41" i="7" s="1"/>
  <c r="P41" i="7" s="1"/>
  <c r="Q41" i="7" s="1"/>
  <c r="R41" i="7" s="1"/>
  <c r="S41" i="7" s="1"/>
  <c r="T41" i="7" s="1"/>
  <c r="U41" i="7" s="1"/>
  <c r="V41" i="7" s="1"/>
  <c r="W41" i="7" s="1"/>
  <c r="X41" i="7" s="1"/>
  <c r="Y41" i="7" s="1"/>
  <c r="Z41" i="7" s="1"/>
  <c r="AA41" i="7" s="1"/>
  <c r="AB41" i="7" s="1"/>
  <c r="AC41" i="7" s="1"/>
  <c r="AD41" i="7" s="1"/>
  <c r="AE41" i="7" s="1"/>
  <c r="AF41" i="7" s="1"/>
  <c r="AG41" i="7" s="1"/>
  <c r="AH41" i="7" s="1"/>
  <c r="F40" i="7"/>
  <c r="G40" i="7" s="1"/>
  <c r="H40" i="7" s="1"/>
  <c r="I40" i="7" s="1"/>
  <c r="J40" i="7" s="1"/>
  <c r="K40" i="7" s="1"/>
  <c r="L40" i="7" s="1"/>
  <c r="M40" i="7" s="1"/>
  <c r="N40" i="7" s="1"/>
  <c r="O40" i="7" s="1"/>
  <c r="P40" i="7" s="1"/>
  <c r="Q40" i="7" s="1"/>
  <c r="R40" i="7" s="1"/>
  <c r="S40" i="7" s="1"/>
  <c r="T40" i="7" s="1"/>
  <c r="U40" i="7" s="1"/>
  <c r="V40" i="7" s="1"/>
  <c r="W40" i="7" s="1"/>
  <c r="X40" i="7" s="1"/>
  <c r="Y40" i="7" s="1"/>
  <c r="F39" i="7"/>
  <c r="E36" i="7"/>
  <c r="F35" i="7"/>
  <c r="G35" i="7" s="1"/>
  <c r="H35" i="7" s="1"/>
  <c r="I35" i="7" s="1"/>
  <c r="J35" i="7" s="1"/>
  <c r="K35" i="7" s="1"/>
  <c r="L35" i="7" s="1"/>
  <c r="M35" i="7" s="1"/>
  <c r="N35" i="7" s="1"/>
  <c r="O35" i="7" s="1"/>
  <c r="P35" i="7" s="1"/>
  <c r="Q35" i="7" s="1"/>
  <c r="R35" i="7" s="1"/>
  <c r="S35" i="7" s="1"/>
  <c r="T35" i="7" s="1"/>
  <c r="U35" i="7" s="1"/>
  <c r="V35" i="7" s="1"/>
  <c r="W35" i="7" s="1"/>
  <c r="X35" i="7" s="1"/>
  <c r="Y35" i="7" s="1"/>
  <c r="Z35" i="7" s="1"/>
  <c r="AA35" i="7" s="1"/>
  <c r="AB35" i="7" s="1"/>
  <c r="AC35" i="7" s="1"/>
  <c r="AD35" i="7" s="1"/>
  <c r="AE35" i="7" s="1"/>
  <c r="AF35" i="7" s="1"/>
  <c r="AG35" i="7" s="1"/>
  <c r="AH35" i="7" s="1"/>
  <c r="F34" i="7"/>
  <c r="G34" i="7" s="1"/>
  <c r="H34" i="7" s="1"/>
  <c r="I34" i="7" s="1"/>
  <c r="J34" i="7" s="1"/>
  <c r="K34" i="7" s="1"/>
  <c r="L34" i="7" s="1"/>
  <c r="M34" i="7" s="1"/>
  <c r="N34" i="7" s="1"/>
  <c r="O34" i="7" s="1"/>
  <c r="P34" i="7" s="1"/>
  <c r="Q34" i="7" s="1"/>
  <c r="R34" i="7" s="1"/>
  <c r="S34" i="7" s="1"/>
  <c r="T34" i="7" s="1"/>
  <c r="U34" i="7" s="1"/>
  <c r="V34" i="7" s="1"/>
  <c r="W34" i="7" s="1"/>
  <c r="X34" i="7" s="1"/>
  <c r="Y34" i="7" s="1"/>
  <c r="Z34" i="7" s="1"/>
  <c r="AA34" i="7" s="1"/>
  <c r="AB34" i="7" s="1"/>
  <c r="AC34" i="7" s="1"/>
  <c r="AD34" i="7" s="1"/>
  <c r="AE34" i="7" s="1"/>
  <c r="AF34" i="7" s="1"/>
  <c r="AG34" i="7" s="1"/>
  <c r="AH34" i="7" s="1"/>
  <c r="F33" i="7"/>
  <c r="G33" i="7" s="1"/>
  <c r="H33" i="7" s="1"/>
  <c r="I33" i="7" s="1"/>
  <c r="J33" i="7" s="1"/>
  <c r="K33" i="7" s="1"/>
  <c r="L33" i="7" s="1"/>
  <c r="M33" i="7" s="1"/>
  <c r="N33" i="7" s="1"/>
  <c r="O33" i="7" s="1"/>
  <c r="P33" i="7" s="1"/>
  <c r="Q33" i="7" s="1"/>
  <c r="R33" i="7" s="1"/>
  <c r="S33" i="7" s="1"/>
  <c r="T33" i="7" s="1"/>
  <c r="U33" i="7" s="1"/>
  <c r="V33" i="7" s="1"/>
  <c r="W33" i="7" s="1"/>
  <c r="X33" i="7" s="1"/>
  <c r="Y33" i="7" s="1"/>
  <c r="Z33" i="7" s="1"/>
  <c r="AA33" i="7" s="1"/>
  <c r="AB33" i="7" s="1"/>
  <c r="AC33" i="7" s="1"/>
  <c r="AD33" i="7" s="1"/>
  <c r="AE33" i="7" s="1"/>
  <c r="AF33" i="7" s="1"/>
  <c r="AG33" i="7" s="1"/>
  <c r="AH33" i="7" s="1"/>
  <c r="F32" i="7"/>
  <c r="G32" i="7" s="1"/>
  <c r="H32" i="7" s="1"/>
  <c r="I32" i="7" s="1"/>
  <c r="J32" i="7" s="1"/>
  <c r="K32" i="7" s="1"/>
  <c r="L32" i="7" s="1"/>
  <c r="M32" i="7" s="1"/>
  <c r="N32" i="7" s="1"/>
  <c r="O32" i="7" s="1"/>
  <c r="P32" i="7" s="1"/>
  <c r="Q32" i="7" s="1"/>
  <c r="R32" i="7" s="1"/>
  <c r="S32" i="7" s="1"/>
  <c r="T32" i="7" s="1"/>
  <c r="U32" i="7" s="1"/>
  <c r="V32" i="7" s="1"/>
  <c r="W32" i="7" s="1"/>
  <c r="X32" i="7" s="1"/>
  <c r="Y32" i="7" s="1"/>
  <c r="Z32" i="7" s="1"/>
  <c r="AA32" i="7" s="1"/>
  <c r="AB32" i="7" s="1"/>
  <c r="AC32" i="7" s="1"/>
  <c r="AD32" i="7" s="1"/>
  <c r="AE32" i="7" s="1"/>
  <c r="AF32" i="7" s="1"/>
  <c r="AG32" i="7" s="1"/>
  <c r="AH32" i="7" s="1"/>
  <c r="F31" i="7"/>
  <c r="G31" i="7" s="1"/>
  <c r="H31" i="7" s="1"/>
  <c r="I31" i="7" s="1"/>
  <c r="J31" i="7" s="1"/>
  <c r="K31" i="7" s="1"/>
  <c r="L31" i="7" s="1"/>
  <c r="M31" i="7" s="1"/>
  <c r="N31" i="7" s="1"/>
  <c r="O31" i="7" s="1"/>
  <c r="P31" i="7" s="1"/>
  <c r="Q31" i="7" s="1"/>
  <c r="R31" i="7" s="1"/>
  <c r="S31" i="7" s="1"/>
  <c r="T31" i="7" s="1"/>
  <c r="U31" i="7" s="1"/>
  <c r="V31" i="7" s="1"/>
  <c r="W31" i="7" s="1"/>
  <c r="X31" i="7" s="1"/>
  <c r="Y31" i="7" s="1"/>
  <c r="Z31" i="7" s="1"/>
  <c r="AA31" i="7" s="1"/>
  <c r="AB31" i="7" s="1"/>
  <c r="AC31" i="7" s="1"/>
  <c r="AD31" i="7" s="1"/>
  <c r="AE31" i="7" s="1"/>
  <c r="AF31" i="7" s="1"/>
  <c r="AG31" i="7" s="1"/>
  <c r="AH31" i="7" s="1"/>
  <c r="F30" i="7"/>
  <c r="G30" i="7" s="1"/>
  <c r="H30" i="7" s="1"/>
  <c r="I30" i="7" s="1"/>
  <c r="J30" i="7" s="1"/>
  <c r="K30" i="7" s="1"/>
  <c r="L30" i="7" s="1"/>
  <c r="M30" i="7" s="1"/>
  <c r="N30" i="7" s="1"/>
  <c r="O30" i="7" s="1"/>
  <c r="P30" i="7" s="1"/>
  <c r="Q30" i="7" s="1"/>
  <c r="R30" i="7" s="1"/>
  <c r="S30" i="7" s="1"/>
  <c r="T30" i="7" s="1"/>
  <c r="U30" i="7" s="1"/>
  <c r="V30" i="7" s="1"/>
  <c r="W30" i="7" s="1"/>
  <c r="X30" i="7" s="1"/>
  <c r="Y30" i="7" s="1"/>
  <c r="Z30" i="7" s="1"/>
  <c r="AA30" i="7" s="1"/>
  <c r="AB30" i="7" s="1"/>
  <c r="AC30" i="7" s="1"/>
  <c r="AD30" i="7" s="1"/>
  <c r="AE30" i="7" s="1"/>
  <c r="AF30" i="7" s="1"/>
  <c r="AG30" i="7" s="1"/>
  <c r="AH30" i="7" s="1"/>
  <c r="F29" i="7"/>
  <c r="G29" i="7" s="1"/>
  <c r="H29" i="7" s="1"/>
  <c r="I29" i="7" s="1"/>
  <c r="J29" i="7" s="1"/>
  <c r="K29" i="7" s="1"/>
  <c r="L29" i="7" s="1"/>
  <c r="M29" i="7" s="1"/>
  <c r="N29" i="7" s="1"/>
  <c r="O29" i="7" s="1"/>
  <c r="P29" i="7" s="1"/>
  <c r="Q29" i="7" s="1"/>
  <c r="R29" i="7" s="1"/>
  <c r="S29" i="7" s="1"/>
  <c r="T29" i="7" s="1"/>
  <c r="U29" i="7" s="1"/>
  <c r="V29" i="7" s="1"/>
  <c r="W29" i="7" s="1"/>
  <c r="X29" i="7" s="1"/>
  <c r="Y29" i="7" s="1"/>
  <c r="Z29" i="7" s="1"/>
  <c r="AA29" i="7" s="1"/>
  <c r="AB29" i="7" s="1"/>
  <c r="AC29" i="7" s="1"/>
  <c r="AD29" i="7" s="1"/>
  <c r="AE29" i="7" s="1"/>
  <c r="AF29" i="7" s="1"/>
  <c r="AG29" i="7" s="1"/>
  <c r="AH29" i="7" s="1"/>
  <c r="F28" i="7"/>
  <c r="G28" i="7" s="1"/>
  <c r="H28" i="7" s="1"/>
  <c r="I28" i="7" s="1"/>
  <c r="J28" i="7" s="1"/>
  <c r="K28" i="7" s="1"/>
  <c r="L28" i="7" s="1"/>
  <c r="M28" i="7" s="1"/>
  <c r="N28" i="7" s="1"/>
  <c r="O28" i="7" s="1"/>
  <c r="P28" i="7" s="1"/>
  <c r="Q28" i="7" s="1"/>
  <c r="R28" i="7" s="1"/>
  <c r="S28" i="7" s="1"/>
  <c r="T28" i="7" s="1"/>
  <c r="U28" i="7" s="1"/>
  <c r="V28" i="7" s="1"/>
  <c r="W28" i="7" s="1"/>
  <c r="X28" i="7" s="1"/>
  <c r="Y28" i="7" s="1"/>
  <c r="Z28" i="7" s="1"/>
  <c r="AA28" i="7" s="1"/>
  <c r="AB28" i="7" s="1"/>
  <c r="AC28" i="7" s="1"/>
  <c r="AD28" i="7" s="1"/>
  <c r="AE28" i="7" s="1"/>
  <c r="AF28" i="7" s="1"/>
  <c r="AG28" i="7" s="1"/>
  <c r="AH28" i="7" s="1"/>
  <c r="F27" i="7"/>
  <c r="G27" i="7" s="1"/>
  <c r="H27" i="7" s="1"/>
  <c r="I27" i="7" s="1"/>
  <c r="J27" i="7" s="1"/>
  <c r="K27" i="7" s="1"/>
  <c r="L27" i="7" s="1"/>
  <c r="M27" i="7" s="1"/>
  <c r="N27" i="7" s="1"/>
  <c r="O27" i="7" s="1"/>
  <c r="P27" i="7" s="1"/>
  <c r="Q27" i="7" s="1"/>
  <c r="R27" i="7" s="1"/>
  <c r="S27" i="7" s="1"/>
  <c r="T27" i="7" s="1"/>
  <c r="U27" i="7" s="1"/>
  <c r="V27" i="7" s="1"/>
  <c r="W27" i="7" s="1"/>
  <c r="X27" i="7" s="1"/>
  <c r="Y27" i="7" s="1"/>
  <c r="Z27" i="7" s="1"/>
  <c r="AA27" i="7" s="1"/>
  <c r="AB27" i="7" s="1"/>
  <c r="AC27" i="7" s="1"/>
  <c r="AD27" i="7" s="1"/>
  <c r="AE27" i="7" s="1"/>
  <c r="AF27" i="7" s="1"/>
  <c r="AG27" i="7" s="1"/>
  <c r="AH27" i="7" s="1"/>
  <c r="F26" i="7"/>
  <c r="G26" i="7" s="1"/>
  <c r="H26" i="7" s="1"/>
  <c r="I26" i="7" s="1"/>
  <c r="J26" i="7" s="1"/>
  <c r="K26" i="7" s="1"/>
  <c r="L26" i="7" s="1"/>
  <c r="M26" i="7" s="1"/>
  <c r="N26" i="7" s="1"/>
  <c r="O26" i="7" s="1"/>
  <c r="P26" i="7" s="1"/>
  <c r="Q26" i="7" s="1"/>
  <c r="R26" i="7" s="1"/>
  <c r="S26" i="7" s="1"/>
  <c r="T26" i="7" s="1"/>
  <c r="U26" i="7" s="1"/>
  <c r="V26" i="7" s="1"/>
  <c r="W26" i="7" s="1"/>
  <c r="X26" i="7" s="1"/>
  <c r="Y26" i="7" s="1"/>
  <c r="F25" i="7"/>
  <c r="G25" i="7" s="1"/>
  <c r="E22" i="7"/>
  <c r="F21" i="7"/>
  <c r="G21" i="7" s="1"/>
  <c r="H21" i="7" s="1"/>
  <c r="I21" i="7" s="1"/>
  <c r="J21" i="7" s="1"/>
  <c r="K21" i="7" s="1"/>
  <c r="L21" i="7" s="1"/>
  <c r="M21" i="7" s="1"/>
  <c r="N21" i="7" s="1"/>
  <c r="O21" i="7" s="1"/>
  <c r="P21" i="7" s="1"/>
  <c r="Q21" i="7" s="1"/>
  <c r="R21" i="7" s="1"/>
  <c r="S21" i="7" s="1"/>
  <c r="T21" i="7" s="1"/>
  <c r="U21" i="7" s="1"/>
  <c r="V21" i="7" s="1"/>
  <c r="W21" i="7" s="1"/>
  <c r="X21" i="7" s="1"/>
  <c r="Y21" i="7" s="1"/>
  <c r="Z21" i="7" s="1"/>
  <c r="AA21" i="7" s="1"/>
  <c r="AB21" i="7" s="1"/>
  <c r="AC21" i="7" s="1"/>
  <c r="AD21" i="7" s="1"/>
  <c r="AE21" i="7" s="1"/>
  <c r="AF21" i="7" s="1"/>
  <c r="AG21" i="7" s="1"/>
  <c r="AH21" i="7" s="1"/>
  <c r="F20" i="7"/>
  <c r="G20" i="7" s="1"/>
  <c r="H20" i="7" s="1"/>
  <c r="I20" i="7" s="1"/>
  <c r="J20" i="7" s="1"/>
  <c r="K20" i="7" s="1"/>
  <c r="L20" i="7" s="1"/>
  <c r="M20" i="7" s="1"/>
  <c r="N20" i="7" s="1"/>
  <c r="O20" i="7" s="1"/>
  <c r="P20" i="7" s="1"/>
  <c r="Q20" i="7" s="1"/>
  <c r="R20" i="7" s="1"/>
  <c r="S20" i="7" s="1"/>
  <c r="T20" i="7" s="1"/>
  <c r="U20" i="7" s="1"/>
  <c r="V20" i="7" s="1"/>
  <c r="W20" i="7" s="1"/>
  <c r="X20" i="7" s="1"/>
  <c r="Y20" i="7" s="1"/>
  <c r="Z20" i="7" s="1"/>
  <c r="AA20" i="7" s="1"/>
  <c r="AB20" i="7" s="1"/>
  <c r="AC20" i="7" s="1"/>
  <c r="AD20" i="7" s="1"/>
  <c r="AE20" i="7" s="1"/>
  <c r="AF20" i="7" s="1"/>
  <c r="AG20" i="7" s="1"/>
  <c r="AH20" i="7" s="1"/>
  <c r="F19" i="7"/>
  <c r="G19" i="7" s="1"/>
  <c r="H19" i="7" s="1"/>
  <c r="I19" i="7" s="1"/>
  <c r="J19" i="7" s="1"/>
  <c r="K19" i="7" s="1"/>
  <c r="L19" i="7" s="1"/>
  <c r="M19" i="7" s="1"/>
  <c r="N19" i="7" s="1"/>
  <c r="O19" i="7" s="1"/>
  <c r="P19" i="7" s="1"/>
  <c r="Q19" i="7" s="1"/>
  <c r="R19" i="7" s="1"/>
  <c r="S19" i="7" s="1"/>
  <c r="T19" i="7" s="1"/>
  <c r="U19" i="7" s="1"/>
  <c r="V19" i="7" s="1"/>
  <c r="W19" i="7" s="1"/>
  <c r="X19" i="7" s="1"/>
  <c r="Y19" i="7" s="1"/>
  <c r="Z19" i="7" s="1"/>
  <c r="AA19" i="7" s="1"/>
  <c r="AB19" i="7" s="1"/>
  <c r="AC19" i="7" s="1"/>
  <c r="AD19" i="7" s="1"/>
  <c r="AE19" i="7" s="1"/>
  <c r="AF19" i="7" s="1"/>
  <c r="AG19" i="7" s="1"/>
  <c r="AH19" i="7" s="1"/>
  <c r="F18" i="7"/>
  <c r="G18" i="7" s="1"/>
  <c r="H18" i="7" s="1"/>
  <c r="I18" i="7" s="1"/>
  <c r="J18" i="7" s="1"/>
  <c r="K18" i="7" s="1"/>
  <c r="L18" i="7" s="1"/>
  <c r="M18" i="7" s="1"/>
  <c r="N18" i="7" s="1"/>
  <c r="O18" i="7" s="1"/>
  <c r="P18" i="7" s="1"/>
  <c r="Q18" i="7" s="1"/>
  <c r="R18" i="7" s="1"/>
  <c r="S18" i="7" s="1"/>
  <c r="T18" i="7" s="1"/>
  <c r="U18" i="7" s="1"/>
  <c r="V18" i="7" s="1"/>
  <c r="W18" i="7" s="1"/>
  <c r="X18" i="7" s="1"/>
  <c r="Y18" i="7" s="1"/>
  <c r="Z18" i="7" s="1"/>
  <c r="AA18" i="7" s="1"/>
  <c r="AB18" i="7" s="1"/>
  <c r="AC18" i="7" s="1"/>
  <c r="AD18" i="7" s="1"/>
  <c r="AE18" i="7" s="1"/>
  <c r="AF18" i="7" s="1"/>
  <c r="AG18" i="7" s="1"/>
  <c r="AH18" i="7" s="1"/>
  <c r="F17" i="7"/>
  <c r="G17" i="7" s="1"/>
  <c r="H17" i="7" s="1"/>
  <c r="I17" i="7" s="1"/>
  <c r="J17" i="7" s="1"/>
  <c r="K17" i="7" s="1"/>
  <c r="L17" i="7" s="1"/>
  <c r="M17" i="7" s="1"/>
  <c r="N17" i="7" s="1"/>
  <c r="O17" i="7" s="1"/>
  <c r="P17" i="7" s="1"/>
  <c r="Q17" i="7" s="1"/>
  <c r="R17" i="7" s="1"/>
  <c r="S17" i="7" s="1"/>
  <c r="T17" i="7" s="1"/>
  <c r="U17" i="7" s="1"/>
  <c r="V17" i="7" s="1"/>
  <c r="W17" i="7" s="1"/>
  <c r="X17" i="7" s="1"/>
  <c r="F16" i="7"/>
  <c r="G16" i="7" s="1"/>
  <c r="H16" i="7" s="1"/>
  <c r="I16" i="7" s="1"/>
  <c r="J16" i="7" s="1"/>
  <c r="K16" i="7" s="1"/>
  <c r="L16" i="7" s="1"/>
  <c r="M16" i="7" s="1"/>
  <c r="N16" i="7" s="1"/>
  <c r="O16" i="7" s="1"/>
  <c r="P16" i="7" s="1"/>
  <c r="Q16" i="7" s="1"/>
  <c r="R16" i="7" s="1"/>
  <c r="S16" i="7" s="1"/>
  <c r="T16" i="7" s="1"/>
  <c r="U16" i="7" s="1"/>
  <c r="V16" i="7" s="1"/>
  <c r="W16" i="7" s="1"/>
  <c r="X16" i="7" s="1"/>
  <c r="Y16" i="7" s="1"/>
  <c r="Z16" i="7" s="1"/>
  <c r="AA16" i="7" s="1"/>
  <c r="AB16" i="7" s="1"/>
  <c r="AC16" i="7" s="1"/>
  <c r="AD16" i="7" s="1"/>
  <c r="AE16" i="7" s="1"/>
  <c r="AF16" i="7" s="1"/>
  <c r="AG16" i="7" s="1"/>
  <c r="AH16" i="7" s="1"/>
  <c r="F15" i="7"/>
  <c r="G15" i="7" s="1"/>
  <c r="H15" i="7" s="1"/>
  <c r="I15" i="7" s="1"/>
  <c r="J15" i="7" s="1"/>
  <c r="K15" i="7" s="1"/>
  <c r="L15" i="7" s="1"/>
  <c r="M15" i="7" s="1"/>
  <c r="N15" i="7" s="1"/>
  <c r="O15" i="7" s="1"/>
  <c r="P15" i="7" s="1"/>
  <c r="Q15" i="7" s="1"/>
  <c r="R15" i="7" s="1"/>
  <c r="S15" i="7" s="1"/>
  <c r="T15" i="7" s="1"/>
  <c r="U15" i="7" s="1"/>
  <c r="V15" i="7" s="1"/>
  <c r="W15" i="7" s="1"/>
  <c r="X15" i="7" s="1"/>
  <c r="Y15" i="7" s="1"/>
  <c r="Z15" i="7" s="1"/>
  <c r="AA15" i="7" s="1"/>
  <c r="AB15" i="7" s="1"/>
  <c r="AC15" i="7" s="1"/>
  <c r="AD15" i="7" s="1"/>
  <c r="AE15" i="7" s="1"/>
  <c r="AF15" i="7" s="1"/>
  <c r="AG15" i="7" s="1"/>
  <c r="AH15" i="7" s="1"/>
  <c r="F14" i="7"/>
  <c r="F13" i="7"/>
  <c r="G13" i="7" s="1"/>
  <c r="H13" i="7" s="1"/>
  <c r="F8" i="7"/>
  <c r="G8" i="7" s="1"/>
  <c r="H8" i="7" s="1"/>
  <c r="I8" i="7" s="1"/>
  <c r="J8" i="7" s="1"/>
  <c r="K8" i="7" s="1"/>
  <c r="L8" i="7" s="1"/>
  <c r="M8" i="7" s="1"/>
  <c r="N8" i="7" s="1"/>
  <c r="O8" i="7" s="1"/>
  <c r="P8" i="7" s="1"/>
  <c r="Q8" i="7" s="1"/>
  <c r="R8" i="7" s="1"/>
  <c r="S8" i="7" s="1"/>
  <c r="T8" i="7" s="1"/>
  <c r="U8" i="7" s="1"/>
  <c r="V8" i="7" s="1"/>
  <c r="W8" i="7" s="1"/>
  <c r="X8" i="7" s="1"/>
  <c r="Y8" i="7" s="1"/>
  <c r="Z8" i="7" s="1"/>
  <c r="AA8" i="7" s="1"/>
  <c r="AB8" i="7" s="1"/>
  <c r="AC8" i="7" s="1"/>
  <c r="AD8" i="7" s="1"/>
  <c r="AE8" i="7" s="1"/>
  <c r="AF8" i="7" s="1"/>
  <c r="AG8" i="7" s="1"/>
  <c r="AH8" i="7" s="1"/>
  <c r="F7" i="7"/>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2" i="12"/>
  <c r="A5" i="12"/>
  <c r="A8" i="12" s="1"/>
  <c r="A9" i="12" s="1"/>
  <c r="A10" i="12" s="1"/>
  <c r="A11" i="12" s="1"/>
  <c r="A14" i="12" s="1"/>
  <c r="A15" i="12" s="1"/>
  <c r="A16" i="12" s="1"/>
  <c r="A17" i="12" s="1"/>
  <c r="A18" i="12" s="1"/>
  <c r="A19" i="12" s="1"/>
  <c r="A20" i="12" s="1"/>
  <c r="M23" i="13"/>
  <c r="L18" i="13"/>
  <c r="L17" i="13"/>
  <c r="L16" i="13"/>
  <c r="L15" i="13"/>
  <c r="L14" i="13"/>
  <c r="I18" i="13"/>
  <c r="I17" i="13"/>
  <c r="I16" i="13"/>
  <c r="I15" i="13"/>
  <c r="I14" i="13"/>
  <c r="A19" i="13"/>
  <c r="A18" i="13"/>
  <c r="A17" i="13"/>
  <c r="A16" i="13"/>
  <c r="A15" i="13"/>
  <c r="A14" i="13"/>
  <c r="J22" i="13"/>
  <c r="K130" i="8"/>
  <c r="J130" i="8"/>
  <c r="I130" i="8"/>
  <c r="H130" i="8"/>
  <c r="G130" i="8"/>
  <c r="F130" i="8"/>
  <c r="E130" i="8"/>
  <c r="D130" i="8"/>
  <c r="C130" i="8"/>
  <c r="B130" i="8"/>
  <c r="K128" i="8"/>
  <c r="J128" i="8"/>
  <c r="I128" i="8"/>
  <c r="H128" i="8"/>
  <c r="G128" i="8"/>
  <c r="F128" i="8"/>
  <c r="E128" i="8"/>
  <c r="D128" i="8"/>
  <c r="C128" i="8"/>
  <c r="B128" i="8"/>
  <c r="K126" i="8"/>
  <c r="J126" i="8"/>
  <c r="I126" i="8"/>
  <c r="H126" i="8"/>
  <c r="G126" i="8"/>
  <c r="F126" i="8"/>
  <c r="E126" i="8"/>
  <c r="D126" i="8"/>
  <c r="C126" i="8"/>
  <c r="B126" i="8"/>
  <c r="K124" i="8"/>
  <c r="J124" i="8"/>
  <c r="I124" i="8"/>
  <c r="H124" i="8"/>
  <c r="G124" i="8"/>
  <c r="F124" i="8"/>
  <c r="E124" i="8"/>
  <c r="D124" i="8"/>
  <c r="C124" i="8"/>
  <c r="B124" i="8"/>
  <c r="K117" i="8"/>
  <c r="J117" i="8"/>
  <c r="I117" i="8"/>
  <c r="H117" i="8"/>
  <c r="G117" i="8"/>
  <c r="F117" i="8"/>
  <c r="E117" i="8"/>
  <c r="D117" i="8"/>
  <c r="C117" i="8"/>
  <c r="B117" i="8"/>
  <c r="K115" i="8"/>
  <c r="J115" i="8"/>
  <c r="I115" i="8"/>
  <c r="H115" i="8"/>
  <c r="G115" i="8"/>
  <c r="F115" i="8"/>
  <c r="E115" i="8"/>
  <c r="D115" i="8"/>
  <c r="C115" i="8"/>
  <c r="B115" i="8"/>
  <c r="K113" i="8"/>
  <c r="J113" i="8"/>
  <c r="I113" i="8"/>
  <c r="H113" i="8"/>
  <c r="G113" i="8"/>
  <c r="F113" i="8"/>
  <c r="E113" i="8"/>
  <c r="D113" i="8"/>
  <c r="C113" i="8"/>
  <c r="B113" i="8"/>
  <c r="K111" i="8"/>
  <c r="J111" i="8"/>
  <c r="I111" i="8"/>
  <c r="H111" i="8"/>
  <c r="G111" i="8"/>
  <c r="F111" i="8"/>
  <c r="E111" i="8"/>
  <c r="D111" i="8"/>
  <c r="C111" i="8"/>
  <c r="B111" i="8"/>
  <c r="K104" i="8"/>
  <c r="J104" i="8"/>
  <c r="I104" i="8"/>
  <c r="H104" i="8"/>
  <c r="G104" i="8"/>
  <c r="F104" i="8"/>
  <c r="E104" i="8"/>
  <c r="D104" i="8"/>
  <c r="C104" i="8"/>
  <c r="B104" i="8"/>
  <c r="K102" i="8"/>
  <c r="J102" i="8"/>
  <c r="I102" i="8"/>
  <c r="H102" i="8"/>
  <c r="G102" i="8"/>
  <c r="F102" i="8"/>
  <c r="E102" i="8"/>
  <c r="D102" i="8"/>
  <c r="C102" i="8"/>
  <c r="B102" i="8"/>
  <c r="K100" i="8"/>
  <c r="J100" i="8"/>
  <c r="I100" i="8"/>
  <c r="H100" i="8"/>
  <c r="G100" i="8"/>
  <c r="F100" i="8"/>
  <c r="E100" i="8"/>
  <c r="D100" i="8"/>
  <c r="C100" i="8"/>
  <c r="B100" i="8"/>
  <c r="K98" i="8"/>
  <c r="J98" i="8"/>
  <c r="I98" i="8"/>
  <c r="H98" i="8"/>
  <c r="G98" i="8"/>
  <c r="F98" i="8"/>
  <c r="E98" i="8"/>
  <c r="D98" i="8"/>
  <c r="C98" i="8"/>
  <c r="B98" i="8"/>
  <c r="K91" i="8"/>
  <c r="J91" i="8"/>
  <c r="I91" i="8"/>
  <c r="H91" i="8"/>
  <c r="G91" i="8"/>
  <c r="F91" i="8"/>
  <c r="E91" i="8"/>
  <c r="D91" i="8"/>
  <c r="C91" i="8"/>
  <c r="B91" i="8"/>
  <c r="K89" i="8"/>
  <c r="J89" i="8"/>
  <c r="I89" i="8"/>
  <c r="H89" i="8"/>
  <c r="G89" i="8"/>
  <c r="F89" i="8"/>
  <c r="E89" i="8"/>
  <c r="D89" i="8"/>
  <c r="C89" i="8"/>
  <c r="B89" i="8"/>
  <c r="K87" i="8"/>
  <c r="J87" i="8"/>
  <c r="I87" i="8"/>
  <c r="H87" i="8"/>
  <c r="G87" i="8"/>
  <c r="F87" i="8"/>
  <c r="E87" i="8"/>
  <c r="D87" i="8"/>
  <c r="C87" i="8"/>
  <c r="B87" i="8"/>
  <c r="K85" i="8"/>
  <c r="J85" i="8"/>
  <c r="I85" i="8"/>
  <c r="H85" i="8"/>
  <c r="G85" i="8"/>
  <c r="F85" i="8"/>
  <c r="E85" i="8"/>
  <c r="D85" i="8"/>
  <c r="C85" i="8"/>
  <c r="B85" i="8"/>
  <c r="K78" i="8"/>
  <c r="J78" i="8"/>
  <c r="I78" i="8"/>
  <c r="H78" i="8"/>
  <c r="G78" i="8"/>
  <c r="F78" i="8"/>
  <c r="E78" i="8"/>
  <c r="D78" i="8"/>
  <c r="C78" i="8"/>
  <c r="B78" i="8"/>
  <c r="K76" i="8"/>
  <c r="J76" i="8"/>
  <c r="I76" i="8"/>
  <c r="H76" i="8"/>
  <c r="G76" i="8"/>
  <c r="F76" i="8"/>
  <c r="E76" i="8"/>
  <c r="D76" i="8"/>
  <c r="C76" i="8"/>
  <c r="B76" i="8"/>
  <c r="K74" i="8"/>
  <c r="J74" i="8"/>
  <c r="I74" i="8"/>
  <c r="H74" i="8"/>
  <c r="G74" i="8"/>
  <c r="F74" i="8"/>
  <c r="E74" i="8"/>
  <c r="D74" i="8"/>
  <c r="C74" i="8"/>
  <c r="B74" i="8"/>
  <c r="K72" i="8"/>
  <c r="J72" i="8"/>
  <c r="I72" i="8"/>
  <c r="H72" i="8"/>
  <c r="G72" i="8"/>
  <c r="F72" i="8"/>
  <c r="E72" i="8"/>
  <c r="D72" i="8"/>
  <c r="C72" i="8"/>
  <c r="B72" i="8"/>
  <c r="K65" i="8"/>
  <c r="J65" i="8"/>
  <c r="I65" i="8"/>
  <c r="H65" i="8"/>
  <c r="G65" i="8"/>
  <c r="F65" i="8"/>
  <c r="E65" i="8"/>
  <c r="D65" i="8"/>
  <c r="C65" i="8"/>
  <c r="B65" i="8"/>
  <c r="K63" i="8"/>
  <c r="J63" i="8"/>
  <c r="I63" i="8"/>
  <c r="H63" i="8"/>
  <c r="G63" i="8"/>
  <c r="F63" i="8"/>
  <c r="E63" i="8"/>
  <c r="D63" i="8"/>
  <c r="C63" i="8"/>
  <c r="B63" i="8"/>
  <c r="K61" i="8"/>
  <c r="J61" i="8"/>
  <c r="I61" i="8"/>
  <c r="H61" i="8"/>
  <c r="G61" i="8"/>
  <c r="F61" i="8"/>
  <c r="E61" i="8"/>
  <c r="D61" i="8"/>
  <c r="C61" i="8"/>
  <c r="B61" i="8"/>
  <c r="K59" i="8"/>
  <c r="J59" i="8"/>
  <c r="I59" i="8"/>
  <c r="H59" i="8"/>
  <c r="G59" i="8"/>
  <c r="F59" i="8"/>
  <c r="E59" i="8"/>
  <c r="D59" i="8"/>
  <c r="C59" i="8"/>
  <c r="B59" i="8"/>
  <c r="K52" i="8"/>
  <c r="J52" i="8"/>
  <c r="I52" i="8"/>
  <c r="H52" i="8"/>
  <c r="G52" i="8"/>
  <c r="F52" i="8"/>
  <c r="E52" i="8"/>
  <c r="D52" i="8"/>
  <c r="C52" i="8"/>
  <c r="B52" i="8"/>
  <c r="K50" i="8"/>
  <c r="J50" i="8"/>
  <c r="I50" i="8"/>
  <c r="H50" i="8"/>
  <c r="G50" i="8"/>
  <c r="F50" i="8"/>
  <c r="E50" i="8"/>
  <c r="D50" i="8"/>
  <c r="C50" i="8"/>
  <c r="B50" i="8"/>
  <c r="K48" i="8"/>
  <c r="J48" i="8"/>
  <c r="I48" i="8"/>
  <c r="H48" i="8"/>
  <c r="G48" i="8"/>
  <c r="F48" i="8"/>
  <c r="E48" i="8"/>
  <c r="D48" i="8"/>
  <c r="C48" i="8"/>
  <c r="B48" i="8"/>
  <c r="K46" i="8"/>
  <c r="J46" i="8"/>
  <c r="I46" i="8"/>
  <c r="H46" i="8"/>
  <c r="G46" i="8"/>
  <c r="F46" i="8"/>
  <c r="E46" i="8"/>
  <c r="D46" i="8"/>
  <c r="C46" i="8"/>
  <c r="B46" i="8"/>
  <c r="K39" i="8"/>
  <c r="J39" i="8"/>
  <c r="I39" i="8"/>
  <c r="H39" i="8"/>
  <c r="G39" i="8"/>
  <c r="F39" i="8"/>
  <c r="E39" i="8"/>
  <c r="D39" i="8"/>
  <c r="C39" i="8"/>
  <c r="B39" i="8"/>
  <c r="K37" i="8"/>
  <c r="J37" i="8"/>
  <c r="I37" i="8"/>
  <c r="H37" i="8"/>
  <c r="G37" i="8"/>
  <c r="F37" i="8"/>
  <c r="E37" i="8"/>
  <c r="D37" i="8"/>
  <c r="C37" i="8"/>
  <c r="B37" i="8"/>
  <c r="K35" i="8"/>
  <c r="J35" i="8"/>
  <c r="I35" i="8"/>
  <c r="H35" i="8"/>
  <c r="G35" i="8"/>
  <c r="F35" i="8"/>
  <c r="E35" i="8"/>
  <c r="D35" i="8"/>
  <c r="C35" i="8"/>
  <c r="B35" i="8"/>
  <c r="K33" i="8"/>
  <c r="J33" i="8"/>
  <c r="I33" i="8"/>
  <c r="H33" i="8"/>
  <c r="G33" i="8"/>
  <c r="F33" i="8"/>
  <c r="E33" i="8"/>
  <c r="D33" i="8"/>
  <c r="C33" i="8"/>
  <c r="B33" i="8"/>
  <c r="K26" i="8"/>
  <c r="J26" i="8"/>
  <c r="I26" i="8"/>
  <c r="H26" i="8"/>
  <c r="G26" i="8"/>
  <c r="F26" i="8"/>
  <c r="E26" i="8"/>
  <c r="D26" i="8"/>
  <c r="C26" i="8"/>
  <c r="B26" i="8"/>
  <c r="B142" i="8" s="1"/>
  <c r="K24" i="8"/>
  <c r="K141" i="8" s="1"/>
  <c r="J24" i="8"/>
  <c r="I24" i="8"/>
  <c r="H24" i="8"/>
  <c r="G24" i="8"/>
  <c r="F24" i="8"/>
  <c r="E24" i="8"/>
  <c r="D24" i="8"/>
  <c r="C24" i="8"/>
  <c r="B24" i="8"/>
  <c r="K22" i="8"/>
  <c r="J22" i="8"/>
  <c r="I22" i="8"/>
  <c r="H22" i="8"/>
  <c r="H140" i="8" s="1"/>
  <c r="G22" i="8"/>
  <c r="F22" i="8"/>
  <c r="E22" i="8"/>
  <c r="D22" i="8"/>
  <c r="C22" i="8"/>
  <c r="B22" i="8"/>
  <c r="K20" i="8"/>
  <c r="J20" i="8"/>
  <c r="I20" i="8"/>
  <c r="H20" i="8"/>
  <c r="G20" i="8"/>
  <c r="G139" i="8" s="1"/>
  <c r="F20" i="8"/>
  <c r="F139" i="8" s="1"/>
  <c r="E20" i="8"/>
  <c r="D20" i="8"/>
  <c r="C20" i="8"/>
  <c r="B20" i="8"/>
  <c r="K13" i="8"/>
  <c r="J13" i="8"/>
  <c r="I13" i="8"/>
  <c r="H13" i="8"/>
  <c r="G13" i="8"/>
  <c r="F13" i="8"/>
  <c r="F142" i="8" s="1"/>
  <c r="E13" i="8"/>
  <c r="E142" i="8" s="1"/>
  <c r="D13" i="8"/>
  <c r="D142" i="8" s="1"/>
  <c r="C13" i="8"/>
  <c r="B13" i="8"/>
  <c r="K11" i="8"/>
  <c r="J11" i="8"/>
  <c r="I11" i="8"/>
  <c r="H11" i="8"/>
  <c r="G11" i="8"/>
  <c r="F11" i="8"/>
  <c r="E11" i="8"/>
  <c r="D11" i="8"/>
  <c r="C11" i="8"/>
  <c r="C141" i="8" s="1"/>
  <c r="B11" i="8"/>
  <c r="B141" i="8" s="1"/>
  <c r="K9" i="8"/>
  <c r="J9" i="8"/>
  <c r="J140" i="8" s="1"/>
  <c r="I9" i="8"/>
  <c r="I140" i="8" s="1"/>
  <c r="H9" i="8"/>
  <c r="G9" i="8"/>
  <c r="F9" i="8"/>
  <c r="E9" i="8"/>
  <c r="D9" i="8"/>
  <c r="C9" i="8"/>
  <c r="B9" i="8"/>
  <c r="B140" i="8" s="1"/>
  <c r="K7" i="8"/>
  <c r="J7" i="8"/>
  <c r="J139" i="8" s="1"/>
  <c r="I7" i="8"/>
  <c r="H7" i="8"/>
  <c r="H139" i="8" s="1"/>
  <c r="G7" i="8"/>
  <c r="F7" i="8"/>
  <c r="E7" i="8"/>
  <c r="D7" i="8"/>
  <c r="C7" i="8"/>
  <c r="B7" i="8"/>
  <c r="B54" i="10"/>
  <c r="B53" i="10"/>
  <c r="B52" i="10"/>
  <c r="B51" i="10"/>
  <c r="B50" i="10"/>
  <c r="B49" i="10"/>
  <c r="B48" i="10"/>
  <c r="B47" i="10"/>
  <c r="B44" i="10"/>
  <c r="B43" i="10"/>
  <c r="B42" i="10"/>
  <c r="B41" i="10"/>
  <c r="B40" i="10"/>
  <c r="B39" i="10"/>
  <c r="B38" i="10"/>
  <c r="B37" i="10"/>
  <c r="B33" i="10"/>
  <c r="B32" i="10"/>
  <c r="B31" i="10"/>
  <c r="B30" i="10"/>
  <c r="B29" i="10"/>
  <c r="B28" i="10"/>
  <c r="B27" i="10"/>
  <c r="B26" i="10"/>
  <c r="B22" i="10"/>
  <c r="B21" i="10"/>
  <c r="B20" i="10"/>
  <c r="B19" i="10"/>
  <c r="B18" i="10"/>
  <c r="B17" i="10"/>
  <c r="B16" i="10"/>
  <c r="B15" i="10"/>
  <c r="B11" i="10"/>
  <c r="B10" i="10"/>
  <c r="B9" i="10"/>
  <c r="B8" i="10"/>
  <c r="B7" i="10"/>
  <c r="B6" i="10"/>
  <c r="B5" i="10"/>
  <c r="B4" i="10"/>
  <c r="A23" i="12" l="1"/>
  <c r="A24" i="12" s="1"/>
  <c r="H16" i="5"/>
  <c r="C15" i="14"/>
  <c r="E16" i="5"/>
  <c r="D9" i="6"/>
  <c r="F22" i="7"/>
  <c r="Z26" i="7"/>
  <c r="AA26" i="7" s="1"/>
  <c r="AB26" i="7" s="1"/>
  <c r="Z40" i="7"/>
  <c r="AA40" i="7" s="1"/>
  <c r="AB40" i="7" s="1"/>
  <c r="F36" i="7"/>
  <c r="K22" i="13"/>
  <c r="L22" i="13" s="1"/>
  <c r="M22" i="13" s="1"/>
  <c r="JY11" i="14"/>
  <c r="JY10" i="14"/>
  <c r="JY9" i="14"/>
  <c r="JY12" i="14"/>
  <c r="JY8" i="14"/>
  <c r="JY5" i="14"/>
  <c r="JY14" i="14"/>
  <c r="JY13" i="14"/>
  <c r="JY6" i="14"/>
  <c r="KL14" i="14"/>
  <c r="D7" i="6"/>
  <c r="F9" i="6"/>
  <c r="C7" i="6"/>
  <c r="F7" i="6"/>
  <c r="E7" i="6"/>
  <c r="B8" i="6"/>
  <c r="E9" i="6"/>
  <c r="E51" i="6"/>
  <c r="I50" i="6"/>
  <c r="B18" i="13" s="1"/>
  <c r="K18" i="13" s="1"/>
  <c r="M18" i="13" s="1"/>
  <c r="BL12" i="14"/>
  <c r="BL9" i="14"/>
  <c r="KL13" i="14"/>
  <c r="KL12" i="14"/>
  <c r="KL11" i="14"/>
  <c r="KL10" i="14"/>
  <c r="KL9" i="14"/>
  <c r="KL8" i="14"/>
  <c r="KL7" i="14"/>
  <c r="KL6" i="14"/>
  <c r="KL5" i="14"/>
  <c r="KL4" i="14"/>
  <c r="AL13" i="14"/>
  <c r="AY11" i="14"/>
  <c r="BL5" i="14"/>
  <c r="AY8" i="14"/>
  <c r="AY14" i="14"/>
  <c r="AL5" i="14"/>
  <c r="BL13" i="14"/>
  <c r="AL11" i="14"/>
  <c r="BL10" i="14"/>
  <c r="BL7" i="14"/>
  <c r="AY5" i="14"/>
  <c r="Y6" i="14"/>
  <c r="AL6" i="14"/>
  <c r="AY6" i="14"/>
  <c r="BL6" i="14"/>
  <c r="AL7" i="14"/>
  <c r="AY7" i="14"/>
  <c r="Y8" i="14"/>
  <c r="AL8" i="14"/>
  <c r="Y9" i="14"/>
  <c r="AL9" i="14"/>
  <c r="AY9" i="14"/>
  <c r="AL10" i="14"/>
  <c r="AY10" i="14"/>
  <c r="Y12" i="14"/>
  <c r="AL12" i="14"/>
  <c r="AY12" i="14"/>
  <c r="AY13" i="14"/>
  <c r="Y14" i="14"/>
  <c r="AL14" i="14"/>
  <c r="BL14" i="14"/>
  <c r="BL11" i="14"/>
  <c r="BL8" i="14"/>
  <c r="EY11" i="14"/>
  <c r="HY5" i="14"/>
  <c r="CL11" i="14"/>
  <c r="CY11" i="14"/>
  <c r="DL11" i="14"/>
  <c r="EL11" i="14"/>
  <c r="FY11" i="14"/>
  <c r="BY9" i="14"/>
  <c r="CY10" i="14"/>
  <c r="FL11" i="14"/>
  <c r="GL11" i="14"/>
  <c r="GL5" i="14"/>
  <c r="HL5" i="14"/>
  <c r="CY5" i="14"/>
  <c r="DL5" i="14"/>
  <c r="DY5" i="14"/>
  <c r="EL5" i="14"/>
  <c r="FL5" i="14"/>
  <c r="FY5" i="14"/>
  <c r="GY5" i="14"/>
  <c r="IL5" i="14"/>
  <c r="CL8" i="14"/>
  <c r="EY8" i="14"/>
  <c r="GL8" i="14"/>
  <c r="GY8" i="14"/>
  <c r="HL8" i="14"/>
  <c r="CL9" i="14"/>
  <c r="DY9" i="14"/>
  <c r="GL9" i="14"/>
  <c r="GY9" i="14"/>
  <c r="HL9" i="14"/>
  <c r="HY9" i="14"/>
  <c r="IL9" i="14"/>
  <c r="DL10" i="14"/>
  <c r="DY10" i="14"/>
  <c r="EY10" i="14"/>
  <c r="FL10" i="14"/>
  <c r="FY10" i="14"/>
  <c r="GL10" i="14"/>
  <c r="GY10" i="14"/>
  <c r="HL10" i="14"/>
  <c r="IL10" i="14"/>
  <c r="BY11" i="14"/>
  <c r="GL12" i="14"/>
  <c r="GY12" i="14"/>
  <c r="HL12" i="14"/>
  <c r="IL12" i="14"/>
  <c r="IY12" i="14"/>
  <c r="CL13" i="14"/>
  <c r="DY13" i="14"/>
  <c r="FY13" i="14"/>
  <c r="GL13" i="14"/>
  <c r="GY13" i="14"/>
  <c r="HL13" i="14"/>
  <c r="BY14" i="14"/>
  <c r="GL14" i="14"/>
  <c r="GY14" i="14"/>
  <c r="HL14" i="14"/>
  <c r="JL11" i="14"/>
  <c r="JL12" i="14"/>
  <c r="JL14" i="14"/>
  <c r="G15" i="14"/>
  <c r="GY11" i="14"/>
  <c r="HL11" i="14"/>
  <c r="BY5" i="14"/>
  <c r="HY11" i="14"/>
  <c r="IL11" i="14"/>
  <c r="IY11" i="14"/>
  <c r="CY9" i="14"/>
  <c r="DL9" i="14"/>
  <c r="EL9" i="14"/>
  <c r="EY9" i="14"/>
  <c r="FL9" i="14"/>
  <c r="FY9" i="14"/>
  <c r="EY5" i="14"/>
  <c r="IY5" i="14"/>
  <c r="JL5" i="14"/>
  <c r="Y7" i="14"/>
  <c r="IL8" i="14"/>
  <c r="HY10" i="14"/>
  <c r="IY10" i="14"/>
  <c r="JL10" i="14"/>
  <c r="DY11" i="14"/>
  <c r="Y13" i="14"/>
  <c r="BY8" i="14"/>
  <c r="CY8" i="14"/>
  <c r="DL8" i="14"/>
  <c r="DY8" i="14"/>
  <c r="EL8" i="14"/>
  <c r="FL8" i="14"/>
  <c r="FY8" i="14"/>
  <c r="EL10" i="14"/>
  <c r="CL14" i="14"/>
  <c r="CY14" i="14"/>
  <c r="DL14" i="14"/>
  <c r="DY14" i="14"/>
  <c r="EL14" i="14"/>
  <c r="EY14" i="14"/>
  <c r="FL14" i="14"/>
  <c r="FY14" i="14"/>
  <c r="HY14" i="14"/>
  <c r="IY9" i="14"/>
  <c r="HY8" i="14"/>
  <c r="IY8" i="14"/>
  <c r="JL8" i="14"/>
  <c r="Y11" i="14"/>
  <c r="IL14" i="14"/>
  <c r="IY14" i="14"/>
  <c r="CL5" i="14"/>
  <c r="BY10" i="14"/>
  <c r="CL10" i="14"/>
  <c r="JL9" i="14"/>
  <c r="BY13" i="14"/>
  <c r="CY13" i="14"/>
  <c r="DL13" i="14"/>
  <c r="EL13" i="14"/>
  <c r="EY13" i="14"/>
  <c r="FL13" i="14"/>
  <c r="BY12" i="14"/>
  <c r="CL12" i="14"/>
  <c r="CY12" i="14"/>
  <c r="DL12" i="14"/>
  <c r="DY12" i="14"/>
  <c r="EL12" i="14"/>
  <c r="EY12" i="14"/>
  <c r="FL12" i="14"/>
  <c r="FY12" i="14"/>
  <c r="HY12" i="14"/>
  <c r="Y5" i="14"/>
  <c r="Y10" i="14"/>
  <c r="HY13" i="14"/>
  <c r="IL13" i="14"/>
  <c r="IY13" i="14"/>
  <c r="JL13" i="14"/>
  <c r="I47" i="6"/>
  <c r="B15" i="13" s="1"/>
  <c r="K15" i="13" s="1"/>
  <c r="M15" i="13" s="1"/>
  <c r="I49" i="6"/>
  <c r="B17" i="13" s="1"/>
  <c r="K17" i="13" s="1"/>
  <c r="M17" i="13" s="1"/>
  <c r="I46" i="6"/>
  <c r="B14" i="13" s="1"/>
  <c r="K14" i="13" s="1"/>
  <c r="F51" i="6"/>
  <c r="G51" i="6"/>
  <c r="H51" i="6"/>
  <c r="C8" i="6"/>
  <c r="B6" i="6"/>
  <c r="D8" i="6"/>
  <c r="C6" i="6"/>
  <c r="E8" i="6"/>
  <c r="D6" i="6"/>
  <c r="F8" i="6"/>
  <c r="E6" i="6"/>
  <c r="B9" i="6"/>
  <c r="F6" i="6"/>
  <c r="C9" i="6"/>
  <c r="B7" i="6"/>
  <c r="B51" i="6"/>
  <c r="C51" i="6"/>
  <c r="D51" i="6"/>
  <c r="I48" i="6"/>
  <c r="B16" i="13" s="1"/>
  <c r="K16" i="13" s="1"/>
  <c r="M16" i="13" s="1"/>
  <c r="E4" i="7"/>
  <c r="E5" i="7" s="1"/>
  <c r="I13" i="7"/>
  <c r="G14" i="7"/>
  <c r="H46" i="7"/>
  <c r="G51" i="7"/>
  <c r="F43" i="7"/>
  <c r="G39" i="7"/>
  <c r="G55" i="7"/>
  <c r="G36" i="7"/>
  <c r="H25" i="7"/>
  <c r="F51" i="7"/>
  <c r="E57" i="7"/>
  <c r="J141" i="8"/>
  <c r="K140" i="8"/>
  <c r="B139" i="8"/>
  <c r="D140" i="8"/>
  <c r="F141" i="8"/>
  <c r="H142" i="8"/>
  <c r="I139" i="8"/>
  <c r="K139" i="8"/>
  <c r="D141" i="8"/>
  <c r="C140" i="8"/>
  <c r="E141" i="8"/>
  <c r="G142" i="8"/>
  <c r="C142" i="8"/>
  <c r="E139" i="8"/>
  <c r="G140" i="8"/>
  <c r="I141" i="8"/>
  <c r="K142" i="8"/>
  <c r="C139" i="8"/>
  <c r="E140" i="8"/>
  <c r="G141" i="8"/>
  <c r="I142" i="8"/>
  <c r="D139" i="8"/>
  <c r="F140" i="8"/>
  <c r="H141" i="8"/>
  <c r="J142" i="8"/>
  <c r="F57" i="7" l="1"/>
  <c r="I51" i="6"/>
  <c r="B19" i="13"/>
  <c r="M14" i="13"/>
  <c r="M19" i="13" s="1"/>
  <c r="I19" i="13"/>
  <c r="F4" i="7"/>
  <c r="G4" i="7" s="1"/>
  <c r="E6" i="7"/>
  <c r="E9" i="7" s="1"/>
  <c r="B52" i="6"/>
  <c r="AC40" i="7"/>
  <c r="AC26" i="7"/>
  <c r="J13" i="7"/>
  <c r="I46" i="7"/>
  <c r="H51" i="7"/>
  <c r="H14" i="7"/>
  <c r="G22" i="7"/>
  <c r="G56" i="7"/>
  <c r="H55" i="7"/>
  <c r="I25" i="7"/>
  <c r="H36" i="7"/>
  <c r="G43" i="7"/>
  <c r="H39" i="7"/>
  <c r="M25" i="13"/>
  <c r="M24" i="13"/>
  <c r="E59" i="7" l="1"/>
  <c r="K19" i="13"/>
  <c r="L19" i="13" s="1"/>
  <c r="HW7" i="14"/>
  <c r="HN6" i="14"/>
  <c r="HV7" i="14"/>
  <c r="HU7" i="14"/>
  <c r="HX6" i="14"/>
  <c r="HO7" i="14"/>
  <c r="HS6" i="14"/>
  <c r="HN7" i="14"/>
  <c r="HR6" i="14"/>
  <c r="HP6" i="14"/>
  <c r="HO6" i="14"/>
  <c r="HM7" i="14"/>
  <c r="HQ6" i="14"/>
  <c r="HR7" i="14"/>
  <c r="HM6" i="14"/>
  <c r="HQ7" i="14"/>
  <c r="HP7" i="14"/>
  <c r="HW6" i="14"/>
  <c r="HX7" i="14"/>
  <c r="HV6" i="14"/>
  <c r="HT7" i="14"/>
  <c r="HS7" i="14"/>
  <c r="HU6" i="14"/>
  <c r="HT6" i="14"/>
  <c r="IJ7" i="14"/>
  <c r="IA6" i="14"/>
  <c r="II7" i="14"/>
  <c r="IH7" i="14"/>
  <c r="IK6" i="14"/>
  <c r="IE7" i="14"/>
  <c r="IH6" i="14"/>
  <c r="ID7" i="14"/>
  <c r="IG6" i="14"/>
  <c r="IE6" i="14"/>
  <c r="IC7" i="14"/>
  <c r="IF6" i="14"/>
  <c r="IB7" i="14"/>
  <c r="IA7" i="14"/>
  <c r="ID6" i="14"/>
  <c r="II6" i="14"/>
  <c r="IK7" i="14"/>
  <c r="IC6" i="14"/>
  <c r="IG7" i="14"/>
  <c r="IB6" i="14"/>
  <c r="IF7" i="14"/>
  <c r="HZ6" i="14"/>
  <c r="IJ6" i="14"/>
  <c r="HZ7" i="14"/>
  <c r="F5" i="7"/>
  <c r="F6" i="7" s="1"/>
  <c r="F9" i="7" s="1"/>
  <c r="F59" i="7" s="1"/>
  <c r="D14" i="12"/>
  <c r="G52" i="6"/>
  <c r="AD40" i="7"/>
  <c r="AD26" i="7"/>
  <c r="I51" i="7"/>
  <c r="J46" i="7"/>
  <c r="I39" i="7"/>
  <c r="H43" i="7"/>
  <c r="G5" i="7"/>
  <c r="G6" i="7" s="1"/>
  <c r="G9" i="7" s="1"/>
  <c r="H4" i="7"/>
  <c r="J25" i="7"/>
  <c r="I36" i="7"/>
  <c r="H56" i="7"/>
  <c r="I55" i="7"/>
  <c r="G57" i="7"/>
  <c r="K13" i="7"/>
  <c r="I14" i="7"/>
  <c r="H22" i="7"/>
  <c r="H57" i="7" l="1"/>
  <c r="G59" i="7"/>
  <c r="IL7" i="14"/>
  <c r="IL6" i="14"/>
  <c r="HY7" i="14"/>
  <c r="HY6" i="14"/>
  <c r="C14" i="12"/>
  <c r="AE40" i="7"/>
  <c r="AE26" i="7"/>
  <c r="J14" i="7"/>
  <c r="I22" i="7"/>
  <c r="J39" i="7"/>
  <c r="I43" i="7"/>
  <c r="L13" i="7"/>
  <c r="I56" i="7"/>
  <c r="J55" i="7"/>
  <c r="J51" i="7"/>
  <c r="K46" i="7"/>
  <c r="K25" i="7"/>
  <c r="J36" i="7"/>
  <c r="H5" i="7"/>
  <c r="H6" i="7" s="1"/>
  <c r="H9" i="7" s="1"/>
  <c r="I4" i="7"/>
  <c r="H59" i="7" l="1"/>
  <c r="AF40" i="7"/>
  <c r="AF26" i="7"/>
  <c r="I5" i="7"/>
  <c r="I6" i="7" s="1"/>
  <c r="I9" i="7" s="1"/>
  <c r="J4" i="7"/>
  <c r="M13" i="7"/>
  <c r="K39" i="7"/>
  <c r="J43" i="7"/>
  <c r="I57" i="7"/>
  <c r="L25" i="7"/>
  <c r="K36" i="7"/>
  <c r="K14" i="7"/>
  <c r="J22" i="7"/>
  <c r="L46" i="7"/>
  <c r="K51" i="7"/>
  <c r="J56" i="7"/>
  <c r="K55" i="7"/>
  <c r="I59" i="7" l="1"/>
  <c r="AG40" i="7"/>
  <c r="AG26" i="7"/>
  <c r="K56" i="7"/>
  <c r="L55" i="7"/>
  <c r="L39" i="7"/>
  <c r="K43" i="7"/>
  <c r="N13" i="7"/>
  <c r="J5" i="7"/>
  <c r="J6" i="7" s="1"/>
  <c r="J9" i="7" s="1"/>
  <c r="K4" i="7"/>
  <c r="L51" i="7"/>
  <c r="M46" i="7"/>
  <c r="J57" i="7"/>
  <c r="L14" i="7"/>
  <c r="K22" i="7"/>
  <c r="M25" i="7"/>
  <c r="L36" i="7"/>
  <c r="J59" i="7" l="1"/>
  <c r="AH40" i="7"/>
  <c r="AH26" i="7"/>
  <c r="M36" i="7"/>
  <c r="N25" i="7"/>
  <c r="L43" i="7"/>
  <c r="M39" i="7"/>
  <c r="K57" i="7"/>
  <c r="M55" i="7"/>
  <c r="L56" i="7"/>
  <c r="M14" i="7"/>
  <c r="L22" i="7"/>
  <c r="N46" i="7"/>
  <c r="M51" i="7"/>
  <c r="O13" i="7"/>
  <c r="K5" i="7"/>
  <c r="K6" i="7" s="1"/>
  <c r="K9" i="7" s="1"/>
  <c r="L4" i="7"/>
  <c r="K59" i="7" l="1"/>
  <c r="L57" i="7"/>
  <c r="N14" i="7"/>
  <c r="M22" i="7"/>
  <c r="N55" i="7"/>
  <c r="M56" i="7"/>
  <c r="P13" i="7"/>
  <c r="M43" i="7"/>
  <c r="N39" i="7"/>
  <c r="N36" i="7"/>
  <c r="O25" i="7"/>
  <c r="L5" i="7"/>
  <c r="L6" i="7" s="1"/>
  <c r="L9" i="7" s="1"/>
  <c r="M4" i="7"/>
  <c r="O46" i="7"/>
  <c r="N51" i="7"/>
  <c r="L59" i="7" l="1"/>
  <c r="N43" i="7"/>
  <c r="O39" i="7"/>
  <c r="P46" i="7"/>
  <c r="O51" i="7"/>
  <c r="Q13" i="7"/>
  <c r="M5" i="7"/>
  <c r="M6" i="7" s="1"/>
  <c r="M9" i="7" s="1"/>
  <c r="N4" i="7"/>
  <c r="O55" i="7"/>
  <c r="N56" i="7"/>
  <c r="M57" i="7"/>
  <c r="O14" i="7"/>
  <c r="N22" i="7"/>
  <c r="O36" i="7"/>
  <c r="P25" i="7"/>
  <c r="M59" i="7" l="1"/>
  <c r="N57" i="7"/>
  <c r="P55" i="7"/>
  <c r="O56" i="7"/>
  <c r="N5" i="7"/>
  <c r="N6" i="7" s="1"/>
  <c r="N9" i="7" s="1"/>
  <c r="O4" i="7"/>
  <c r="P36" i="7"/>
  <c r="Q25" i="7"/>
  <c r="R13" i="7"/>
  <c r="P14" i="7"/>
  <c r="O22" i="7"/>
  <c r="Q46" i="7"/>
  <c r="P51" i="7"/>
  <c r="O43" i="7"/>
  <c r="P39" i="7"/>
  <c r="N59" i="7" l="1"/>
  <c r="R25" i="7"/>
  <c r="Q36" i="7"/>
  <c r="P43" i="7"/>
  <c r="Q39" i="7"/>
  <c r="O5" i="7"/>
  <c r="O6" i="7" s="1"/>
  <c r="O9" i="7" s="1"/>
  <c r="P4" i="7"/>
  <c r="R46" i="7"/>
  <c r="Q51" i="7"/>
  <c r="O57" i="7"/>
  <c r="Q14" i="7"/>
  <c r="P22" i="7"/>
  <c r="Q55" i="7"/>
  <c r="P56" i="7"/>
  <c r="S13" i="7"/>
  <c r="O59" i="7" l="1"/>
  <c r="T13" i="7"/>
  <c r="Q43" i="7"/>
  <c r="R39" i="7"/>
  <c r="R55" i="7"/>
  <c r="Q56" i="7"/>
  <c r="P57" i="7"/>
  <c r="R14" i="7"/>
  <c r="Q22" i="7"/>
  <c r="R36" i="7"/>
  <c r="S25" i="7"/>
  <c r="R51" i="7"/>
  <c r="S46" i="7"/>
  <c r="Q4" i="7"/>
  <c r="P5" i="7"/>
  <c r="P6" i="7" s="1"/>
  <c r="P9" i="7" s="1"/>
  <c r="P59" i="7" l="1"/>
  <c r="S14" i="7"/>
  <c r="R22" i="7"/>
  <c r="R56" i="7"/>
  <c r="S55" i="7"/>
  <c r="R43" i="7"/>
  <c r="S39" i="7"/>
  <c r="S51" i="7"/>
  <c r="T46" i="7"/>
  <c r="U13" i="7"/>
  <c r="S36" i="7"/>
  <c r="T25" i="7"/>
  <c r="R4" i="7"/>
  <c r="Q5" i="7"/>
  <c r="Q6" i="7" s="1"/>
  <c r="Q9" i="7" s="1"/>
  <c r="Q57" i="7"/>
  <c r="Q59" i="7" l="1"/>
  <c r="V13" i="7"/>
  <c r="U46" i="7"/>
  <c r="T51" i="7"/>
  <c r="S43" i="7"/>
  <c r="T39" i="7"/>
  <c r="S4" i="7"/>
  <c r="R5" i="7"/>
  <c r="R6" i="7" s="1"/>
  <c r="R9" i="7" s="1"/>
  <c r="T55" i="7"/>
  <c r="S56" i="7"/>
  <c r="T36" i="7"/>
  <c r="U25" i="7"/>
  <c r="R57" i="7"/>
  <c r="T14" i="7"/>
  <c r="S22" i="7"/>
  <c r="R59" i="7" l="1"/>
  <c r="T56" i="7"/>
  <c r="U55" i="7"/>
  <c r="T4" i="7"/>
  <c r="S5" i="7"/>
  <c r="S6" i="7" s="1"/>
  <c r="S9" i="7" s="1"/>
  <c r="U39" i="7"/>
  <c r="T43" i="7"/>
  <c r="S57" i="7"/>
  <c r="U14" i="7"/>
  <c r="T22" i="7"/>
  <c r="U51" i="7"/>
  <c r="V46" i="7"/>
  <c r="W13" i="7"/>
  <c r="V25" i="7"/>
  <c r="U36" i="7"/>
  <c r="U43" i="7" l="1"/>
  <c r="V39" i="7"/>
  <c r="S59" i="7"/>
  <c r="V36" i="7"/>
  <c r="W25" i="7"/>
  <c r="U4" i="7"/>
  <c r="T5" i="7"/>
  <c r="T6" i="7" s="1"/>
  <c r="T9" i="7" s="1"/>
  <c r="X13" i="7"/>
  <c r="Y13" i="7" s="1"/>
  <c r="Z13" i="7" s="1"/>
  <c r="U56" i="7"/>
  <c r="V55" i="7"/>
  <c r="V51" i="7"/>
  <c r="W46" i="7"/>
  <c r="T57" i="7"/>
  <c r="V14" i="7"/>
  <c r="U22" i="7"/>
  <c r="T59" i="7" l="1"/>
  <c r="AA13" i="7"/>
  <c r="U57" i="7"/>
  <c r="V4" i="7"/>
  <c r="U5" i="7"/>
  <c r="U6" i="7" s="1"/>
  <c r="U9" i="7" s="1"/>
  <c r="X25" i="7"/>
  <c r="W36" i="7"/>
  <c r="X46" i="7"/>
  <c r="W51" i="7"/>
  <c r="W14" i="7"/>
  <c r="V22" i="7"/>
  <c r="W39" i="7"/>
  <c r="V43" i="7"/>
  <c r="V56" i="7"/>
  <c r="W55" i="7"/>
  <c r="V57" i="7" l="1"/>
  <c r="U59" i="7"/>
  <c r="X51" i="7"/>
  <c r="Y46" i="7"/>
  <c r="X36" i="7"/>
  <c r="Y25" i="7"/>
  <c r="AB13" i="7"/>
  <c r="X14" i="7"/>
  <c r="W22" i="7"/>
  <c r="W56" i="7"/>
  <c r="X55" i="7"/>
  <c r="X39" i="7"/>
  <c r="W43" i="7"/>
  <c r="V5" i="7"/>
  <c r="V6" i="7" s="1"/>
  <c r="V9" i="7" s="1"/>
  <c r="W4" i="7"/>
  <c r="X4" i="7" s="1"/>
  <c r="V59" i="7" l="1"/>
  <c r="X43" i="7"/>
  <c r="Y39" i="7"/>
  <c r="X56" i="7"/>
  <c r="Y55" i="7"/>
  <c r="X22" i="7"/>
  <c r="Y14" i="7"/>
  <c r="AC13" i="7"/>
  <c r="Z25" i="7"/>
  <c r="Y36" i="7"/>
  <c r="Y51" i="7"/>
  <c r="Z46" i="7"/>
  <c r="W57" i="7"/>
  <c r="Y4" i="7"/>
  <c r="W5" i="7"/>
  <c r="W6" i="7" s="1"/>
  <c r="W9" i="7" s="1"/>
  <c r="X57" i="7" l="1"/>
  <c r="W59" i="7"/>
  <c r="AA46" i="7"/>
  <c r="Z51" i="7"/>
  <c r="AA25" i="7"/>
  <c r="Z36" i="7"/>
  <c r="AD13" i="7"/>
  <c r="Y22" i="7"/>
  <c r="Z14" i="7"/>
  <c r="Z55" i="7"/>
  <c r="Y56" i="7"/>
  <c r="Z39" i="7"/>
  <c r="Y43" i="7"/>
  <c r="Z4" i="7"/>
  <c r="Y5" i="7"/>
  <c r="Y6" i="7" s="1"/>
  <c r="Y9" i="7" s="1"/>
  <c r="X5" i="7"/>
  <c r="X6" i="7" s="1"/>
  <c r="X9" i="7" s="1"/>
  <c r="X59" i="7" l="1"/>
  <c r="AA39" i="7"/>
  <c r="Z43" i="7"/>
  <c r="Y57" i="7"/>
  <c r="Y59" i="7" s="1"/>
  <c r="AA55" i="7"/>
  <c r="Z56" i="7"/>
  <c r="AA14" i="7"/>
  <c r="Z22" i="7"/>
  <c r="AE13" i="7"/>
  <c r="AB25" i="7"/>
  <c r="AA36" i="7"/>
  <c r="AB46" i="7"/>
  <c r="AA51" i="7"/>
  <c r="Z5" i="7"/>
  <c r="Z6" i="7" s="1"/>
  <c r="Z9" i="7" s="1"/>
  <c r="AA4" i="7"/>
  <c r="AC25" i="7" l="1"/>
  <c r="AB36" i="7"/>
  <c r="AF13" i="7"/>
  <c r="AB14" i="7"/>
  <c r="AA22" i="7"/>
  <c r="Z57" i="7"/>
  <c r="Z59" i="7" s="1"/>
  <c r="AB55" i="7"/>
  <c r="AA56" i="7"/>
  <c r="AB51" i="7"/>
  <c r="AC46" i="7"/>
  <c r="AB39" i="7"/>
  <c r="AA43" i="7"/>
  <c r="AA5" i="7"/>
  <c r="AA6" i="7" s="1"/>
  <c r="AA9" i="7" s="1"/>
  <c r="AB4" i="7"/>
  <c r="AA57" i="7" l="1"/>
  <c r="AA59" i="7" s="1"/>
  <c r="AD46" i="7"/>
  <c r="AC51" i="7"/>
  <c r="AB56" i="7"/>
  <c r="AC55" i="7"/>
  <c r="AC14" i="7"/>
  <c r="AB22" i="7"/>
  <c r="AG13" i="7"/>
  <c r="AC39" i="7"/>
  <c r="AB43" i="7"/>
  <c r="AD25" i="7"/>
  <c r="AC36" i="7"/>
  <c r="AH62" i="7"/>
  <c r="Z62" i="7"/>
  <c r="AD62" i="7"/>
  <c r="V62" i="7"/>
  <c r="AC62" i="7"/>
  <c r="Y62" i="7"/>
  <c r="AG62" i="7"/>
  <c r="U62" i="7"/>
  <c r="AB5" i="7"/>
  <c r="AB6" i="7" s="1"/>
  <c r="AB9" i="7" s="1"/>
  <c r="AC4" i="7"/>
  <c r="AE25" i="7" l="1"/>
  <c r="AD36" i="7"/>
  <c r="AD39" i="7"/>
  <c r="AC43" i="7"/>
  <c r="AD14" i="7"/>
  <c r="AC22" i="7"/>
  <c r="AH13" i="7"/>
  <c r="AD55" i="7"/>
  <c r="AC56" i="7"/>
  <c r="AC57" i="7" s="1"/>
  <c r="AB57" i="7"/>
  <c r="AB59" i="7" s="1"/>
  <c r="AE46" i="7"/>
  <c r="AD51" i="7"/>
  <c r="Z67" i="7"/>
  <c r="Y67" i="7"/>
  <c r="HQ4" i="14"/>
  <c r="HO4" i="14"/>
  <c r="HM4" i="14"/>
  <c r="HW4" i="14"/>
  <c r="HN4" i="14"/>
  <c r="HV4" i="14"/>
  <c r="HX4" i="14"/>
  <c r="HT4" i="14"/>
  <c r="HR4" i="14"/>
  <c r="HP4" i="14"/>
  <c r="HS4" i="14"/>
  <c r="HU4" i="14"/>
  <c r="IK4" i="14"/>
  <c r="ID4" i="14"/>
  <c r="IJ4" i="14"/>
  <c r="IG4" i="14"/>
  <c r="II4" i="14"/>
  <c r="IB4" i="14"/>
  <c r="IE4" i="14"/>
  <c r="IH4" i="14"/>
  <c r="IF4" i="14"/>
  <c r="IA4" i="14"/>
  <c r="IC4" i="14"/>
  <c r="HZ4" i="14"/>
  <c r="U67" i="7"/>
  <c r="V67" i="7"/>
  <c r="AC5" i="7"/>
  <c r="AC6" i="7" s="1"/>
  <c r="AC9" i="7" s="1"/>
  <c r="AD4" i="7"/>
  <c r="AD56" i="7" l="1"/>
  <c r="AE55" i="7"/>
  <c r="AE14" i="7"/>
  <c r="AD22" i="7"/>
  <c r="AE39" i="7"/>
  <c r="AD43" i="7"/>
  <c r="AC59" i="7"/>
  <c r="AF46" i="7"/>
  <c r="AE51" i="7"/>
  <c r="AF25" i="7"/>
  <c r="AE36" i="7"/>
  <c r="IL4" i="14"/>
  <c r="V63" i="7"/>
  <c r="HY4" i="14"/>
  <c r="AD63" i="7"/>
  <c r="AC67" i="7"/>
  <c r="AE4" i="7"/>
  <c r="AD5" i="7"/>
  <c r="AD6" i="7" s="1"/>
  <c r="AD9" i="7" s="1"/>
  <c r="AG25" i="7" l="1"/>
  <c r="AF36" i="7"/>
  <c r="AG46" i="7"/>
  <c r="AF51" i="7"/>
  <c r="AF39" i="7"/>
  <c r="AE43" i="7"/>
  <c r="AF14" i="7"/>
  <c r="AE22" i="7"/>
  <c r="AE56" i="7"/>
  <c r="AF55" i="7"/>
  <c r="AD57" i="7"/>
  <c r="AD59" i="7" s="1"/>
  <c r="Y64" i="7"/>
  <c r="AC64" i="7"/>
  <c r="U64" i="7"/>
  <c r="AG64" i="7"/>
  <c r="V64" i="7"/>
  <c r="V66" i="7" s="1"/>
  <c r="AD64" i="7"/>
  <c r="AD66" i="7" s="1"/>
  <c r="Z64" i="7"/>
  <c r="AH64" i="7"/>
  <c r="AH63" i="7"/>
  <c r="Z63" i="7"/>
  <c r="AG63" i="7"/>
  <c r="Y63" i="7"/>
  <c r="U63" i="7"/>
  <c r="AC63" i="7"/>
  <c r="AD67" i="7"/>
  <c r="AE5" i="7"/>
  <c r="AE6" i="7" s="1"/>
  <c r="AE9" i="7" s="1"/>
  <c r="AF4" i="7"/>
  <c r="Y66" i="7" l="1"/>
  <c r="Y68" i="7" s="1"/>
  <c r="AH46" i="7"/>
  <c r="AH51" i="7" s="1"/>
  <c r="AG51" i="7"/>
  <c r="AG39" i="7"/>
  <c r="AF43" i="7"/>
  <c r="AC66" i="7"/>
  <c r="AC68" i="7" s="1"/>
  <c r="AF56" i="7"/>
  <c r="AG55" i="7"/>
  <c r="AE57" i="7"/>
  <c r="AE59" i="7" s="1"/>
  <c r="AG14" i="7"/>
  <c r="AF22" i="7"/>
  <c r="AH25" i="7"/>
  <c r="AH36" i="7" s="1"/>
  <c r="AG36" i="7"/>
  <c r="Z66" i="7"/>
  <c r="Z69" i="7" s="1"/>
  <c r="Z74" i="7" s="1"/>
  <c r="AD68" i="7"/>
  <c r="AD69" i="7"/>
  <c r="AD74" i="7" s="1"/>
  <c r="AD81" i="7" s="1"/>
  <c r="V68" i="7"/>
  <c r="V69" i="7"/>
  <c r="V74" i="7" s="1"/>
  <c r="U66" i="7"/>
  <c r="U68" i="7" s="1"/>
  <c r="AG66" i="7"/>
  <c r="AH66" i="7"/>
  <c r="AG4" i="7"/>
  <c r="AF5" i="7"/>
  <c r="AF6" i="7" s="1"/>
  <c r="AF9" i="7" s="1"/>
  <c r="Y69" i="7" l="1"/>
  <c r="Y74" i="7" s="1"/>
  <c r="Y75" i="7" s="1"/>
  <c r="Y76" i="7" s="1"/>
  <c r="AC69" i="7"/>
  <c r="AC74" i="7" s="1"/>
  <c r="AC81" i="7" s="1"/>
  <c r="AG56" i="7"/>
  <c r="AH55" i="7"/>
  <c r="AH56" i="7" s="1"/>
  <c r="AH14" i="7"/>
  <c r="AH22" i="7" s="1"/>
  <c r="AG22" i="7"/>
  <c r="AF57" i="7"/>
  <c r="AF59" i="7" s="1"/>
  <c r="Z68" i="7"/>
  <c r="AH39" i="7"/>
  <c r="AH43" i="7" s="1"/>
  <c r="AG43" i="7"/>
  <c r="AD75" i="7"/>
  <c r="AD76" i="7" s="1"/>
  <c r="U69" i="7"/>
  <c r="U74" i="7" s="1"/>
  <c r="U75" i="7" s="1"/>
  <c r="U76" i="7" s="1"/>
  <c r="V75" i="7"/>
  <c r="V76" i="7" s="1"/>
  <c r="V81" i="7"/>
  <c r="Z75" i="7"/>
  <c r="Z76" i="7" s="1"/>
  <c r="Z81" i="7"/>
  <c r="AH4" i="7"/>
  <c r="AG5" i="7"/>
  <c r="AG6" i="7" s="1"/>
  <c r="AG9" i="7" s="1"/>
  <c r="AC75" i="7" l="1"/>
  <c r="AC76" i="7" s="1"/>
  <c r="Y81" i="7"/>
  <c r="U81" i="7"/>
  <c r="AH57" i="7"/>
  <c r="AG57" i="7"/>
  <c r="AG59" i="7" s="1"/>
  <c r="AG67" i="7"/>
  <c r="AH5" i="7"/>
  <c r="AH6" i="7" s="1"/>
  <c r="AH9" i="7" s="1"/>
  <c r="AH59" i="7" l="1"/>
  <c r="AH69" i="7" s="1"/>
  <c r="AH74" i="7" s="1"/>
  <c r="AH75" i="7" s="1"/>
  <c r="AH76" i="7" s="1"/>
  <c r="AG69" i="7"/>
  <c r="AG74" i="7" s="1"/>
  <c r="AG81" i="7" s="1"/>
  <c r="AG68" i="7"/>
  <c r="AH67" i="7"/>
  <c r="AH68" i="7"/>
  <c r="AG75" i="7" l="1"/>
  <c r="AG76" i="7" s="1"/>
  <c r="AH81" i="7"/>
  <c r="IZ6" i="14" l="1"/>
  <c r="JA6" i="14"/>
  <c r="JB6" i="14"/>
  <c r="JC6" i="14"/>
  <c r="JD6" i="14"/>
  <c r="JE6" i="14"/>
  <c r="JF6" i="14"/>
  <c r="JG6" i="14"/>
  <c r="JH6" i="14"/>
  <c r="JI6" i="14"/>
  <c r="JJ6" i="14"/>
  <c r="JK6" i="14"/>
  <c r="IZ7" i="14"/>
  <c r="JA7" i="14"/>
  <c r="JB7" i="14"/>
  <c r="JC7" i="14"/>
  <c r="JD7" i="14"/>
  <c r="JE7" i="14"/>
  <c r="JF7" i="14"/>
  <c r="JG7" i="14"/>
  <c r="JH7" i="14"/>
  <c r="JI7" i="14"/>
  <c r="JJ7" i="14"/>
  <c r="JK7" i="14"/>
  <c r="IM6" i="14"/>
  <c r="IN6" i="14"/>
  <c r="IO6" i="14"/>
  <c r="IP6" i="14"/>
  <c r="IQ6" i="14"/>
  <c r="IR6" i="14"/>
  <c r="IS6" i="14"/>
  <c r="IT6" i="14"/>
  <c r="IU6" i="14"/>
  <c r="IV6" i="14"/>
  <c r="IW6" i="14"/>
  <c r="IX6" i="14"/>
  <c r="IM7" i="14"/>
  <c r="IN7" i="14"/>
  <c r="IO7" i="14"/>
  <c r="IP7" i="14"/>
  <c r="IQ7" i="14"/>
  <c r="IR7" i="14"/>
  <c r="IS7" i="14"/>
  <c r="IT7" i="14"/>
  <c r="IU7" i="14"/>
  <c r="IV7" i="14"/>
  <c r="IW7" i="14"/>
  <c r="IX7" i="14"/>
  <c r="GZ6" i="14"/>
  <c r="HA6" i="14"/>
  <c r="HB6" i="14"/>
  <c r="HC6" i="14"/>
  <c r="HD6" i="14"/>
  <c r="HE6" i="14"/>
  <c r="HF6" i="14"/>
  <c r="HG6" i="14"/>
  <c r="HH6" i="14"/>
  <c r="HI6" i="14"/>
  <c r="HJ6" i="14"/>
  <c r="HK6" i="14"/>
  <c r="GZ7" i="14"/>
  <c r="HA7" i="14"/>
  <c r="HB7" i="14"/>
  <c r="HC7" i="14"/>
  <c r="HD7" i="14"/>
  <c r="HE7" i="14"/>
  <c r="HF7" i="14"/>
  <c r="HG7" i="14"/>
  <c r="HH7" i="14"/>
  <c r="HI7" i="14"/>
  <c r="HJ7" i="14"/>
  <c r="HK7" i="14"/>
  <c r="GM6" i="14"/>
  <c r="GN6" i="14"/>
  <c r="GO6" i="14"/>
  <c r="GP6" i="14"/>
  <c r="GQ6" i="14"/>
  <c r="GR6" i="14"/>
  <c r="GS6" i="14"/>
  <c r="GT6" i="14"/>
  <c r="GU6" i="14"/>
  <c r="GV6" i="14"/>
  <c r="GW6" i="14"/>
  <c r="GX6" i="14"/>
  <c r="GM7" i="14"/>
  <c r="GN7" i="14"/>
  <c r="GO7" i="14"/>
  <c r="GP7" i="14"/>
  <c r="GQ7" i="14"/>
  <c r="GR7" i="14"/>
  <c r="GS7" i="14"/>
  <c r="GT7" i="14"/>
  <c r="GU7" i="14"/>
  <c r="GV7" i="14"/>
  <c r="GW7" i="14"/>
  <c r="GX7" i="14"/>
  <c r="FZ6" i="14"/>
  <c r="GA6" i="14"/>
  <c r="GB6" i="14"/>
  <c r="GC6" i="14"/>
  <c r="GD6" i="14"/>
  <c r="GE6" i="14"/>
  <c r="GF6" i="14"/>
  <c r="GG6" i="14"/>
  <c r="GH6" i="14"/>
  <c r="GI6" i="14"/>
  <c r="GJ6" i="14"/>
  <c r="GK6" i="14"/>
  <c r="FZ7" i="14"/>
  <c r="GA7" i="14"/>
  <c r="GB7" i="14"/>
  <c r="GC7" i="14"/>
  <c r="GD7" i="14"/>
  <c r="GE7" i="14"/>
  <c r="GF7" i="14"/>
  <c r="GG7" i="14"/>
  <c r="GH7" i="14"/>
  <c r="GI7" i="14"/>
  <c r="GJ7" i="14"/>
  <c r="GK7" i="14"/>
  <c r="FM6" i="14"/>
  <c r="FN6" i="14"/>
  <c r="FO6" i="14"/>
  <c r="FP6" i="14"/>
  <c r="FQ6" i="14"/>
  <c r="FR6" i="14"/>
  <c r="FS6" i="14"/>
  <c r="FT6" i="14"/>
  <c r="FU6" i="14"/>
  <c r="FV6" i="14"/>
  <c r="FW6" i="14"/>
  <c r="FX6" i="14"/>
  <c r="FM7" i="14"/>
  <c r="FN7" i="14"/>
  <c r="FO7" i="14"/>
  <c r="FP7" i="14"/>
  <c r="FQ7" i="14"/>
  <c r="FR7" i="14"/>
  <c r="FS7" i="14"/>
  <c r="FT7" i="14"/>
  <c r="FU7" i="14"/>
  <c r="FV7" i="14"/>
  <c r="FW7" i="14"/>
  <c r="FX7" i="14"/>
  <c r="EZ6" i="14"/>
  <c r="FA6" i="14"/>
  <c r="FB6" i="14"/>
  <c r="FC6" i="14"/>
  <c r="FD6" i="14"/>
  <c r="FE6" i="14"/>
  <c r="FF6" i="14"/>
  <c r="FG6" i="14"/>
  <c r="FH6" i="14"/>
  <c r="FI6" i="14"/>
  <c r="FJ6" i="14"/>
  <c r="FK6" i="14"/>
  <c r="EZ7" i="14"/>
  <c r="FA7" i="14"/>
  <c r="FB7" i="14"/>
  <c r="FC7" i="14"/>
  <c r="FD7" i="14"/>
  <c r="FE7" i="14"/>
  <c r="FF7" i="14"/>
  <c r="FG7" i="14"/>
  <c r="FH7" i="14"/>
  <c r="FI7" i="14"/>
  <c r="FJ7" i="14"/>
  <c r="FK7" i="14"/>
  <c r="EM6" i="14"/>
  <c r="EN6" i="14"/>
  <c r="EO6" i="14"/>
  <c r="EP6" i="14"/>
  <c r="EQ6" i="14"/>
  <c r="ER6" i="14"/>
  <c r="ES6" i="14"/>
  <c r="ET6" i="14"/>
  <c r="EU6" i="14"/>
  <c r="EV6" i="14"/>
  <c r="EW6" i="14"/>
  <c r="EX6" i="14"/>
  <c r="EM7" i="14"/>
  <c r="EN7" i="14"/>
  <c r="EO7" i="14"/>
  <c r="EP7" i="14"/>
  <c r="EQ7" i="14"/>
  <c r="ER7" i="14"/>
  <c r="ES7" i="14"/>
  <c r="ET7" i="14"/>
  <c r="EU7" i="14"/>
  <c r="EV7" i="14"/>
  <c r="EW7" i="14"/>
  <c r="EX7" i="14"/>
  <c r="DZ6" i="14"/>
  <c r="EA6" i="14"/>
  <c r="EB6" i="14"/>
  <c r="EC6" i="14"/>
  <c r="ED6" i="14"/>
  <c r="EE6" i="14"/>
  <c r="EF6" i="14"/>
  <c r="EG6" i="14"/>
  <c r="EH6" i="14"/>
  <c r="EI6" i="14"/>
  <c r="EJ6" i="14"/>
  <c r="EK6" i="14"/>
  <c r="DZ7" i="14"/>
  <c r="EA7" i="14"/>
  <c r="EB7" i="14"/>
  <c r="EC7" i="14"/>
  <c r="ED7" i="14"/>
  <c r="EE7" i="14"/>
  <c r="EF7" i="14"/>
  <c r="EG7" i="14"/>
  <c r="EH7" i="14"/>
  <c r="EI7" i="14"/>
  <c r="EJ7" i="14"/>
  <c r="EK7" i="14"/>
  <c r="DM6" i="14"/>
  <c r="DN6" i="14"/>
  <c r="DO6" i="14"/>
  <c r="DP6" i="14"/>
  <c r="DQ6" i="14"/>
  <c r="DR6" i="14"/>
  <c r="DS6" i="14"/>
  <c r="DT6" i="14"/>
  <c r="DU6" i="14"/>
  <c r="DV6" i="14"/>
  <c r="DW6" i="14"/>
  <c r="DX6" i="14"/>
  <c r="DM7" i="14"/>
  <c r="DN7" i="14"/>
  <c r="DO7" i="14"/>
  <c r="DP7" i="14"/>
  <c r="DQ7" i="14"/>
  <c r="DR7" i="14"/>
  <c r="DS7" i="14"/>
  <c r="DT7" i="14"/>
  <c r="DU7" i="14"/>
  <c r="DV7" i="14"/>
  <c r="DW7" i="14"/>
  <c r="DX7" i="14"/>
  <c r="CZ6" i="14"/>
  <c r="DA6" i="14"/>
  <c r="DB6" i="14"/>
  <c r="DC6" i="14"/>
  <c r="DD6" i="14"/>
  <c r="DE6" i="14"/>
  <c r="DF6" i="14"/>
  <c r="DG6" i="14"/>
  <c r="DH6" i="14"/>
  <c r="DI6" i="14"/>
  <c r="DJ6" i="14"/>
  <c r="DK6" i="14"/>
  <c r="CZ7" i="14"/>
  <c r="DA7" i="14"/>
  <c r="DB7" i="14"/>
  <c r="DC7" i="14"/>
  <c r="DD7" i="14"/>
  <c r="DE7" i="14"/>
  <c r="DF7" i="14"/>
  <c r="DG7" i="14"/>
  <c r="DH7" i="14"/>
  <c r="DI7" i="14"/>
  <c r="DJ7" i="14"/>
  <c r="DK7" i="14"/>
  <c r="CM6" i="14"/>
  <c r="CN6" i="14"/>
  <c r="CO6" i="14"/>
  <c r="CP6" i="14"/>
  <c r="CQ6" i="14"/>
  <c r="CR6" i="14"/>
  <c r="CS6" i="14"/>
  <c r="CT6" i="14"/>
  <c r="CU6" i="14"/>
  <c r="CV6" i="14"/>
  <c r="CW6" i="14"/>
  <c r="CX6" i="14"/>
  <c r="CM7" i="14"/>
  <c r="CN7" i="14"/>
  <c r="CO7" i="14"/>
  <c r="CP7" i="14"/>
  <c r="CQ7" i="14"/>
  <c r="CR7" i="14"/>
  <c r="CS7" i="14"/>
  <c r="CT7" i="14"/>
  <c r="CU7" i="14"/>
  <c r="CV7" i="14"/>
  <c r="CW7" i="14"/>
  <c r="CX7" i="14"/>
  <c r="BZ6" i="14"/>
  <c r="CA6" i="14"/>
  <c r="CB6" i="14"/>
  <c r="CC6" i="14"/>
  <c r="CD6" i="14"/>
  <c r="CE6" i="14"/>
  <c r="CF6" i="14"/>
  <c r="CG6" i="14"/>
  <c r="CH6" i="14"/>
  <c r="CI6" i="14"/>
  <c r="CJ6" i="14"/>
  <c r="CK6" i="14"/>
  <c r="BZ7" i="14"/>
  <c r="CA7" i="14"/>
  <c r="CB7" i="14"/>
  <c r="CC7" i="14"/>
  <c r="CD7" i="14"/>
  <c r="CE7" i="14"/>
  <c r="CF7" i="14"/>
  <c r="CG7" i="14"/>
  <c r="CH7" i="14"/>
  <c r="CI7" i="14"/>
  <c r="CJ7" i="14"/>
  <c r="CK7" i="14"/>
  <c r="BM6" i="14"/>
  <c r="BN6" i="14"/>
  <c r="BO6" i="14"/>
  <c r="BP6" i="14"/>
  <c r="BQ6" i="14"/>
  <c r="BR6" i="14"/>
  <c r="BS6" i="14"/>
  <c r="BT6" i="14"/>
  <c r="BU6" i="14"/>
  <c r="BV6" i="14"/>
  <c r="BW6" i="14"/>
  <c r="BX6" i="14"/>
  <c r="BM7" i="14"/>
  <c r="BN7" i="14"/>
  <c r="BO7" i="14"/>
  <c r="BP7" i="14"/>
  <c r="BQ7" i="14"/>
  <c r="BR7" i="14"/>
  <c r="BS7" i="14"/>
  <c r="BT7" i="14"/>
  <c r="BU7" i="14"/>
  <c r="BV7" i="14"/>
  <c r="BW7" i="14"/>
  <c r="BX7" i="14"/>
  <c r="JY4" i="14" l="1"/>
  <c r="CL7" i="14"/>
  <c r="JY7" i="14"/>
  <c r="DY6" i="14"/>
  <c r="CY7" i="14"/>
  <c r="GY7" i="14"/>
  <c r="HL7" i="14"/>
  <c r="FY6" i="14"/>
  <c r="GL7" i="14"/>
  <c r="FL7" i="14"/>
  <c r="FL6" i="14"/>
  <c r="FY7" i="14"/>
  <c r="JL6" i="14"/>
  <c r="DL7" i="14"/>
  <c r="EY7" i="14"/>
  <c r="EY6" i="14"/>
  <c r="GL6" i="14"/>
  <c r="JL7" i="14"/>
  <c r="DY7" i="14"/>
  <c r="EL7" i="14"/>
  <c r="GY6" i="14"/>
  <c r="IY6" i="14"/>
  <c r="HL6" i="14"/>
  <c r="CL6" i="14"/>
  <c r="IY7" i="14"/>
  <c r="BY7" i="14"/>
  <c r="DL6" i="14"/>
  <c r="EL6" i="14"/>
  <c r="CY6" i="14"/>
  <c r="BY6" i="14"/>
  <c r="AB62" i="7" l="1"/>
  <c r="X62" i="7"/>
  <c r="AF62" i="7"/>
  <c r="AF67" i="7" l="1"/>
  <c r="AB67" i="7"/>
  <c r="JK4" i="14"/>
  <c r="IZ4" i="14"/>
  <c r="JA4" i="14"/>
  <c r="JB4" i="14"/>
  <c r="JD4" i="14"/>
  <c r="JE4" i="14"/>
  <c r="JF4" i="14"/>
  <c r="JI4" i="14"/>
  <c r="JC4" i="14"/>
  <c r="JH4" i="14"/>
  <c r="JG4" i="14"/>
  <c r="JJ4" i="14"/>
  <c r="X67" i="7"/>
  <c r="JL4" i="14" l="1"/>
  <c r="X64" i="7" l="1"/>
  <c r="AF64" i="7"/>
  <c r="AB64" i="7"/>
  <c r="AF63" i="7"/>
  <c r="AB63" i="7"/>
  <c r="X63" i="7"/>
  <c r="X66" i="7" l="1"/>
  <c r="X69" i="7" s="1"/>
  <c r="X74" i="7" s="1"/>
  <c r="AB66" i="7"/>
  <c r="AB69" i="7" s="1"/>
  <c r="AB74" i="7" s="1"/>
  <c r="AF66" i="7"/>
  <c r="AF68" i="7" s="1"/>
  <c r="X68" i="7" l="1"/>
  <c r="AB68" i="7"/>
  <c r="AF69" i="7"/>
  <c r="AF74" i="7" s="1"/>
  <c r="AF81" i="7" s="1"/>
  <c r="AB75" i="7"/>
  <c r="AB76" i="7" s="1"/>
  <c r="AB81" i="7"/>
  <c r="X81" i="7"/>
  <c r="X75" i="7"/>
  <c r="X76" i="7" s="1"/>
  <c r="AF75" i="7" l="1"/>
  <c r="AF76" i="7" s="1"/>
  <c r="AA62" i="7"/>
  <c r="AE62" i="7"/>
  <c r="W62" i="7"/>
  <c r="AE67" i="7" l="1"/>
  <c r="AA67" i="7"/>
  <c r="IW4" i="14"/>
  <c r="IX4" i="14"/>
  <c r="IM4" i="14"/>
  <c r="IU4" i="14"/>
  <c r="IN4" i="14"/>
  <c r="IO4" i="14"/>
  <c r="IP4" i="14"/>
  <c r="IT4" i="14"/>
  <c r="IQ4" i="14"/>
  <c r="IR4" i="14"/>
  <c r="IV4" i="14"/>
  <c r="IS4" i="14"/>
  <c r="W67" i="7"/>
  <c r="IY4" i="14" l="1"/>
  <c r="AE64" i="7" l="1"/>
  <c r="W64" i="7"/>
  <c r="AA64" i="7"/>
  <c r="W63" i="7"/>
  <c r="AA63" i="7"/>
  <c r="AE63" i="7"/>
  <c r="AA66" i="7" l="1"/>
  <c r="AA69" i="7" s="1"/>
  <c r="AA74" i="7" s="1"/>
  <c r="AE66" i="7"/>
  <c r="AE69" i="7" s="1"/>
  <c r="AE74" i="7" s="1"/>
  <c r="W66" i="7"/>
  <c r="W69" i="7" s="1"/>
  <c r="W74" i="7" s="1"/>
  <c r="AE68" i="7" l="1"/>
  <c r="AA68" i="7"/>
  <c r="W68" i="7"/>
  <c r="W81" i="7"/>
  <c r="W75" i="7"/>
  <c r="W76" i="7" s="1"/>
  <c r="AA81" i="7"/>
  <c r="AA75" i="7"/>
  <c r="AA76" i="7" s="1"/>
  <c r="AE75" i="7"/>
  <c r="AE76" i="7" s="1"/>
  <c r="AE81" i="7"/>
  <c r="R62" i="7"/>
  <c r="FZ4" i="14"/>
  <c r="GA4" i="14"/>
  <c r="GB4" i="14"/>
  <c r="GC4" i="14"/>
  <c r="GD4" i="14"/>
  <c r="GE4" i="14"/>
  <c r="GF4" i="14"/>
  <c r="GG4" i="14"/>
  <c r="GH4" i="14"/>
  <c r="GI4" i="14"/>
  <c r="GJ4" i="14"/>
  <c r="GK4" i="14"/>
  <c r="O62" i="7"/>
  <c r="EM4" i="14"/>
  <c r="EN4" i="14"/>
  <c r="EO4" i="14"/>
  <c r="EP4" i="14"/>
  <c r="EQ4" i="14"/>
  <c r="ER4" i="14"/>
  <c r="ES4" i="14"/>
  <c r="ET4" i="14"/>
  <c r="EU4" i="14"/>
  <c r="EV4" i="14"/>
  <c r="EW4" i="14"/>
  <c r="EX4" i="14"/>
  <c r="L62" i="7"/>
  <c r="CZ4" i="14"/>
  <c r="DA4" i="14"/>
  <c r="DB4" i="14"/>
  <c r="DC4" i="14"/>
  <c r="DD4" i="14"/>
  <c r="DE4" i="14"/>
  <c r="DF4" i="14"/>
  <c r="DG4" i="14"/>
  <c r="DH4" i="14"/>
  <c r="DI4" i="14"/>
  <c r="DJ4" i="14"/>
  <c r="DK4" i="14"/>
  <c r="Q62" i="7"/>
  <c r="FM4" i="14"/>
  <c r="FN4" i="14"/>
  <c r="FO4" i="14"/>
  <c r="FP4" i="14"/>
  <c r="FQ4" i="14"/>
  <c r="FR4" i="14"/>
  <c r="FS4" i="14"/>
  <c r="FT4" i="14"/>
  <c r="FU4" i="14"/>
  <c r="FV4" i="14"/>
  <c r="FW4" i="14"/>
  <c r="FX4" i="14"/>
  <c r="P62" i="7"/>
  <c r="EZ4" i="14"/>
  <c r="FA4" i="14"/>
  <c r="FB4" i="14"/>
  <c r="FC4" i="14"/>
  <c r="FD4" i="14"/>
  <c r="FE4" i="14"/>
  <c r="FF4" i="14"/>
  <c r="FG4" i="14"/>
  <c r="FH4" i="14"/>
  <c r="FI4" i="14"/>
  <c r="FJ4" i="14"/>
  <c r="FK4" i="14"/>
  <c r="N62" i="7"/>
  <c r="DZ4" i="14"/>
  <c r="EA4" i="14"/>
  <c r="EB4" i="14"/>
  <c r="EC4" i="14"/>
  <c r="ED4" i="14"/>
  <c r="EE4" i="14"/>
  <c r="EF4" i="14"/>
  <c r="EG4" i="14"/>
  <c r="EH4" i="14"/>
  <c r="EI4" i="14"/>
  <c r="EJ4" i="14"/>
  <c r="EK4" i="14"/>
  <c r="K62" i="7"/>
  <c r="CM4" i="14"/>
  <c r="CN4" i="14"/>
  <c r="CO4" i="14"/>
  <c r="CP4" i="14"/>
  <c r="CQ4" i="14"/>
  <c r="CR4" i="14"/>
  <c r="CS4" i="14"/>
  <c r="CT4" i="14"/>
  <c r="CU4" i="14"/>
  <c r="CV4" i="14"/>
  <c r="CW4" i="14"/>
  <c r="CX4" i="14"/>
  <c r="I62" i="7"/>
  <c r="BM4" i="14"/>
  <c r="BN4" i="14"/>
  <c r="BO4" i="14"/>
  <c r="BP4" i="14"/>
  <c r="BQ4" i="14"/>
  <c r="BR4" i="14"/>
  <c r="BS4" i="14"/>
  <c r="BT4" i="14"/>
  <c r="BU4" i="14"/>
  <c r="BV4" i="14"/>
  <c r="BW4" i="14"/>
  <c r="BX4" i="14"/>
  <c r="E62" i="7"/>
  <c r="F62" i="7"/>
  <c r="Z4" i="14"/>
  <c r="AA4" i="14"/>
  <c r="AB4" i="14"/>
  <c r="AC4" i="14"/>
  <c r="AD4" i="14"/>
  <c r="AE4" i="14"/>
  <c r="AF4" i="14"/>
  <c r="AG4" i="14"/>
  <c r="AH4" i="14"/>
  <c r="AI4" i="14"/>
  <c r="AJ4" i="14"/>
  <c r="AK4" i="14"/>
  <c r="G62" i="7"/>
  <c r="AM4" i="14"/>
  <c r="AN4" i="14"/>
  <c r="AO4" i="14"/>
  <c r="AP4" i="14"/>
  <c r="AQ4" i="14"/>
  <c r="AR4" i="14"/>
  <c r="AS4" i="14"/>
  <c r="AT4" i="14"/>
  <c r="AU4" i="14"/>
  <c r="AV4" i="14"/>
  <c r="AW4" i="14"/>
  <c r="AX4" i="14"/>
  <c r="H62" i="7"/>
  <c r="AZ4" i="14"/>
  <c r="BA4" i="14"/>
  <c r="BB4" i="14"/>
  <c r="BC4" i="14"/>
  <c r="BD4" i="14"/>
  <c r="BE4" i="14"/>
  <c r="BF4" i="14"/>
  <c r="BG4" i="14"/>
  <c r="BH4" i="14"/>
  <c r="BI4" i="14"/>
  <c r="BJ4" i="14"/>
  <c r="BK4" i="14"/>
  <c r="J62" i="7"/>
  <c r="BZ4" i="14"/>
  <c r="CA4" i="14"/>
  <c r="CB4" i="14"/>
  <c r="CC4" i="14"/>
  <c r="CD4" i="14"/>
  <c r="CE4" i="14"/>
  <c r="CF4" i="14"/>
  <c r="CG4" i="14"/>
  <c r="CH4" i="14"/>
  <c r="CI4" i="14"/>
  <c r="CJ4" i="14"/>
  <c r="CK4" i="14"/>
  <c r="M62" i="7"/>
  <c r="DM4" i="14"/>
  <c r="DN4" i="14"/>
  <c r="DO4" i="14"/>
  <c r="DP4" i="14"/>
  <c r="DQ4" i="14"/>
  <c r="DR4" i="14"/>
  <c r="DS4" i="14"/>
  <c r="DT4" i="14"/>
  <c r="DU4" i="14"/>
  <c r="DV4" i="14"/>
  <c r="DW4" i="14"/>
  <c r="DX4" i="14"/>
  <c r="S62" i="7"/>
  <c r="GM4" i="14"/>
  <c r="GN4" i="14"/>
  <c r="GO4" i="14"/>
  <c r="GP4" i="14"/>
  <c r="GQ4" i="14"/>
  <c r="GR4" i="14"/>
  <c r="GS4" i="14"/>
  <c r="GT4" i="14"/>
  <c r="GU4" i="14"/>
  <c r="GV4" i="14"/>
  <c r="GW4" i="14"/>
  <c r="GX4" i="14"/>
  <c r="T62" i="7"/>
  <c r="GZ4" i="14"/>
  <c r="HA4" i="14"/>
  <c r="HB4" i="14"/>
  <c r="HC4" i="14"/>
  <c r="HD4" i="14"/>
  <c r="HE4" i="14"/>
  <c r="HF4" i="14"/>
  <c r="HG4" i="14"/>
  <c r="HH4" i="14"/>
  <c r="HI4" i="14"/>
  <c r="HJ4" i="14"/>
  <c r="HK4" i="14"/>
  <c r="Q67" i="7" l="1"/>
  <c r="K67" i="7"/>
  <c r="J67" i="7"/>
  <c r="N67" i="7"/>
  <c r="M67" i="7"/>
  <c r="CY4" i="14"/>
  <c r="K64" i="7" s="1"/>
  <c r="EL4" i="14"/>
  <c r="N64" i="7" s="1"/>
  <c r="BL4" i="14"/>
  <c r="H64" i="7" s="1"/>
  <c r="P67" i="7"/>
  <c r="EY4" i="14"/>
  <c r="O64" i="7" s="1"/>
  <c r="DL4" i="14"/>
  <c r="L64" i="7" s="1"/>
  <c r="GL4" i="14"/>
  <c r="R64" i="7" s="1"/>
  <c r="CL4" i="14"/>
  <c r="J64" i="7" s="1"/>
  <c r="F67" i="7"/>
  <c r="DY4" i="14"/>
  <c r="M64" i="7" s="1"/>
  <c r="BY4" i="14"/>
  <c r="I64" i="7" s="1"/>
  <c r="FL4" i="14"/>
  <c r="P64" i="7" s="1"/>
  <c r="FY4" i="14"/>
  <c r="Q64" i="7" s="1"/>
  <c r="S67" i="7"/>
  <c r="AY4" i="14"/>
  <c r="G64" i="7" s="1"/>
  <c r="GY4" i="14"/>
  <c r="S64" i="7" s="1"/>
  <c r="HL4" i="14"/>
  <c r="T64" i="7" s="1"/>
  <c r="AL4" i="14"/>
  <c r="F64" i="7" s="1"/>
  <c r="R67" i="7"/>
  <c r="E67" i="7"/>
  <c r="Y4" i="14"/>
  <c r="E64" i="7" s="1"/>
  <c r="L67" i="7"/>
  <c r="G67" i="7"/>
  <c r="H67" i="7"/>
  <c r="T67" i="7"/>
  <c r="I67" i="7"/>
  <c r="O67" i="7"/>
  <c r="K63" i="7" l="1"/>
  <c r="K66" i="7" s="1"/>
  <c r="K68" i="7" s="1"/>
  <c r="J63" i="7"/>
  <c r="J66" i="7" s="1"/>
  <c r="J68" i="7" s="1"/>
  <c r="M63" i="7"/>
  <c r="M66" i="7" s="1"/>
  <c r="M69" i="7" s="1"/>
  <c r="M74" i="7" s="1"/>
  <c r="P63" i="7"/>
  <c r="P66" i="7" s="1"/>
  <c r="P69" i="7" s="1"/>
  <c r="P74" i="7" s="1"/>
  <c r="F63" i="7"/>
  <c r="F66" i="7" s="1"/>
  <c r="F68" i="7" s="1"/>
  <c r="N63" i="7"/>
  <c r="N66" i="7" s="1"/>
  <c r="N68" i="7" s="1"/>
  <c r="O63" i="7"/>
  <c r="O66" i="7" s="1"/>
  <c r="O68" i="7" s="1"/>
  <c r="S63" i="7"/>
  <c r="S66" i="7" s="1"/>
  <c r="S69" i="7" s="1"/>
  <c r="S74" i="7" s="1"/>
  <c r="R63" i="7"/>
  <c r="R66" i="7" s="1"/>
  <c r="R69" i="7" s="1"/>
  <c r="R74" i="7" s="1"/>
  <c r="Q63" i="7"/>
  <c r="Q66" i="7" s="1"/>
  <c r="Q69" i="7" s="1"/>
  <c r="Q74" i="7" s="1"/>
  <c r="L63" i="7"/>
  <c r="L66" i="7" s="1"/>
  <c r="L68" i="7" s="1"/>
  <c r="T63" i="7"/>
  <c r="T66" i="7" s="1"/>
  <c r="T68" i="7" s="1"/>
  <c r="G63" i="7"/>
  <c r="G66" i="7" s="1"/>
  <c r="G68" i="7" s="1"/>
  <c r="H63" i="7"/>
  <c r="H66" i="7" s="1"/>
  <c r="H69" i="7" s="1"/>
  <c r="H74" i="7" s="1"/>
  <c r="E63" i="7"/>
  <c r="E66" i="7" s="1"/>
  <c r="I63" i="7"/>
  <c r="I66" i="7" s="1"/>
  <c r="J69" i="7" l="1"/>
  <c r="J74" i="7" s="1"/>
  <c r="J75" i="7" s="1"/>
  <c r="J76" i="7" s="1"/>
  <c r="K69" i="7"/>
  <c r="K74" i="7" s="1"/>
  <c r="K75" i="7" s="1"/>
  <c r="K76" i="7" s="1"/>
  <c r="P68" i="7"/>
  <c r="P75" i="7"/>
  <c r="P76" i="7" s="1"/>
  <c r="P81" i="7"/>
  <c r="M81" i="7"/>
  <c r="M75" i="7"/>
  <c r="M76" i="7" s="1"/>
  <c r="G69" i="7"/>
  <c r="G74" i="7" s="1"/>
  <c r="G75" i="7" s="1"/>
  <c r="G76" i="7" s="1"/>
  <c r="H68" i="7"/>
  <c r="M68" i="7"/>
  <c r="R68" i="7"/>
  <c r="F69" i="7"/>
  <c r="F74" i="7" s="1"/>
  <c r="F81" i="7" s="1"/>
  <c r="Q68" i="7"/>
  <c r="S68" i="7"/>
  <c r="O69" i="7"/>
  <c r="O74" i="7" s="1"/>
  <c r="O75" i="7" s="1"/>
  <c r="O76" i="7" s="1"/>
  <c r="L69" i="7"/>
  <c r="L74" i="7" s="1"/>
  <c r="L81" i="7" s="1"/>
  <c r="N69" i="7"/>
  <c r="N74" i="7" s="1"/>
  <c r="N81" i="7" s="1"/>
  <c r="T69" i="7"/>
  <c r="T74" i="7" s="1"/>
  <c r="T81" i="7" s="1"/>
  <c r="E69" i="7"/>
  <c r="E74" i="7" s="1"/>
  <c r="E68" i="7"/>
  <c r="C24" i="12"/>
  <c r="H81" i="7"/>
  <c r="H75" i="7"/>
  <c r="H76" i="7" s="1"/>
  <c r="Q81" i="7"/>
  <c r="Q75" i="7"/>
  <c r="Q76" i="7" s="1"/>
  <c r="S75" i="7"/>
  <c r="S76" i="7" s="1"/>
  <c r="S81" i="7"/>
  <c r="I69" i="7"/>
  <c r="I74" i="7" s="1"/>
  <c r="I68" i="7"/>
  <c r="R75" i="7"/>
  <c r="R76" i="7" s="1"/>
  <c r="R81" i="7"/>
  <c r="J81" i="7" l="1"/>
  <c r="K81" i="7"/>
  <c r="T75" i="7"/>
  <c r="T76" i="7" s="1"/>
  <c r="G81" i="7"/>
  <c r="E81" i="7"/>
  <c r="E82" i="7" s="1"/>
  <c r="F79" i="7" s="1"/>
  <c r="F80" i="7" s="1"/>
  <c r="F82" i="7" s="1"/>
  <c r="G79" i="7" s="1"/>
  <c r="E75" i="7"/>
  <c r="E76" i="7" s="1"/>
  <c r="N75" i="7"/>
  <c r="N76" i="7" s="1"/>
  <c r="F75" i="7"/>
  <c r="F76" i="7" s="1"/>
  <c r="O81" i="7"/>
  <c r="L75" i="7"/>
  <c r="L76" i="7" s="1"/>
  <c r="I75" i="7"/>
  <c r="I76" i="7" s="1"/>
  <c r="I81" i="7"/>
  <c r="E77" i="7" l="1"/>
  <c r="G80" i="7"/>
  <c r="G82" i="7" s="1"/>
  <c r="H79" i="7" s="1"/>
  <c r="H80" i="7" l="1"/>
  <c r="H82" i="7" s="1"/>
  <c r="I79" i="7" s="1"/>
  <c r="I80" i="7" l="1"/>
  <c r="I82" i="7" s="1"/>
  <c r="J79" i="7" s="1"/>
  <c r="J80" i="7" l="1"/>
  <c r="J82" i="7" s="1"/>
  <c r="K79" i="7" s="1"/>
  <c r="K80" i="7" l="1"/>
  <c r="K82" i="7" s="1"/>
  <c r="L79" i="7" s="1"/>
  <c r="L80" i="7" l="1"/>
  <c r="L82" i="7" s="1"/>
  <c r="M79" i="7" s="1"/>
  <c r="M80" i="7" l="1"/>
  <c r="M82" i="7" s="1"/>
  <c r="N79" i="7" s="1"/>
  <c r="N80" i="7" l="1"/>
  <c r="N82" i="7" s="1"/>
  <c r="O79" i="7" s="1"/>
  <c r="O80" i="7" l="1"/>
  <c r="O82" i="7" s="1"/>
  <c r="P79" i="7" s="1"/>
  <c r="P80" i="7" l="1"/>
  <c r="P82" i="7" s="1"/>
  <c r="Q79" i="7" s="1"/>
  <c r="Q80" i="7" l="1"/>
  <c r="Q82" i="7" s="1"/>
  <c r="R79" i="7" s="1"/>
  <c r="R80" i="7" l="1"/>
  <c r="R82" i="7" s="1"/>
  <c r="S79" i="7" s="1"/>
  <c r="S80" i="7" l="1"/>
  <c r="S82" i="7" s="1"/>
  <c r="T79" i="7" s="1"/>
  <c r="T80" i="7" l="1"/>
  <c r="T82" i="7" s="1"/>
  <c r="U79" i="7" s="1"/>
  <c r="U80" i="7" l="1"/>
  <c r="U82" i="7" s="1"/>
  <c r="V79" i="7" s="1"/>
  <c r="V80" i="7" l="1"/>
  <c r="V82" i="7" s="1"/>
  <c r="W79" i="7" s="1"/>
  <c r="W80" i="7" l="1"/>
  <c r="W82" i="7" s="1"/>
  <c r="X79" i="7" s="1"/>
  <c r="X80" i="7" l="1"/>
  <c r="X82" i="7" s="1"/>
  <c r="Y79" i="7" s="1"/>
  <c r="Y80" i="7" l="1"/>
  <c r="Y82" i="7" s="1"/>
  <c r="Z79" i="7" s="1"/>
  <c r="Z80" i="7" l="1"/>
  <c r="Z82" i="7" s="1"/>
  <c r="AA79" i="7" s="1"/>
  <c r="AA80" i="7" l="1"/>
  <c r="AA82" i="7" s="1"/>
  <c r="AB79" i="7" s="1"/>
  <c r="AB80" i="7" l="1"/>
  <c r="AB82" i="7" s="1"/>
  <c r="AC79" i="7" s="1"/>
  <c r="AC80" i="7" l="1"/>
  <c r="AC82" i="7" s="1"/>
  <c r="AD79" i="7" s="1"/>
  <c r="AD80" i="7" l="1"/>
  <c r="AD82" i="7" s="1"/>
  <c r="AE79" i="7" s="1"/>
  <c r="AE80" i="7" l="1"/>
  <c r="AE82" i="7" s="1"/>
  <c r="AF79" i="7" s="1"/>
  <c r="AF80" i="7" l="1"/>
  <c r="AF82" i="7" s="1"/>
  <c r="AG79" i="7" s="1"/>
  <c r="AG80" i="7" l="1"/>
  <c r="AG82" i="7" s="1"/>
  <c r="AH79" i="7" s="1"/>
  <c r="AH80" i="7" l="1"/>
  <c r="AH8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B2" authorId="0" shapeId="0" xr:uid="{D5780DEA-2794-4C25-BA54-2E3D8CF035E7}">
      <text>
        <r>
          <rPr>
            <b/>
            <sz val="9"/>
            <color indexed="81"/>
            <rFont val="Tahoma"/>
            <family val="2"/>
          </rPr>
          <t xml:space="preserve">Instructions: </t>
        </r>
        <r>
          <rPr>
            <sz val="9"/>
            <color indexed="81"/>
            <rFont val="Tahoma"/>
            <family val="2"/>
          </rPr>
          <t>Enter project name.</t>
        </r>
      </text>
    </comment>
    <comment ref="I2" authorId="0" shapeId="0" xr:uid="{D2CC30D9-318D-49C9-9E8F-45BD034099A8}">
      <text>
        <r>
          <rPr>
            <b/>
            <sz val="9"/>
            <color indexed="81"/>
            <rFont val="Tahoma"/>
            <family val="2"/>
          </rPr>
          <t xml:space="preserve">Instructions: </t>
        </r>
        <r>
          <rPr>
            <sz val="9"/>
            <color indexed="81"/>
            <rFont val="Tahoma"/>
            <family val="2"/>
          </rPr>
          <t xml:space="preserve">Select County from dropdown list.
</t>
        </r>
      </text>
    </comment>
    <comment ref="B3" authorId="0" shapeId="0" xr:uid="{D166EA96-67B6-48F1-A1F4-AF8EABC2E632}">
      <text>
        <r>
          <rPr>
            <b/>
            <sz val="9"/>
            <color indexed="81"/>
            <rFont val="Tahoma"/>
            <family val="2"/>
          </rPr>
          <t xml:space="preserve">Instructions: </t>
        </r>
        <r>
          <rPr>
            <sz val="9"/>
            <color indexed="81"/>
            <rFont val="Tahoma"/>
            <family val="2"/>
          </rPr>
          <t xml:space="preserve">Select Tenant Population from dropdown list.
</t>
        </r>
      </text>
    </comment>
    <comment ref="G5" authorId="0" shapeId="0" xr:uid="{62696D93-7DD3-4016-BB2A-168447D96AB1}">
      <text>
        <r>
          <rPr>
            <b/>
            <sz val="9"/>
            <color indexed="81"/>
            <rFont val="Tahoma"/>
            <family val="2"/>
          </rPr>
          <t xml:space="preserve">Instructions: </t>
        </r>
        <r>
          <rPr>
            <sz val="9"/>
            <color indexed="81"/>
            <rFont val="Tahoma"/>
            <family val="2"/>
          </rPr>
          <t>Select Construction Type from dropdown list.</t>
        </r>
      </text>
    </comment>
    <comment ref="H5" authorId="0" shapeId="0" xr:uid="{737B9C22-D885-4E20-9762-FF16EA33ACCD}">
      <text>
        <r>
          <rPr>
            <b/>
            <sz val="9"/>
            <color indexed="81"/>
            <rFont val="Tahoma"/>
            <family val="2"/>
          </rPr>
          <t xml:space="preserve">Instructions: </t>
        </r>
        <r>
          <rPr>
            <sz val="9"/>
            <color indexed="81"/>
            <rFont val="Tahoma"/>
            <family val="2"/>
          </rPr>
          <t>Select Building Type from dropdown list.</t>
        </r>
      </text>
    </comment>
    <comment ref="I5" authorId="0" shapeId="0" xr:uid="{2033F591-C9BE-4B6A-AD1A-753B20DB9EDC}">
      <text>
        <r>
          <rPr>
            <b/>
            <sz val="9"/>
            <color indexed="81"/>
            <rFont val="Tahoma"/>
            <family val="2"/>
          </rPr>
          <t xml:space="preserve">Instructions: </t>
        </r>
        <r>
          <rPr>
            <sz val="9"/>
            <color indexed="81"/>
            <rFont val="Tahoma"/>
            <family val="2"/>
          </rPr>
          <t>Enter total combined square footage of residential space including units, hallways, stairwells, lobby, common areas, elevator banks, management offices, and laundry rooms.</t>
        </r>
      </text>
    </comment>
    <comment ref="J5" authorId="0" shapeId="0" xr:uid="{50DF4D46-A945-42A5-97E2-7E3D3D5C742D}">
      <text>
        <r>
          <rPr>
            <b/>
            <sz val="9"/>
            <color indexed="81"/>
            <rFont val="Tahoma"/>
            <family val="2"/>
          </rPr>
          <t xml:space="preserve">Instructions: </t>
        </r>
        <r>
          <rPr>
            <sz val="9"/>
            <color indexed="81"/>
            <rFont val="Tahoma"/>
            <family val="2"/>
          </rPr>
          <t>Enter gross square footage of the building(s).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J13" authorId="0" shapeId="0" xr:uid="{7EE040C4-0A55-4273-BE9B-4454EFB3AFCD}">
      <text>
        <r>
          <rPr>
            <b/>
            <sz val="9"/>
            <color indexed="81"/>
            <rFont val="Tahoma"/>
            <family val="2"/>
          </rPr>
          <t xml:space="preserve">Instructions: </t>
        </r>
        <r>
          <rPr>
            <sz val="9"/>
            <color indexed="81"/>
            <rFont val="Tahoma"/>
            <family val="2"/>
          </rPr>
          <t>Enter Per Square Foot HARD COST Value from respective row/column based on bulding type and unit size. Leave blank if there are no units of the specified size.</t>
        </r>
      </text>
    </comment>
    <comment ref="M23" authorId="0" shapeId="0" xr:uid="{6FB43495-06B8-4087-8BDB-AD8E23C91588}">
      <text>
        <r>
          <rPr>
            <b/>
            <sz val="9"/>
            <color indexed="81"/>
            <rFont val="Tahoma"/>
            <family val="2"/>
          </rPr>
          <t xml:space="preserve">Note: </t>
        </r>
        <r>
          <rPr>
            <sz val="9"/>
            <color indexed="81"/>
            <rFont val="Tahoma"/>
            <family val="2"/>
          </rPr>
          <t xml:space="preserve">Does not include General Requirements, Overhead, or Contractor's Profits.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C3" authorId="0" shapeId="0" xr:uid="{9407CA41-D00D-4B8A-8325-C6335597CA03}">
      <text>
        <r>
          <rPr>
            <b/>
            <sz val="9"/>
            <color indexed="81"/>
            <rFont val="Tahoma"/>
            <family val="2"/>
          </rPr>
          <t xml:space="preserve">Instructions: </t>
        </r>
        <r>
          <rPr>
            <sz val="9"/>
            <color indexed="81"/>
            <rFont val="Tahoma"/>
            <family val="2"/>
          </rPr>
          <t>Please select response from dropdown list.</t>
        </r>
      </text>
    </comment>
    <comment ref="C4" authorId="0" shapeId="0" xr:uid="{1F0F5912-0DAF-4119-B630-07602B66F3E5}">
      <text>
        <r>
          <rPr>
            <b/>
            <sz val="9"/>
            <color indexed="81"/>
            <rFont val="Tahoma"/>
            <family val="2"/>
          </rPr>
          <t xml:space="preserve">Instructions: </t>
        </r>
        <r>
          <rPr>
            <sz val="9"/>
            <color indexed="81"/>
            <rFont val="Tahoma"/>
            <family val="2"/>
          </rPr>
          <t xml:space="preserve">Please select response from dropdown list.
</t>
        </r>
      </text>
    </comment>
    <comment ref="C5" authorId="0" shapeId="0" xr:uid="{E5B85CED-1B58-445A-8378-D572DCA88376}">
      <text>
        <r>
          <rPr>
            <b/>
            <sz val="9"/>
            <color indexed="81"/>
            <rFont val="Tahoma"/>
            <family val="2"/>
          </rPr>
          <t xml:space="preserve">Instructions: </t>
        </r>
        <r>
          <rPr>
            <sz val="9"/>
            <color indexed="81"/>
            <rFont val="Tahoma"/>
            <family val="2"/>
          </rPr>
          <t xml:space="preserve">Please select response from dropdown list.
</t>
        </r>
      </text>
    </comment>
    <comment ref="C6" authorId="0" shapeId="0" xr:uid="{D5AFB1BA-815D-45C8-822D-85A5870D72C7}">
      <text>
        <r>
          <rPr>
            <b/>
            <sz val="9"/>
            <color indexed="81"/>
            <rFont val="Tahoma"/>
            <family val="2"/>
          </rPr>
          <t xml:space="preserve">Instructions: </t>
        </r>
        <r>
          <rPr>
            <sz val="9"/>
            <color indexed="81"/>
            <rFont val="Tahoma"/>
            <family val="2"/>
          </rPr>
          <t xml:space="preserve">Please select response from dropdown list.
</t>
        </r>
      </text>
    </comment>
    <comment ref="C7" authorId="0" shapeId="0" xr:uid="{41FEA562-327F-4FE5-B6A8-75BC2D28CF8B}">
      <text>
        <r>
          <rPr>
            <b/>
            <sz val="9"/>
            <color indexed="81"/>
            <rFont val="Tahoma"/>
            <family val="2"/>
          </rPr>
          <t xml:space="preserve">Instructions: </t>
        </r>
        <r>
          <rPr>
            <sz val="9"/>
            <color indexed="81"/>
            <rFont val="Tahoma"/>
            <family val="2"/>
          </rPr>
          <t xml:space="preserve">Please select response from dropdown list. </t>
        </r>
        <r>
          <rPr>
            <b/>
            <sz val="9"/>
            <color indexed="81"/>
            <rFont val="Tahoma"/>
            <family val="2"/>
          </rPr>
          <t>All new construction projects must be certified Energy Star.</t>
        </r>
        <r>
          <rPr>
            <sz val="9"/>
            <color indexed="81"/>
            <rFont val="Tahoma"/>
            <family val="2"/>
          </rPr>
          <t xml:space="preserve">
</t>
        </r>
      </text>
    </comment>
    <comment ref="C10" authorId="0" shapeId="0" xr:uid="{DBEADAC1-1623-4A50-BA26-B73133AFEC44}">
      <text>
        <r>
          <rPr>
            <b/>
            <sz val="9"/>
            <color indexed="81"/>
            <rFont val="Tahoma"/>
            <family val="2"/>
          </rPr>
          <t xml:space="preserve">Instructions: </t>
        </r>
        <r>
          <rPr>
            <sz val="9"/>
            <color indexed="81"/>
            <rFont val="Tahoma"/>
            <family val="2"/>
          </rPr>
          <t xml:space="preserve">Please enter the typical square footage for each unit based on bedroom sizes. If there is more than one floorplan for each unit based on bedroom sizes, please use an average.
</t>
        </r>
      </text>
    </comment>
    <comment ref="B24" authorId="0" shapeId="0" xr:uid="{F1EE6D54-C7D7-47EA-BBFB-5EAEAF74E614}">
      <text>
        <r>
          <rPr>
            <b/>
            <sz val="9"/>
            <color indexed="81"/>
            <rFont val="Tahoma"/>
            <family val="2"/>
          </rPr>
          <t xml:space="preserve">Note: </t>
        </r>
        <r>
          <rPr>
            <sz val="9"/>
            <color indexed="81"/>
            <rFont val="Tahoma"/>
            <family val="2"/>
          </rPr>
          <t xml:space="preserve">Please select response from Dropdown Menu.
</t>
        </r>
      </text>
    </comment>
    <comment ref="C24" authorId="0" shapeId="0" xr:uid="{D7F61B65-A963-4702-9CED-243406595799}">
      <text>
        <r>
          <rPr>
            <b/>
            <sz val="9"/>
            <color indexed="81"/>
            <rFont val="Tahoma"/>
            <family val="2"/>
          </rPr>
          <t xml:space="preserve">Note: </t>
        </r>
        <r>
          <rPr>
            <sz val="9"/>
            <color indexed="81"/>
            <rFont val="Tahoma"/>
            <family val="2"/>
          </rPr>
          <t xml:space="preserve">Please select response from Dropdown Menu.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Kimberly El-Sadek</author>
    <author>El-Sadek, Kimberly</author>
  </authors>
  <commentList>
    <comment ref="B3" authorId="0" shapeId="0" xr:uid="{6163DC3E-5D78-44D4-9C98-5A01C06279FE}">
      <text>
        <r>
          <rPr>
            <b/>
            <sz val="9"/>
            <color indexed="81"/>
            <rFont val="Tahoma"/>
            <family val="2"/>
          </rPr>
          <t xml:space="preserve">Instructions: 
</t>
        </r>
        <r>
          <rPr>
            <sz val="9"/>
            <color indexed="81"/>
            <rFont val="Tahoma"/>
            <family val="2"/>
          </rPr>
          <t xml:space="preserve">Enter the value of the costs as applicable.
</t>
        </r>
      </text>
    </comment>
    <comment ref="B8" authorId="1" shapeId="0" xr:uid="{05FE0E55-E9E6-44D6-BA5C-D51840809181}">
      <text>
        <r>
          <rPr>
            <b/>
            <sz val="9"/>
            <color indexed="81"/>
            <rFont val="Tahoma"/>
            <family val="2"/>
          </rPr>
          <t xml:space="preserve">Instructions: 
</t>
        </r>
        <r>
          <rPr>
            <sz val="9"/>
            <color indexed="81"/>
            <rFont val="Tahoma"/>
            <family val="2"/>
          </rPr>
          <t>Enter the value of the costs as applicable</t>
        </r>
      </text>
    </comment>
    <comment ref="A24" authorId="1" shapeId="0" xr:uid="{E3A2F0D2-7D81-46EE-8700-253B6A005A16}">
      <text>
        <r>
          <rPr>
            <b/>
            <sz val="9"/>
            <color indexed="81"/>
            <rFont val="Tahoma"/>
            <family val="2"/>
          </rPr>
          <t xml:space="preserve">Note: </t>
        </r>
        <r>
          <rPr>
            <sz val="9"/>
            <color indexed="81"/>
            <rFont val="Tahoma"/>
            <family val="2"/>
          </rPr>
          <t>Maximum 5% of Construction Subtotal, excludes Contractor General Requirements, Contractor Overhead, and Contractor Profit.</t>
        </r>
        <r>
          <rPr>
            <sz val="9"/>
            <color indexed="81"/>
            <rFont val="Tahoma"/>
            <family val="2"/>
          </rPr>
          <t xml:space="preserve">
</t>
        </r>
      </text>
    </comment>
    <comment ref="B27" authorId="1" shapeId="0" xr:uid="{A8B0BB17-9113-431D-92CE-F5BB0590A883}">
      <text>
        <r>
          <rPr>
            <b/>
            <sz val="9"/>
            <color indexed="81"/>
            <rFont val="Tahoma"/>
            <family val="2"/>
          </rPr>
          <t xml:space="preserve">Instructions: 
</t>
        </r>
        <r>
          <rPr>
            <sz val="9"/>
            <color indexed="81"/>
            <rFont val="Tahoma"/>
            <family val="2"/>
          </rPr>
          <t xml:space="preserve">Enter the value of the costs as applicable.
</t>
        </r>
      </text>
    </comment>
    <comment ref="B49" authorId="1" shapeId="0" xr:uid="{34FC72E7-391A-4CD0-A4CE-F0A5F6269925}">
      <text>
        <r>
          <rPr>
            <b/>
            <sz val="9"/>
            <color indexed="81"/>
            <rFont val="Tahoma"/>
            <family val="2"/>
          </rPr>
          <t xml:space="preserve">Instructions: 
</t>
        </r>
        <r>
          <rPr>
            <sz val="9"/>
            <color indexed="81"/>
            <rFont val="Tahoma"/>
            <family val="2"/>
          </rPr>
          <t xml:space="preserve">Enter the value of the costs as applicable
</t>
        </r>
      </text>
    </comment>
    <comment ref="A64" authorId="1" shapeId="0" xr:uid="{46B22941-71CA-4ACE-99EB-9414884D0180}">
      <text>
        <r>
          <rPr>
            <b/>
            <sz val="9"/>
            <color indexed="81"/>
            <rFont val="Tahoma"/>
            <family val="2"/>
          </rPr>
          <t xml:space="preserve">Note: </t>
        </r>
        <r>
          <rPr>
            <sz val="9"/>
            <color indexed="81"/>
            <rFont val="Tahoma"/>
            <family val="2"/>
          </rPr>
          <t>Maximim 8% of Total Acquisition + Total Construction + Total Professional Services + Total Carrying &amp; Financing.</t>
        </r>
      </text>
    </comment>
    <comment ref="B67" authorId="1" shapeId="0" xr:uid="{9E59C82E-2909-4A01-B5D5-13D26E65A365}">
      <text>
        <r>
          <rPr>
            <b/>
            <sz val="9"/>
            <color indexed="81"/>
            <rFont val="Tahoma"/>
            <family val="2"/>
          </rPr>
          <t xml:space="preserve">Instructions: 
</t>
        </r>
        <r>
          <rPr>
            <sz val="9"/>
            <color indexed="81"/>
            <rFont val="Tahoma"/>
            <family val="2"/>
          </rPr>
          <t>Enter the value of the costs as applicable.</t>
        </r>
      </text>
    </comment>
    <comment ref="B74" authorId="1" shapeId="0" xr:uid="{783525B8-8579-4BF8-87C7-D215856CBE2F}">
      <text>
        <r>
          <rPr>
            <b/>
            <sz val="9"/>
            <color indexed="81"/>
            <rFont val="Tahoma"/>
            <family val="2"/>
          </rPr>
          <t xml:space="preserve">Instructions: 
</t>
        </r>
        <r>
          <rPr>
            <sz val="9"/>
            <color indexed="81"/>
            <rFont val="Tahoma"/>
            <family val="2"/>
          </rPr>
          <t xml:space="preserve">Enter the value of the costs as appblicable.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Kimberly El-Sadek</author>
  </authors>
  <commentList>
    <comment ref="A3" authorId="0" shapeId="0" xr:uid="{83917F77-4D7A-448F-8B2F-20375AC024E1}">
      <text>
        <r>
          <rPr>
            <b/>
            <sz val="9"/>
            <color indexed="81"/>
            <rFont val="Tahoma"/>
            <family val="2"/>
          </rPr>
          <t>Instructions:</t>
        </r>
        <r>
          <rPr>
            <sz val="9"/>
            <color indexed="81"/>
            <rFont val="Tahoma"/>
            <family val="2"/>
          </rPr>
          <t xml:space="preserve">
Enter a brief description of the additional cost.
</t>
        </r>
      </text>
    </comment>
    <comment ref="B3" authorId="0" shapeId="0" xr:uid="{CAAB69B0-1785-48B8-8CD0-AB55BC890D0A}">
      <text>
        <r>
          <rPr>
            <b/>
            <sz val="9"/>
            <color indexed="81"/>
            <rFont val="Tahoma"/>
            <family val="2"/>
          </rPr>
          <t xml:space="preserve">Instructions: 
</t>
        </r>
        <r>
          <rPr>
            <sz val="9"/>
            <color indexed="81"/>
            <rFont val="Tahoma"/>
            <family val="2"/>
          </rPr>
          <t xml:space="preserve">Enter the value of the costs as applicable.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Kimberly El-Sadek</author>
  </authors>
  <commentList>
    <comment ref="A3" authorId="0" shapeId="0" xr:uid="{E47AAA76-6960-4FD6-B760-1E9A76D77675}">
      <text>
        <r>
          <rPr>
            <b/>
            <sz val="9"/>
            <color indexed="81"/>
            <rFont val="Tahoma"/>
            <family val="2"/>
          </rPr>
          <t xml:space="preserve">Instructions: </t>
        </r>
        <r>
          <rPr>
            <sz val="9"/>
            <color indexed="81"/>
            <rFont val="Tahoma"/>
            <family val="2"/>
          </rPr>
          <t xml:space="preserve">
Click cell and select the Funding Source Type from the dropdown menu.
</t>
        </r>
      </text>
    </comment>
    <comment ref="B3" authorId="0" shapeId="0" xr:uid="{746D8D5D-C9A2-43DC-9264-34C6BF60118C}">
      <text>
        <r>
          <rPr>
            <b/>
            <sz val="9"/>
            <color indexed="81"/>
            <rFont val="Tahoma"/>
            <family val="2"/>
          </rPr>
          <t>Instructions:</t>
        </r>
        <r>
          <rPr>
            <sz val="9"/>
            <color indexed="81"/>
            <rFont val="Tahoma"/>
            <family val="2"/>
          </rPr>
          <t xml:space="preserve">
Enter Funding Source Name.
</t>
        </r>
      </text>
    </comment>
    <comment ref="D3" authorId="0" shapeId="0" xr:uid="{6590DD89-88E5-4676-ACA9-B2736F10EA20}">
      <text>
        <r>
          <rPr>
            <b/>
            <sz val="9"/>
            <color indexed="81"/>
            <rFont val="Tahoma"/>
            <family val="2"/>
          </rPr>
          <t xml:space="preserve">Instructions:
</t>
        </r>
        <r>
          <rPr>
            <sz val="9"/>
            <color indexed="81"/>
            <rFont val="Tahoma"/>
            <family val="2"/>
          </rPr>
          <t xml:space="preserve">Enter the amount of each Construction Funding source.
</t>
        </r>
      </text>
    </comment>
    <comment ref="E3" authorId="0" shapeId="0" xr:uid="{AB336A54-22C6-4F10-8B9D-29EC8B5CCBB7}">
      <text>
        <r>
          <rPr>
            <b/>
            <sz val="9"/>
            <color indexed="81"/>
            <rFont val="Tahoma"/>
            <family val="2"/>
          </rPr>
          <t xml:space="preserve">Instructions:
</t>
        </r>
        <r>
          <rPr>
            <sz val="9"/>
            <color indexed="81"/>
            <rFont val="Tahoma"/>
            <family val="2"/>
          </rPr>
          <t>Enter the amount of each Construction Funding source that is committed.</t>
        </r>
      </text>
    </comment>
    <comment ref="F3" authorId="0" shapeId="0" xr:uid="{D49BF628-3EFB-4C99-AA79-661B13E90C8D}">
      <text>
        <r>
          <rPr>
            <b/>
            <sz val="9"/>
            <color indexed="81"/>
            <rFont val="Tahoma"/>
            <family val="2"/>
          </rPr>
          <t xml:space="preserve">Instructions:
</t>
        </r>
        <r>
          <rPr>
            <sz val="9"/>
            <color indexed="81"/>
            <rFont val="Tahoma"/>
            <family val="2"/>
          </rPr>
          <t>Click cell and select from dropdown menu the Construction Funds Commitment Status.</t>
        </r>
      </text>
    </comment>
    <comment ref="G3" authorId="0" shapeId="0" xr:uid="{7B404B3A-8395-4C94-9A25-E98C13E811D9}">
      <text>
        <r>
          <rPr>
            <b/>
            <sz val="9"/>
            <color indexed="81"/>
            <rFont val="Tahoma"/>
            <family val="2"/>
          </rPr>
          <t xml:space="preserve">Instructions:
</t>
        </r>
        <r>
          <rPr>
            <sz val="9"/>
            <color indexed="81"/>
            <rFont val="Tahoma"/>
            <family val="2"/>
          </rPr>
          <t>Enter the amount of each Permanent Funds source.</t>
        </r>
      </text>
    </comment>
    <comment ref="H3" authorId="0" shapeId="0" xr:uid="{6E56035A-BB54-4195-A001-51E8AA786752}">
      <text>
        <r>
          <rPr>
            <b/>
            <sz val="9"/>
            <color indexed="81"/>
            <rFont val="Tahoma"/>
            <family val="2"/>
          </rPr>
          <t>Instructions:</t>
        </r>
        <r>
          <rPr>
            <sz val="9"/>
            <color indexed="81"/>
            <rFont val="Tahoma"/>
            <family val="2"/>
          </rPr>
          <t xml:space="preserve">
Enter the amount of each Permanent Funds source that is committed.</t>
        </r>
      </text>
    </comment>
    <comment ref="I3" authorId="0" shapeId="0" xr:uid="{234F5418-35E6-4570-B8BC-EA1FC7D49F23}">
      <text>
        <r>
          <rPr>
            <b/>
            <sz val="9"/>
            <color indexed="81"/>
            <rFont val="Tahoma"/>
            <family val="2"/>
          </rPr>
          <t xml:space="preserve">Instructions:
</t>
        </r>
        <r>
          <rPr>
            <sz val="9"/>
            <color indexed="81"/>
            <rFont val="Tahoma"/>
            <family val="2"/>
          </rPr>
          <t xml:space="preserve">Click cell and select from dropdown menu the Permanent Funds Commitment Status.
</t>
        </r>
      </text>
    </comment>
    <comment ref="A17" authorId="0" shapeId="0" xr:uid="{4AFA233B-0050-451C-9434-FBADC0A5EFFB}">
      <text>
        <r>
          <rPr>
            <b/>
            <sz val="9"/>
            <color indexed="81"/>
            <rFont val="Tahoma"/>
            <family val="2"/>
          </rPr>
          <t xml:space="preserve">Instructions:
</t>
        </r>
        <r>
          <rPr>
            <sz val="9"/>
            <color indexed="81"/>
            <rFont val="Tahoma"/>
            <family val="2"/>
          </rPr>
          <t xml:space="preserve">Enter the amount of the Estimated LIHTC Allocation and select an answer regarding the allocation status from the dropdown menu.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Kimberly El-Sadek</author>
  </authors>
  <commentList>
    <comment ref="D3" authorId="0" shapeId="0" xr:uid="{91385BEA-8215-4DDF-9486-984F282E02DB}">
      <text>
        <r>
          <rPr>
            <b/>
            <sz val="9"/>
            <color rgb="FF000000"/>
            <rFont val="Tahoma"/>
            <family val="2"/>
          </rPr>
          <t xml:space="preserve">Instructions:
</t>
        </r>
        <r>
          <rPr>
            <sz val="9"/>
            <color rgb="FF000000"/>
            <rFont val="Tahoma"/>
            <family val="2"/>
          </rPr>
          <t xml:space="preserve">Enter Lender &amp; Funder Fees, if any, for each funding source.
</t>
        </r>
      </text>
    </comment>
    <comment ref="E3" authorId="0" shapeId="0" xr:uid="{A01C76D8-8D4D-452B-BA22-296B13BF3D77}">
      <text>
        <r>
          <rPr>
            <b/>
            <sz val="9"/>
            <color indexed="81"/>
            <rFont val="Tahoma"/>
            <family val="2"/>
          </rPr>
          <t xml:space="preserve">Instructions:
</t>
        </r>
        <r>
          <rPr>
            <sz val="9"/>
            <color indexed="81"/>
            <rFont val="Tahoma"/>
            <family val="2"/>
          </rPr>
          <t xml:space="preserve">Enter the Term Length of the funding in Months. Ex. 30 years = 360 months.
</t>
        </r>
      </text>
    </comment>
    <comment ref="F3" authorId="0" shapeId="0" xr:uid="{EA3B964B-8817-48E9-82B8-E2A589278318}">
      <text>
        <r>
          <rPr>
            <b/>
            <sz val="9"/>
            <color indexed="81"/>
            <rFont val="Tahoma"/>
            <family val="2"/>
          </rPr>
          <t xml:space="preserve">Instructions:
</t>
        </r>
        <r>
          <rPr>
            <sz val="9"/>
            <color indexed="81"/>
            <rFont val="Tahoma"/>
            <family val="2"/>
          </rPr>
          <t>Enter the Funding Source Interest Rate or Cash Flow as a percentage.</t>
        </r>
      </text>
    </comment>
    <comment ref="G3" authorId="0" shapeId="0" xr:uid="{61EE5037-DF2E-4EF2-B901-9278EB18F40F}">
      <text>
        <r>
          <rPr>
            <b/>
            <sz val="9"/>
            <color indexed="81"/>
            <rFont val="Tahoma"/>
            <family val="2"/>
          </rPr>
          <t xml:space="preserve">Instructions:
</t>
        </r>
        <r>
          <rPr>
            <sz val="9"/>
            <color indexed="81"/>
            <rFont val="Tahoma"/>
            <family val="2"/>
          </rPr>
          <t xml:space="preserve">Automatic calculation of an amortizing loan with equal monthly payments. 
</t>
        </r>
      </text>
    </comment>
    <comment ref="H3" authorId="0" shapeId="0" xr:uid="{47DD8B1E-157F-492B-93F4-5F1129C14AD6}">
      <text>
        <r>
          <rPr>
            <b/>
            <sz val="9"/>
            <color indexed="81"/>
            <rFont val="Tahoma"/>
            <family val="2"/>
          </rPr>
          <t xml:space="preserve">Instructions:
</t>
        </r>
        <r>
          <rPr>
            <sz val="9"/>
            <color indexed="81"/>
            <rFont val="Tahoma"/>
            <family val="2"/>
          </rPr>
          <t xml:space="preserve">Enter the Actual Monthly Debt Service required for each Funding Source. This may be different than the calculated Amoritized Monthly Debt Service amount in Column G based on the terms of the loan.
</t>
        </r>
      </text>
    </comment>
    <comment ref="I3" authorId="0" shapeId="0" xr:uid="{A4C9555B-0500-4C9B-A074-3B3D6111A131}">
      <text>
        <r>
          <rPr>
            <b/>
            <sz val="9"/>
            <color indexed="81"/>
            <rFont val="Tahoma"/>
            <family val="2"/>
          </rPr>
          <t xml:space="preserve">Instructions:
</t>
        </r>
        <r>
          <rPr>
            <sz val="9"/>
            <color indexed="81"/>
            <rFont val="Tahoma"/>
            <family val="2"/>
          </rPr>
          <t xml:space="preserve">Select the Terms of Repayment from the dropdown menu by clicking on the cell. 
</t>
        </r>
      </text>
    </comment>
    <comment ref="J3" authorId="0" shapeId="0" xr:uid="{C3155C45-C950-423C-9271-50F0D34FD2DF}">
      <text>
        <r>
          <rPr>
            <b/>
            <sz val="9"/>
            <color indexed="81"/>
            <rFont val="Tahoma"/>
            <family val="2"/>
          </rPr>
          <t xml:space="preserve">Instructions:
</t>
        </r>
        <r>
          <rPr>
            <sz val="9"/>
            <color indexed="81"/>
            <rFont val="Tahoma"/>
            <family val="2"/>
          </rPr>
          <t xml:space="preserve">Enter any notes regarding the funding source details that may be important to know.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El-Sadek, Kimberly</author>
    <author>Kimberly El-Sadek</author>
  </authors>
  <commentList>
    <comment ref="B3" authorId="0" shapeId="0" xr:uid="{7CDB110D-8AAF-4F06-8C85-706F4EE82244}">
      <text>
        <r>
          <rPr>
            <b/>
            <sz val="9"/>
            <color indexed="81"/>
            <rFont val="Tahoma"/>
            <family val="2"/>
          </rPr>
          <t xml:space="preserve">Note: </t>
        </r>
        <r>
          <rPr>
            <sz val="9"/>
            <color indexed="81"/>
            <rFont val="Tahoma"/>
            <family val="2"/>
          </rPr>
          <t xml:space="preserve">Field automatically populates based on selected county in the Site Info tab.
</t>
        </r>
      </text>
    </comment>
    <comment ref="E3" authorId="0" shapeId="0" xr:uid="{0630C5AC-6C9D-4898-AEBA-C4831F1B4850}">
      <text>
        <r>
          <rPr>
            <b/>
            <sz val="9"/>
            <color indexed="81"/>
            <rFont val="Tahoma"/>
            <family val="2"/>
          </rPr>
          <t xml:space="preserve">Instructions: </t>
        </r>
        <r>
          <rPr>
            <sz val="9"/>
            <color indexed="81"/>
            <rFont val="Tahoma"/>
            <family val="2"/>
          </rPr>
          <t xml:space="preserve">Select building type from dropdown list to populate Utility Allowances.
</t>
        </r>
      </text>
    </comment>
    <comment ref="A4" authorId="0" shapeId="0" xr:uid="{F1D313B2-B776-4736-9305-0C1E4EC2D7B7}">
      <text>
        <r>
          <rPr>
            <b/>
            <sz val="9"/>
            <color indexed="81"/>
            <rFont val="Tahoma"/>
            <family val="2"/>
          </rPr>
          <t>Note:</t>
        </r>
        <r>
          <rPr>
            <sz val="9"/>
            <color indexed="81"/>
            <rFont val="Tahoma"/>
            <family val="2"/>
          </rPr>
          <t xml:space="preserve"> AHTF Rents will populate based on county selection on Site Info tab.
</t>
        </r>
      </text>
    </comment>
    <comment ref="A9" authorId="0" shapeId="0" xr:uid="{53A28F21-1EBB-4641-A617-5DA18EF6670F}">
      <text>
        <r>
          <rPr>
            <b/>
            <sz val="9"/>
            <color indexed="81"/>
            <rFont val="Tahoma"/>
            <family val="2"/>
          </rPr>
          <t xml:space="preserve">Note: </t>
        </r>
        <r>
          <rPr>
            <sz val="9"/>
            <color indexed="81"/>
            <rFont val="Tahoma"/>
            <family val="2"/>
          </rPr>
          <t>Conditional Moderate Rent Limit (70% AMI) may only be used if project has a minimum of 13% Very Low Rent Limit (30% AMI) units.</t>
        </r>
        <r>
          <rPr>
            <sz val="9"/>
            <color indexed="81"/>
            <rFont val="Tahoma"/>
            <family val="2"/>
          </rPr>
          <t xml:space="preserve">
</t>
        </r>
      </text>
    </comment>
    <comment ref="A11" authorId="0" shapeId="0" xr:uid="{233CEAD2-BE90-4F7B-9D82-7D18367A949A}">
      <text>
        <r>
          <rPr>
            <b/>
            <sz val="9"/>
            <color indexed="81"/>
            <rFont val="Tahoma"/>
            <family val="2"/>
          </rPr>
          <t xml:space="preserve">Note: </t>
        </r>
        <r>
          <rPr>
            <sz val="9"/>
            <color indexed="81"/>
            <rFont val="Tahoma"/>
            <family val="2"/>
          </rPr>
          <t>Tenant Paid Utility Allowances will automatically populate based on county selection in the Site Info tab.</t>
        </r>
      </text>
    </comment>
    <comment ref="A22" authorId="1" shapeId="0" xr:uid="{B5310DD5-8BA4-431C-A638-0358520C9202}">
      <text>
        <r>
          <rPr>
            <b/>
            <sz val="9"/>
            <color indexed="81"/>
            <rFont val="Tahoma"/>
            <family val="2"/>
          </rPr>
          <t xml:space="preserve">Instructions:
</t>
        </r>
        <r>
          <rPr>
            <sz val="9"/>
            <color indexed="81"/>
            <rFont val="Tahoma"/>
            <family val="2"/>
          </rPr>
          <t xml:space="preserve">Select the Targeted AMI from the dropdown menu by clicking on the cell. For units not funded by AHTF select "Non-AHTF" even if they are affordable. For units to be occupied by a super, select Super Unit.
</t>
        </r>
      </text>
    </comment>
    <comment ref="B22" authorId="1" shapeId="0" xr:uid="{E8593E80-7A80-4423-B58D-FD9EA0996A90}">
      <text>
        <r>
          <rPr>
            <b/>
            <sz val="9"/>
            <color indexed="81"/>
            <rFont val="Tahoma"/>
            <family val="2"/>
          </rPr>
          <t xml:space="preserve">Instructions:
</t>
        </r>
        <r>
          <rPr>
            <sz val="9"/>
            <color indexed="81"/>
            <rFont val="Tahoma"/>
            <family val="2"/>
          </rPr>
          <t xml:space="preserve">Enter the Number of Units.
</t>
        </r>
      </text>
    </comment>
    <comment ref="C22" authorId="1" shapeId="0" xr:uid="{C9BBFC1C-D610-4086-96A1-F0A2BA217C4E}">
      <text>
        <r>
          <rPr>
            <b/>
            <sz val="9"/>
            <color indexed="81"/>
            <rFont val="Tahoma"/>
            <family val="2"/>
          </rPr>
          <t xml:space="preserve">Instructions:
</t>
        </r>
        <r>
          <rPr>
            <sz val="9"/>
            <color indexed="81"/>
            <rFont val="Tahoma"/>
            <family val="2"/>
          </rPr>
          <t xml:space="preserve">Select the Number of Bedrooms from the dropdown menu. For Single Room Occupancy units, select SRO. For Studio units, select 0.
</t>
        </r>
      </text>
    </comment>
    <comment ref="D22" authorId="1" shapeId="0" xr:uid="{6C30858E-0705-45B8-A43C-B5DB37C14EF7}">
      <text>
        <r>
          <rPr>
            <b/>
            <sz val="9"/>
            <color indexed="81"/>
            <rFont val="Tahoma"/>
            <family val="2"/>
          </rPr>
          <t xml:space="preserve">Instructions:
</t>
        </r>
        <r>
          <rPr>
            <sz val="9"/>
            <color indexed="81"/>
            <rFont val="Tahoma"/>
            <family val="2"/>
          </rPr>
          <t xml:space="preserve">Enter the Monthly Gross Rent for the unit. 
</t>
        </r>
      </text>
    </comment>
    <comment ref="E22" authorId="1" shapeId="0" xr:uid="{52242DA6-0E71-485F-BBA9-FCAC1E88449C}">
      <text>
        <r>
          <rPr>
            <b/>
            <sz val="9"/>
            <color indexed="81"/>
            <rFont val="Tahoma"/>
            <family val="2"/>
          </rPr>
          <t xml:space="preserve">Instructions:
</t>
        </r>
        <r>
          <rPr>
            <sz val="9"/>
            <color indexed="81"/>
            <rFont val="Tahoma"/>
            <family val="2"/>
          </rPr>
          <t xml:space="preserve">Enter the calculated Utility Allowance for Tenant Paid Utilities using the table above for the unit based on bedroom size. 
</t>
        </r>
      </text>
    </comment>
    <comment ref="F22" authorId="1" shapeId="0" xr:uid="{DB9EC002-1CDF-4A64-A45C-3751D455A216}">
      <text>
        <r>
          <rPr>
            <b/>
            <sz val="9"/>
            <color rgb="FF000000"/>
            <rFont val="Tahoma"/>
            <family val="2"/>
          </rPr>
          <t>This column automatically calculates.</t>
        </r>
        <r>
          <rPr>
            <sz val="9"/>
            <color rgb="FF000000"/>
            <rFont val="Tahoma"/>
            <family val="2"/>
          </rPr>
          <t xml:space="preserve">
</t>
        </r>
      </text>
    </comment>
    <comment ref="G22" authorId="1" shapeId="0" xr:uid="{A5E374A9-FC36-4B41-A6A6-05EDCD4743E2}">
      <text>
        <r>
          <rPr>
            <b/>
            <sz val="9"/>
            <color indexed="81"/>
            <rFont val="Tahoma"/>
            <family val="2"/>
          </rPr>
          <t>This column automatically calculates.</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Kimberly El-Sadek</author>
  </authors>
  <commentList>
    <comment ref="C3" authorId="0" shapeId="0" xr:uid="{B189D45D-1C88-4C55-9EFD-56CBBCD27A46}">
      <text>
        <r>
          <rPr>
            <b/>
            <sz val="9"/>
            <color indexed="81"/>
            <rFont val="Tahoma"/>
            <family val="2"/>
          </rPr>
          <t xml:space="preserve">Instructions: </t>
        </r>
        <r>
          <rPr>
            <sz val="9"/>
            <color indexed="81"/>
            <rFont val="Tahoma"/>
            <family val="2"/>
          </rPr>
          <t xml:space="preserve">
In the green colored cells, enter the annual percentage increase expected for all anticipated income.</t>
        </r>
      </text>
    </comment>
    <comment ref="E3" authorId="0" shapeId="0" xr:uid="{6ABD90ED-DD19-41D0-BC38-FD3F7E8DE8F6}">
      <text>
        <r>
          <rPr>
            <b/>
            <sz val="9"/>
            <color indexed="81"/>
            <rFont val="Tahoma"/>
            <family val="2"/>
          </rPr>
          <t xml:space="preserve">Instructions: 
</t>
        </r>
        <r>
          <rPr>
            <sz val="9"/>
            <color indexed="81"/>
            <rFont val="Tahoma"/>
            <family val="2"/>
          </rPr>
          <t>In the green colored cells enter the estimated annual cost for each expense item. 
If no cost is anticipated for a expense item, enter 0.</t>
        </r>
      </text>
    </comment>
    <comment ref="C5" authorId="0" shapeId="0" xr:uid="{1A77A0C8-12F1-4096-AABF-C3FE141A415D}">
      <text>
        <r>
          <rPr>
            <b/>
            <sz val="9"/>
            <color indexed="81"/>
            <rFont val="Tahoma"/>
            <family val="2"/>
          </rPr>
          <t xml:space="preserve">Instructions: 
</t>
        </r>
        <r>
          <rPr>
            <sz val="9"/>
            <color indexed="81"/>
            <rFont val="Tahoma"/>
            <family val="2"/>
          </rPr>
          <t xml:space="preserve">Enter the expected vacancy rate for the project.
</t>
        </r>
      </text>
    </comment>
    <comment ref="C12" authorId="0" shapeId="0" xr:uid="{FA261258-43CC-4495-A774-9400DAFC5A13}">
      <text>
        <r>
          <rPr>
            <b/>
            <sz val="9"/>
            <color indexed="81"/>
            <rFont val="Tahoma"/>
            <family val="2"/>
          </rPr>
          <t xml:space="preserve">Instructions: </t>
        </r>
        <r>
          <rPr>
            <sz val="9"/>
            <color indexed="81"/>
            <rFont val="Tahoma"/>
            <family val="2"/>
          </rPr>
          <t xml:space="preserve">
In the green colored cells, enter the annual percentage increase expected for all anticipated income.</t>
        </r>
      </text>
    </comment>
    <comment ref="E12" authorId="0" shapeId="0" xr:uid="{4E4C00DD-3A43-4850-9A90-482611031C7B}">
      <text>
        <r>
          <rPr>
            <b/>
            <sz val="9"/>
            <color indexed="81"/>
            <rFont val="Tahoma"/>
            <family val="2"/>
          </rPr>
          <t xml:space="preserve">Instructions: 
</t>
        </r>
        <r>
          <rPr>
            <sz val="9"/>
            <color indexed="81"/>
            <rFont val="Tahoma"/>
            <family val="2"/>
          </rPr>
          <t>In the green colored cells enter the estimated annual cost for each expense item. 
If no cost is anticipated for a expense item, enter 0.</t>
        </r>
      </text>
    </comment>
    <comment ref="C24" authorId="0" shapeId="0" xr:uid="{5ADEF568-D9FA-4FF0-B4EF-25E07A6A40FF}">
      <text>
        <r>
          <rPr>
            <b/>
            <sz val="9"/>
            <color indexed="81"/>
            <rFont val="Tahoma"/>
            <family val="2"/>
          </rPr>
          <t xml:space="preserve">Instructions: </t>
        </r>
        <r>
          <rPr>
            <sz val="9"/>
            <color indexed="81"/>
            <rFont val="Tahoma"/>
            <family val="2"/>
          </rPr>
          <t xml:space="preserve">
In the green colored cells, enter the annual percentage increase expected for all anticipated income.</t>
        </r>
      </text>
    </comment>
    <comment ref="E24" authorId="0" shapeId="0" xr:uid="{0BA6E7A1-6650-483E-8A6C-27A6134EC0B7}">
      <text>
        <r>
          <rPr>
            <b/>
            <sz val="9"/>
            <color indexed="81"/>
            <rFont val="Tahoma"/>
            <family val="2"/>
          </rPr>
          <t xml:space="preserve">Instructions: 
</t>
        </r>
        <r>
          <rPr>
            <sz val="9"/>
            <color indexed="81"/>
            <rFont val="Tahoma"/>
            <family val="2"/>
          </rPr>
          <t>In the green colored cells enter the estimated annual cost for each expense item. 
If no cost is anticipated for a expense item, enter 0.</t>
        </r>
      </text>
    </comment>
    <comment ref="C38" authorId="0" shapeId="0" xr:uid="{B75ED929-D7BD-4A78-8C83-6AEE725C4AAF}">
      <text>
        <r>
          <rPr>
            <b/>
            <sz val="9"/>
            <color indexed="81"/>
            <rFont val="Tahoma"/>
            <family val="2"/>
          </rPr>
          <t xml:space="preserve">Instructions: </t>
        </r>
        <r>
          <rPr>
            <sz val="9"/>
            <color indexed="81"/>
            <rFont val="Tahoma"/>
            <family val="2"/>
          </rPr>
          <t xml:space="preserve">
In the green colored cells, enter the annual percentage increase expected for all anticipated income.</t>
        </r>
      </text>
    </comment>
    <comment ref="E38" authorId="0" shapeId="0" xr:uid="{75310495-0EED-4741-AF9A-AB076C857C03}">
      <text>
        <r>
          <rPr>
            <b/>
            <sz val="9"/>
            <color indexed="81"/>
            <rFont val="Tahoma"/>
            <family val="2"/>
          </rPr>
          <t xml:space="preserve">Instructions: 
</t>
        </r>
        <r>
          <rPr>
            <sz val="9"/>
            <color indexed="81"/>
            <rFont val="Tahoma"/>
            <family val="2"/>
          </rPr>
          <t>In the green colored cells enter the estimated annual cost for each expense item. 
If no cost is anticipated for a expense item, enter 0.</t>
        </r>
      </text>
    </comment>
    <comment ref="C45" authorId="0" shapeId="0" xr:uid="{EB3BE06B-787E-41CD-B268-AD847794801E}">
      <text>
        <r>
          <rPr>
            <b/>
            <sz val="9"/>
            <color indexed="81"/>
            <rFont val="Tahoma"/>
            <family val="2"/>
          </rPr>
          <t xml:space="preserve">Instructions: </t>
        </r>
        <r>
          <rPr>
            <sz val="9"/>
            <color indexed="81"/>
            <rFont val="Tahoma"/>
            <family val="2"/>
          </rPr>
          <t xml:space="preserve">
In the green colored cells, enter the annual percentage increase expected for all anticipated expenses. </t>
        </r>
      </text>
    </comment>
    <comment ref="E45" authorId="0" shapeId="0" xr:uid="{DD64767D-D6DC-45BC-8E4D-D0D01D3C475D}">
      <text>
        <r>
          <rPr>
            <b/>
            <sz val="9"/>
            <color indexed="81"/>
            <rFont val="Tahoma"/>
            <family val="2"/>
          </rPr>
          <t xml:space="preserve">Instructions: 
</t>
        </r>
        <r>
          <rPr>
            <sz val="9"/>
            <color indexed="81"/>
            <rFont val="Tahoma"/>
            <family val="2"/>
          </rPr>
          <t>In the green colored cells enter the estimated annual cost for each expense item. 
If no cost is anticipated for a expense item, enter 0.</t>
        </r>
      </text>
    </comment>
    <comment ref="E53" authorId="0" shapeId="0" xr:uid="{A095803A-0080-4854-BEE9-F141FF50FD3E}">
      <text>
        <r>
          <rPr>
            <b/>
            <sz val="9"/>
            <color indexed="81"/>
            <rFont val="Tahoma"/>
            <family val="2"/>
          </rPr>
          <t xml:space="preserve">Instructions: 
</t>
        </r>
        <r>
          <rPr>
            <sz val="9"/>
            <color indexed="81"/>
            <rFont val="Tahoma"/>
            <family val="2"/>
          </rPr>
          <t>In the green colored cells enter the estimated annual cost for each expense item. 
If no cost is anticipated for a expense item, enter 0.</t>
        </r>
      </text>
    </comment>
    <comment ref="E61" authorId="0" shapeId="0" xr:uid="{BA6BE233-F411-4836-BE33-4C24AB03215A}">
      <text>
        <r>
          <rPr>
            <b/>
            <sz val="9"/>
            <color indexed="81"/>
            <rFont val="Tahoma"/>
            <family val="2"/>
          </rPr>
          <t xml:space="preserve">Instructions: 
</t>
        </r>
        <r>
          <rPr>
            <sz val="9"/>
            <color indexed="81"/>
            <rFont val="Tahoma"/>
            <family val="2"/>
          </rPr>
          <t>In the green colored cells enter the estimated annual cost for each expense item. 
If no cost is anticipated for a expense item, enter 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B4" authorId="0" shapeId="0" xr:uid="{49817847-3F0C-4BE8-BC9C-66051E7DE190}">
      <text>
        <r>
          <rPr>
            <b/>
            <sz val="9"/>
            <color indexed="81"/>
            <rFont val="Tahoma"/>
            <family val="2"/>
          </rPr>
          <t xml:space="preserve">Note: </t>
        </r>
        <r>
          <rPr>
            <sz val="9"/>
            <color indexed="81"/>
            <rFont val="Tahoma"/>
            <family val="2"/>
          </rPr>
          <t xml:space="preserve">Construction Contingency is calculated on the Subtotal of Construction Costs and excludes General Requirements and Contractor Overhead + Profit.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<sst xmlns="http://schemas.openxmlformats.org/spreadsheetml/2006/main" count="894" uniqueCount="445">
  <si>
    <t>Project Name:</t>
  </si>
  <si>
    <t>Project County:</t>
  </si>
  <si>
    <t>Project Tenant Population:</t>
  </si>
  <si>
    <t>Property Address</t>
  </si>
  <si>
    <t>Municipality</t>
  </si>
  <si>
    <t>Zip Code</t>
  </si>
  <si>
    <t>Block</t>
  </si>
  <si>
    <t>Lot</t>
  </si>
  <si>
    <t># Units</t>
  </si>
  <si>
    <t>Construction
Type</t>
  </si>
  <si>
    <t>Building
Type</t>
  </si>
  <si>
    <t>Residential Square Footage</t>
  </si>
  <si>
    <t>Gross 
Square Footage</t>
  </si>
  <si>
    <t>Census Tract</t>
  </si>
  <si>
    <t>QCT or DDA</t>
  </si>
  <si>
    <t>Urban Aid Muni</t>
  </si>
  <si>
    <t>Approved Plan</t>
  </si>
  <si>
    <t>Total</t>
  </si>
  <si>
    <t xml:space="preserve">1. Are architectural drawings required for the proposed work? </t>
  </si>
  <si>
    <t xml:space="preserve">2. Is this Cost Estimate based on final approved architectural drawings?  </t>
  </si>
  <si>
    <t>3. Is this Cost Estimate based on a Preliminary or Final Estimate?</t>
  </si>
  <si>
    <t xml:space="preserve">4. What is the level of construction work to be undertaken?
A. Moderate Rehabilitation – replacement of interior finishes/components i.e. flooring, cabinets, etc. that does not impact any other component or system of the existing building.
B. Substantial Rehabilitation – replacement of interior finishes/components that involves the removal of any constructed finish i.e. gypsum wall board, subflooring, etc. or repair/replacement of two or more major systems.
C. Gut Rehabilitation – renovation that includes the total removal/replacement of all interior
(nonstructural) systems, equipment, components, or features.
D. New Construction   </t>
  </si>
  <si>
    <r>
      <t>5. Will the project be rehabilitated or newly constructed and</t>
    </r>
    <r>
      <rPr>
        <i/>
        <sz val="11"/>
        <color theme="1"/>
        <rFont val="Aptos Narrow"/>
        <family val="2"/>
        <scheme val="minor"/>
      </rPr>
      <t xml:space="preserve"> </t>
    </r>
    <r>
      <rPr>
        <b/>
        <i/>
        <u/>
        <sz val="11"/>
        <color theme="1"/>
        <rFont val="Aptos Narrow"/>
        <family val="2"/>
        <scheme val="minor"/>
      </rPr>
      <t>certified</t>
    </r>
    <r>
      <rPr>
        <sz val="11"/>
        <color theme="1"/>
        <rFont val="Aptos Narrow"/>
        <family val="2"/>
        <scheme val="minor"/>
      </rPr>
      <t xml:space="preserve"> Energy Star?</t>
    </r>
  </si>
  <si>
    <t>6. What is the typical square footage for each unit based on bedroom size? If units vary in size, enter in the average square footage for each unit type. Ex. If Layout A for 1 Bedroom is 700 SF, Layout B for 1 Bedroom is 800 SF the average is 750 SF. Please enter a numerical value only.</t>
  </si>
  <si>
    <t>SRO</t>
  </si>
  <si>
    <t xml:space="preserve">Studio </t>
  </si>
  <si>
    <t>1 Bedroom</t>
  </si>
  <si>
    <t>2 Bedroom</t>
  </si>
  <si>
    <t>3 Bedroom</t>
  </si>
  <si>
    <t>7. What is the building's gross square footage?</t>
  </si>
  <si>
    <t>8. If the project is mixed use, enter the square footage of non-residential commercial, retail, office spaces (do not include residential leasing/property management office).</t>
  </si>
  <si>
    <t>9. What is the construction cost attributed to non-residential commercial, retail, office spaces?</t>
  </si>
  <si>
    <t>10. What is the construction cost of the entire project? (Autofills from Development Budget Total Construction Line)</t>
  </si>
  <si>
    <r>
      <t xml:space="preserve">Utilities Questionnaire: </t>
    </r>
    <r>
      <rPr>
        <sz val="11"/>
        <color theme="1"/>
        <rFont val="Aptos Narrow"/>
        <family val="2"/>
        <scheme val="minor"/>
      </rPr>
      <t>Please select from the dropdown menu the source of fuel sources for each utility and if the tenant is responsible for payment of the utility.</t>
    </r>
  </si>
  <si>
    <t>Utility</t>
  </si>
  <si>
    <t>Source</t>
  </si>
  <si>
    <t>Tenant Paid</t>
  </si>
  <si>
    <t>Heat</t>
  </si>
  <si>
    <t>Hot Water</t>
  </si>
  <si>
    <t>Cooking</t>
  </si>
  <si>
    <t>Other Electricity</t>
  </si>
  <si>
    <t>Electric</t>
  </si>
  <si>
    <t>Central Air Conditioning</t>
  </si>
  <si>
    <t>Water/Sewer</t>
  </si>
  <si>
    <t>ACQUISITION</t>
  </si>
  <si>
    <t>Land</t>
  </si>
  <si>
    <t>Structures</t>
  </si>
  <si>
    <t>Total Acquisition</t>
  </si>
  <si>
    <t>CONSTRUCTION</t>
  </si>
  <si>
    <t>Building Permits</t>
  </si>
  <si>
    <t>Water Supply Connection Fees &amp; Permits</t>
  </si>
  <si>
    <t>Sewer Connection Fees &amp; Permits</t>
  </si>
  <si>
    <t>Performance Bond</t>
  </si>
  <si>
    <t>Demolition</t>
  </si>
  <si>
    <t>Environmental Remediation</t>
  </si>
  <si>
    <t>Site Work</t>
  </si>
  <si>
    <t>Construction Material &amp; Labor Cost</t>
  </si>
  <si>
    <t>Electric Service Connection Fees</t>
  </si>
  <si>
    <t>Gas Service Connection Fees</t>
  </si>
  <si>
    <t>Other (Specify on Additional Costs Tab)</t>
  </si>
  <si>
    <t>Subtotal</t>
  </si>
  <si>
    <t>Contractor General Requirements</t>
  </si>
  <si>
    <t>Contractor Overhead</t>
  </si>
  <si>
    <t>Contractor Profit</t>
  </si>
  <si>
    <t>Construction Contingency</t>
  </si>
  <si>
    <t>Total Construction</t>
  </si>
  <si>
    <t>PROFESSIONAL SERVICES</t>
  </si>
  <si>
    <t>Accountant</t>
  </si>
  <si>
    <t>Appraisal</t>
  </si>
  <si>
    <t>Architect</t>
  </si>
  <si>
    <t>Attorney</t>
  </si>
  <si>
    <t>Construction Cost Certification</t>
  </si>
  <si>
    <t>Energy Star Consultant</t>
  </si>
  <si>
    <t>Engineer</t>
  </si>
  <si>
    <t>Environmental Consultant</t>
  </si>
  <si>
    <t>Market Study (3rd Party)</t>
  </si>
  <si>
    <t>NJ Housing Affordability Service (HAS) Fee</t>
  </si>
  <si>
    <t>Marketing &amp; Advertising</t>
  </si>
  <si>
    <t>Planning &amp; Zoning Fees</t>
  </si>
  <si>
    <t>Planner</t>
  </si>
  <si>
    <t>Realtor</t>
  </si>
  <si>
    <t>Security</t>
  </si>
  <si>
    <t>Surveyor</t>
  </si>
  <si>
    <t>Professional Services Contingency</t>
  </si>
  <si>
    <t>Total Professional Services</t>
  </si>
  <si>
    <t>CARRYING &amp; FINANCING</t>
  </si>
  <si>
    <t>Interest</t>
  </si>
  <si>
    <t>Real Estate Taxes</t>
  </si>
  <si>
    <t>Electric &amp; Gas Charges</t>
  </si>
  <si>
    <t>Water Usage Charges</t>
  </si>
  <si>
    <t>Sewer Usage Charges</t>
  </si>
  <si>
    <t>Lender &amp; Funder Fees</t>
  </si>
  <si>
    <t>Property Insurance (Liability &amp; Builder's Risk)</t>
  </si>
  <si>
    <t>Title Insurance</t>
  </si>
  <si>
    <t>Recording Fees</t>
  </si>
  <si>
    <t>Carrying &amp; Financing Contingency</t>
  </si>
  <si>
    <t>Total Carrying &amp; Financing</t>
  </si>
  <si>
    <t>DEVELOPER FEE</t>
  </si>
  <si>
    <t>TOTAL DEVELOPMENT COSTS</t>
  </si>
  <si>
    <t>WORKING CAPITAL</t>
  </si>
  <si>
    <t>Operating Deficit Reserve (Up to 18 Months)</t>
  </si>
  <si>
    <t>Supplemental. Mgmt. Fee &amp; Marketing</t>
  </si>
  <si>
    <t>Purch. of Maintenance &amp; Other Equipment</t>
  </si>
  <si>
    <t>Other (specify on Additional Costs Tab)</t>
  </si>
  <si>
    <t>TOTAL WORKING CAPITAL</t>
  </si>
  <si>
    <t>PROJECT RESERVES</t>
  </si>
  <si>
    <t>Capitalization of Operating Reserve</t>
  </si>
  <si>
    <t>Capitalization of Replacement Reserve</t>
  </si>
  <si>
    <t>TOTAL PROJECT RESERVES</t>
  </si>
  <si>
    <t>TOTAL PROJECT COSTS</t>
  </si>
  <si>
    <t>Funding Source Type</t>
  </si>
  <si>
    <t>Funding Source Name</t>
  </si>
  <si>
    <t>Construction Funds</t>
  </si>
  <si>
    <t>Committed 
Construction Funds</t>
  </si>
  <si>
    <t>Construction Funds Commitment Status</t>
  </si>
  <si>
    <t>Permanent Funds</t>
  </si>
  <si>
    <t>Committed
Permanent Funds</t>
  </si>
  <si>
    <t>Permanent Funds
Commitment Status</t>
  </si>
  <si>
    <t>Percentage Committed</t>
  </si>
  <si>
    <t xml:space="preserve"> </t>
  </si>
  <si>
    <t>Tax Credit Projects Only</t>
  </si>
  <si>
    <t>Estimated LIHTC Allocation:</t>
  </si>
  <si>
    <t xml:space="preserve">Does the Project have its allocation? </t>
  </si>
  <si>
    <t>Permanent Amount</t>
  </si>
  <si>
    <t>Lender &amp;
Funder Fees</t>
  </si>
  <si>
    <t>Term Length
(Months)</t>
  </si>
  <si>
    <t>Interest Rate % or Cash Flow %</t>
  </si>
  <si>
    <t>Amoritized Monthly
Debt Service</t>
  </si>
  <si>
    <t>Actual Monthly Debt Service</t>
  </si>
  <si>
    <t>Terms of Repayment</t>
  </si>
  <si>
    <t>Notes for Debt Service</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</si>
  <si>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</si>
  <si>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</si>
  <si>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</si>
  <si>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</si>
  <si>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</si>
  <si>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</si>
  <si>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</si>
  <si>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</si>
  <si>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</si>
  <si>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</si>
  <si>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</si>
  <si>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</si>
  <si>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</si>
  <si>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</si>
  <si>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</si>
  <si>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</si>
  <si>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</si>
  <si>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</si>
  <si>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</si>
  <si>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</si>
  <si>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</si>
  <si>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</si>
  <si>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</si>
  <si>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</si>
  <si>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</si>
  <si>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</si>
  <si>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</si>
  <si>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</si>
  <si>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</si>
  <si>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</si>
  <si>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County:</t>
  </si>
  <si>
    <t>Housing Type:</t>
  </si>
  <si>
    <t>UHAC 2025 Affordable Housing Regional Rent Limits (Effective May 16, 2025)</t>
  </si>
  <si>
    <t>0 Bedroom</t>
  </si>
  <si>
    <t>Very Low Rent Limit (30% AMI)</t>
  </si>
  <si>
    <t>Low Rent Limit (50% AMI)</t>
  </si>
  <si>
    <t>Moderate Rent Limit (60% AMI)</t>
  </si>
  <si>
    <t>Conditional Moderate Rent Limit (70% AMI)</t>
  </si>
  <si>
    <t>2025 Tenant Paid Utility Allowances (Effective September 1, 2024 )</t>
  </si>
  <si>
    <t>Natural Gas Heat</t>
  </si>
  <si>
    <t>Electric Heat</t>
  </si>
  <si>
    <t>Natural Gas Cooking</t>
  </si>
  <si>
    <t>Electric Cooking</t>
  </si>
  <si>
    <t>Natural Gas Hot Water</t>
  </si>
  <si>
    <t>Electric Hot Water</t>
  </si>
  <si>
    <t>Targeted AMI</t>
  </si>
  <si>
    <t>Number of Units</t>
  </si>
  <si>
    <t>Number of Bedrooms</t>
  </si>
  <si>
    <t>Monthly Gross Rent</t>
  </si>
  <si>
    <t>Monthly Utility Allowance</t>
  </si>
  <si>
    <t>Monthly Net Rent</t>
  </si>
  <si>
    <t>Annual
Net Rent</t>
  </si>
  <si>
    <t>Unit Bedroom Distribution:</t>
  </si>
  <si>
    <t>HHI
20% AMI Units</t>
  </si>
  <si>
    <t>Very Low
30% AMI Units</t>
  </si>
  <si>
    <t>Low
50% AMI Units</t>
  </si>
  <si>
    <t>Moderate
60% AMI Units</t>
  </si>
  <si>
    <t>Conditional Moderate 70% AMI Units</t>
  </si>
  <si>
    <t>Non-AHTF
Units</t>
  </si>
  <si>
    <t>Super
Units</t>
  </si>
  <si>
    <t>Average Affordability of Restricted Units ≤ 52%</t>
  </si>
  <si>
    <t>Non-AHTF Units</t>
  </si>
  <si>
    <t>Bedrooms</t>
  </si>
  <si>
    <t>Super Units</t>
  </si>
  <si>
    <t>Annual Net Rent</t>
  </si>
  <si>
    <t>YEAR OF OPERATION</t>
  </si>
  <si>
    <t>INCOME</t>
  </si>
  <si>
    <t>Annual % Increase</t>
  </si>
  <si>
    <t>Vacancy Rate</t>
  </si>
  <si>
    <t>Net Residential Income</t>
  </si>
  <si>
    <t>Ancillary Income (ie. Laundry, Vending)</t>
  </si>
  <si>
    <t>Other Rent (ie. Commercial, Parking)</t>
  </si>
  <si>
    <t>Total Effective Income</t>
  </si>
  <si>
    <t>ANNUAL EXPENSES</t>
  </si>
  <si>
    <t>ADMINISTRATION</t>
  </si>
  <si>
    <t>Property Manager Payroll &amp; Fringe</t>
  </si>
  <si>
    <t>Management Fee</t>
  </si>
  <si>
    <t>Accounting and Audit</t>
  </si>
  <si>
    <t>Legal</t>
  </si>
  <si>
    <t>Advertising</t>
  </si>
  <si>
    <t>Office Supplies &amp; Equipment</t>
  </si>
  <si>
    <t>Other:</t>
  </si>
  <si>
    <t>Total Administration</t>
  </si>
  <si>
    <t>MAINTENANCE &amp; OPERATIONS</t>
  </si>
  <si>
    <t>Maintenance &amp; Repair Payroll + Fringe</t>
  </si>
  <si>
    <t>Maintenance &amp; Repair Materials</t>
  </si>
  <si>
    <t>Maintenance &amp; Repair Contracts</t>
  </si>
  <si>
    <t>Garbage &amp; Recycling</t>
  </si>
  <si>
    <t>Pest Control</t>
  </si>
  <si>
    <t>Landscaping</t>
  </si>
  <si>
    <t>Snow Removal</t>
  </si>
  <si>
    <t>Total Maintenance &amp; Operations</t>
  </si>
  <si>
    <t>UTILITIES</t>
  </si>
  <si>
    <t>Natural Gas</t>
  </si>
  <si>
    <t>Electricity</t>
  </si>
  <si>
    <t>Water &amp; Sewer</t>
  </si>
  <si>
    <t>Total Utilities</t>
  </si>
  <si>
    <t>TAXES &amp; INSURANCE</t>
  </si>
  <si>
    <t>% Increase</t>
  </si>
  <si>
    <t>Property Tax</t>
  </si>
  <si>
    <t>Payroll Taxes</t>
  </si>
  <si>
    <t>Other Taxes:</t>
  </si>
  <si>
    <t>Property &amp; Liability Insurance</t>
  </si>
  <si>
    <t>Other Insurance:</t>
  </si>
  <si>
    <t>Total Taxes &amp; Insurance</t>
  </si>
  <si>
    <t>RESERVE CONTRIBUTION</t>
  </si>
  <si>
    <t>Operating Reserve</t>
  </si>
  <si>
    <t>Replacement Reserve</t>
  </si>
  <si>
    <t>Total Reserve Contribution</t>
  </si>
  <si>
    <t>TOTAL EXPENSES</t>
  </si>
  <si>
    <t>NET OPERATING INCOME</t>
  </si>
  <si>
    <t>DEBT SERVICE</t>
  </si>
  <si>
    <t>Mandatory</t>
  </si>
  <si>
    <t>Percentage of Cash Flow</t>
  </si>
  <si>
    <t>Soft</t>
  </si>
  <si>
    <t>Miscellaneous Debt:</t>
  </si>
  <si>
    <t>Total Debt Service</t>
  </si>
  <si>
    <t>DSCR - Mandatory</t>
  </si>
  <si>
    <t>DSCR - Total</t>
  </si>
  <si>
    <t>CASH FLOW</t>
  </si>
  <si>
    <t>Miscellaneous Cash Flow</t>
  </si>
  <si>
    <t>Other Cash Flow to Operating Reserve:</t>
  </si>
  <si>
    <t>NET CASH FLOW</t>
  </si>
  <si>
    <t>OPERATING RESERVE</t>
  </si>
  <si>
    <t>Beginning Balance</t>
  </si>
  <si>
    <t>Interest Earned</t>
  </si>
  <si>
    <t>Payment to (draw from) cash flow</t>
  </si>
  <si>
    <t>Ending Balance</t>
  </si>
  <si>
    <t>Notes:</t>
  </si>
  <si>
    <t>Contingency Analysis</t>
  </si>
  <si>
    <t>Maximum</t>
  </si>
  <si>
    <t>Minimum</t>
  </si>
  <si>
    <t>Is the Construction contingency within the standard?</t>
  </si>
  <si>
    <t>Is the Professional Services and Carrying &amp; Financing contingencies within the standard?</t>
  </si>
  <si>
    <t>Development Budget Analysis</t>
  </si>
  <si>
    <t>Is the developer’s fee within the standard?</t>
  </si>
  <si>
    <t>Is the Profit, Overhead &amp; General Requirement cost within the standard?</t>
  </si>
  <si>
    <t>Are the "soft" project costs within the standard?</t>
  </si>
  <si>
    <t>For projects utilizing Low Income Housing Tax Credit Financing, is the net equity received greater than or equal to the minimum?</t>
  </si>
  <si>
    <t>-</t>
  </si>
  <si>
    <t>Operating Pro Forma Analysis</t>
  </si>
  <si>
    <t xml:space="preserve">Maximum </t>
  </si>
  <si>
    <t>Are the annual operating expenses within the standard of 40% to 60% Total Effective Income?</t>
  </si>
  <si>
    <t>Is the percentage change in net income within the standard?</t>
  </si>
  <si>
    <t>Is the percentage change in operating expenses within the standard?</t>
  </si>
  <si>
    <r>
      <t xml:space="preserve">Does the project have a debt coverage ratio of 1.20 or greater on </t>
    </r>
    <r>
      <rPr>
        <u/>
        <sz val="11"/>
        <rFont val="Aptos Narrow"/>
        <family val="2"/>
        <scheme val="minor"/>
      </rPr>
      <t>mandatory debt</t>
    </r>
    <r>
      <rPr>
        <sz val="11"/>
        <rFont val="Aptos Narrow"/>
        <family val="2"/>
        <scheme val="minor"/>
      </rPr>
      <t>?</t>
    </r>
  </si>
  <si>
    <t>How much additional debt can the existing cash flow support?</t>
  </si>
  <si>
    <t>Is the vacancy rate within the standard?</t>
  </si>
  <si>
    <t>Is the annual management fee less than $80.00 per unit per month?</t>
  </si>
  <si>
    <t>Reserve Analysis</t>
  </si>
  <si>
    <t>Is the annual contribution to the replacement reserve per unit a minimum of $500.00 per unit?</t>
  </si>
  <si>
    <t>Is the initial operating deficit reserve less than 18 months of operating expenses plus debt service?</t>
  </si>
  <si>
    <t>AHTF Application: Construction Cost Analysis</t>
  </si>
  <si>
    <t>2024 HUD Unit TDC Limits</t>
  </si>
  <si>
    <t>SRO/Studio</t>
  </si>
  <si>
    <t>4 Bedroom</t>
  </si>
  <si>
    <t>Hard Cost</t>
  </si>
  <si>
    <t>TDC</t>
  </si>
  <si>
    <t>Detached/Semi-Detached (Single Family)</t>
  </si>
  <si>
    <t xml:space="preserve">Row House (2-4 Family) </t>
  </si>
  <si>
    <t>Walkup (5+ units)</t>
  </si>
  <si>
    <t>Elevator (5+ units)</t>
  </si>
  <si>
    <t>Unit Mix</t>
  </si>
  <si>
    <t>Level of Construction</t>
  </si>
  <si>
    <t>% Cost</t>
  </si>
  <si>
    <t>Type</t>
  </si>
  <si>
    <t>Avg SF</t>
  </si>
  <si>
    <t>$ PSF</t>
  </si>
  <si>
    <t>Expected</t>
  </si>
  <si>
    <t>Green Bonus</t>
  </si>
  <si>
    <t>Expected + Green</t>
  </si>
  <si>
    <t>Total Residential Unit SF</t>
  </si>
  <si>
    <t>Building Gross SF</t>
  </si>
  <si>
    <t>Average PSF Hard Cost</t>
  </si>
  <si>
    <t>Expected Construction Cost</t>
  </si>
  <si>
    <t>Expected Construction Cost + Green Bonus</t>
  </si>
  <si>
    <t>Budgeted Construction Cost</t>
  </si>
  <si>
    <t>Variance $</t>
  </si>
  <si>
    <t>Variance %</t>
  </si>
  <si>
    <t>https://www.hud.gov/sites/dfiles/PIH/documents/2024_Units_TDC_Limits.pdf</t>
  </si>
  <si>
    <t>2024 HUD TDC Limits</t>
  </si>
  <si>
    <t>Atlantic City</t>
  </si>
  <si>
    <t>Camden</t>
  </si>
  <si>
    <t>Elizabeth</t>
  </si>
  <si>
    <t>Hackensack</t>
  </si>
  <si>
    <t>Jersey City</t>
  </si>
  <si>
    <t>Per Square Foot</t>
  </si>
  <si>
    <t>New Brunswick</t>
  </si>
  <si>
    <t>Row House (2-4 Family)</t>
  </si>
  <si>
    <t>Newark</t>
  </si>
  <si>
    <t>Paterson</t>
  </si>
  <si>
    <t>Trenton</t>
  </si>
  <si>
    <t>Vineland</t>
  </si>
  <si>
    <t>Effective 11/13/2024</t>
  </si>
  <si>
    <t>Statewide Average</t>
  </si>
  <si>
    <t>Per Square Foot Cost</t>
  </si>
  <si>
    <t>Construction Type</t>
  </si>
  <si>
    <t>Building Type</t>
  </si>
  <si>
    <t>Construction Summary</t>
  </si>
  <si>
    <t>Construction Level</t>
  </si>
  <si>
    <t>Funding Sources</t>
  </si>
  <si>
    <t>Funding Source Status</t>
  </si>
  <si>
    <t>LIHTC Allocation</t>
  </si>
  <si>
    <t>Repayment Terms</t>
  </si>
  <si>
    <t>Targeted AMI %</t>
  </si>
  <si>
    <t># of Bedrooms</t>
  </si>
  <si>
    <t>County</t>
  </si>
  <si>
    <t>New Construction</t>
  </si>
  <si>
    <t>1-4 Family</t>
  </si>
  <si>
    <t>Yes</t>
  </si>
  <si>
    <t xml:space="preserve">Moderate Rehabilitation </t>
  </si>
  <si>
    <t>CDBG</t>
  </si>
  <si>
    <t>Commitment Letter</t>
  </si>
  <si>
    <t>Awarded</t>
  </si>
  <si>
    <t>HHI Rent (20% AMI)</t>
  </si>
  <si>
    <t>Atlantic</t>
  </si>
  <si>
    <t>Rehabilitation</t>
  </si>
  <si>
    <t>5+ Units Walk-Up</t>
  </si>
  <si>
    <t>No</t>
  </si>
  <si>
    <t>Substantial Rehabilitation</t>
  </si>
  <si>
    <t>Conventional Financing</t>
  </si>
  <si>
    <t>Grant Agreement</t>
  </si>
  <si>
    <t>Applied For</t>
  </si>
  <si>
    <t>Bergen</t>
  </si>
  <si>
    <t>Both New &amp; Rehab</t>
  </si>
  <si>
    <t>5+ Units Elevator</t>
  </si>
  <si>
    <t>Preliminary</t>
  </si>
  <si>
    <t>Gut Rehabilitation</t>
  </si>
  <si>
    <t>Deferred Developer Fee</t>
  </si>
  <si>
    <t>Note &amp; Mortgage</t>
  </si>
  <si>
    <t>Not Yet Applied For</t>
  </si>
  <si>
    <t>Burlington</t>
  </si>
  <si>
    <t>Final</t>
  </si>
  <si>
    <t>Developer Equity</t>
  </si>
  <si>
    <t>Operating Agreement</t>
  </si>
  <si>
    <t>Not Applicable</t>
  </si>
  <si>
    <t>Federal Home Loan Bank</t>
  </si>
  <si>
    <t>Resolution</t>
  </si>
  <si>
    <t>Cape May</t>
  </si>
  <si>
    <t>Major systems are: structural support; roofing; cladding and weatherproofing (e.g., windows, doors, siding, gutters); plumbing; electrical; and HVAC.</t>
  </si>
  <si>
    <t>FHA Financing</t>
  </si>
  <si>
    <t>Cumberland</t>
  </si>
  <si>
    <t>Healthy Homes Initiative (HHI)</t>
  </si>
  <si>
    <t>Essex</t>
  </si>
  <si>
    <t>Historic Tax Credits</t>
  </si>
  <si>
    <t>Gloucester</t>
  </si>
  <si>
    <t>HOME (Non-DCA)</t>
  </si>
  <si>
    <t>Hudson</t>
  </si>
  <si>
    <t>LIHTC</t>
  </si>
  <si>
    <t>Targeted Population</t>
  </si>
  <si>
    <t>Hunterdon</t>
  </si>
  <si>
    <t>Local Funds</t>
  </si>
  <si>
    <t>Age Restricted/Supportive Housing</t>
  </si>
  <si>
    <t>Mercer</t>
  </si>
  <si>
    <t>Other State Funds</t>
  </si>
  <si>
    <t>Non-Age Restricted</t>
  </si>
  <si>
    <t>Middlesex</t>
  </si>
  <si>
    <t>Private Grant</t>
  </si>
  <si>
    <t>Monmouth</t>
  </si>
  <si>
    <t>Tax-Exempt Revenue Bonds</t>
  </si>
  <si>
    <t>Morris</t>
  </si>
  <si>
    <t>Other</t>
  </si>
  <si>
    <t>Ocean</t>
  </si>
  <si>
    <t>Passaic</t>
  </si>
  <si>
    <t>Moderate</t>
  </si>
  <si>
    <t>Salem</t>
  </si>
  <si>
    <t>Substantial</t>
  </si>
  <si>
    <t>Somerset</t>
  </si>
  <si>
    <t>Gut</t>
  </si>
  <si>
    <t>Sussex</t>
  </si>
  <si>
    <t>New</t>
  </si>
  <si>
    <t>Union</t>
  </si>
  <si>
    <t>Warren</t>
  </si>
  <si>
    <t>UHAC 2025 Affordable Housing Regional Rent Limits by Household Size</t>
  </si>
  <si>
    <t>Region 1: Bergen, Hudson, Passaic, Sussex</t>
  </si>
  <si>
    <t>Very Low (30%)</t>
  </si>
  <si>
    <t>Low (50%)</t>
  </si>
  <si>
    <t>Moderate (60%)</t>
  </si>
  <si>
    <t>Moderate (70%)</t>
  </si>
  <si>
    <t>Region 2: Essex, Morris, Union, Warren</t>
  </si>
  <si>
    <t>Region 3: Hunterdon, Middlesex, Somerset</t>
  </si>
  <si>
    <t>Region 4: Mercer, Monmouth, Ocean</t>
  </si>
  <si>
    <t>Region 5: Burlington, Camden, Gloucester</t>
  </si>
  <si>
    <t>Region 6: Atlantic, Cape May, Cumberland, Salem</t>
  </si>
  <si>
    <t>UHAC_Income Limits.pdf</t>
  </si>
  <si>
    <t>HHI Rent</t>
  </si>
  <si>
    <t>Warren County</t>
  </si>
  <si>
    <t>HHI (20%)</t>
  </si>
  <si>
    <t>Atlantic County</t>
  </si>
  <si>
    <t>Cape May County</t>
  </si>
  <si>
    <t>Bergen, Passaic</t>
  </si>
  <si>
    <t>Middlesex-Somerset-Hunterdon</t>
  </si>
  <si>
    <t>Monmouth, Ocean</t>
  </si>
  <si>
    <t>Essex, Morris, Sussex, Union</t>
  </si>
  <si>
    <t>Burlington, Camden, Gloucester, Salem</t>
  </si>
  <si>
    <t>Cumberland County</t>
  </si>
  <si>
    <t>HOME_IncomeLmts_State_NJ_2025.pdf</t>
  </si>
  <si>
    <t>HOME Utility Allowances</t>
  </si>
  <si>
    <t>Single Family Attached</t>
  </si>
  <si>
    <t>Semi-Detached</t>
  </si>
  <si>
    <t>Rowhouse/Townhouse</t>
  </si>
  <si>
    <t>5+ Units No Elevator</t>
  </si>
  <si>
    <t>5+ Units With Elevator</t>
  </si>
  <si>
    <t>No Central A/C</t>
  </si>
  <si>
    <t>As determined by DCA/HMFA on 9/1/2024</t>
  </si>
  <si>
    <t>Application: Site Info</t>
  </si>
  <si>
    <t>Application: Construction Summary</t>
  </si>
  <si>
    <t>Application: Development Budget</t>
  </si>
  <si>
    <t>Application: Additional Costs</t>
  </si>
  <si>
    <t>Application: Funding Sources</t>
  </si>
  <si>
    <t>Application: Debt Service</t>
  </si>
  <si>
    <t>Application: Unit Mix</t>
  </si>
  <si>
    <t>Application: 30 Year Operating Pro Forma</t>
  </si>
  <si>
    <t>Application: Underwriting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</si>
</sst>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0%&quot; AMI&quot;"/>
    <numFmt numFmtId="165" formatCode="0&quot;BR/SRO&quot;\ "/>
    <numFmt numFmtId="166" formatCode="&quot;$&quot;#,##0"/>
    <numFmt numFmtId="167" formatCode="&quot;$&quot;#,##0.00"/>
    <numFmt numFmtId="168" formatCode="#.##0\X\ &quot;DSCR&quot;"/>
    <numFmt numFmtId="169" formatCode="&quot;PV with a discount rate of&quot;\ ###.00%"/>
    <numFmt numFmtId="170" formatCode="&quot;Loan Size - using an int. rate of&quot;\ ##.##%"/>
    <numFmt numFmtId="171" formatCode="_(&quot;$&quot;* #,##0_);_(&quot;$&quot;* \(#,##0\);_(&quot;$&quot;* &quot;-&quot;??_);_(@_)"/>
    <numFmt numFmtId="172" formatCode="#&quot;BR&quot;\ "/>
    <numFmt numFmtId="173" formatCode="0.0%"/>
    <numFmt numFmtId="174" formatCode="00000"/>
  </numFmts>
  <fonts count="46"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sz val="11"/>
      <name val="Arial"/>
      <family val="2"/>
    </font>
    <font>
      <sz val="11"/>
      <name val="Aptos Narrow"/>
      <family val="2"/>
      <scheme val="minor"/>
    </font>
    <font>
      <b/>
      <sz val="11"/>
      <color rgb="FF000000"/>
      <name val="Calibri"/>
      <family val="2"/>
    </font>
    <font>
      <sz val="11"/>
      <color theme="1"/>
      <name val="Calibri"/>
      <family val="2"/>
    </font>
    <font>
      <b/>
      <sz val="11"/>
      <name val="Calibri"/>
      <family val="2"/>
    </font>
    <font>
      <sz val="11"/>
      <name val="Calibri"/>
      <family val="2"/>
    </font>
    <font>
      <i/>
      <sz val="11"/>
      <color rgb="FF000000"/>
      <name val="Calibri"/>
      <family val="2"/>
    </font>
    <font>
      <u/>
      <sz val="11"/>
      <color theme="10"/>
      <name val="Aptos Narrow"/>
      <family val="2"/>
      <scheme val="minor"/>
    </font>
    <font>
      <b/>
      <sz val="11"/>
      <color theme="1"/>
      <name val="Calibri"/>
      <family val="2"/>
    </font>
    <font>
      <u/>
      <sz val="11"/>
      <color theme="10"/>
      <name val="Calibri"/>
      <family val="2"/>
    </font>
    <font>
      <i/>
      <sz val="11"/>
      <color theme="1"/>
      <name val="Calibri"/>
      <family val="2"/>
    </font>
    <font>
      <b/>
      <sz val="14"/>
      <color theme="1"/>
      <name val="Aptos Narrow"/>
      <family val="2"/>
      <scheme val="minor"/>
    </font>
    <font>
      <b/>
      <sz val="9"/>
      <color indexed="81"/>
      <name val="Tahoma"/>
      <family val="2"/>
    </font>
    <font>
      <sz val="9"/>
      <color indexed="81"/>
      <name val="Tahoma"/>
      <family val="2"/>
    </font>
    <font>
      <u/>
      <sz val="10"/>
      <name val="Tahoma"/>
      <family val="2"/>
    </font>
    <font>
      <b/>
      <u/>
      <sz val="11"/>
      <name val="Aptos Narrow"/>
      <family val="2"/>
      <scheme val="minor"/>
    </font>
    <font>
      <sz val="11"/>
      <color indexed="8"/>
      <name val="Aptos Narrow"/>
      <family val="2"/>
      <scheme val="minor"/>
    </font>
    <font>
      <u/>
      <sz val="11"/>
      <name val="Aptos Narrow"/>
      <family val="2"/>
      <scheme val="minor"/>
    </font>
    <font>
      <b/>
      <sz val="14"/>
      <name val="Calibri"/>
      <family val="2"/>
    </font>
    <font>
      <b/>
      <u/>
      <sz val="11"/>
      <name val="Calibri"/>
      <family val="2"/>
    </font>
    <font>
      <sz val="11"/>
      <color theme="0"/>
      <name val="Calibri"/>
      <family val="2"/>
    </font>
    <font>
      <b/>
      <sz val="10"/>
      <name val="Calibri"/>
      <family val="2"/>
    </font>
    <font>
      <b/>
      <sz val="9"/>
      <color rgb="FF000000"/>
      <name val="Tahoma"/>
      <family val="2"/>
    </font>
    <font>
      <sz val="9"/>
      <color rgb="FF000000"/>
      <name val="Tahoma"/>
      <family val="2"/>
    </font>
    <font>
      <b/>
      <sz val="14"/>
      <color theme="1"/>
      <name val="Calibri"/>
      <family val="2"/>
    </font>
    <font>
      <sz val="14"/>
      <color theme="1"/>
      <name val="Calibri"/>
      <family val="2"/>
    </font>
    <font>
      <b/>
      <sz val="14"/>
      <color rgb="FF0000FF"/>
      <name val="Calibri"/>
      <family val="2"/>
    </font>
    <font>
      <b/>
      <sz val="10"/>
      <color theme="1"/>
      <name val="Calibri"/>
      <family val="2"/>
    </font>
    <font>
      <i/>
      <sz val="9"/>
      <color theme="1"/>
      <name val="Calibri"/>
      <family val="2"/>
    </font>
    <font>
      <sz val="8"/>
      <name val="Calibri"/>
      <family val="2"/>
    </font>
    <font>
      <b/>
      <sz val="14"/>
      <color rgb="FF000000"/>
      <name val="Calibri"/>
      <family val="2"/>
    </font>
    <font>
      <sz val="10"/>
      <name val="Calibri"/>
      <family val="2"/>
    </font>
    <font>
      <b/>
      <sz val="14"/>
      <color rgb="FF0000FF"/>
      <name val="Aptos Narrow"/>
      <family val="2"/>
      <scheme val="minor"/>
    </font>
    <font>
      <i/>
      <sz val="11"/>
      <color theme="1"/>
      <name val="Aptos Narrow"/>
      <family val="2"/>
      <scheme val="minor"/>
    </font>
    <font>
      <b/>
      <i/>
      <u/>
      <sz val="11"/>
      <color theme="1"/>
      <name val="Aptos Narrow"/>
      <family val="2"/>
      <scheme val="minor"/>
    </font>
    <font>
      <b/>
      <sz val="11"/>
      <color rgb="FF0000FF"/>
      <name val="Aptos Narrow"/>
      <family val="2"/>
      <scheme val="minor"/>
    </font>
    <font>
      <sz val="10"/>
      <name val="Aptos Narrow"/>
      <family val="2"/>
      <scheme val="minor"/>
    </font>
    <font>
      <sz val="10"/>
      <color theme="10"/>
      <name val="Aptos Narrow"/>
      <family val="2"/>
      <scheme val="minor"/>
    </font>
    <font>
      <b/>
      <sz val="10"/>
      <name val="Aptos Narrow"/>
      <family val="2"/>
      <scheme val="minor"/>
    </font>
    <font>
      <sz val="8"/>
      <name val="Aptos Narrow"/>
      <family val="2"/>
      <scheme val="minor"/>
    </font>
    <font>
      <b/>
      <sz val="14"/>
      <color rgb="FF3333FF"/>
      <name val="Calibri"/>
      <family val="2"/>
    </font>
    <font>
      <b/>
      <sz val="14"/>
      <color rgb="FF3333FF"/>
      <name val="Aptos Narrow"/>
      <family val="2"/>
      <scheme val="minor"/>
    </font>
  </fonts>
  <fills count="1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2DCDB"/>
        <bgColor indexed="64"/>
      </patternFill>
    </fill>
    <fill>
      <patternFill patternType="solid">
        <fgColor rgb="FFD9D9D9"/>
        <bgColor rgb="FF000000"/>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rgb="FF000000"/>
      </patternFill>
    </fill>
    <fill>
      <patternFill patternType="solid">
        <fgColor theme="3" tint="0.89999084444715716"/>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rgb="FFC0C0C0"/>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11" fillId="0" borderId="0" applyNumberFormat="0" applyFill="0" applyBorder="0" applyAlignment="0" applyProtection="0"/>
    <xf numFmtId="0" fontId="4" fillId="0" borderId="0"/>
  </cellStyleXfs>
  <cellXfs count="450">
    <xf numFmtId="0" fontId="0" fillId="0" borderId="0" xfId="0"/>
    <xf numFmtId="0" fontId="2" fillId="0" borderId="0" xfId="0" applyFont="1"/>
    <xf numFmtId="0" fontId="6" fillId="0" borderId="0" xfId="0" applyFont="1"/>
    <xf numFmtId="0" fontId="7" fillId="0" borderId="0" xfId="0" applyFont="1"/>
    <xf numFmtId="0" fontId="6" fillId="0" borderId="1" xfId="0" applyFont="1" applyBorder="1"/>
    <xf numFmtId="9"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5" fontId="8" fillId="0" borderId="1" xfId="3" applyNumberFormat="1" applyFont="1" applyBorder="1" applyAlignment="1">
      <alignment horizontal="center" vertical="center"/>
    </xf>
    <xf numFmtId="0" fontId="9" fillId="0" borderId="1" xfId="0" applyFont="1" applyBorder="1" applyAlignment="1">
      <alignment vertical="center"/>
    </xf>
    <xf numFmtId="166" fontId="9" fillId="0" borderId="1" xfId="0" applyNumberFormat="1" applyFont="1" applyBorder="1" applyAlignment="1">
      <alignment horizontal="center" vertical="center"/>
    </xf>
    <xf numFmtId="0" fontId="8" fillId="0" borderId="0" xfId="0" applyFont="1" applyAlignment="1">
      <alignment vertical="center"/>
    </xf>
    <xf numFmtId="166" fontId="9" fillId="0" borderId="0" xfId="0" applyNumberFormat="1" applyFont="1" applyAlignment="1">
      <alignment horizontal="center" vertical="center"/>
    </xf>
    <xf numFmtId="166" fontId="9" fillId="0" borderId="2" xfId="0" applyNumberFormat="1" applyFont="1" applyBorder="1" applyAlignment="1">
      <alignment horizontal="center" vertical="center"/>
    </xf>
    <xf numFmtId="0" fontId="10" fillId="0" borderId="0" xfId="0" applyFont="1"/>
    <xf numFmtId="0" fontId="0" fillId="0" borderId="1" xfId="0" applyBorder="1"/>
    <xf numFmtId="0" fontId="11" fillId="0" borderId="0" xfId="4" applyAlignment="1" applyProtection="1"/>
    <xf numFmtId="0" fontId="12" fillId="0" borderId="0" xfId="0" applyFont="1"/>
    <xf numFmtId="0" fontId="12" fillId="0" borderId="4" xfId="0" applyFont="1" applyBorder="1"/>
    <xf numFmtId="0" fontId="7" fillId="0" borderId="5" xfId="0" applyFont="1" applyBorder="1"/>
    <xf numFmtId="166" fontId="7" fillId="0" borderId="5" xfId="0" applyNumberFormat="1" applyFont="1" applyBorder="1"/>
    <xf numFmtId="166" fontId="7" fillId="0" borderId="6" xfId="0" applyNumberFormat="1" applyFont="1" applyBorder="1"/>
    <xf numFmtId="0" fontId="7" fillId="0" borderId="7" xfId="0" applyFont="1" applyBorder="1"/>
    <xf numFmtId="0" fontId="7" fillId="0" borderId="1" xfId="0" applyFont="1" applyBorder="1"/>
    <xf numFmtId="166" fontId="7" fillId="0" borderId="1" xfId="0" applyNumberFormat="1" applyFont="1" applyBorder="1"/>
    <xf numFmtId="166" fontId="7" fillId="0" borderId="8" xfId="0" applyNumberFormat="1" applyFont="1" applyBorder="1"/>
    <xf numFmtId="0" fontId="7" fillId="0" borderId="9" xfId="0" applyFont="1" applyBorder="1"/>
    <xf numFmtId="0" fontId="7" fillId="0" borderId="10" xfId="0" applyFont="1" applyBorder="1"/>
    <xf numFmtId="166" fontId="7" fillId="0" borderId="10" xfId="0" applyNumberFormat="1" applyFont="1" applyBorder="1"/>
    <xf numFmtId="166" fontId="7" fillId="0" borderId="11" xfId="0" applyNumberFormat="1" applyFont="1" applyBorder="1"/>
    <xf numFmtId="0" fontId="12" fillId="0" borderId="12" xfId="0" applyFont="1" applyBorder="1"/>
    <xf numFmtId="0" fontId="7" fillId="0" borderId="13" xfId="0" applyFont="1" applyBorder="1"/>
    <xf numFmtId="0" fontId="7" fillId="0" borderId="14" xfId="0" applyFont="1" applyBorder="1"/>
    <xf numFmtId="0" fontId="13" fillId="0" borderId="14" xfId="4" applyFont="1" applyBorder="1" applyAlignment="1" applyProtection="1"/>
    <xf numFmtId="0" fontId="13" fillId="0" borderId="0" xfId="4" applyFont="1" applyAlignment="1" applyProtection="1"/>
    <xf numFmtId="0" fontId="2" fillId="0" borderId="0" xfId="0" applyFont="1" applyAlignment="1">
      <alignment horizontal="center"/>
    </xf>
    <xf numFmtId="0" fontId="0" fillId="0" borderId="0" xfId="0" applyAlignment="1">
      <alignment horizontal="center"/>
    </xf>
    <xf numFmtId="2" fontId="0" fillId="0" borderId="1" xfId="0" applyNumberFormat="1" applyBorder="1"/>
    <xf numFmtId="3" fontId="12" fillId="0" borderId="1" xfId="0" applyNumberFormat="1" applyFont="1" applyBorder="1" applyAlignment="1">
      <alignment horizontal="center"/>
    </xf>
    <xf numFmtId="0" fontId="14" fillId="0" borderId="0" xfId="0" applyFont="1" applyAlignment="1">
      <alignment horizontal="right"/>
    </xf>
    <xf numFmtId="2" fontId="14" fillId="0" borderId="1" xfId="0" applyNumberFormat="1" applyFont="1" applyBorder="1" applyAlignment="1">
      <alignment horizontal="center"/>
    </xf>
    <xf numFmtId="0" fontId="14" fillId="0" borderId="0" xfId="0" applyFont="1"/>
    <xf numFmtId="0" fontId="7" fillId="0" borderId="0" xfId="0" applyFont="1" applyAlignment="1">
      <alignment horizontal="left"/>
    </xf>
    <xf numFmtId="2" fontId="7" fillId="0" borderId="1" xfId="0" applyNumberFormat="1" applyFont="1" applyBorder="1"/>
    <xf numFmtId="0" fontId="15" fillId="0" borderId="0" xfId="0" applyFont="1"/>
    <xf numFmtId="0" fontId="0" fillId="0" borderId="16" xfId="0" applyBorder="1"/>
    <xf numFmtId="0" fontId="2" fillId="0" borderId="17" xfId="0" applyFont="1" applyBorder="1"/>
    <xf numFmtId="0" fontId="0" fillId="3" borderId="17" xfId="0" applyFill="1" applyBorder="1"/>
    <xf numFmtId="3" fontId="2" fillId="3" borderId="17" xfId="0" applyNumberFormat="1" applyFont="1" applyFill="1" applyBorder="1" applyAlignment="1">
      <alignment horizontal="center"/>
    </xf>
    <xf numFmtId="167" fontId="2" fillId="3" borderId="17" xfId="0" applyNumberFormat="1" applyFont="1" applyFill="1" applyBorder="1"/>
    <xf numFmtId="167" fontId="2" fillId="3" borderId="17" xfId="0" applyNumberFormat="1" applyFont="1" applyFill="1" applyBorder="1" applyAlignment="1">
      <alignment horizontal="center"/>
    </xf>
    <xf numFmtId="167" fontId="2" fillId="3" borderId="20" xfId="0" applyNumberFormat="1" applyFont="1" applyFill="1" applyBorder="1"/>
    <xf numFmtId="167" fontId="2" fillId="0" borderId="0" xfId="0" applyNumberFormat="1" applyFont="1"/>
    <xf numFmtId="167" fontId="2" fillId="0" borderId="0" xfId="0" applyNumberFormat="1" applyFont="1" applyAlignment="1">
      <alignment horizontal="center"/>
    </xf>
    <xf numFmtId="0" fontId="2" fillId="0" borderId="0" xfId="0" applyFont="1" applyAlignment="1">
      <alignment horizontal="center" wrapText="1"/>
    </xf>
    <xf numFmtId="167" fontId="2" fillId="0" borderId="0" xfId="0" applyNumberFormat="1" applyFont="1" applyAlignment="1">
      <alignment horizontal="center" wrapText="1"/>
    </xf>
    <xf numFmtId="3" fontId="2" fillId="3" borderId="1" xfId="0" applyNumberFormat="1" applyFont="1" applyFill="1" applyBorder="1" applyAlignment="1">
      <alignment horizontal="center"/>
    </xf>
    <xf numFmtId="167" fontId="2" fillId="3" borderId="1" xfId="0" applyNumberFormat="1" applyFont="1" applyFill="1" applyBorder="1" applyAlignment="1">
      <alignment horizontal="center"/>
    </xf>
    <xf numFmtId="167" fontId="2" fillId="3" borderId="1" xfId="0" applyNumberFormat="1" applyFont="1" applyFill="1" applyBorder="1"/>
    <xf numFmtId="3" fontId="2" fillId="0" borderId="0" xfId="0" applyNumberFormat="1" applyFont="1" applyAlignment="1">
      <alignment horizontal="center"/>
    </xf>
    <xf numFmtId="167" fontId="2" fillId="0" borderId="17" xfId="0" applyNumberFormat="1" applyFont="1" applyBorder="1"/>
    <xf numFmtId="10" fontId="2" fillId="0" borderId="1" xfId="2" applyNumberFormat="1" applyFont="1" applyBorder="1" applyAlignment="1">
      <alignment horizontal="right"/>
    </xf>
    <xf numFmtId="167" fontId="0" fillId="0" borderId="0" xfId="0" applyNumberFormat="1"/>
    <xf numFmtId="0" fontId="0" fillId="4" borderId="1" xfId="0" applyFill="1" applyBorder="1" applyAlignment="1">
      <alignment horizontal="center"/>
    </xf>
    <xf numFmtId="0" fontId="0" fillId="4" borderId="16" xfId="0" applyFill="1" applyBorder="1" applyAlignment="1">
      <alignment horizontal="center"/>
    </xf>
    <xf numFmtId="0" fontId="2" fillId="4" borderId="17" xfId="0" applyFont="1" applyFill="1" applyBorder="1" applyAlignment="1">
      <alignment horizontal="center"/>
    </xf>
    <xf numFmtId="9" fontId="0" fillId="4" borderId="1" xfId="2" applyFont="1" applyFill="1" applyBorder="1" applyAlignment="1">
      <alignment horizontal="center"/>
    </xf>
    <xf numFmtId="9" fontId="0" fillId="4" borderId="16" xfId="2" applyFont="1" applyFill="1" applyBorder="1" applyAlignment="1">
      <alignment horizontal="center"/>
    </xf>
    <xf numFmtId="3" fontId="0" fillId="4" borderId="1" xfId="0" applyNumberFormat="1" applyFill="1" applyBorder="1" applyAlignment="1">
      <alignment horizontal="center"/>
    </xf>
    <xf numFmtId="3" fontId="0" fillId="4" borderId="16" xfId="0" applyNumberFormat="1" applyFill="1" applyBorder="1" applyAlignment="1">
      <alignment horizontal="center"/>
    </xf>
    <xf numFmtId="167" fontId="0" fillId="4" borderId="1" xfId="0" applyNumberFormat="1" applyFill="1" applyBorder="1"/>
    <xf numFmtId="167" fontId="0" fillId="4" borderId="16" xfId="0" applyNumberFormat="1" applyFill="1" applyBorder="1"/>
    <xf numFmtId="0" fontId="11" fillId="0" borderId="0" xfId="4"/>
    <xf numFmtId="0" fontId="7" fillId="0" borderId="0" xfId="0" applyFont="1" applyAlignment="1">
      <alignment horizontal="center"/>
    </xf>
    <xf numFmtId="0" fontId="7" fillId="0" borderId="0" xfId="0" applyFont="1" applyAlignment="1">
      <alignment horizontal="center" wrapText="1"/>
    </xf>
    <xf numFmtId="0" fontId="9" fillId="0" borderId="0" xfId="5" applyFont="1" applyAlignment="1">
      <alignment horizontal="center"/>
    </xf>
    <xf numFmtId="0" fontId="9" fillId="0" borderId="0" xfId="4" applyFont="1" applyFill="1" applyBorder="1" applyAlignment="1" applyProtection="1">
      <alignment horizontal="center" vertical="center"/>
    </xf>
    <xf numFmtId="0" fontId="9" fillId="0" borderId="0" xfId="0" applyFont="1" applyAlignment="1">
      <alignment horizontal="center" vertical="center"/>
    </xf>
    <xf numFmtId="0" fontId="15" fillId="0" borderId="0" xfId="0" applyFont="1" applyAlignment="1">
      <alignment vertical="top"/>
    </xf>
    <xf numFmtId="0" fontId="0" fillId="0" borderId="0" xfId="0" applyAlignment="1">
      <alignment vertical="top"/>
    </xf>
    <xf numFmtId="0" fontId="0" fillId="0" borderId="0" xfId="0" applyAlignment="1">
      <alignment horizontal="right"/>
    </xf>
    <xf numFmtId="0" fontId="11" fillId="0" borderId="15" xfId="4" applyFill="1" applyBorder="1" applyAlignment="1" applyProtection="1">
      <alignment vertical="top"/>
    </xf>
    <xf numFmtId="0" fontId="18" fillId="0" borderId="15" xfId="0" applyFont="1" applyBorder="1" applyAlignment="1">
      <alignment horizontal="left" vertical="top"/>
    </xf>
    <xf numFmtId="0" fontId="19" fillId="0" borderId="24" xfId="0" applyFont="1" applyBorder="1" applyAlignment="1">
      <alignment horizontal="center" vertical="center"/>
    </xf>
    <xf numFmtId="0" fontId="5" fillId="0" borderId="1" xfId="0" applyFont="1" applyBorder="1" applyAlignment="1">
      <alignment horizontal="left" vertical="top"/>
    </xf>
    <xf numFmtId="10" fontId="5" fillId="0" borderId="1" xfId="0" applyNumberFormat="1" applyFont="1" applyBorder="1" applyAlignment="1">
      <alignment horizontal="center" vertical="center"/>
    </xf>
    <xf numFmtId="10" fontId="5" fillId="0" borderId="1" xfId="2" applyNumberFormat="1" applyFont="1" applyFill="1" applyBorder="1" applyAlignment="1">
      <alignment horizontal="center" vertical="center"/>
    </xf>
    <xf numFmtId="0" fontId="5" fillId="0" borderId="1" xfId="0" applyFont="1" applyBorder="1" applyAlignment="1">
      <alignment horizontal="left" vertical="top" wrapText="1"/>
    </xf>
    <xf numFmtId="0" fontId="5" fillId="0" borderId="0" xfId="0" quotePrefix="1" applyFont="1" applyAlignment="1">
      <alignment horizontal="left" vertical="top"/>
    </xf>
    <xf numFmtId="0" fontId="5" fillId="0" borderId="0" xfId="0" applyFont="1" applyAlignment="1">
      <alignment horizontal="left" vertical="top" wrapText="1"/>
    </xf>
    <xf numFmtId="9" fontId="5" fillId="0" borderId="0" xfId="0" applyNumberFormat="1" applyFont="1" applyAlignment="1">
      <alignment horizontal="center" vertical="top"/>
    </xf>
    <xf numFmtId="0" fontId="5" fillId="0" borderId="0" xfId="0" applyFont="1" applyAlignment="1">
      <alignment horizontal="center" vertical="top"/>
    </xf>
    <xf numFmtId="0" fontId="19" fillId="0" borderId="23" xfId="0" applyFont="1" applyBorder="1" applyAlignment="1">
      <alignment horizontal="center" vertical="center"/>
    </xf>
    <xf numFmtId="10" fontId="5" fillId="0" borderId="1" xfId="2" quotePrefix="1" applyNumberFormat="1" applyFont="1" applyFill="1" applyBorder="1" applyAlignment="1" applyProtection="1">
      <alignment horizontal="center" vertical="center"/>
    </xf>
    <xf numFmtId="10" fontId="5" fillId="0" borderId="1" xfId="2" applyNumberFormat="1" applyFont="1" applyFill="1" applyBorder="1" applyAlignment="1" applyProtection="1">
      <alignment horizontal="center" vertical="center"/>
    </xf>
    <xf numFmtId="167" fontId="5" fillId="0" borderId="1" xfId="0" applyNumberFormat="1" applyFont="1" applyBorder="1" applyAlignment="1">
      <alignment horizontal="center" vertical="center"/>
    </xf>
    <xf numFmtId="1" fontId="20" fillId="0" borderId="1" xfId="0" applyNumberFormat="1" applyFont="1" applyBorder="1" applyAlignment="1">
      <alignment horizontal="left" vertical="top"/>
    </xf>
    <xf numFmtId="0" fontId="20" fillId="0" borderId="1" xfId="0" applyFont="1" applyBorder="1" applyAlignment="1">
      <alignment horizontal="left" vertical="top" wrapText="1"/>
    </xf>
    <xf numFmtId="167" fontId="20" fillId="0" borderId="1" xfId="0" applyNumberFormat="1" applyFont="1" applyBorder="1" applyAlignment="1">
      <alignment horizontal="center" vertical="center"/>
    </xf>
    <xf numFmtId="1" fontId="5" fillId="0" borderId="1" xfId="0" applyNumberFormat="1" applyFont="1" applyBorder="1" applyAlignment="1">
      <alignment horizontal="left" vertical="top"/>
    </xf>
    <xf numFmtId="2" fontId="5" fillId="0" borderId="1" xfId="0" applyNumberFormat="1" applyFont="1" applyBorder="1" applyAlignment="1">
      <alignment horizontal="center" vertical="center"/>
    </xf>
    <xf numFmtId="8" fontId="5" fillId="0" borderId="1" xfId="0" applyNumberFormat="1" applyFont="1" applyBorder="1" applyAlignment="1">
      <alignment horizontal="center" vertical="center"/>
    </xf>
    <xf numFmtId="0" fontId="5" fillId="0" borderId="0" xfId="0" applyFont="1" applyAlignment="1">
      <alignment horizontal="left" vertical="top"/>
    </xf>
    <xf numFmtId="1" fontId="5" fillId="0" borderId="0" xfId="0" applyNumberFormat="1" applyFont="1" applyAlignment="1">
      <alignment horizontal="left" vertical="top"/>
    </xf>
    <xf numFmtId="0" fontId="20" fillId="0" borderId="0" xfId="0" applyFont="1" applyAlignment="1">
      <alignment horizontal="left" vertical="top" wrapText="1"/>
    </xf>
    <xf numFmtId="2" fontId="5" fillId="0" borderId="0" xfId="0" applyNumberFormat="1" applyFont="1" applyAlignment="1">
      <alignment horizontal="center" vertical="top"/>
    </xf>
    <xf numFmtId="0" fontId="22" fillId="0" borderId="0" xfId="0" applyFont="1" applyAlignment="1">
      <alignment horizontal="left" vertical="top"/>
    </xf>
    <xf numFmtId="0" fontId="8" fillId="0" borderId="0" xfId="0" applyFont="1" applyAlignment="1">
      <alignment vertical="top"/>
    </xf>
    <xf numFmtId="0" fontId="9" fillId="0" borderId="0" xfId="0" applyFont="1"/>
    <xf numFmtId="0" fontId="8" fillId="0" borderId="0" xfId="0" applyFont="1" applyAlignment="1">
      <alignment horizontal="right" vertical="top"/>
    </xf>
    <xf numFmtId="0" fontId="7" fillId="0" borderId="0" xfId="0" applyFont="1" applyAlignment="1">
      <alignment horizontal="right"/>
    </xf>
    <xf numFmtId="0" fontId="13" fillId="0" borderId="0" xfId="4" applyFont="1" applyFill="1" applyBorder="1" applyAlignment="1" applyProtection="1"/>
    <xf numFmtId="0" fontId="8" fillId="0" borderId="0" xfId="0" applyFont="1" applyAlignment="1">
      <alignment vertical="top" wrapText="1"/>
    </xf>
    <xf numFmtId="0" fontId="8" fillId="0" borderId="26" xfId="0" applyFont="1" applyBorder="1" applyAlignment="1">
      <alignment vertical="center"/>
    </xf>
    <xf numFmtId="0" fontId="8" fillId="0" borderId="15" xfId="0" applyFont="1" applyBorder="1" applyAlignment="1">
      <alignment vertical="center"/>
    </xf>
    <xf numFmtId="0" fontId="9" fillId="0" borderId="24" xfId="0" applyFont="1" applyBorder="1"/>
    <xf numFmtId="0" fontId="9" fillId="0" borderId="0" xfId="0" applyFont="1" applyAlignment="1">
      <alignment horizontal="left"/>
    </xf>
    <xf numFmtId="0" fontId="9" fillId="0" borderId="29" xfId="0" applyFont="1" applyBorder="1" applyAlignment="1">
      <alignment horizontal="left"/>
    </xf>
    <xf numFmtId="0" fontId="9" fillId="0" borderId="29" xfId="0" applyFont="1" applyBorder="1"/>
    <xf numFmtId="0" fontId="8" fillId="0" borderId="15" xfId="0" applyFont="1" applyBorder="1"/>
    <xf numFmtId="166" fontId="8" fillId="3" borderId="17" xfId="0" applyNumberFormat="1" applyFont="1" applyFill="1" applyBorder="1"/>
    <xf numFmtId="166" fontId="9" fillId="0" borderId="0" xfId="0" applyNumberFormat="1" applyFont="1"/>
    <xf numFmtId="166" fontId="9" fillId="0" borderId="24" xfId="0" applyNumberFormat="1" applyFont="1" applyBorder="1"/>
    <xf numFmtId="0" fontId="9" fillId="0" borderId="28" xfId="0" applyFont="1" applyBorder="1"/>
    <xf numFmtId="0" fontId="8" fillId="0" borderId="0" xfId="0" applyFont="1"/>
    <xf numFmtId="0" fontId="8" fillId="0" borderId="26" xfId="0" applyFont="1" applyBorder="1"/>
    <xf numFmtId="0" fontId="8" fillId="0" borderId="24" xfId="0" applyFont="1" applyBorder="1"/>
    <xf numFmtId="0" fontId="9" fillId="2" borderId="0" xfId="0" applyFont="1" applyFill="1"/>
    <xf numFmtId="0" fontId="9" fillId="2" borderId="29" xfId="0" applyFont="1" applyFill="1" applyBorder="1"/>
    <xf numFmtId="166" fontId="9" fillId="0" borderId="28" xfId="0" applyNumberFormat="1" applyFont="1" applyBorder="1"/>
    <xf numFmtId="0" fontId="8" fillId="0" borderId="23" xfId="0" applyFont="1" applyBorder="1" applyAlignment="1">
      <alignment horizontal="center" vertical="center"/>
    </xf>
    <xf numFmtId="0" fontId="8" fillId="0" borderId="35" xfId="0" applyFont="1" applyBorder="1"/>
    <xf numFmtId="0" fontId="9" fillId="0" borderId="35" xfId="0" applyFont="1" applyBorder="1"/>
    <xf numFmtId="166" fontId="8" fillId="3" borderId="20" xfId="0" applyNumberFormat="1" applyFont="1" applyFill="1" applyBorder="1"/>
    <xf numFmtId="166" fontId="8" fillId="3" borderId="35" xfId="0" applyNumberFormat="1" applyFont="1" applyFill="1" applyBorder="1"/>
    <xf numFmtId="0" fontId="8" fillId="0" borderId="23" xfId="0" applyFont="1" applyBorder="1"/>
    <xf numFmtId="0" fontId="9" fillId="0" borderId="23" xfId="0" applyFont="1" applyBorder="1"/>
    <xf numFmtId="0" fontId="8" fillId="0" borderId="36" xfId="0" applyFont="1" applyBorder="1"/>
    <xf numFmtId="0" fontId="9" fillId="0" borderId="36" xfId="0" applyFont="1" applyBorder="1"/>
    <xf numFmtId="166" fontId="8" fillId="3" borderId="39" xfId="0" applyNumberFormat="1" applyFont="1" applyFill="1" applyBorder="1"/>
    <xf numFmtId="166" fontId="8" fillId="0" borderId="15" xfId="0" applyNumberFormat="1" applyFont="1" applyBorder="1"/>
    <xf numFmtId="166" fontId="8" fillId="0" borderId="0" xfId="0" applyNumberFormat="1" applyFont="1"/>
    <xf numFmtId="0" fontId="8" fillId="0" borderId="28" xfId="0" applyFont="1" applyBorder="1"/>
    <xf numFmtId="0" fontId="8" fillId="0" borderId="1" xfId="0" applyFont="1" applyBorder="1"/>
    <xf numFmtId="166" fontId="8" fillId="0" borderId="1" xfId="0" applyNumberFormat="1" applyFont="1" applyBorder="1"/>
    <xf numFmtId="166" fontId="8" fillId="0" borderId="23" xfId="0" applyNumberFormat="1" applyFont="1" applyBorder="1"/>
    <xf numFmtId="166" fontId="8" fillId="0" borderId="26" xfId="0" applyNumberFormat="1" applyFont="1" applyBorder="1"/>
    <xf numFmtId="166" fontId="8" fillId="3" borderId="2" xfId="0" applyNumberFormat="1" applyFont="1" applyFill="1" applyBorder="1"/>
    <xf numFmtId="3" fontId="9" fillId="0" borderId="2" xfId="0" applyNumberFormat="1" applyFont="1" applyBorder="1"/>
    <xf numFmtId="168" fontId="9" fillId="0" borderId="0" xfId="0" applyNumberFormat="1" applyFont="1" applyAlignment="1">
      <alignment horizontal="left"/>
    </xf>
    <xf numFmtId="166" fontId="9" fillId="0" borderId="2" xfId="0" applyNumberFormat="1" applyFont="1" applyBorder="1"/>
    <xf numFmtId="169" fontId="9" fillId="0" borderId="0" xfId="0" applyNumberFormat="1" applyFont="1" applyAlignment="1">
      <alignment horizontal="left"/>
    </xf>
    <xf numFmtId="170" fontId="9" fillId="0" borderId="0" xfId="0" applyNumberFormat="1" applyFont="1" applyAlignment="1">
      <alignment horizontal="left"/>
    </xf>
    <xf numFmtId="0" fontId="9" fillId="0" borderId="15" xfId="0" applyFont="1" applyBorder="1"/>
    <xf numFmtId="166" fontId="8" fillId="6" borderId="17" xfId="0" applyNumberFormat="1" applyFont="1" applyFill="1" applyBorder="1"/>
    <xf numFmtId="166" fontId="9" fillId="0" borderId="17" xfId="0" applyNumberFormat="1" applyFont="1" applyBorder="1"/>
    <xf numFmtId="0" fontId="23" fillId="0" borderId="0" xfId="0" applyFont="1"/>
    <xf numFmtId="166" fontId="9" fillId="0" borderId="2" xfId="1" applyNumberFormat="1" applyFont="1" applyFill="1" applyBorder="1" applyProtection="1"/>
    <xf numFmtId="166" fontId="9" fillId="0" borderId="17" xfId="1" applyNumberFormat="1" applyFont="1" applyFill="1" applyBorder="1" applyProtection="1"/>
    <xf numFmtId="0" fontId="24" fillId="0" borderId="0" xfId="0" applyFont="1"/>
    <xf numFmtId="10" fontId="9" fillId="0" borderId="0" xfId="2" applyNumberFormat="1" applyFont="1" applyFill="1" applyBorder="1" applyProtection="1"/>
    <xf numFmtId="171" fontId="9" fillId="0" borderId="0" xfId="1" applyNumberFormat="1" applyFont="1" applyFill="1" applyBorder="1" applyProtection="1"/>
    <xf numFmtId="8" fontId="9" fillId="0" borderId="0" xfId="0" applyNumberFormat="1" applyFont="1"/>
    <xf numFmtId="10" fontId="9" fillId="0" borderId="0" xfId="0" applyNumberFormat="1" applyFont="1"/>
    <xf numFmtId="3" fontId="9" fillId="4" borderId="2" xfId="0" applyNumberFormat="1" applyFont="1" applyFill="1" applyBorder="1"/>
    <xf numFmtId="3" fontId="9" fillId="4" borderId="2" xfId="0" applyNumberFormat="1" applyFont="1" applyFill="1" applyBorder="1" applyAlignment="1">
      <alignment horizontal="right"/>
    </xf>
    <xf numFmtId="3" fontId="9" fillId="4" borderId="32" xfId="0" applyNumberFormat="1" applyFont="1" applyFill="1" applyBorder="1" applyAlignment="1">
      <alignment horizontal="right"/>
    </xf>
    <xf numFmtId="3" fontId="9" fillId="4" borderId="0" xfId="0" applyNumberFormat="1" applyFont="1" applyFill="1" applyAlignment="1">
      <alignment horizontal="right"/>
    </xf>
    <xf numFmtId="3" fontId="9" fillId="4" borderId="29" xfId="0" applyNumberFormat="1" applyFont="1" applyFill="1" applyBorder="1" applyAlignment="1">
      <alignment horizontal="right"/>
    </xf>
    <xf numFmtId="4" fontId="9" fillId="4" borderId="3" xfId="0" applyNumberFormat="1" applyFont="1" applyFill="1" applyBorder="1"/>
    <xf numFmtId="4" fontId="9" fillId="4" borderId="32" xfId="0" applyNumberFormat="1" applyFont="1" applyFill="1" applyBorder="1"/>
    <xf numFmtId="3" fontId="9" fillId="5" borderId="2" xfId="0" applyNumberFormat="1" applyFont="1" applyFill="1" applyBorder="1" applyProtection="1">
      <protection locked="0"/>
    </xf>
    <xf numFmtId="3" fontId="9" fillId="5" borderId="32" xfId="0" applyNumberFormat="1" applyFont="1" applyFill="1" applyBorder="1" applyProtection="1">
      <protection locked="0"/>
    </xf>
    <xf numFmtId="0" fontId="9" fillId="5" borderId="0" xfId="0" applyFont="1" applyFill="1" applyProtection="1">
      <protection locked="0"/>
    </xf>
    <xf numFmtId="0" fontId="9" fillId="5" borderId="0" xfId="0" applyFont="1" applyFill="1"/>
    <xf numFmtId="0" fontId="9" fillId="5" borderId="29" xfId="0" applyFont="1" applyFill="1" applyBorder="1" applyAlignment="1" applyProtection="1">
      <alignment horizontal="left"/>
      <protection locked="0"/>
    </xf>
    <xf numFmtId="0" fontId="9" fillId="5" borderId="29" xfId="0" applyFont="1" applyFill="1" applyBorder="1"/>
    <xf numFmtId="0" fontId="9" fillId="5" borderId="29" xfId="0" applyFont="1" applyFill="1" applyBorder="1" applyProtection="1">
      <protection locked="0"/>
    </xf>
    <xf numFmtId="0" fontId="9" fillId="5" borderId="0" xfId="0" applyFont="1" applyFill="1" applyAlignment="1" applyProtection="1">
      <alignment horizontal="left"/>
      <protection locked="0"/>
    </xf>
    <xf numFmtId="0" fontId="28" fillId="0" borderId="0" xfId="0" applyFont="1" applyAlignment="1">
      <alignment horizontal="left" vertical="top"/>
    </xf>
    <xf numFmtId="0" fontId="29" fillId="0" borderId="0" xfId="0" applyFont="1"/>
    <xf numFmtId="0" fontId="30" fillId="0" borderId="0" xfId="0" applyFont="1" applyAlignment="1">
      <alignment horizontal="left" vertical="top"/>
    </xf>
    <xf numFmtId="0" fontId="28" fillId="0" borderId="0" xfId="0" applyFont="1" applyAlignment="1">
      <alignment horizontal="left"/>
    </xf>
    <xf numFmtId="0" fontId="28" fillId="0" borderId="1" xfId="0" applyFont="1" applyBorder="1" applyAlignment="1">
      <alignment horizontal="center"/>
    </xf>
    <xf numFmtId="0" fontId="28" fillId="0" borderId="0" xfId="0" applyFont="1" applyAlignment="1">
      <alignment horizontal="right"/>
    </xf>
    <xf numFmtId="0" fontId="9" fillId="0" borderId="0" xfId="0" applyFont="1" applyAlignment="1">
      <alignment vertical="center"/>
    </xf>
    <xf numFmtId="0" fontId="13" fillId="0" borderId="1" xfId="4" applyFont="1" applyFill="1" applyBorder="1" applyAlignment="1" applyProtection="1">
      <alignment vertical="center"/>
    </xf>
    <xf numFmtId="172" fontId="9" fillId="0" borderId="0" xfId="3" applyNumberFormat="1" applyFont="1" applyAlignment="1">
      <alignment horizontal="center" vertical="center"/>
    </xf>
    <xf numFmtId="0" fontId="8" fillId="0" borderId="1" xfId="4" applyFont="1" applyFill="1" applyBorder="1" applyAlignment="1" applyProtection="1">
      <alignment vertical="center"/>
    </xf>
    <xf numFmtId="171" fontId="9" fillId="0" borderId="0" xfId="1" applyNumberFormat="1" applyFont="1" applyFill="1" applyBorder="1" applyAlignment="1" applyProtection="1">
      <alignment horizontal="center" vertical="center"/>
    </xf>
    <xf numFmtId="0" fontId="8" fillId="0" borderId="1" xfId="0" applyFont="1" applyBorder="1" applyAlignment="1">
      <alignment horizontal="left" vertical="center"/>
    </xf>
    <xf numFmtId="9" fontId="24" fillId="0" borderId="0" xfId="0" applyNumberFormat="1" applyFont="1" applyAlignment="1">
      <alignment horizontal="right" vertical="center"/>
    </xf>
    <xf numFmtId="164" fontId="9" fillId="0" borderId="0" xfId="0" applyNumberFormat="1" applyFont="1" applyAlignment="1">
      <alignment vertical="center"/>
    </xf>
    <xf numFmtId="0" fontId="8" fillId="0" borderId="1" xfId="0" applyFont="1" applyBorder="1" applyAlignment="1">
      <alignment vertical="center"/>
    </xf>
    <xf numFmtId="164" fontId="9" fillId="0" borderId="0" xfId="0" applyNumberFormat="1" applyFont="1" applyAlignment="1">
      <alignment horizontal="right" vertical="center"/>
    </xf>
    <xf numFmtId="0" fontId="8" fillId="0" borderId="1" xfId="0" applyFont="1" applyBorder="1" applyAlignment="1">
      <alignment horizontal="center" wrapText="1"/>
    </xf>
    <xf numFmtId="9" fontId="9" fillId="0" borderId="0" xfId="2" applyFont="1" applyFill="1" applyBorder="1" applyAlignment="1" applyProtection="1">
      <alignment horizontal="center" vertical="center"/>
    </xf>
    <xf numFmtId="0" fontId="9" fillId="0" borderId="0" xfId="0" applyFont="1" applyAlignment="1">
      <alignment horizontal="center" vertical="center" wrapText="1"/>
    </xf>
    <xf numFmtId="44" fontId="9" fillId="0" borderId="0" xfId="1" applyFont="1" applyFill="1" applyBorder="1" applyAlignment="1" applyProtection="1">
      <alignment horizontal="center" vertical="center"/>
    </xf>
    <xf numFmtId="44" fontId="9" fillId="0" borderId="0" xfId="0" applyNumberFormat="1" applyFont="1" applyAlignment="1">
      <alignment horizontal="center" vertical="center"/>
    </xf>
    <xf numFmtId="37" fontId="9" fillId="0" borderId="0" xfId="0" applyNumberFormat="1" applyFont="1" applyAlignment="1">
      <alignment horizontal="center" vertical="center"/>
    </xf>
    <xf numFmtId="0" fontId="9" fillId="0" borderId="0" xfId="0" applyFont="1" applyAlignment="1">
      <alignment horizontal="left" vertical="center" wrapText="1"/>
    </xf>
    <xf numFmtId="0" fontId="8" fillId="3" borderId="1" xfId="0" applyFont="1" applyFill="1" applyBorder="1"/>
    <xf numFmtId="2" fontId="7" fillId="0" borderId="0" xfId="0" applyNumberFormat="1" applyFont="1"/>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44" fontId="8" fillId="0" borderId="1" xfId="1" applyFont="1" applyFill="1" applyBorder="1" applyAlignment="1" applyProtection="1">
      <alignment horizontal="center" vertical="center" wrapText="1"/>
    </xf>
    <xf numFmtId="0" fontId="9" fillId="0" borderId="17" xfId="0" applyFont="1" applyBorder="1" applyAlignment="1">
      <alignment horizontal="center" vertical="center"/>
    </xf>
    <xf numFmtId="165" fontId="9" fillId="0" borderId="1" xfId="3" quotePrefix="1" applyNumberFormat="1" applyFont="1" applyBorder="1" applyAlignment="1">
      <alignment horizontal="center" vertical="center"/>
    </xf>
    <xf numFmtId="172" fontId="9" fillId="0" borderId="1" xfId="3" quotePrefix="1" applyNumberFormat="1" applyFont="1" applyBorder="1" applyAlignment="1">
      <alignment horizontal="center" vertical="center"/>
    </xf>
    <xf numFmtId="172" fontId="9" fillId="0" borderId="1" xfId="3" applyNumberFormat="1" applyFont="1" applyBorder="1" applyAlignment="1">
      <alignment horizontal="center" vertical="center"/>
    </xf>
    <xf numFmtId="172" fontId="25" fillId="0" borderId="1" xfId="3" applyNumberFormat="1" applyFont="1" applyBorder="1" applyAlignment="1">
      <alignment horizontal="center" vertical="center"/>
    </xf>
    <xf numFmtId="0" fontId="23" fillId="0" borderId="0" xfId="0" applyFont="1" applyAlignment="1">
      <alignment vertical="center"/>
    </xf>
    <xf numFmtId="9" fontId="9" fillId="5" borderId="1" xfId="2"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7" fontId="9" fillId="5" borderId="1" xfId="1" applyNumberFormat="1" applyFont="1" applyFill="1" applyBorder="1" applyAlignment="1" applyProtection="1">
      <alignment horizontal="center" vertical="center"/>
      <protection locked="0"/>
    </xf>
    <xf numFmtId="0" fontId="12" fillId="5" borderId="1" xfId="0" applyFont="1" applyFill="1" applyBorder="1" applyAlignment="1" applyProtection="1">
      <alignment horizontal="center" wrapText="1"/>
      <protection locked="0"/>
    </xf>
    <xf numFmtId="7" fontId="9" fillId="4" borderId="1" xfId="1" applyNumberFormat="1" applyFont="1" applyFill="1" applyBorder="1" applyAlignment="1" applyProtection="1">
      <alignment horizontal="center" vertical="center"/>
    </xf>
    <xf numFmtId="7" fontId="9" fillId="4" borderId="1" xfId="0" applyNumberFormat="1" applyFont="1" applyFill="1" applyBorder="1" applyAlignment="1">
      <alignment horizontal="center" vertical="center"/>
    </xf>
    <xf numFmtId="0" fontId="9" fillId="4" borderId="17" xfId="0" applyFont="1" applyFill="1" applyBorder="1" applyAlignment="1">
      <alignment horizontal="center" vertical="center"/>
    </xf>
    <xf numFmtId="0" fontId="7" fillId="4" borderId="17" xfId="0" applyFont="1" applyFill="1" applyBorder="1" applyAlignment="1">
      <alignment horizontal="center" wrapText="1"/>
    </xf>
    <xf numFmtId="0" fontId="9" fillId="4" borderId="1" xfId="0" applyFont="1" applyFill="1" applyBorder="1" applyAlignment="1">
      <alignment horizontal="center" vertical="center"/>
    </xf>
    <xf numFmtId="0" fontId="7" fillId="4" borderId="1" xfId="0" applyFont="1" applyFill="1" applyBorder="1" applyAlignment="1">
      <alignment horizontal="center"/>
    </xf>
    <xf numFmtId="0" fontId="33" fillId="0" borderId="0" xfId="0" applyFont="1" applyAlignment="1">
      <alignment vertical="center" wrapText="1"/>
    </xf>
    <xf numFmtId="0" fontId="34" fillId="0" borderId="0" xfId="0" applyFont="1" applyAlignment="1">
      <alignment vertical="top"/>
    </xf>
    <xf numFmtId="0" fontId="30" fillId="0" borderId="15" xfId="4" applyFont="1" applyFill="1" applyBorder="1" applyAlignment="1" applyProtection="1"/>
    <xf numFmtId="0" fontId="35" fillId="0" borderId="0" xfId="0" applyFont="1"/>
    <xf numFmtId="0" fontId="25" fillId="0" borderId="0" xfId="0" applyFont="1" applyAlignment="1">
      <alignment horizontal="center"/>
    </xf>
    <xf numFmtId="0" fontId="8" fillId="0" borderId="22" xfId="0" applyFont="1" applyBorder="1"/>
    <xf numFmtId="0" fontId="8" fillId="0" borderId="46" xfId="0" applyFont="1" applyBorder="1" applyAlignment="1">
      <alignment horizontal="center" wrapText="1"/>
    </xf>
    <xf numFmtId="0" fontId="8" fillId="0" borderId="26" xfId="0" applyFont="1" applyBorder="1" applyAlignment="1">
      <alignment horizontal="center" wrapText="1"/>
    </xf>
    <xf numFmtId="167" fontId="9" fillId="8" borderId="1" xfId="0" applyNumberFormat="1" applyFont="1" applyFill="1" applyBorder="1"/>
    <xf numFmtId="0" fontId="8" fillId="0" borderId="0" xfId="0" applyFont="1" applyAlignment="1">
      <alignment horizontal="center"/>
    </xf>
    <xf numFmtId="0" fontId="9" fillId="0" borderId="47" xfId="0" applyFont="1" applyBorder="1"/>
    <xf numFmtId="0" fontId="9" fillId="0" borderId="1" xfId="0" applyFont="1" applyBorder="1"/>
    <xf numFmtId="0" fontId="9" fillId="0" borderId="1" xfId="0" applyFont="1" applyBorder="1" applyAlignment="1">
      <alignment horizontal="left"/>
    </xf>
    <xf numFmtId="5" fontId="7" fillId="0" borderId="0" xfId="1" applyNumberFormat="1" applyFont="1" applyFill="1" applyBorder="1" applyAlignment="1">
      <alignment horizontal="center"/>
    </xf>
    <xf numFmtId="0" fontId="30" fillId="0" borderId="0" xfId="0" applyFont="1" applyAlignment="1">
      <alignment horizontal="left"/>
    </xf>
    <xf numFmtId="0" fontId="12" fillId="0" borderId="1" xfId="0" applyFont="1" applyBorder="1" applyAlignment="1">
      <alignment horizontal="left"/>
    </xf>
    <xf numFmtId="0" fontId="12" fillId="0" borderId="1" xfId="0" applyFont="1" applyBorder="1"/>
    <xf numFmtId="0" fontId="12" fillId="0" borderId="1" xfId="0" applyFont="1" applyBorder="1" applyAlignment="1">
      <alignment horizontal="center" wrapText="1"/>
    </xf>
    <xf numFmtId="0" fontId="12" fillId="0" borderId="0" xfId="0" applyFont="1" applyAlignment="1">
      <alignment horizontal="center" wrapText="1"/>
    </xf>
    <xf numFmtId="0" fontId="12" fillId="3" borderId="0" xfId="0" applyFont="1" applyFill="1" applyAlignment="1">
      <alignment horizontal="center"/>
    </xf>
    <xf numFmtId="0" fontId="7" fillId="4" borderId="1" xfId="0" applyFont="1" applyFill="1" applyBorder="1" applyAlignment="1">
      <alignment horizontal="left"/>
    </xf>
    <xf numFmtId="167" fontId="7" fillId="4" borderId="1" xfId="0" applyNumberFormat="1" applyFont="1" applyFill="1" applyBorder="1" applyAlignment="1">
      <alignment horizontal="center"/>
    </xf>
    <xf numFmtId="167" fontId="7" fillId="5" borderId="1" xfId="0" applyNumberFormat="1" applyFont="1" applyFill="1" applyBorder="1" applyAlignment="1" applyProtection="1">
      <alignment horizontal="center"/>
      <protection locked="0"/>
    </xf>
    <xf numFmtId="0" fontId="7" fillId="5" borderId="1" xfId="0" applyFont="1" applyFill="1" applyBorder="1" applyAlignment="1" applyProtection="1">
      <alignment horizontal="center"/>
      <protection locked="0"/>
    </xf>
    <xf numFmtId="10" fontId="7" fillId="5" borderId="1" xfId="0" applyNumberFormat="1" applyFont="1" applyFill="1" applyBorder="1" applyAlignment="1" applyProtection="1">
      <alignment horizontal="center"/>
      <protection locked="0"/>
    </xf>
    <xf numFmtId="0" fontId="7" fillId="5" borderId="1" xfId="0" applyFont="1" applyFill="1" applyBorder="1" applyAlignment="1" applyProtection="1">
      <alignment wrapText="1"/>
      <protection locked="0"/>
    </xf>
    <xf numFmtId="167" fontId="7" fillId="0" borderId="0" xfId="0" applyNumberFormat="1" applyFont="1" applyAlignment="1">
      <alignment horizontal="center"/>
    </xf>
    <xf numFmtId="167" fontId="7" fillId="3" borderId="0" xfId="0" applyNumberFormat="1" applyFont="1" applyFill="1" applyAlignment="1">
      <alignment horizontal="center"/>
    </xf>
    <xf numFmtId="167" fontId="7" fillId="2" borderId="0" xfId="0" applyNumberFormat="1" applyFont="1" applyFill="1" applyAlignment="1">
      <alignment horizontal="center"/>
    </xf>
    <xf numFmtId="0" fontId="12" fillId="0" borderId="0" xfId="0" applyFont="1" applyAlignment="1">
      <alignment horizontal="right"/>
    </xf>
    <xf numFmtId="167" fontId="12" fillId="4" borderId="1" xfId="0" applyNumberFormat="1" applyFont="1" applyFill="1" applyBorder="1" applyAlignment="1">
      <alignment horizontal="center"/>
    </xf>
    <xf numFmtId="0" fontId="12" fillId="3" borderId="1" xfId="0" applyFont="1" applyFill="1" applyBorder="1" applyAlignment="1">
      <alignment horizontal="center"/>
    </xf>
    <xf numFmtId="0" fontId="12" fillId="3" borderId="1" xfId="0" applyFont="1" applyFill="1" applyBorder="1"/>
    <xf numFmtId="0" fontId="12" fillId="0" borderId="0" xfId="0" applyFont="1" applyAlignment="1">
      <alignment horizontal="left"/>
    </xf>
    <xf numFmtId="167" fontId="7" fillId="0" borderId="0" xfId="0" applyNumberFormat="1" applyFont="1"/>
    <xf numFmtId="0" fontId="36" fillId="0" borderId="0" xfId="0" applyFont="1"/>
    <xf numFmtId="0" fontId="3" fillId="0" borderId="1" xfId="0" applyFont="1" applyBorder="1"/>
    <xf numFmtId="0" fontId="30" fillId="0" borderId="0" xfId="0" applyFont="1"/>
    <xf numFmtId="0" fontId="8" fillId="0" borderId="1" xfId="0" applyFont="1" applyBorder="1" applyAlignment="1">
      <alignment horizontal="left"/>
    </xf>
    <xf numFmtId="0" fontId="8" fillId="0" borderId="1" xfId="0" applyFont="1" applyBorder="1" applyAlignment="1">
      <alignment horizontal="right"/>
    </xf>
    <xf numFmtId="167" fontId="8" fillId="0" borderId="0" xfId="0" applyNumberFormat="1" applyFont="1" applyAlignment="1">
      <alignment horizontal="center"/>
    </xf>
    <xf numFmtId="0" fontId="28" fillId="0" borderId="0" xfId="0" applyFont="1" applyAlignment="1">
      <alignment vertical="top"/>
    </xf>
    <xf numFmtId="0" fontId="9" fillId="5" borderId="1" xfId="0" applyFont="1" applyFill="1" applyBorder="1" applyAlignment="1" applyProtection="1">
      <alignment horizontal="left" vertical="center" wrapText="1"/>
      <protection locked="0"/>
    </xf>
    <xf numFmtId="166" fontId="9" fillId="5" borderId="1" xfId="0" applyNumberFormat="1" applyFont="1" applyFill="1" applyBorder="1" applyAlignment="1" applyProtection="1">
      <alignment horizontal="right" vertical="center"/>
      <protection locked="0"/>
    </xf>
    <xf numFmtId="166" fontId="8" fillId="4" borderId="1" xfId="0" applyNumberFormat="1" applyFont="1" applyFill="1" applyBorder="1" applyAlignment="1">
      <alignment horizontal="right"/>
    </xf>
    <xf numFmtId="166" fontId="3" fillId="10" borderId="1" xfId="0" applyNumberFormat="1" applyFont="1" applyFill="1" applyBorder="1" applyAlignment="1">
      <alignment horizontal="center"/>
    </xf>
    <xf numFmtId="3" fontId="5" fillId="0" borderId="1" xfId="0" applyNumberFormat="1" applyFont="1" applyBorder="1"/>
    <xf numFmtId="3" fontId="3" fillId="0" borderId="1" xfId="0" applyNumberFormat="1" applyFont="1" applyBorder="1"/>
    <xf numFmtId="3" fontId="3" fillId="0" borderId="23" xfId="0" applyNumberFormat="1" applyFont="1" applyBorder="1"/>
    <xf numFmtId="166" fontId="3" fillId="0" borderId="23" xfId="0" applyNumberFormat="1" applyFont="1" applyBorder="1"/>
    <xf numFmtId="0" fontId="2" fillId="0" borderId="1" xfId="0" applyFont="1" applyBorder="1"/>
    <xf numFmtId="3" fontId="5" fillId="11" borderId="1" xfId="0" applyNumberFormat="1" applyFont="1" applyFill="1" applyBorder="1"/>
    <xf numFmtId="3" fontId="5" fillId="0" borderId="1" xfId="0" applyNumberFormat="1" applyFont="1" applyBorder="1" applyAlignment="1">
      <alignment horizontal="left"/>
    </xf>
    <xf numFmtId="166" fontId="5" fillId="4" borderId="1" xfId="0" applyNumberFormat="1" applyFont="1" applyFill="1" applyBorder="1"/>
    <xf numFmtId="166" fontId="3" fillId="4" borderId="1" xfId="0" applyNumberFormat="1" applyFont="1" applyFill="1" applyBorder="1"/>
    <xf numFmtId="166" fontId="2" fillId="4" borderId="1" xfId="0" applyNumberFormat="1" applyFont="1" applyFill="1" applyBorder="1"/>
    <xf numFmtId="166" fontId="5" fillId="5" borderId="1" xfId="0" applyNumberFormat="1" applyFont="1" applyFill="1" applyBorder="1" applyProtection="1">
      <protection locked="0"/>
    </xf>
    <xf numFmtId="3" fontId="0" fillId="0" borderId="0" xfId="0" applyNumberFormat="1" applyAlignment="1">
      <alignment horizontal="center"/>
    </xf>
    <xf numFmtId="0" fontId="0" fillId="9" borderId="1" xfId="0" applyFill="1" applyBorder="1"/>
    <xf numFmtId="0" fontId="0" fillId="5" borderId="1"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3" fontId="0" fillId="5" borderId="1" xfId="0" applyNumberFormat="1" applyFill="1" applyBorder="1" applyAlignment="1" applyProtection="1">
      <alignment horizontal="center"/>
      <protection locked="0"/>
    </xf>
    <xf numFmtId="166" fontId="0" fillId="5" borderId="1" xfId="0" applyNumberFormat="1" applyFill="1" applyBorder="1" applyAlignment="1" applyProtection="1">
      <alignment horizontal="center"/>
      <protection locked="0"/>
    </xf>
    <xf numFmtId="0" fontId="0" fillId="5" borderId="1" xfId="0" applyFill="1" applyBorder="1" applyProtection="1">
      <protection locked="0"/>
    </xf>
    <xf numFmtId="0" fontId="0" fillId="4" borderId="1" xfId="0" applyFill="1" applyBorder="1"/>
    <xf numFmtId="0" fontId="40" fillId="0" borderId="0" xfId="0" applyFont="1"/>
    <xf numFmtId="0" fontId="3" fillId="0" borderId="0" xfId="0" applyFont="1" applyAlignment="1" applyProtection="1">
      <alignment horizontal="center"/>
      <protection locked="0"/>
    </xf>
    <xf numFmtId="0" fontId="41" fillId="0" borderId="0" xfId="4" applyFont="1" applyFill="1" applyAlignment="1" applyProtection="1"/>
    <xf numFmtId="0" fontId="42" fillId="0" borderId="0" xfId="0" applyFont="1"/>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21" xfId="0" applyFont="1" applyBorder="1" applyAlignment="1">
      <alignment horizontal="center" vertical="top" wrapText="1"/>
    </xf>
    <xf numFmtId="0" fontId="2" fillId="0" borderId="0" xfId="0" applyFont="1" applyAlignment="1">
      <alignment horizontal="right"/>
    </xf>
    <xf numFmtId="3" fontId="0" fillId="0" borderId="0" xfId="0" applyNumberFormat="1"/>
    <xf numFmtId="0" fontId="5" fillId="5" borderId="1" xfId="0" applyFont="1" applyFill="1" applyBorder="1" applyProtection="1">
      <protection locked="0"/>
    </xf>
    <xf numFmtId="0" fontId="5" fillId="5" borderId="1" xfId="0" applyFont="1" applyFill="1" applyBorder="1" applyAlignment="1" applyProtection="1">
      <alignment horizontal="center"/>
      <protection locked="0"/>
    </xf>
    <xf numFmtId="174" fontId="5" fillId="5" borderId="1" xfId="0" applyNumberFormat="1" applyFont="1" applyFill="1" applyBorder="1" applyAlignment="1" applyProtection="1">
      <alignment horizontal="center"/>
      <protection locked="0"/>
    </xf>
    <xf numFmtId="4" fontId="5" fillId="5" borderId="1" xfId="0" applyNumberFormat="1" applyFont="1" applyFill="1" applyBorder="1" applyAlignment="1" applyProtection="1">
      <alignment horizontal="center"/>
      <protection locked="0"/>
    </xf>
    <xf numFmtId="3" fontId="5" fillId="5" borderId="1" xfId="0" applyNumberFormat="1" applyFont="1" applyFill="1" applyBorder="1" applyAlignment="1" applyProtection="1">
      <alignment horizontal="center"/>
      <protection locked="0"/>
    </xf>
    <xf numFmtId="0" fontId="3" fillId="5" borderId="1" xfId="0" applyFont="1" applyFill="1" applyBorder="1" applyAlignment="1" applyProtection="1">
      <alignment horizontal="center"/>
      <protection locked="0"/>
    </xf>
    <xf numFmtId="0" fontId="9" fillId="12" borderId="1" xfId="0" applyFont="1" applyFill="1" applyBorder="1" applyAlignment="1" applyProtection="1">
      <alignment horizontal="left" indent="1"/>
      <protection locked="0"/>
    </xf>
    <xf numFmtId="167" fontId="9" fillId="12" borderId="1" xfId="0" applyNumberFormat="1" applyFont="1" applyFill="1" applyBorder="1" applyAlignment="1" applyProtection="1">
      <alignment horizontal="right"/>
      <protection locked="0"/>
    </xf>
    <xf numFmtId="166" fontId="9" fillId="12" borderId="46" xfId="0" applyNumberFormat="1" applyFont="1" applyFill="1" applyBorder="1" applyAlignment="1" applyProtection="1">
      <alignment horizontal="right"/>
      <protection locked="0"/>
    </xf>
    <xf numFmtId="167" fontId="9" fillId="12" borderId="26" xfId="0" applyNumberFormat="1" applyFont="1" applyFill="1" applyBorder="1" applyAlignment="1" applyProtection="1">
      <alignment horizontal="right"/>
      <protection locked="0"/>
    </xf>
    <xf numFmtId="0" fontId="9" fillId="12" borderId="1" xfId="0" applyFont="1" applyFill="1" applyBorder="1" applyAlignment="1" applyProtection="1">
      <alignment horizontal="center"/>
      <protection locked="0"/>
    </xf>
    <xf numFmtId="0" fontId="9" fillId="12" borderId="1" xfId="0" applyFont="1" applyFill="1" applyBorder="1" applyAlignment="1" applyProtection="1">
      <alignment horizontal="right"/>
      <protection locked="0"/>
    </xf>
    <xf numFmtId="167" fontId="8" fillId="13" borderId="1" xfId="0" applyNumberFormat="1" applyFont="1" applyFill="1" applyBorder="1" applyAlignment="1">
      <alignment horizontal="right"/>
    </xf>
    <xf numFmtId="10" fontId="8" fillId="13" borderId="1" xfId="2" applyNumberFormat="1" applyFont="1" applyFill="1" applyBorder="1" applyAlignment="1" applyProtection="1">
      <alignment horizontal="right"/>
    </xf>
    <xf numFmtId="10" fontId="8" fillId="13" borderId="1" xfId="2" applyNumberFormat="1" applyFont="1" applyFill="1" applyBorder="1" applyProtection="1"/>
    <xf numFmtId="0" fontId="44" fillId="0" borderId="0" xfId="4" applyFont="1" applyFill="1" applyBorder="1" applyAlignment="1" applyProtection="1"/>
    <xf numFmtId="166" fontId="0" fillId="4" borderId="1" xfId="0" applyNumberFormat="1" applyFill="1" applyBorder="1" applyAlignment="1">
      <alignment horizontal="center"/>
    </xf>
    <xf numFmtId="166" fontId="9" fillId="12" borderId="46" xfId="0" applyNumberFormat="1" applyFont="1" applyFill="1" applyBorder="1" applyAlignment="1" applyProtection="1">
      <alignment horizontal="center"/>
      <protection locked="0"/>
    </xf>
    <xf numFmtId="167" fontId="8" fillId="13" borderId="26" xfId="0" applyNumberFormat="1" applyFont="1" applyFill="1" applyBorder="1" applyAlignment="1">
      <alignment horizontal="right"/>
    </xf>
    <xf numFmtId="167" fontId="9" fillId="8" borderId="46" xfId="0" applyNumberFormat="1" applyFont="1" applyFill="1" applyBorder="1" applyAlignment="1">
      <alignment horizontal="right"/>
    </xf>
    <xf numFmtId="166" fontId="9" fillId="4" borderId="3" xfId="0" applyNumberFormat="1" applyFont="1" applyFill="1" applyBorder="1"/>
    <xf numFmtId="166" fontId="9" fillId="4" borderId="2" xfId="0" applyNumberFormat="1" applyFont="1" applyFill="1" applyBorder="1"/>
    <xf numFmtId="166" fontId="9" fillId="4" borderId="2" xfId="0" applyNumberFormat="1" applyFont="1" applyFill="1" applyBorder="1" applyAlignment="1">
      <alignment horizontal="right"/>
    </xf>
    <xf numFmtId="166" fontId="9" fillId="5" borderId="2" xfId="0" applyNumberFormat="1" applyFont="1" applyFill="1" applyBorder="1" applyProtection="1">
      <protection locked="0"/>
    </xf>
    <xf numFmtId="166" fontId="9" fillId="4" borderId="3" xfId="0" applyNumberFormat="1" applyFont="1" applyFill="1" applyBorder="1" applyAlignment="1">
      <alignment horizontal="right"/>
    </xf>
    <xf numFmtId="166" fontId="9" fillId="4" borderId="0" xfId="0" applyNumberFormat="1" applyFont="1" applyFill="1" applyAlignment="1">
      <alignment horizontal="right"/>
    </xf>
    <xf numFmtId="0" fontId="45" fillId="0" borderId="15" xfId="4" applyFont="1" applyFill="1" applyBorder="1" applyAlignment="1" applyProtection="1">
      <alignment vertical="top"/>
    </xf>
    <xf numFmtId="2" fontId="0" fillId="5" borderId="1" xfId="0" applyNumberFormat="1" applyFill="1" applyBorder="1" applyAlignment="1" applyProtection="1">
      <alignment horizontal="center"/>
      <protection locked="0"/>
    </xf>
    <xf numFmtId="2" fontId="0" fillId="5" borderId="16" xfId="0" applyNumberFormat="1" applyFill="1" applyBorder="1" applyAlignment="1" applyProtection="1">
      <alignment horizontal="center"/>
      <protection locked="0"/>
    </xf>
    <xf numFmtId="0" fontId="0" fillId="0" borderId="0" xfId="0" applyAlignment="1">
      <alignment horizontal="center" vertical="center"/>
    </xf>
    <xf numFmtId="0" fontId="7" fillId="0" borderId="0" xfId="0" applyFont="1" applyAlignment="1">
      <alignment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right" wrapText="1"/>
    </xf>
    <xf numFmtId="0" fontId="8" fillId="0" borderId="0" xfId="0" applyFont="1" applyAlignment="1">
      <alignment horizontal="right"/>
    </xf>
    <xf numFmtId="0" fontId="9" fillId="0" borderId="0" xfId="0" applyFont="1" applyAlignment="1">
      <alignment horizontal="center"/>
    </xf>
    <xf numFmtId="0" fontId="8" fillId="0" borderId="15" xfId="0" applyFont="1" applyBorder="1" applyAlignment="1">
      <alignment horizontal="center"/>
    </xf>
    <xf numFmtId="0" fontId="8" fillId="3" borderId="1" xfId="0" applyFont="1" applyFill="1" applyBorder="1" applyAlignment="1">
      <alignment horizontal="center"/>
    </xf>
    <xf numFmtId="0" fontId="0" fillId="0" borderId="1" xfId="0" applyBorder="1" applyAlignment="1">
      <alignment horizontal="center"/>
    </xf>
    <xf numFmtId="0" fontId="12" fillId="0" borderId="0" xfId="0" applyFont="1" applyAlignment="1">
      <alignment horizontal="center"/>
    </xf>
    <xf numFmtId="0" fontId="7" fillId="0" borderId="1" xfId="0" applyFont="1" applyBorder="1" applyAlignment="1">
      <alignment horizontal="center"/>
    </xf>
    <xf numFmtId="0" fontId="12" fillId="0" borderId="1" xfId="0" applyFont="1" applyBorder="1" applyAlignment="1">
      <alignment horizontal="center"/>
    </xf>
    <xf numFmtId="0" fontId="12" fillId="0" borderId="3" xfId="0" applyFont="1" applyBorder="1" applyAlignment="1">
      <alignment horizontal="center"/>
    </xf>
    <xf numFmtId="3" fontId="9" fillId="4" borderId="32" xfId="0" applyNumberFormat="1" applyFont="1" applyFill="1" applyBorder="1"/>
    <xf numFmtId="1" fontId="5" fillId="0" borderId="3" xfId="0" applyNumberFormat="1" applyFont="1" applyBorder="1" applyAlignment="1">
      <alignment horizontal="left" vertical="top"/>
    </xf>
    <xf numFmtId="0" fontId="39" fillId="5" borderId="1" xfId="0" applyFont="1" applyFill="1" applyBorder="1" applyAlignment="1" applyProtection="1">
      <alignment horizontal="center" wrapText="1"/>
      <protection locked="0"/>
    </xf>
    <xf numFmtId="0" fontId="3" fillId="5" borderId="1" xfId="0" applyFont="1" applyFill="1" applyBorder="1" applyAlignment="1" applyProtection="1">
      <alignment horizontal="center" wrapText="1"/>
      <protection locked="0"/>
    </xf>
    <xf numFmtId="0" fontId="0" fillId="0" borderId="0" xfId="0" applyAlignment="1">
      <alignment horizontal="left" wrapText="1"/>
    </xf>
    <xf numFmtId="0" fontId="2" fillId="0" borderId="0" xfId="0" applyFont="1" applyAlignment="1">
      <alignment horizontal="left" wrapText="1"/>
    </xf>
    <xf numFmtId="0" fontId="0" fillId="0" borderId="0" xfId="0" applyAlignment="1">
      <alignment horizontal="right" wrapText="1"/>
    </xf>
    <xf numFmtId="0" fontId="0" fillId="0" borderId="28" xfId="0" applyBorder="1" applyAlignment="1">
      <alignment horizontal="right" wrapText="1"/>
    </xf>
    <xf numFmtId="0" fontId="0" fillId="0" borderId="0" xfId="0" applyAlignment="1">
      <alignment horizontal="left" vertical="top" wrapText="1"/>
    </xf>
    <xf numFmtId="0" fontId="0" fillId="0" borderId="0" xfId="0" applyAlignment="1">
      <alignment horizontal="left"/>
    </xf>
    <xf numFmtId="0" fontId="0" fillId="0" borderId="28" xfId="0" applyBorder="1" applyAlignment="1">
      <alignment horizontal="left" vertical="top" wrapText="1"/>
    </xf>
    <xf numFmtId="0" fontId="9" fillId="12" borderId="22" xfId="0" applyFont="1" applyFill="1" applyBorder="1" applyAlignment="1" applyProtection="1">
      <alignment horizontal="center" shrinkToFit="1"/>
      <protection locked="0"/>
    </xf>
    <xf numFmtId="0" fontId="9" fillId="12" borderId="26" xfId="0" applyFont="1" applyFill="1" applyBorder="1" applyAlignment="1" applyProtection="1">
      <alignment horizontal="center" shrinkToFit="1"/>
      <protection locked="0"/>
    </xf>
    <xf numFmtId="0" fontId="8" fillId="0" borderId="22" xfId="0" applyFont="1" applyBorder="1" applyAlignment="1">
      <alignment horizontal="center"/>
    </xf>
    <xf numFmtId="0" fontId="8" fillId="0" borderId="26" xfId="0" applyFont="1" applyBorder="1" applyAlignment="1">
      <alignment horizontal="center"/>
    </xf>
    <xf numFmtId="0" fontId="9" fillId="12" borderId="1" xfId="0" applyFont="1" applyFill="1" applyBorder="1" applyAlignment="1" applyProtection="1">
      <alignment horizontal="center" shrinkToFit="1"/>
      <protection locked="0"/>
    </xf>
    <xf numFmtId="0" fontId="8" fillId="0" borderId="0" xfId="0" applyFont="1" applyAlignment="1">
      <alignment horizontal="right"/>
    </xf>
    <xf numFmtId="0" fontId="9" fillId="0" borderId="0" xfId="0" applyFont="1" applyAlignment="1">
      <alignment horizontal="center"/>
    </xf>
    <xf numFmtId="0" fontId="8" fillId="0" borderId="22" xfId="0" applyFont="1" applyBorder="1" applyAlignment="1">
      <alignment horizontal="left"/>
    </xf>
    <xf numFmtId="0" fontId="8" fillId="0" borderId="26" xfId="0" applyFont="1" applyBorder="1" applyAlignment="1">
      <alignment horizontal="left"/>
    </xf>
    <xf numFmtId="0" fontId="8" fillId="3" borderId="1" xfId="0" applyFont="1" applyFill="1" applyBorder="1" applyAlignment="1">
      <alignment horizontal="center" vertical="center"/>
    </xf>
    <xf numFmtId="0" fontId="8" fillId="3" borderId="17" xfId="0" applyFont="1" applyFill="1" applyBorder="1" applyAlignment="1">
      <alignment horizontal="center" vertical="center"/>
    </xf>
    <xf numFmtId="10" fontId="12" fillId="7" borderId="22" xfId="2" applyNumberFormat="1" applyFont="1" applyFill="1" applyBorder="1" applyAlignment="1">
      <alignment horizontal="center"/>
    </xf>
    <xf numFmtId="10" fontId="12" fillId="7" borderId="23" xfId="2" applyNumberFormat="1" applyFont="1" applyFill="1" applyBorder="1" applyAlignment="1">
      <alignment horizontal="center"/>
    </xf>
    <xf numFmtId="10" fontId="12" fillId="7" borderId="26" xfId="2" applyNumberFormat="1" applyFont="1" applyFill="1" applyBorder="1" applyAlignment="1">
      <alignment horizontal="center"/>
    </xf>
    <xf numFmtId="0" fontId="31" fillId="0" borderId="22" xfId="0" applyFont="1" applyBorder="1" applyAlignment="1">
      <alignment horizontal="center" vertical="center"/>
    </xf>
    <xf numFmtId="0" fontId="31" fillId="0" borderId="26" xfId="0" applyFont="1" applyBorder="1" applyAlignment="1">
      <alignment horizontal="center" vertical="center"/>
    </xf>
    <xf numFmtId="10" fontId="9" fillId="5" borderId="27" xfId="2" applyNumberFormat="1" applyFont="1" applyFill="1" applyBorder="1" applyAlignment="1" applyProtection="1">
      <alignment horizontal="center"/>
      <protection locked="0"/>
    </xf>
    <xf numFmtId="10" fontId="9" fillId="5" borderId="25" xfId="2" applyNumberFormat="1" applyFont="1" applyFill="1" applyBorder="1" applyAlignment="1" applyProtection="1">
      <alignment horizontal="center"/>
      <protection locked="0"/>
    </xf>
    <xf numFmtId="0" fontId="8" fillId="0" borderId="15" xfId="0" applyFont="1" applyBorder="1" applyAlignment="1">
      <alignment horizontal="center"/>
    </xf>
    <xf numFmtId="0" fontId="8" fillId="0" borderId="22" xfId="0" applyFont="1" applyBorder="1" applyAlignment="1">
      <alignment horizontal="center" vertical="top" wrapText="1"/>
    </xf>
    <xf numFmtId="0" fontId="8" fillId="0" borderId="26" xfId="0" applyFont="1" applyBorder="1" applyAlignment="1">
      <alignment horizontal="center" vertical="top" wrapText="1"/>
    </xf>
    <xf numFmtId="10" fontId="9" fillId="5" borderId="21" xfId="2" applyNumberFormat="1" applyFont="1" applyFill="1" applyBorder="1" applyAlignment="1" applyProtection="1">
      <alignment horizontal="center"/>
      <protection locked="0"/>
    </xf>
    <xf numFmtId="10" fontId="9" fillId="5" borderId="28" xfId="2" applyNumberFormat="1" applyFont="1" applyFill="1" applyBorder="1" applyAlignment="1" applyProtection="1">
      <alignment horizontal="center"/>
      <protection locked="0"/>
    </xf>
    <xf numFmtId="10" fontId="7" fillId="5" borderId="21" xfId="2" applyNumberFormat="1" applyFont="1" applyFill="1" applyBorder="1" applyAlignment="1" applyProtection="1">
      <alignment horizontal="center"/>
      <protection locked="0"/>
    </xf>
    <xf numFmtId="10" fontId="7" fillId="5" borderId="28" xfId="2" applyNumberFormat="1" applyFont="1" applyFill="1" applyBorder="1" applyAlignment="1" applyProtection="1">
      <alignment horizontal="center"/>
      <protection locked="0"/>
    </xf>
    <xf numFmtId="0" fontId="9" fillId="3" borderId="21" xfId="0" applyFont="1" applyFill="1" applyBorder="1" applyAlignment="1">
      <alignment horizontal="center"/>
    </xf>
    <xf numFmtId="0" fontId="9" fillId="3" borderId="28" xfId="0" applyFont="1" applyFill="1" applyBorder="1" applyAlignment="1">
      <alignment horizontal="center"/>
    </xf>
    <xf numFmtId="10" fontId="9" fillId="5" borderId="30" xfId="2" applyNumberFormat="1" applyFont="1" applyFill="1" applyBorder="1" applyAlignment="1" applyProtection="1">
      <alignment horizontal="center"/>
      <protection locked="0"/>
    </xf>
    <xf numFmtId="10" fontId="9" fillId="5" borderId="31" xfId="2" applyNumberFormat="1" applyFont="1" applyFill="1" applyBorder="1" applyAlignment="1" applyProtection="1">
      <alignment horizontal="center"/>
      <protection locked="0"/>
    </xf>
    <xf numFmtId="0" fontId="9" fillId="3" borderId="33" xfId="0" applyFont="1" applyFill="1" applyBorder="1" applyAlignment="1">
      <alignment horizontal="center"/>
    </xf>
    <xf numFmtId="0" fontId="9" fillId="3" borderId="34" xfId="0" applyFont="1" applyFill="1" applyBorder="1" applyAlignment="1">
      <alignment horizontal="center"/>
    </xf>
    <xf numFmtId="0" fontId="9" fillId="0" borderId="24" xfId="0" applyFont="1" applyBorder="1" applyAlignment="1">
      <alignment horizontal="center"/>
    </xf>
    <xf numFmtId="0" fontId="9" fillId="3" borderId="35" xfId="0" applyFont="1" applyFill="1" applyBorder="1" applyAlignment="1">
      <alignment horizontal="center"/>
    </xf>
    <xf numFmtId="0" fontId="9" fillId="0" borderId="23" xfId="0" applyFont="1" applyBorder="1" applyAlignment="1">
      <alignment horizontal="center"/>
    </xf>
    <xf numFmtId="0" fontId="9" fillId="3" borderId="18" xfId="0" applyFont="1" applyFill="1" applyBorder="1" applyAlignment="1">
      <alignment horizontal="center"/>
    </xf>
    <xf numFmtId="0" fontId="9" fillId="3" borderId="19" xfId="0" applyFont="1" applyFill="1" applyBorder="1" applyAlignment="1">
      <alignment horizontal="center"/>
    </xf>
    <xf numFmtId="0" fontId="9" fillId="0" borderId="22" xfId="0" applyFont="1" applyBorder="1" applyAlignment="1">
      <alignment horizontal="center"/>
    </xf>
    <xf numFmtId="0" fontId="9" fillId="0" borderId="26" xfId="0" applyFont="1" applyBorder="1" applyAlignment="1">
      <alignment horizontal="center"/>
    </xf>
    <xf numFmtId="0" fontId="9" fillId="3" borderId="27" xfId="0" applyFont="1" applyFill="1" applyBorder="1" applyAlignment="1">
      <alignment horizontal="center"/>
    </xf>
    <xf numFmtId="0" fontId="9" fillId="3" borderId="25" xfId="0" applyFont="1" applyFill="1" applyBorder="1" applyAlignment="1">
      <alignment horizontal="center"/>
    </xf>
    <xf numFmtId="0" fontId="9" fillId="3" borderId="30" xfId="0" applyFont="1" applyFill="1" applyBorder="1" applyAlignment="1">
      <alignment horizontal="center"/>
    </xf>
    <xf numFmtId="0" fontId="9" fillId="3" borderId="31" xfId="0" applyFont="1" applyFill="1" applyBorder="1" applyAlignment="1">
      <alignment horizontal="center"/>
    </xf>
    <xf numFmtId="0" fontId="9" fillId="3" borderId="37" xfId="0" applyFont="1" applyFill="1" applyBorder="1" applyAlignment="1">
      <alignment horizontal="center"/>
    </xf>
    <xf numFmtId="0" fontId="9" fillId="3" borderId="38" xfId="0" applyFont="1" applyFill="1" applyBorder="1" applyAlignment="1">
      <alignment horizontal="center"/>
    </xf>
    <xf numFmtId="0" fontId="8" fillId="3" borderId="18" xfId="0" applyFont="1" applyFill="1" applyBorder="1" applyAlignment="1">
      <alignment horizontal="center"/>
    </xf>
    <xf numFmtId="0" fontId="8" fillId="3" borderId="19" xfId="0" applyFont="1" applyFill="1" applyBorder="1" applyAlignment="1">
      <alignment horizontal="center"/>
    </xf>
    <xf numFmtId="0" fontId="8" fillId="3" borderId="1" xfId="0" applyFont="1" applyFill="1" applyBorder="1" applyAlignment="1">
      <alignment horizontal="center"/>
    </xf>
    <xf numFmtId="0" fontId="8" fillId="0" borderId="40" xfId="0" applyFont="1" applyBorder="1" applyAlignment="1">
      <alignment horizontal="left"/>
    </xf>
    <xf numFmtId="0" fontId="8" fillId="0" borderId="41" xfId="0" applyFont="1" applyBorder="1" applyAlignment="1">
      <alignment horizontal="left"/>
    </xf>
    <xf numFmtId="0" fontId="9" fillId="5" borderId="24" xfId="0" applyFont="1" applyFill="1" applyBorder="1" applyAlignment="1" applyProtection="1">
      <alignment horizontal="left" vertical="top" wrapText="1"/>
      <protection locked="0"/>
    </xf>
    <xf numFmtId="0" fontId="9" fillId="5" borderId="42" xfId="0" applyFont="1" applyFill="1" applyBorder="1" applyAlignment="1" applyProtection="1">
      <alignment horizontal="left" vertical="top" wrapText="1"/>
      <protection locked="0"/>
    </xf>
    <xf numFmtId="0" fontId="9" fillId="5" borderId="0" xfId="0" applyFont="1" applyFill="1" applyAlignment="1" applyProtection="1">
      <alignment horizontal="left" vertical="top" wrapText="1"/>
      <protection locked="0"/>
    </xf>
    <xf numFmtId="0" fontId="9" fillId="5" borderId="43" xfId="0" applyFont="1" applyFill="1" applyBorder="1" applyAlignment="1" applyProtection="1">
      <alignment horizontal="left" vertical="top" wrapText="1"/>
      <protection locked="0"/>
    </xf>
    <xf numFmtId="0" fontId="9" fillId="5" borderId="44" xfId="0" applyFont="1" applyFill="1" applyBorder="1" applyAlignment="1" applyProtection="1">
      <alignment horizontal="left" vertical="top" wrapText="1"/>
      <protection locked="0"/>
    </xf>
    <xf numFmtId="0" fontId="9" fillId="5" borderId="45" xfId="0" applyFont="1" applyFill="1" applyBorder="1" applyAlignment="1" applyProtection="1">
      <alignment horizontal="left" vertical="top" wrapText="1"/>
      <protection locked="0"/>
    </xf>
    <xf numFmtId="0" fontId="9" fillId="0" borderId="27" xfId="0" applyFont="1" applyBorder="1" applyAlignment="1">
      <alignment horizontal="center"/>
    </xf>
    <xf numFmtId="0" fontId="9" fillId="0" borderId="25" xfId="0" applyFont="1" applyBorder="1" applyAlignment="1">
      <alignment horizontal="center"/>
    </xf>
    <xf numFmtId="9" fontId="9" fillId="4" borderId="21" xfId="0" applyNumberFormat="1" applyFont="1" applyFill="1" applyBorder="1" applyAlignment="1">
      <alignment horizontal="center"/>
    </xf>
    <xf numFmtId="9" fontId="9" fillId="4" borderId="28" xfId="0" applyNumberFormat="1" applyFont="1" applyFill="1" applyBorder="1" applyAlignment="1">
      <alignment horizont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0" fillId="0" borderId="1" xfId="0" applyBorder="1" applyAlignment="1">
      <alignment horizontal="center"/>
    </xf>
    <xf numFmtId="0" fontId="0" fillId="5" borderId="1" xfId="0" applyFill="1" applyBorder="1" applyAlignment="1">
      <alignment horizontal="center"/>
    </xf>
    <xf numFmtId="0" fontId="2" fillId="0" borderId="15" xfId="0" applyFont="1" applyBorder="1" applyAlignment="1">
      <alignment horizontal="center"/>
    </xf>
    <xf numFmtId="0" fontId="0" fillId="3" borderId="17" xfId="0" applyFill="1"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0" fillId="5" borderId="16" xfId="0" applyFill="1" applyBorder="1" applyAlignment="1">
      <alignment horizontal="center"/>
    </xf>
    <xf numFmtId="0" fontId="7" fillId="0" borderId="1" xfId="0" applyFont="1" applyBorder="1" applyAlignment="1">
      <alignment horizontal="center"/>
    </xf>
    <xf numFmtId="0" fontId="12" fillId="0" borderId="15" xfId="0" applyFont="1" applyBorder="1" applyAlignment="1">
      <alignment horizontal="center"/>
    </xf>
    <xf numFmtId="0" fontId="12" fillId="0" borderId="0" xfId="0" applyFont="1" applyAlignment="1">
      <alignment horizontal="center"/>
    </xf>
    <xf numFmtId="0" fontId="12" fillId="0" borderId="1" xfId="0" applyFont="1" applyBorder="1" applyAlignment="1">
      <alignment horizontal="center"/>
    </xf>
    <xf numFmtId="0" fontId="12" fillId="0" borderId="3" xfId="0" applyFont="1" applyBorder="1" applyAlignment="1">
      <alignment horizontal="center"/>
    </xf>
    <xf numFmtId="0" fontId="8" fillId="0" borderId="0" xfId="0" applyFont="1" applyBorder="1"/>
    <xf numFmtId="0" fontId="8" fillId="0" borderId="0" xfId="0" applyFont="1" applyBorder="1" applyAlignment="1">
      <alignment horizontal="center"/>
    </xf>
    <xf numFmtId="0" fontId="9" fillId="0" borderId="0" xfId="0" applyFont="1" applyBorder="1" applyAlignment="1">
      <alignment horizontal="center"/>
    </xf>
    <xf numFmtId="37" fontId="7" fillId="0" borderId="0" xfId="1" applyNumberFormat="1" applyFont="1" applyFill="1" applyBorder="1" applyAlignment="1">
      <alignment horizontal="center"/>
    </xf>
    <xf numFmtId="6" fontId="9" fillId="0" borderId="0" xfId="0" applyNumberFormat="1" applyFont="1" applyBorder="1" applyAlignment="1">
      <alignment horizontal="center"/>
    </xf>
    <xf numFmtId="0" fontId="7" fillId="0" borderId="0" xfId="0" applyFont="1" applyBorder="1" applyAlignment="1">
      <alignment horizontal="center"/>
    </xf>
    <xf numFmtId="0" fontId="7" fillId="0" borderId="0" xfId="0" applyFont="1" applyBorder="1" applyAlignment="1">
      <alignment horizontal="left"/>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7" fillId="0" borderId="0" xfId="0" applyFont="1" applyBorder="1"/>
    <xf numFmtId="0" fontId="8" fillId="0" borderId="0" xfId="0" applyFont="1" applyFill="1" applyBorder="1" applyAlignment="1">
      <alignment horizontal="center" vertical="center"/>
    </xf>
    <xf numFmtId="0" fontId="7" fillId="0" borderId="0" xfId="0" applyFont="1" applyFill="1" applyBorder="1"/>
    <xf numFmtId="0" fontId="8" fillId="0" borderId="0" xfId="0" applyFont="1" applyFill="1" applyBorder="1" applyAlignment="1">
      <alignment horizontal="center" wrapText="1"/>
    </xf>
    <xf numFmtId="0" fontId="9" fillId="0" borderId="0" xfId="0" applyFont="1" applyFill="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8" fillId="0" borderId="0" xfId="0" applyFont="1" applyFill="1" applyBorder="1" applyAlignment="1">
      <alignment horizontal="center"/>
    </xf>
    <xf numFmtId="9" fontId="9" fillId="0" borderId="0" xfId="3" applyNumberFormat="1" applyFont="1" applyFill="1" applyBorder="1" applyAlignment="1">
      <alignment vertical="center"/>
    </xf>
    <xf numFmtId="9" fontId="9" fillId="0" borderId="0" xfId="3" applyNumberFormat="1" applyFont="1" applyFill="1" applyBorder="1" applyAlignment="1">
      <alignment horizontal="left" vertical="center"/>
    </xf>
    <xf numFmtId="7" fontId="9" fillId="0" borderId="0" xfId="0" applyNumberFormat="1" applyFont="1" applyFill="1" applyBorder="1" applyAlignment="1">
      <alignment horizontal="center" vertical="center"/>
    </xf>
    <xf numFmtId="9" fontId="9" fillId="0" borderId="0" xfId="3" applyNumberFormat="1" applyFont="1" applyFill="1" applyBorder="1" applyAlignment="1">
      <alignment vertical="center" wrapText="1"/>
    </xf>
    <xf numFmtId="9" fontId="9" fillId="0" borderId="0" xfId="3" applyNumberFormat="1" applyFont="1" applyFill="1" applyBorder="1" applyAlignment="1">
      <alignment horizontal="left" vertical="center" wrapText="1"/>
    </xf>
    <xf numFmtId="0" fontId="32" fillId="0" borderId="0" xfId="0" applyFont="1" applyFill="1" applyBorder="1" applyAlignment="1">
      <alignment horizontal="center"/>
    </xf>
    <xf numFmtId="173" fontId="7" fillId="0" borderId="0" xfId="2" applyNumberFormat="1" applyFont="1" applyFill="1" applyBorder="1"/>
    <xf numFmtId="0" fontId="8" fillId="0" borderId="0" xfId="0" applyFont="1" applyFill="1" applyBorder="1" applyAlignment="1">
      <alignment wrapText="1"/>
    </xf>
    <xf numFmtId="0" fontId="7" fillId="0" borderId="0" xfId="0" applyFont="1" applyFill="1" applyBorder="1" applyAlignment="1">
      <alignment horizontal="center"/>
    </xf>
  </cellXfs>
  <cellStyles count="6">
    <cellStyle name="Currency" xfId="1" builtinId="4"/>
    <cellStyle name="Hyperlink" xfId="4" builtinId="8"/>
    <cellStyle name="Normal" xfId="0" builtinId="0"/>
    <cellStyle name="Normal_MAXCOST" xfId="3" xr:uid="{5613A03D-C72C-4597-8575-FE90F64DBA54}"/>
    <cellStyle name="Normal_MAXCOST 3" xfId="5" xr:uid="{C0FA9745-C91F-4AE0-84CB-CCE0F4F8C231}"/>
    <cellStyle name="Percent" xfId="2" builtinId="5"/>
  </cellStyles>
  <dxfs count="7">
    <dxf>
      <font>
        <color rgb="FF006100"/>
      </font>
      <fill>
        <patternFill>
          <bgColor rgb="FFC6EFCE"/>
        </patternFill>
      </fill>
    </dxf>
    <dxf>
      <font>
        <color rgb="FFC00000"/>
      </font>
      <fill>
        <patternFill>
          <bgColor rgb="FFFFC7CE"/>
        </patternFill>
      </fill>
    </dxf>
    <dxf>
      <font>
        <b/>
        <i val="0"/>
        <color rgb="FF006100"/>
      </font>
      <fill>
        <patternFill>
          <bgColor rgb="FFC6EFCE"/>
        </patternFill>
      </fill>
    </dxf>
    <dxf>
      <font>
        <b/>
        <i val="0"/>
        <color rgb="FFC00000"/>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theme="0"/>
        </patternFill>
      </fill>
      <border>
        <left/>
        <right/>
        <top/>
        <bottom/>
      </border>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26"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219075</xdr:colOff>
      <xdr:row>0</xdr:row>
      <xdr:rowOff>38100</xdr:rowOff>
    </xdr:from>
    <xdr:to>
      <xdr:col>9</xdr:col>
      <xdr:colOff>887823</xdr:colOff>
      <xdr:row>1</xdr:row>
      <xdr:rowOff>207702</xdr:rowOff>
    </xdr:to>
    <xdr:pic>
      <xdr:nvPicPr>
        <xdr:cNvPr id="2" name="Picture 1">
          <a:extLst>
            <a:ext uri="{FF2B5EF4-FFF2-40B4-BE49-F238E27FC236}">
              <a16:creationId xmlns:a16="http://schemas.microsoft.com/office/drawing/2014/main" id="{51CD88B8-87B1-B16D-EB30-5C4F7D6BA512}"/>
            </a:ext>
          </a:extLst>
        </xdr:cNvPr>
        <xdr:cNvPicPr>
          <a:picLocks noChangeAspect="1"/>
        </xdr:cNvPicPr>
      </xdr:nvPicPr>
      <xdr:blipFill>
        <a:blip xmlns:r="http://schemas.openxmlformats.org/officeDocument/2006/relationships" r:embed="rId1"/>
        <a:stretch>
          <a:fillRect/>
        </a:stretch>
      </xdr:blipFill>
      <xdr:spPr>
        <a:xfrm>
          <a:off x="10429875" y="38100"/>
          <a:ext cx="663033" cy="407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1114425</xdr:colOff>
      <xdr:row>0</xdr:row>
      <xdr:rowOff>28575</xdr:rowOff>
    </xdr:from>
    <xdr:to>
      <xdr:col>3</xdr:col>
      <xdr:colOff>1998</xdr:colOff>
      <xdr:row>1</xdr:row>
      <xdr:rowOff>211512</xdr:rowOff>
    </xdr:to>
    <xdr:pic>
      <xdr:nvPicPr>
        <xdr:cNvPr id="2" name="Picture 1">
          <a:extLst>
            <a:ext uri="{FF2B5EF4-FFF2-40B4-BE49-F238E27FC236}">
              <a16:creationId xmlns:a16="http://schemas.microsoft.com/office/drawing/2014/main" id="{032BBDBF-C3E2-24B4-0C04-4A6CF3B06A76}"/>
            </a:ext>
          </a:extLst>
        </xdr:cNvPr>
        <xdr:cNvPicPr>
          <a:picLocks noChangeAspect="1"/>
        </xdr:cNvPicPr>
      </xdr:nvPicPr>
      <xdr:blipFill>
        <a:blip xmlns:r="http://schemas.openxmlformats.org/officeDocument/2006/relationships" r:embed="rId1"/>
        <a:stretch>
          <a:fillRect/>
        </a:stretch>
      </xdr:blipFill>
      <xdr:spPr>
        <a:xfrm>
          <a:off x="7572375" y="28575"/>
          <a:ext cx="663033" cy="4077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716280</xdr:colOff>
      <xdr:row>0</xdr:row>
      <xdr:rowOff>24765</xdr:rowOff>
    </xdr:from>
    <xdr:to>
      <xdr:col>1</xdr:col>
      <xdr:colOff>1400268</xdr:colOff>
      <xdr:row>1</xdr:row>
      <xdr:rowOff>231197</xdr:rowOff>
    </xdr:to>
    <xdr:pic>
      <xdr:nvPicPr>
        <xdr:cNvPr id="2" name="Picture 1">
          <a:extLst>
            <a:ext uri="{FF2B5EF4-FFF2-40B4-BE49-F238E27FC236}">
              <a16:creationId xmlns:a16="http://schemas.microsoft.com/office/drawing/2014/main" id="{7B64663D-7349-4581-1EFF-C2572C0CDEEE}"/>
            </a:ext>
          </a:extLst>
        </xdr:cNvPr>
        <xdr:cNvPicPr>
          <a:picLocks noChangeAspect="1"/>
        </xdr:cNvPicPr>
      </xdr:nvPicPr>
      <xdr:blipFill>
        <a:blip xmlns:r="http://schemas.openxmlformats.org/officeDocument/2006/relationships" r:embed="rId1"/>
        <a:stretch>
          <a:fillRect/>
        </a:stretch>
      </xdr:blipFill>
      <xdr:spPr>
        <a:xfrm>
          <a:off x="4907280" y="24765"/>
          <a:ext cx="683988" cy="4445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762000</xdr:colOff>
      <xdr:row>0</xdr:row>
      <xdr:rowOff>38100</xdr:rowOff>
    </xdr:from>
    <xdr:to>
      <xdr:col>1</xdr:col>
      <xdr:colOff>1400268</xdr:colOff>
      <xdr:row>1</xdr:row>
      <xdr:rowOff>213417</xdr:rowOff>
    </xdr:to>
    <xdr:pic>
      <xdr:nvPicPr>
        <xdr:cNvPr id="2" name="Picture 1">
          <a:extLst>
            <a:ext uri="{FF2B5EF4-FFF2-40B4-BE49-F238E27FC236}">
              <a16:creationId xmlns:a16="http://schemas.microsoft.com/office/drawing/2014/main" id="{BF34DC1D-32C8-43A0-EEDD-8EBCB364661E}"/>
            </a:ext>
          </a:extLst>
        </xdr:cNvPr>
        <xdr:cNvPicPr>
          <a:picLocks noChangeAspect="1"/>
        </xdr:cNvPicPr>
      </xdr:nvPicPr>
      <xdr:blipFill>
        <a:blip xmlns:r="http://schemas.openxmlformats.org/officeDocument/2006/relationships" r:embed="rId1"/>
        <a:stretch>
          <a:fillRect/>
        </a:stretch>
      </xdr:blipFill>
      <xdr:spPr>
        <a:xfrm>
          <a:off x="4953000" y="38100"/>
          <a:ext cx="638268" cy="4134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1724025</xdr:colOff>
      <xdr:row>0</xdr:row>
      <xdr:rowOff>38100</xdr:rowOff>
    </xdr:from>
    <xdr:to>
      <xdr:col>10</xdr:col>
      <xdr:colOff>1998</xdr:colOff>
      <xdr:row>1</xdr:row>
      <xdr:rowOff>219132</xdr:rowOff>
    </xdr:to>
    <xdr:pic>
      <xdr:nvPicPr>
        <xdr:cNvPr id="2" name="Picture 1">
          <a:extLst>
            <a:ext uri="{FF2B5EF4-FFF2-40B4-BE49-F238E27FC236}">
              <a16:creationId xmlns:a16="http://schemas.microsoft.com/office/drawing/2014/main" id="{EEEB1DB4-5979-51FB-C1CD-58BCC0B9D007}"/>
            </a:ext>
          </a:extLst>
        </xdr:cNvPr>
        <xdr:cNvPicPr>
          <a:picLocks noChangeAspect="1"/>
        </xdr:cNvPicPr>
      </xdr:nvPicPr>
      <xdr:blipFill>
        <a:blip xmlns:r="http://schemas.openxmlformats.org/officeDocument/2006/relationships" r:embed="rId1"/>
        <a:stretch>
          <a:fillRect/>
        </a:stretch>
      </xdr:blipFill>
      <xdr:spPr>
        <a:xfrm>
          <a:off x="14325600" y="38100"/>
          <a:ext cx="663033" cy="4077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243840</xdr:colOff>
      <xdr:row>0</xdr:row>
      <xdr:rowOff>55245</xdr:rowOff>
    </xdr:from>
    <xdr:to>
      <xdr:col>6</xdr:col>
      <xdr:colOff>910683</xdr:colOff>
      <xdr:row>0</xdr:row>
      <xdr:rowOff>468687</xdr:rowOff>
    </xdr:to>
    <xdr:pic>
      <xdr:nvPicPr>
        <xdr:cNvPr id="2" name="Picture 1">
          <a:extLst>
            <a:ext uri="{FF2B5EF4-FFF2-40B4-BE49-F238E27FC236}">
              <a16:creationId xmlns:a16="http://schemas.microsoft.com/office/drawing/2014/main" id="{FD2BF6EA-702A-DF14-1369-B06E0CD5CDBC}"/>
            </a:ext>
          </a:extLst>
        </xdr:cNvPr>
        <xdr:cNvPicPr>
          <a:picLocks noChangeAspect="1"/>
        </xdr:cNvPicPr>
      </xdr:nvPicPr>
      <xdr:blipFill>
        <a:blip xmlns:r="http://schemas.openxmlformats.org/officeDocument/2006/relationships" r:embed="rId1"/>
        <a:stretch>
          <a:fillRect/>
        </a:stretch>
      </xdr:blipFill>
      <xdr:spPr>
        <a:xfrm>
          <a:off x="8559165" y="55245"/>
          <a:ext cx="666843" cy="4134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32</xdr:col>
      <xdr:colOff>600074</xdr:colOff>
      <xdr:row>0</xdr:row>
      <xdr:rowOff>53340</xdr:rowOff>
    </xdr:from>
    <xdr:to>
      <xdr:col>33</xdr:col>
      <xdr:colOff>605882</xdr:colOff>
      <xdr:row>1</xdr:row>
      <xdr:rowOff>224393</xdr:rowOff>
    </xdr:to>
    <xdr:pic>
      <xdr:nvPicPr>
        <xdr:cNvPr id="2" name="Picture 1">
          <a:extLst>
            <a:ext uri="{FF2B5EF4-FFF2-40B4-BE49-F238E27FC236}">
              <a16:creationId xmlns:a16="http://schemas.microsoft.com/office/drawing/2014/main" id="{954E9654-37D3-85C0-C378-E1C4DB1D86D5}"/>
            </a:ext>
          </a:extLst>
        </xdr:cNvPr>
        <xdr:cNvPicPr>
          <a:picLocks noChangeAspect="1"/>
        </xdr:cNvPicPr>
      </xdr:nvPicPr>
      <xdr:blipFill>
        <a:blip xmlns:r="http://schemas.openxmlformats.org/officeDocument/2006/relationships" r:embed="rId1"/>
        <a:stretch>
          <a:fillRect/>
        </a:stretch>
      </xdr:blipFill>
      <xdr:spPr>
        <a:xfrm>
          <a:off x="22383749" y="53340"/>
          <a:ext cx="602073" cy="371078"/>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hyperlink" Target="https://www.hud.gov/sites/dfiles/PIH/documents/2024_Units_TDC_Limit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hud.gov/sites/dfiles/PIH/documents/2024_Units_TDC_Limits.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huduser.gov/portal/datasets/home-datasets/files/HOME_IncomeLmts_State_NJ_2025.pdf" TargetMode="External"/><Relationship Id="rId1" Type="http://schemas.openxmlformats.org/officeDocument/2006/relationships/hyperlink" Target="https://www.nj.gov/dca/hmfa/about/regulations/docs/UHAC_Income%20Limit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EF7CD-1E65-4C9E-ACF2-BDE2ED62E21C}">
  <dimension ref="A1:O16"/>
  <sheetViews>
    <sheetView zoomScaleNormal="100" workbookViewId="0">
      <selection activeCell="A13" sqref="A13"/>
    </sheetView>
  </sheetViews>
  <sheetFormatPr defaultColWidth="9.140625" defaultRowHeight="15" outlineLevelCol="1" x14ac:dyDescent="0.25"/>
  <cols>
    <col min="1" max="1" width="46.28515625" bestFit="1" customWidth="1"/>
    <col min="2" max="2" width="14.42578125" bestFit="1" customWidth="1"/>
    <col min="7" max="7" width="17.85546875" bestFit="1" customWidth="1"/>
    <col min="8" max="8" width="19" bestFit="1" customWidth="1"/>
    <col min="9" max="10" width="14.42578125" customWidth="1"/>
    <col min="11" max="13" width="13.140625" hidden="1" customWidth="1" outlineLevel="1"/>
    <col min="14" max="14" width="11.42578125" hidden="1" customWidth="1" outlineLevel="1"/>
    <col min="15" max="15" width="9.140625" collapsed="1"/>
  </cols>
  <sheetData>
    <row r="1" spans="1:15" ht="18.75" x14ac:dyDescent="0.25">
      <c r="A1" s="78" t="s">
        <v>436</v>
      </c>
      <c r="J1" s="80"/>
    </row>
    <row r="2" spans="1:15" ht="18.75" x14ac:dyDescent="0.3">
      <c r="A2" s="44" t="s">
        <v>0</v>
      </c>
      <c r="B2" s="342"/>
      <c r="C2" s="342"/>
      <c r="D2" s="342"/>
      <c r="E2" s="342"/>
      <c r="F2" s="342"/>
      <c r="G2" s="288"/>
      <c r="H2" s="44" t="s">
        <v>1</v>
      </c>
      <c r="I2" s="302"/>
      <c r="J2" s="288"/>
    </row>
    <row r="3" spans="1:15" ht="18.75" x14ac:dyDescent="0.3">
      <c r="A3" s="44" t="s">
        <v>2</v>
      </c>
      <c r="B3" s="343"/>
      <c r="C3" s="343"/>
      <c r="D3" s="343"/>
      <c r="E3" s="343"/>
      <c r="F3" s="343"/>
      <c r="G3" s="288"/>
      <c r="H3" s="44"/>
      <c r="I3" s="289"/>
      <c r="J3" s="288"/>
    </row>
    <row r="4" spans="1:15" x14ac:dyDescent="0.25">
      <c r="A4" s="290"/>
      <c r="B4" s="291"/>
      <c r="C4" s="288"/>
      <c r="D4" s="288"/>
      <c r="E4" s="288"/>
      <c r="F4" s="288"/>
      <c r="G4" s="288"/>
      <c r="H4" s="288"/>
      <c r="I4" s="288"/>
      <c r="J4" s="288"/>
    </row>
    <row r="5" spans="1:15" ht="45" x14ac:dyDescent="0.25">
      <c r="A5" s="292" t="s">
        <v>3</v>
      </c>
      <c r="B5" s="293" t="s">
        <v>4</v>
      </c>
      <c r="C5" s="292" t="s">
        <v>5</v>
      </c>
      <c r="D5" s="292" t="s">
        <v>6</v>
      </c>
      <c r="E5" s="292" t="s">
        <v>7</v>
      </c>
      <c r="F5" s="292" t="s">
        <v>8</v>
      </c>
      <c r="G5" s="292" t="s">
        <v>9</v>
      </c>
      <c r="H5" s="292" t="s">
        <v>10</v>
      </c>
      <c r="I5" s="292" t="s">
        <v>11</v>
      </c>
      <c r="J5" s="292" t="s">
        <v>12</v>
      </c>
      <c r="K5" s="292" t="s">
        <v>13</v>
      </c>
      <c r="L5" s="292" t="s">
        <v>14</v>
      </c>
      <c r="M5" s="292" t="s">
        <v>15</v>
      </c>
      <c r="N5" s="292" t="s">
        <v>16</v>
      </c>
      <c r="O5" s="294"/>
    </row>
    <row r="6" spans="1:15" x14ac:dyDescent="0.25">
      <c r="A6" s="297"/>
      <c r="B6" s="298"/>
      <c r="C6" s="299"/>
      <c r="D6" s="298"/>
      <c r="E6" s="300"/>
      <c r="F6" s="301"/>
      <c r="G6" s="301"/>
      <c r="H6" s="301"/>
      <c r="I6" s="301"/>
      <c r="J6" s="301"/>
      <c r="K6" s="281"/>
      <c r="L6" s="281"/>
      <c r="M6" s="281"/>
      <c r="N6" s="281"/>
    </row>
    <row r="7" spans="1:15" x14ac:dyDescent="0.25">
      <c r="A7" s="297"/>
      <c r="B7" s="298"/>
      <c r="C7" s="299"/>
      <c r="D7" s="298"/>
      <c r="E7" s="300"/>
      <c r="F7" s="301"/>
      <c r="G7" s="301"/>
      <c r="H7" s="301"/>
      <c r="I7" s="301"/>
      <c r="J7" s="301"/>
      <c r="K7" s="281"/>
      <c r="L7" s="281"/>
      <c r="M7" s="281"/>
      <c r="N7" s="281"/>
    </row>
    <row r="8" spans="1:15" x14ac:dyDescent="0.25">
      <c r="A8" s="297"/>
      <c r="B8" s="298"/>
      <c r="C8" s="299"/>
      <c r="D8" s="298"/>
      <c r="E8" s="300"/>
      <c r="F8" s="301"/>
      <c r="G8" s="301"/>
      <c r="H8" s="301"/>
      <c r="I8" s="301"/>
      <c r="J8" s="301"/>
      <c r="K8" s="281"/>
      <c r="L8" s="281"/>
      <c r="M8" s="281"/>
      <c r="N8" s="281"/>
    </row>
    <row r="9" spans="1:15" x14ac:dyDescent="0.25">
      <c r="A9" s="297"/>
      <c r="B9" s="298"/>
      <c r="C9" s="299"/>
      <c r="D9" s="298"/>
      <c r="E9" s="300"/>
      <c r="F9" s="301"/>
      <c r="G9" s="301"/>
      <c r="H9" s="301"/>
      <c r="I9" s="301"/>
      <c r="J9" s="301"/>
      <c r="K9" s="281"/>
      <c r="L9" s="281"/>
      <c r="M9" s="281"/>
      <c r="N9" s="281"/>
    </row>
    <row r="10" spans="1:15" x14ac:dyDescent="0.25">
      <c r="A10" s="297"/>
      <c r="B10" s="298"/>
      <c r="C10" s="299"/>
      <c r="D10" s="298"/>
      <c r="E10" s="300"/>
      <c r="F10" s="301"/>
      <c r="G10" s="301"/>
      <c r="H10" s="301"/>
      <c r="I10" s="301"/>
      <c r="J10" s="301"/>
      <c r="K10" s="281"/>
      <c r="L10" s="281"/>
      <c r="M10" s="281"/>
      <c r="N10" s="281"/>
    </row>
    <row r="11" spans="1:15" x14ac:dyDescent="0.25">
      <c r="A11" s="297"/>
      <c r="B11" s="298"/>
      <c r="C11" s="299"/>
      <c r="D11" s="298"/>
      <c r="E11" s="300"/>
      <c r="F11" s="301"/>
      <c r="G11" s="301"/>
      <c r="H11" s="301"/>
      <c r="I11" s="301"/>
      <c r="J11" s="301"/>
      <c r="K11" s="281"/>
      <c r="L11" s="281"/>
      <c r="M11" s="281"/>
      <c r="N11" s="281"/>
    </row>
    <row r="12" spans="1:15" x14ac:dyDescent="0.25">
      <c r="A12" s="297"/>
      <c r="B12" s="298"/>
      <c r="C12" s="299"/>
      <c r="D12" s="298"/>
      <c r="E12" s="300"/>
      <c r="F12" s="301"/>
      <c r="G12" s="301"/>
      <c r="H12" s="301"/>
      <c r="I12" s="301"/>
      <c r="J12" s="301"/>
      <c r="K12" s="281"/>
      <c r="L12" s="281"/>
      <c r="M12" s="281"/>
      <c r="N12" s="281"/>
    </row>
    <row r="13" spans="1:15" x14ac:dyDescent="0.25">
      <c r="A13" s="297"/>
      <c r="B13" s="298"/>
      <c r="C13" s="299"/>
      <c r="D13" s="298"/>
      <c r="E13" s="300"/>
      <c r="F13" s="301"/>
      <c r="G13" s="301"/>
      <c r="H13" s="301"/>
      <c r="I13" s="301"/>
      <c r="J13" s="301"/>
      <c r="K13" s="281"/>
      <c r="L13" s="281"/>
      <c r="M13" s="281"/>
      <c r="N13" s="281"/>
    </row>
    <row r="14" spans="1:15" x14ac:dyDescent="0.25">
      <c r="A14" s="297"/>
      <c r="B14" s="298"/>
      <c r="C14" s="299"/>
      <c r="D14" s="298"/>
      <c r="E14" s="300"/>
      <c r="F14" s="301"/>
      <c r="G14" s="301"/>
      <c r="H14" s="301"/>
      <c r="I14" s="301"/>
      <c r="J14" s="301"/>
      <c r="K14" s="281"/>
      <c r="L14" s="281"/>
      <c r="M14" s="281"/>
      <c r="N14" s="281"/>
    </row>
    <row r="15" spans="1:15" x14ac:dyDescent="0.25">
      <c r="A15" s="297"/>
      <c r="B15" s="298"/>
      <c r="C15" s="299"/>
      <c r="D15" s="298"/>
      <c r="E15" s="300"/>
      <c r="F15" s="301"/>
      <c r="G15" s="301"/>
      <c r="H15" s="301"/>
      <c r="I15" s="301"/>
      <c r="J15" s="301"/>
      <c r="K15" s="281"/>
      <c r="L15" s="281"/>
      <c r="M15" s="281"/>
      <c r="N15" s="281"/>
    </row>
    <row r="16" spans="1:15" x14ac:dyDescent="0.25">
      <c r="E16" s="295" t="s">
        <v>17</v>
      </c>
      <c r="F16" s="296">
        <f>SUM(F6:F15)</f>
        <v>0</v>
      </c>
      <c r="G16" s="296"/>
      <c r="H16" s="296"/>
      <c r="I16" s="296">
        <f>SUM(I6:I15)</f>
        <v>0</v>
      </c>
      <c r="J16" s="296">
        <f>SUM(J6:J15)</f>
        <v>0</v>
      </c>
    </row>
  </sheetData>
  <sheetProtection algorithmName="SHA-512" hashValue="W4Ekzh2a+y9D9RgdGsM+PnErassLzP8ALV/dFyr18b2yxXbhJ530AVWZxHgAp6Y4/9yDjDK220FyEo3HcmjicA==" saltValue="y1yBrMnVpJcBa2gXOWEFmA==" spinCount="100000" sheet="1" objects="1" scenarios="1" selectLockedCells="1"/>
  <mergeCells count="2">
    <mergeCell ref="B2:F2"/>
    <mergeCell ref="B3:F3"/>
  </mergeCells>
  <conditionalFormatting sqref="K5:O5 A5:J15">
    <cfRule type="expression" dxfId="6" priority="1" stopIfTrue="1">
      <formula>#REF!="No"</formula>
    </cfRule>
  </conditionalFormatting>
  <printOptions horizontalCentered="1"/>
  <pageMargins left="0.2" right="0.2" top="0.25" bottom="0.25" header="0.3" footer="0.3"/>
  <pageSetup scale="8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47BFF93-747E-48D7-A3AD-6A3CCF582749}">
          <x14:formula1>
            <xm:f>Inputs!$K$2:$K$22</xm:f>
          </x14:formula1>
          <xm:sqref>I2</xm:sqref>
        </x14:dataValidation>
        <x14:dataValidation type="list" allowBlank="1" showInputMessage="1" showErrorMessage="1" xr:uid="{7BFA9D5D-08F2-4A59-BF73-3AE00B3BD9C7}">
          <x14:formula1>
            <xm:f>Inputs!$I$12:$I$13</xm:f>
          </x14:formula1>
          <xm:sqref>B3:F3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3EBA-5979-4FA5-A26C-888AEA4A14A8}">
  <dimension ref="A1:N28"/>
  <sheetViews>
    <sheetView workbookViewId="0">
      <selection activeCell="J14" sqref="J14:J18"/>
    </sheetView>
  </sheetViews>
  <sheetFormatPr defaultColWidth="8.85546875" defaultRowHeight="15" x14ac:dyDescent="0.25"/>
  <cols>
    <col min="1" max="1" width="38.42578125" bestFit="1" customWidth="1"/>
    <col min="2" max="7" width="9.28515625" customWidth="1"/>
    <col min="8" max="8" width="13.85546875" customWidth="1"/>
    <col min="9" max="9" width="9.28515625" customWidth="1"/>
    <col min="10" max="10" width="11.5703125" customWidth="1"/>
    <col min="11" max="11" width="12.7109375" bestFit="1" customWidth="1"/>
    <col min="12" max="12" width="25.28515625" customWidth="1"/>
    <col min="13" max="13" width="16.7109375" bestFit="1" customWidth="1"/>
  </cols>
  <sheetData>
    <row r="1" spans="1:14" ht="18.75" x14ac:dyDescent="0.3">
      <c r="A1" s="44" t="s">
        <v>283</v>
      </c>
    </row>
    <row r="3" spans="1:14" x14ac:dyDescent="0.25">
      <c r="A3" s="1" t="s">
        <v>284</v>
      </c>
    </row>
    <row r="5" spans="1:14" x14ac:dyDescent="0.25">
      <c r="B5" s="412" t="s">
        <v>285</v>
      </c>
      <c r="C5" s="412"/>
      <c r="D5" s="412" t="s">
        <v>26</v>
      </c>
      <c r="E5" s="412"/>
      <c r="F5" s="412" t="s">
        <v>27</v>
      </c>
      <c r="G5" s="412"/>
      <c r="H5" s="412" t="s">
        <v>28</v>
      </c>
      <c r="I5" s="412"/>
      <c r="J5" s="412" t="s">
        <v>286</v>
      </c>
      <c r="K5" s="412"/>
    </row>
    <row r="6" spans="1:14" x14ac:dyDescent="0.25">
      <c r="B6" s="335" t="s">
        <v>287</v>
      </c>
      <c r="C6" s="335" t="s">
        <v>288</v>
      </c>
      <c r="D6" s="335" t="s">
        <v>287</v>
      </c>
      <c r="E6" s="335" t="s">
        <v>288</v>
      </c>
      <c r="F6" s="335" t="s">
        <v>287</v>
      </c>
      <c r="G6" s="335" t="s">
        <v>288</v>
      </c>
      <c r="H6" s="335" t="s">
        <v>287</v>
      </c>
      <c r="I6" s="335" t="s">
        <v>288</v>
      </c>
      <c r="J6" s="335" t="s">
        <v>287</v>
      </c>
      <c r="K6" s="335" t="s">
        <v>288</v>
      </c>
    </row>
    <row r="7" spans="1:14" x14ac:dyDescent="0.25">
      <c r="A7" s="328" t="s">
        <v>289</v>
      </c>
      <c r="B7" s="37">
        <v>294.29000000000002</v>
      </c>
      <c r="C7" s="37">
        <v>515</v>
      </c>
      <c r="D7" s="37">
        <v>273.62</v>
      </c>
      <c r="E7" s="37">
        <v>477.08</v>
      </c>
      <c r="F7" s="37">
        <v>255.74</v>
      </c>
      <c r="G7" s="37">
        <v>426.44</v>
      </c>
      <c r="H7" s="37">
        <v>283.06</v>
      </c>
      <c r="I7" s="37">
        <v>382.34</v>
      </c>
      <c r="J7" s="37">
        <v>225.03</v>
      </c>
      <c r="K7" s="37">
        <v>360.77</v>
      </c>
    </row>
    <row r="8" spans="1:14" x14ac:dyDescent="0.25">
      <c r="A8" s="328" t="s">
        <v>290</v>
      </c>
      <c r="B8" s="37">
        <v>255.01</v>
      </c>
      <c r="C8" s="37">
        <v>406.44</v>
      </c>
      <c r="D8" s="37">
        <v>239.12</v>
      </c>
      <c r="E8" s="37">
        <v>418.46</v>
      </c>
      <c r="F8" s="37">
        <v>226.44</v>
      </c>
      <c r="G8" s="37">
        <v>396.27</v>
      </c>
      <c r="H8" s="37">
        <v>208.82</v>
      </c>
      <c r="I8" s="37">
        <v>365.43</v>
      </c>
      <c r="J8" s="37">
        <v>198.59</v>
      </c>
      <c r="K8" s="37">
        <v>348.11</v>
      </c>
    </row>
    <row r="9" spans="1:14" x14ac:dyDescent="0.25">
      <c r="A9" t="s">
        <v>291</v>
      </c>
      <c r="B9" s="37">
        <v>231.06</v>
      </c>
      <c r="C9" s="37">
        <v>404.36</v>
      </c>
      <c r="D9" s="37">
        <v>224.39</v>
      </c>
      <c r="E9" s="37">
        <v>392.69</v>
      </c>
      <c r="F9" s="37">
        <v>220.55</v>
      </c>
      <c r="G9" s="37">
        <v>385.99</v>
      </c>
      <c r="H9" s="37">
        <v>217.68</v>
      </c>
      <c r="I9" s="37">
        <v>380.95</v>
      </c>
      <c r="J9" s="37">
        <v>215.72</v>
      </c>
      <c r="K9" s="37">
        <v>377.17</v>
      </c>
    </row>
    <row r="10" spans="1:14" x14ac:dyDescent="0.25">
      <c r="A10" t="s">
        <v>292</v>
      </c>
      <c r="B10" s="37">
        <v>259.66000000000003</v>
      </c>
      <c r="C10" s="37">
        <v>415.46</v>
      </c>
      <c r="D10" s="37">
        <v>259.66000000000003</v>
      </c>
      <c r="E10" s="37">
        <v>415.46</v>
      </c>
      <c r="F10" s="37">
        <v>259.66000000000003</v>
      </c>
      <c r="G10" s="37">
        <v>415.46</v>
      </c>
      <c r="H10" s="37">
        <v>259.66000000000003</v>
      </c>
      <c r="I10" s="37">
        <v>415.46</v>
      </c>
      <c r="J10" s="37">
        <v>259.66000000000003</v>
      </c>
      <c r="K10" s="37">
        <v>415.46</v>
      </c>
    </row>
    <row r="13" spans="1:14" x14ac:dyDescent="0.25">
      <c r="A13" s="1" t="s">
        <v>293</v>
      </c>
      <c r="B13" s="35" t="s">
        <v>17</v>
      </c>
      <c r="C13" s="414" t="s">
        <v>294</v>
      </c>
      <c r="D13" s="414"/>
      <c r="E13" s="414"/>
      <c r="F13" s="35" t="s">
        <v>295</v>
      </c>
      <c r="G13" s="414" t="s">
        <v>296</v>
      </c>
      <c r="H13" s="414"/>
      <c r="I13" s="35" t="s">
        <v>297</v>
      </c>
      <c r="J13" s="35" t="s">
        <v>298</v>
      </c>
      <c r="K13" s="35" t="s">
        <v>299</v>
      </c>
      <c r="L13" s="35" t="s">
        <v>300</v>
      </c>
      <c r="M13" s="35" t="s">
        <v>301</v>
      </c>
      <c r="N13" s="35"/>
    </row>
    <row r="14" spans="1:14" x14ac:dyDescent="0.25">
      <c r="A14" s="15" t="str">
        <f>'Unit Mix'!A46</f>
        <v>SRO</v>
      </c>
      <c r="B14" s="63">
        <f>'Unit Mix'!I46</f>
        <v>0</v>
      </c>
      <c r="C14" s="413">
        <f>'Construction Summary'!$C$6</f>
        <v>0</v>
      </c>
      <c r="D14" s="413"/>
      <c r="E14" s="413"/>
      <c r="F14" s="66">
        <f>IF(C14="Moderate Rehabilitation",0.6,IF(C14="Substantial Rehabilitation",0.8,IF(C14="Gut Rehabilitation",1.1,IF(C14="New Construction",1,0))))</f>
        <v>0</v>
      </c>
      <c r="G14" s="413">
        <f>'Unit Mix'!$E$3</f>
        <v>0</v>
      </c>
      <c r="H14" s="413"/>
      <c r="I14" s="68">
        <f>'Construction Summary'!C10</f>
        <v>0</v>
      </c>
      <c r="J14" s="324"/>
      <c r="K14" s="70">
        <f>(B14*I14)*(F14*J14)</f>
        <v>0</v>
      </c>
      <c r="L14" s="66">
        <f>IF('Construction Summary'!$C$7="Yes", 0.1,0)</f>
        <v>0</v>
      </c>
      <c r="M14" s="70">
        <f t="shared" ref="M14:M15" si="0">K14+(K14*L14)</f>
        <v>0</v>
      </c>
    </row>
    <row r="15" spans="1:14" x14ac:dyDescent="0.25">
      <c r="A15" s="15" t="str">
        <f>'Unit Mix'!A47</f>
        <v>0 Bedroom</v>
      </c>
      <c r="B15" s="63">
        <f>'Unit Mix'!I47</f>
        <v>0</v>
      </c>
      <c r="C15" s="413">
        <f>'Construction Summary'!$C$6</f>
        <v>0</v>
      </c>
      <c r="D15" s="413"/>
      <c r="E15" s="413"/>
      <c r="F15" s="66">
        <f t="shared" ref="F15:F18" si="1">IF(C15="Moderate Rehabilitation",0.6,IF(C15="Substantial Rehabilitation",0.8,IF(C15="Gut Rehabilitation",1.1,IF(C15="New Construction",1,0))))</f>
        <v>0</v>
      </c>
      <c r="G15" s="413">
        <f>'Unit Mix'!$E$3</f>
        <v>0</v>
      </c>
      <c r="H15" s="413"/>
      <c r="I15" s="68">
        <f>'Construction Summary'!C11</f>
        <v>0</v>
      </c>
      <c r="J15" s="324">
        <v>259.66000000000003</v>
      </c>
      <c r="K15" s="70">
        <f t="shared" ref="K15" si="2">(B15*I15)*(F15*J15)</f>
        <v>0</v>
      </c>
      <c r="L15" s="66">
        <f>IF('Construction Summary'!$C$7="Yes", 0.1,0)</f>
        <v>0</v>
      </c>
      <c r="M15" s="70">
        <f t="shared" si="0"/>
        <v>0</v>
      </c>
    </row>
    <row r="16" spans="1:14" ht="15" customHeight="1" x14ac:dyDescent="0.25">
      <c r="A16" s="15" t="str">
        <f>'Unit Mix'!A48</f>
        <v>1 Bedroom</v>
      </c>
      <c r="B16" s="63">
        <f>'Unit Mix'!I48</f>
        <v>0</v>
      </c>
      <c r="C16" s="413">
        <f>'Construction Summary'!$C$6</f>
        <v>0</v>
      </c>
      <c r="D16" s="413"/>
      <c r="E16" s="413"/>
      <c r="F16" s="66">
        <f t="shared" si="1"/>
        <v>0</v>
      </c>
      <c r="G16" s="413">
        <f>'Unit Mix'!$E$3</f>
        <v>0</v>
      </c>
      <c r="H16" s="413"/>
      <c r="I16" s="68">
        <f>'Construction Summary'!C12</f>
        <v>0</v>
      </c>
      <c r="J16" s="324">
        <v>259.66000000000003</v>
      </c>
      <c r="K16" s="70">
        <f>(B16*I16)*(F16*J16)</f>
        <v>0</v>
      </c>
      <c r="L16" s="66">
        <f>IF('Construction Summary'!$C$7="Yes", 0.1,0)</f>
        <v>0</v>
      </c>
      <c r="M16" s="70">
        <f>K16+(K16*L16)</f>
        <v>0</v>
      </c>
    </row>
    <row r="17" spans="1:13" x14ac:dyDescent="0.25">
      <c r="A17" s="15" t="str">
        <f>'Unit Mix'!A49</f>
        <v>2 Bedroom</v>
      </c>
      <c r="B17" s="63">
        <f>'Unit Mix'!I49</f>
        <v>0</v>
      </c>
      <c r="C17" s="413">
        <f>'Construction Summary'!$C$6</f>
        <v>0</v>
      </c>
      <c r="D17" s="413"/>
      <c r="E17" s="413"/>
      <c r="F17" s="66">
        <f t="shared" si="1"/>
        <v>0</v>
      </c>
      <c r="G17" s="413">
        <f>'Unit Mix'!$E$3</f>
        <v>0</v>
      </c>
      <c r="H17" s="413"/>
      <c r="I17" s="68">
        <f>'Construction Summary'!C13</f>
        <v>0</v>
      </c>
      <c r="J17" s="324">
        <v>259.66000000000003</v>
      </c>
      <c r="K17" s="70">
        <f t="shared" ref="K17:K18" si="3">(B17*I17)*(F17*J17)</f>
        <v>0</v>
      </c>
      <c r="L17" s="66">
        <f>IF('Construction Summary'!$C$7="Yes", 0.1,0)</f>
        <v>0</v>
      </c>
      <c r="M17" s="70">
        <f t="shared" ref="M17:M18" si="4">K17+(K17*L17)</f>
        <v>0</v>
      </c>
    </row>
    <row r="18" spans="1:13" ht="15.75" thickBot="1" x14ac:dyDescent="0.3">
      <c r="A18" s="45" t="str">
        <f>'Unit Mix'!A50</f>
        <v>3 Bedroom</v>
      </c>
      <c r="B18" s="64">
        <f>'Unit Mix'!I50</f>
        <v>0</v>
      </c>
      <c r="C18" s="418">
        <f>'Construction Summary'!$C$6</f>
        <v>0</v>
      </c>
      <c r="D18" s="418"/>
      <c r="E18" s="418"/>
      <c r="F18" s="67">
        <f t="shared" si="1"/>
        <v>0</v>
      </c>
      <c r="G18" s="418">
        <f>'Unit Mix'!$E$3</f>
        <v>0</v>
      </c>
      <c r="H18" s="418"/>
      <c r="I18" s="69">
        <f>'Construction Summary'!C14</f>
        <v>0</v>
      </c>
      <c r="J18" s="325"/>
      <c r="K18" s="71">
        <f t="shared" si="3"/>
        <v>0</v>
      </c>
      <c r="L18" s="67">
        <f>IF('Construction Summary'!$C$7="Yes", 0.1,0)</f>
        <v>0</v>
      </c>
      <c r="M18" s="71">
        <f t="shared" si="4"/>
        <v>0</v>
      </c>
    </row>
    <row r="19" spans="1:13" ht="15.75" thickTop="1" x14ac:dyDescent="0.25">
      <c r="A19" s="46" t="str">
        <f>'Unit Mix'!A51</f>
        <v>Total</v>
      </c>
      <c r="B19" s="65">
        <f>SUM(B14:B18)</f>
        <v>0</v>
      </c>
      <c r="C19" s="415"/>
      <c r="D19" s="415"/>
      <c r="E19" s="415"/>
      <c r="F19" s="47"/>
      <c r="G19" s="416" t="s">
        <v>302</v>
      </c>
      <c r="H19" s="417"/>
      <c r="I19" s="48">
        <f>SUM((B14*I14),(B15*I15),(B16*I16),(B17*I17),(B18*I18))</f>
        <v>0</v>
      </c>
      <c r="J19" s="47"/>
      <c r="K19" s="49">
        <f>SUM(K14:K18)</f>
        <v>0</v>
      </c>
      <c r="L19" s="50">
        <f>(M19-K19)</f>
        <v>0</v>
      </c>
      <c r="M19" s="51">
        <f>SUM(M14:M18)</f>
        <v>0</v>
      </c>
    </row>
    <row r="20" spans="1:13" x14ac:dyDescent="0.25">
      <c r="A20" s="1"/>
      <c r="B20" s="35"/>
      <c r="C20" s="36"/>
      <c r="D20" s="36"/>
      <c r="E20" s="36"/>
      <c r="G20" s="35"/>
      <c r="H20" s="35"/>
      <c r="I20" s="35"/>
      <c r="K20" s="52"/>
      <c r="L20" s="53"/>
      <c r="M20" s="52"/>
    </row>
    <row r="21" spans="1:13" ht="60" x14ac:dyDescent="0.25">
      <c r="A21" s="1"/>
      <c r="B21" s="35"/>
      <c r="C21" s="36"/>
      <c r="D21" s="36"/>
      <c r="E21" s="36"/>
      <c r="G21" s="35"/>
      <c r="H21" s="35"/>
      <c r="I21" s="54" t="s">
        <v>303</v>
      </c>
      <c r="J21" s="54" t="s">
        <v>304</v>
      </c>
      <c r="K21" s="55" t="s">
        <v>305</v>
      </c>
      <c r="L21" s="53" t="s">
        <v>300</v>
      </c>
      <c r="M21" s="55" t="s">
        <v>306</v>
      </c>
    </row>
    <row r="22" spans="1:13" x14ac:dyDescent="0.25">
      <c r="I22" s="56">
        <f>'Construction Summary'!C16</f>
        <v>0</v>
      </c>
      <c r="J22" s="57">
        <f>IFERROR(AVERAGE(J14:J18),0)</f>
        <v>259.66000000000003</v>
      </c>
      <c r="K22" s="57">
        <f>I22*J22</f>
        <v>0</v>
      </c>
      <c r="L22" s="57">
        <f>IF('Construction Summary'!$C$7="Yes",0.1*K22,0)</f>
        <v>0</v>
      </c>
      <c r="M22" s="58">
        <f>SUM(K22,L22)</f>
        <v>0</v>
      </c>
    </row>
    <row r="23" spans="1:13" x14ac:dyDescent="0.25">
      <c r="I23" s="59"/>
      <c r="J23" s="53"/>
      <c r="K23" s="53"/>
      <c r="L23" s="53" t="s">
        <v>307</v>
      </c>
      <c r="M23" s="60" t="e">
        <f>'Construction Summary'!C19</f>
        <v>#REF!</v>
      </c>
    </row>
    <row r="24" spans="1:13" x14ac:dyDescent="0.25">
      <c r="L24" s="35" t="s">
        <v>308</v>
      </c>
      <c r="M24" s="60" t="e">
        <f>M23-M22</f>
        <v>#REF!</v>
      </c>
    </row>
    <row r="25" spans="1:13" x14ac:dyDescent="0.25">
      <c r="L25" s="35" t="s">
        <v>309</v>
      </c>
      <c r="M25" s="61">
        <f>IFERROR(-(1-M23/M22),0)</f>
        <v>0</v>
      </c>
    </row>
    <row r="26" spans="1:13" x14ac:dyDescent="0.25">
      <c r="I26" s="62"/>
    </row>
    <row r="28" spans="1:13" x14ac:dyDescent="0.25">
      <c r="A28" s="16" t="s">
        <v>310</v>
      </c>
    </row>
  </sheetData>
  <sheetProtection algorithmName="SHA-512" hashValue="lFN/uVIkxMJfBdys+xoKLFizTbaJ0ofqGeVgH0Fpmp7YI5VOQA33LQ2UBr3ArMmdYLGZfxi/VoNBOHrQmRJYaw==" saltValue="3pbcfK/qeJGuGfysjcCX/Q==" spinCount="100000" sheet="1" objects="1" scenarios="1" selectLockedCells="1"/>
  <mergeCells count="19">
    <mergeCell ref="C19:E19"/>
    <mergeCell ref="G19:H19"/>
    <mergeCell ref="C16:E16"/>
    <mergeCell ref="G16:H16"/>
    <mergeCell ref="C17:E17"/>
    <mergeCell ref="G17:H17"/>
    <mergeCell ref="C18:E18"/>
    <mergeCell ref="G18:H18"/>
    <mergeCell ref="J5:K5"/>
    <mergeCell ref="C14:E14"/>
    <mergeCell ref="G14:H14"/>
    <mergeCell ref="C15:E15"/>
    <mergeCell ref="G15:H15"/>
    <mergeCell ref="C13:E13"/>
    <mergeCell ref="G13:H13"/>
    <mergeCell ref="B5:C5"/>
    <mergeCell ref="D5:E5"/>
    <mergeCell ref="F5:G5"/>
    <mergeCell ref="H5:I5"/>
  </mergeCells>
  <hyperlinks>
    <hyperlink ref="A28" r:id="rId1" xr:uid="{629B2F97-7681-40C3-B30B-B831C5BCB37C}"/>
  </hyperlinks>
  <pageMargins left="0.7" right="0.7" top="0.75" bottom="0.75" header="0.3" footer="0.3"/>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72E84-639A-4FE7-992A-70E7C463C3B6}">
  <dimension ref="A1:M145"/>
  <sheetViews>
    <sheetView topLeftCell="A141" workbookViewId="0">
      <selection activeCell="F71" sqref="F71"/>
    </sheetView>
  </sheetViews>
  <sheetFormatPr defaultColWidth="8.85546875" defaultRowHeight="15" x14ac:dyDescent="0.25"/>
  <cols>
    <col min="1" max="1" width="47.7109375" style="3" bestFit="1" customWidth="1"/>
    <col min="2" max="16384" width="8.85546875" style="3"/>
  </cols>
  <sheetData>
    <row r="1" spans="1:13" x14ac:dyDescent="0.25">
      <c r="A1" s="17" t="s">
        <v>311</v>
      </c>
    </row>
    <row r="2" spans="1:13" x14ac:dyDescent="0.25">
      <c r="B2" s="420" t="s">
        <v>312</v>
      </c>
      <c r="C2" s="420"/>
      <c r="D2" s="420"/>
      <c r="E2" s="420"/>
      <c r="F2" s="420"/>
      <c r="G2" s="420"/>
      <c r="H2" s="420"/>
      <c r="I2" s="420"/>
      <c r="J2" s="420"/>
      <c r="K2" s="420"/>
      <c r="M2" s="3" t="s">
        <v>312</v>
      </c>
    </row>
    <row r="3" spans="1:13" x14ac:dyDescent="0.25">
      <c r="B3" s="419" t="s">
        <v>285</v>
      </c>
      <c r="C3" s="419"/>
      <c r="D3" s="419" t="s">
        <v>26</v>
      </c>
      <c r="E3" s="419"/>
      <c r="F3" s="419" t="s">
        <v>27</v>
      </c>
      <c r="G3" s="419"/>
      <c r="H3" s="419" t="s">
        <v>28</v>
      </c>
      <c r="I3" s="419"/>
      <c r="J3" s="419" t="s">
        <v>286</v>
      </c>
      <c r="K3" s="419"/>
      <c r="M3" s="3" t="s">
        <v>313</v>
      </c>
    </row>
    <row r="4" spans="1:13" x14ac:dyDescent="0.25">
      <c r="B4" s="419">
        <v>500</v>
      </c>
      <c r="C4" s="419"/>
      <c r="D4" s="419">
        <v>700</v>
      </c>
      <c r="E4" s="419"/>
      <c r="F4" s="419">
        <v>900</v>
      </c>
      <c r="G4" s="419"/>
      <c r="H4" s="419">
        <v>1200</v>
      </c>
      <c r="I4" s="419"/>
      <c r="J4" s="419">
        <v>1500</v>
      </c>
      <c r="K4" s="419"/>
      <c r="M4" s="3" t="s">
        <v>314</v>
      </c>
    </row>
    <row r="5" spans="1:13" x14ac:dyDescent="0.25">
      <c r="B5" s="337" t="s">
        <v>287</v>
      </c>
      <c r="C5" s="337" t="s">
        <v>288</v>
      </c>
      <c r="D5" s="337" t="s">
        <v>287</v>
      </c>
      <c r="E5" s="337" t="s">
        <v>288</v>
      </c>
      <c r="F5" s="337" t="s">
        <v>287</v>
      </c>
      <c r="G5" s="337" t="s">
        <v>288</v>
      </c>
      <c r="H5" s="337" t="s">
        <v>287</v>
      </c>
      <c r="I5" s="337" t="s">
        <v>288</v>
      </c>
      <c r="J5" s="337" t="s">
        <v>287</v>
      </c>
      <c r="K5" s="337" t="s">
        <v>288</v>
      </c>
      <c r="M5" s="3" t="s">
        <v>315</v>
      </c>
    </row>
    <row r="6" spans="1:13" x14ac:dyDescent="0.25">
      <c r="A6" s="3" t="s">
        <v>289</v>
      </c>
      <c r="B6" s="38">
        <v>150702</v>
      </c>
      <c r="C6" s="38">
        <v>263728</v>
      </c>
      <c r="D6" s="38">
        <v>195470</v>
      </c>
      <c r="E6" s="38">
        <v>342072</v>
      </c>
      <c r="F6" s="38">
        <v>234320</v>
      </c>
      <c r="G6" s="38">
        <v>410060</v>
      </c>
      <c r="H6" s="38">
        <v>280131</v>
      </c>
      <c r="I6" s="38">
        <v>490230</v>
      </c>
      <c r="J6" s="38">
        <v>330415</v>
      </c>
      <c r="K6" s="38">
        <v>578227</v>
      </c>
      <c r="M6" s="3" t="s">
        <v>316</v>
      </c>
    </row>
    <row r="7" spans="1:13" x14ac:dyDescent="0.25">
      <c r="A7" s="39" t="s">
        <v>317</v>
      </c>
      <c r="B7" s="40">
        <f>B6/B4</f>
        <v>301.404</v>
      </c>
      <c r="C7" s="40">
        <f>C6/B4</f>
        <v>527.45600000000002</v>
      </c>
      <c r="D7" s="40">
        <f>D6/D4</f>
        <v>279.24285714285713</v>
      </c>
      <c r="E7" s="40">
        <f>E6/D4</f>
        <v>488.6742857142857</v>
      </c>
      <c r="F7" s="40">
        <f>F6/F4</f>
        <v>260.35555555555555</v>
      </c>
      <c r="G7" s="40">
        <f>G6/F4</f>
        <v>455.62222222222221</v>
      </c>
      <c r="H7" s="40">
        <f>H6/H4</f>
        <v>233.4425</v>
      </c>
      <c r="I7" s="40">
        <f>I6/H4</f>
        <v>408.52499999999998</v>
      </c>
      <c r="J7" s="40">
        <f>J6/J4</f>
        <v>220.27666666666667</v>
      </c>
      <c r="K7" s="40">
        <f>K6/J4</f>
        <v>385.48466666666667</v>
      </c>
      <c r="M7" s="3" t="s">
        <v>318</v>
      </c>
    </row>
    <row r="8" spans="1:13" x14ac:dyDescent="0.25">
      <c r="A8" s="3" t="s">
        <v>319</v>
      </c>
      <c r="B8" s="38">
        <v>130501</v>
      </c>
      <c r="C8" s="38">
        <v>228377</v>
      </c>
      <c r="D8" s="38">
        <v>171349</v>
      </c>
      <c r="E8" s="38">
        <v>299860</v>
      </c>
      <c r="F8" s="38">
        <v>208655</v>
      </c>
      <c r="G8" s="38">
        <v>365146</v>
      </c>
      <c r="H8" s="38">
        <v>256608</v>
      </c>
      <c r="I8" s="38">
        <v>449064</v>
      </c>
      <c r="J8" s="38">
        <v>305587</v>
      </c>
      <c r="K8" s="38">
        <v>534777</v>
      </c>
      <c r="M8" s="3" t="s">
        <v>320</v>
      </c>
    </row>
    <row r="9" spans="1:13" x14ac:dyDescent="0.25">
      <c r="A9" s="39" t="s">
        <v>317</v>
      </c>
      <c r="B9" s="40">
        <f>B8/B4</f>
        <v>261.00200000000001</v>
      </c>
      <c r="C9" s="40">
        <f>C8/B4</f>
        <v>456.75400000000002</v>
      </c>
      <c r="D9" s="40">
        <f>D8/D4</f>
        <v>244.78428571428572</v>
      </c>
      <c r="E9" s="40">
        <f>E8/D4</f>
        <v>428.37142857142857</v>
      </c>
      <c r="F9" s="40">
        <f>F8/F4</f>
        <v>231.8388888888889</v>
      </c>
      <c r="G9" s="40">
        <f>G8/F4</f>
        <v>405.71777777777777</v>
      </c>
      <c r="H9" s="40">
        <f>H8/H4</f>
        <v>213.84</v>
      </c>
      <c r="I9" s="40">
        <f>I8/H4</f>
        <v>374.22</v>
      </c>
      <c r="J9" s="40">
        <f>J8/J4</f>
        <v>203.72466666666668</v>
      </c>
      <c r="K9" s="40">
        <f>K8/J4</f>
        <v>356.51799999999997</v>
      </c>
      <c r="M9" s="3" t="s">
        <v>321</v>
      </c>
    </row>
    <row r="10" spans="1:13" x14ac:dyDescent="0.25">
      <c r="A10" s="3" t="s">
        <v>291</v>
      </c>
      <c r="B10" s="38">
        <v>118149</v>
      </c>
      <c r="C10" s="38">
        <v>206761</v>
      </c>
      <c r="D10" s="38">
        <v>160607</v>
      </c>
      <c r="E10" s="38">
        <v>281062</v>
      </c>
      <c r="F10" s="38">
        <v>202951</v>
      </c>
      <c r="G10" s="38">
        <v>355164</v>
      </c>
      <c r="H10" s="38">
        <v>267045</v>
      </c>
      <c r="I10" s="38">
        <v>467328</v>
      </c>
      <c r="J10" s="38">
        <v>330472</v>
      </c>
      <c r="K10" s="38">
        <v>578326</v>
      </c>
      <c r="M10" s="3" t="s">
        <v>322</v>
      </c>
    </row>
    <row r="11" spans="1:13" x14ac:dyDescent="0.25">
      <c r="A11" s="39" t="s">
        <v>317</v>
      </c>
      <c r="B11" s="40">
        <f>B10/B4</f>
        <v>236.298</v>
      </c>
      <c r="C11" s="40">
        <f>C10/B4</f>
        <v>413.52199999999999</v>
      </c>
      <c r="D11" s="40">
        <f>D10/D4</f>
        <v>229.43857142857144</v>
      </c>
      <c r="E11" s="40">
        <f>E10/D4</f>
        <v>401.51714285714286</v>
      </c>
      <c r="F11" s="40">
        <f>F10/F4</f>
        <v>225.5011111111111</v>
      </c>
      <c r="G11" s="40">
        <f>G10/F4</f>
        <v>394.62666666666667</v>
      </c>
      <c r="H11" s="40">
        <f>H10/H4</f>
        <v>222.53749999999999</v>
      </c>
      <c r="I11" s="40">
        <f>I10/H4</f>
        <v>389.44</v>
      </c>
      <c r="J11" s="40">
        <f>J10/J4</f>
        <v>220.31466666666665</v>
      </c>
      <c r="K11" s="40">
        <f>K10/J4</f>
        <v>385.55066666666664</v>
      </c>
      <c r="M11" s="3" t="s">
        <v>323</v>
      </c>
    </row>
    <row r="12" spans="1:13" x14ac:dyDescent="0.25">
      <c r="A12" s="3" t="s">
        <v>292</v>
      </c>
      <c r="B12" s="38">
        <v>132969</v>
      </c>
      <c r="C12" s="38">
        <v>212750</v>
      </c>
      <c r="D12" s="38">
        <v>186156</v>
      </c>
      <c r="E12" s="38">
        <v>297850</v>
      </c>
      <c r="F12" s="38">
        <v>239344</v>
      </c>
      <c r="G12" s="38">
        <v>382950</v>
      </c>
      <c r="H12" s="38">
        <v>319125</v>
      </c>
      <c r="I12" s="38">
        <v>510600</v>
      </c>
      <c r="J12" s="38">
        <v>398906</v>
      </c>
      <c r="K12" s="38">
        <v>638250</v>
      </c>
    </row>
    <row r="13" spans="1:13" x14ac:dyDescent="0.25">
      <c r="A13" s="39" t="s">
        <v>317</v>
      </c>
      <c r="B13" s="40">
        <f>B12/B4</f>
        <v>265.93799999999999</v>
      </c>
      <c r="C13" s="40">
        <f>C12/B4</f>
        <v>425.5</v>
      </c>
      <c r="D13" s="40">
        <f>D12/D4</f>
        <v>265.93714285714287</v>
      </c>
      <c r="E13" s="40">
        <f>E12/D4</f>
        <v>425.5</v>
      </c>
      <c r="F13" s="40">
        <f>F12/F4</f>
        <v>265.9377777777778</v>
      </c>
      <c r="G13" s="40">
        <f>G12/F4</f>
        <v>425.5</v>
      </c>
      <c r="H13" s="40">
        <f>H12/H4</f>
        <v>265.9375</v>
      </c>
      <c r="I13" s="40">
        <f>I12/H4</f>
        <v>425.5</v>
      </c>
      <c r="J13" s="40">
        <f>J12/J4</f>
        <v>265.93733333333336</v>
      </c>
      <c r="K13" s="40">
        <f>K12/J4</f>
        <v>425.5</v>
      </c>
    </row>
    <row r="15" spans="1:13" x14ac:dyDescent="0.25">
      <c r="B15" s="420" t="s">
        <v>313</v>
      </c>
      <c r="C15" s="420"/>
      <c r="D15" s="420"/>
      <c r="E15" s="420"/>
      <c r="F15" s="420"/>
      <c r="G15" s="420"/>
      <c r="H15" s="420"/>
      <c r="I15" s="420"/>
      <c r="J15" s="420"/>
      <c r="K15" s="420"/>
    </row>
    <row r="16" spans="1:13" x14ac:dyDescent="0.25">
      <c r="B16" s="419" t="s">
        <v>285</v>
      </c>
      <c r="C16" s="419"/>
      <c r="D16" s="419" t="s">
        <v>26</v>
      </c>
      <c r="E16" s="419"/>
      <c r="F16" s="419" t="s">
        <v>27</v>
      </c>
      <c r="G16" s="419"/>
      <c r="H16" s="419" t="s">
        <v>28</v>
      </c>
      <c r="I16" s="419"/>
      <c r="J16" s="419" t="s">
        <v>286</v>
      </c>
      <c r="K16" s="419"/>
    </row>
    <row r="17" spans="1:11" x14ac:dyDescent="0.25">
      <c r="B17" s="419">
        <v>500</v>
      </c>
      <c r="C17" s="419"/>
      <c r="D17" s="419">
        <v>700</v>
      </c>
      <c r="E17" s="419"/>
      <c r="F17" s="419">
        <v>900</v>
      </c>
      <c r="G17" s="419"/>
      <c r="H17" s="419">
        <v>1200</v>
      </c>
      <c r="I17" s="419"/>
      <c r="J17" s="419">
        <v>1500</v>
      </c>
      <c r="K17" s="419"/>
    </row>
    <row r="18" spans="1:11" x14ac:dyDescent="0.25">
      <c r="B18" s="337" t="s">
        <v>287</v>
      </c>
      <c r="C18" s="337" t="s">
        <v>288</v>
      </c>
      <c r="D18" s="337" t="s">
        <v>287</v>
      </c>
      <c r="E18" s="337" t="s">
        <v>288</v>
      </c>
      <c r="F18" s="337" t="s">
        <v>287</v>
      </c>
      <c r="G18" s="337" t="s">
        <v>288</v>
      </c>
      <c r="H18" s="337" t="s">
        <v>287</v>
      </c>
      <c r="I18" s="337" t="s">
        <v>288</v>
      </c>
      <c r="J18" s="337" t="s">
        <v>287</v>
      </c>
      <c r="K18" s="337" t="s">
        <v>288</v>
      </c>
    </row>
    <row r="19" spans="1:11" x14ac:dyDescent="0.25">
      <c r="A19" s="3" t="s">
        <v>289</v>
      </c>
      <c r="B19" s="38">
        <v>141807</v>
      </c>
      <c r="C19" s="38">
        <v>248162</v>
      </c>
      <c r="D19" s="38">
        <v>183759</v>
      </c>
      <c r="E19" s="38">
        <v>321579</v>
      </c>
      <c r="F19" s="38">
        <v>234320</v>
      </c>
      <c r="G19" s="38">
        <v>220167</v>
      </c>
      <c r="H19" s="38">
        <v>385293</v>
      </c>
      <c r="I19" s="38">
        <v>263040</v>
      </c>
      <c r="J19" s="38">
        <v>460320</v>
      </c>
      <c r="K19" s="38">
        <v>310108</v>
      </c>
    </row>
    <row r="20" spans="1:11" x14ac:dyDescent="0.25">
      <c r="A20" s="39" t="s">
        <v>317</v>
      </c>
      <c r="B20" s="40">
        <f>B19/B17</f>
        <v>283.61399999999998</v>
      </c>
      <c r="C20" s="40">
        <f>C19/B17</f>
        <v>496.32400000000001</v>
      </c>
      <c r="D20" s="40">
        <f>D19/D17</f>
        <v>262.51285714285711</v>
      </c>
      <c r="E20" s="40">
        <f>E19/D17</f>
        <v>459.39857142857142</v>
      </c>
      <c r="F20" s="40">
        <f>F19/F17</f>
        <v>260.35555555555555</v>
      </c>
      <c r="G20" s="40">
        <f>G19/F17</f>
        <v>244.63</v>
      </c>
      <c r="H20" s="40">
        <f>H19/H17</f>
        <v>321.07749999999999</v>
      </c>
      <c r="I20" s="40">
        <f>I19/H17</f>
        <v>219.2</v>
      </c>
      <c r="J20" s="40">
        <f>J19/J17</f>
        <v>306.88</v>
      </c>
      <c r="K20" s="40">
        <f>K19/J17</f>
        <v>206.73866666666666</v>
      </c>
    </row>
    <row r="21" spans="1:11" x14ac:dyDescent="0.25">
      <c r="A21" s="3" t="s">
        <v>319</v>
      </c>
      <c r="B21" s="38">
        <v>123530</v>
      </c>
      <c r="C21" s="38">
        <v>216178</v>
      </c>
      <c r="D21" s="38">
        <v>161935</v>
      </c>
      <c r="E21" s="38">
        <v>283387</v>
      </c>
      <c r="F21" s="38">
        <v>196947</v>
      </c>
      <c r="G21" s="38">
        <v>344657</v>
      </c>
      <c r="H21" s="38">
        <v>241757</v>
      </c>
      <c r="I21" s="38">
        <v>423075</v>
      </c>
      <c r="J21" s="38">
        <v>287644</v>
      </c>
      <c r="K21" s="38">
        <v>503377</v>
      </c>
    </row>
    <row r="22" spans="1:11" x14ac:dyDescent="0.25">
      <c r="A22" s="39" t="s">
        <v>317</v>
      </c>
      <c r="B22" s="40">
        <f>B21/B17</f>
        <v>247.06</v>
      </c>
      <c r="C22" s="40">
        <f>C21/B17</f>
        <v>432.35599999999999</v>
      </c>
      <c r="D22" s="40">
        <f>D21/D17</f>
        <v>231.33571428571429</v>
      </c>
      <c r="E22" s="40">
        <f>E21/D17</f>
        <v>404.83857142857141</v>
      </c>
      <c r="F22" s="40">
        <f>F21/F17</f>
        <v>218.83</v>
      </c>
      <c r="G22" s="40">
        <f>G21/F17</f>
        <v>382.95222222222225</v>
      </c>
      <c r="H22" s="40">
        <f>H21/H17</f>
        <v>201.46416666666667</v>
      </c>
      <c r="I22" s="40">
        <f>I21/H17</f>
        <v>352.5625</v>
      </c>
      <c r="J22" s="40">
        <f>J21/J17</f>
        <v>191.76266666666666</v>
      </c>
      <c r="K22" s="40">
        <f>K21/J17</f>
        <v>335.58466666666669</v>
      </c>
    </row>
    <row r="23" spans="1:11" x14ac:dyDescent="0.25">
      <c r="A23" s="3" t="s">
        <v>291</v>
      </c>
      <c r="B23" s="38">
        <v>112683</v>
      </c>
      <c r="C23" s="38">
        <v>197195</v>
      </c>
      <c r="D23" s="38">
        <v>153411</v>
      </c>
      <c r="E23" s="38">
        <v>268470</v>
      </c>
      <c r="F23" s="38">
        <v>194036</v>
      </c>
      <c r="G23" s="38">
        <v>339564</v>
      </c>
      <c r="H23" s="38">
        <v>255498</v>
      </c>
      <c r="I23" s="38">
        <v>447121</v>
      </c>
      <c r="J23" s="38">
        <v>316356</v>
      </c>
      <c r="K23" s="38">
        <v>553622</v>
      </c>
    </row>
    <row r="24" spans="1:11" x14ac:dyDescent="0.25">
      <c r="A24" s="39" t="s">
        <v>317</v>
      </c>
      <c r="B24" s="40">
        <f>B23/B17</f>
        <v>225.36600000000001</v>
      </c>
      <c r="C24" s="40">
        <f>C23/B17</f>
        <v>394.39</v>
      </c>
      <c r="D24" s="40">
        <f>D23/D17</f>
        <v>219.15857142857143</v>
      </c>
      <c r="E24" s="40">
        <f>E23/D17</f>
        <v>383.52857142857141</v>
      </c>
      <c r="F24" s="40">
        <f>F23/F17</f>
        <v>215.59555555555556</v>
      </c>
      <c r="G24" s="40">
        <f>G23/F17</f>
        <v>377.29333333333335</v>
      </c>
      <c r="H24" s="40">
        <f>H23/H17</f>
        <v>212.91499999999999</v>
      </c>
      <c r="I24" s="40">
        <f>I23/H17</f>
        <v>372.60083333333336</v>
      </c>
      <c r="J24" s="40">
        <f>J23/J17</f>
        <v>210.904</v>
      </c>
      <c r="K24" s="40">
        <f>K23/J17</f>
        <v>369.08133333333336</v>
      </c>
    </row>
    <row r="25" spans="1:11" x14ac:dyDescent="0.25">
      <c r="A25" s="3" t="s">
        <v>292</v>
      </c>
      <c r="B25" s="38">
        <v>125139</v>
      </c>
      <c r="C25" s="38">
        <v>200222</v>
      </c>
      <c r="D25" s="38">
        <v>175194</v>
      </c>
      <c r="E25" s="38">
        <v>280311</v>
      </c>
      <c r="F25" s="38">
        <v>225250</v>
      </c>
      <c r="G25" s="38">
        <v>360400</v>
      </c>
      <c r="H25" s="38">
        <v>300333</v>
      </c>
      <c r="I25" s="38">
        <v>480533</v>
      </c>
      <c r="J25" s="38">
        <v>375417</v>
      </c>
      <c r="K25" s="38">
        <v>600666</v>
      </c>
    </row>
    <row r="26" spans="1:11" x14ac:dyDescent="0.25">
      <c r="A26" s="39" t="s">
        <v>317</v>
      </c>
      <c r="B26" s="40">
        <f>B25/B17</f>
        <v>250.27799999999999</v>
      </c>
      <c r="C26" s="40">
        <f>C25/B17</f>
        <v>400.44400000000002</v>
      </c>
      <c r="D26" s="40">
        <f>D25/D17</f>
        <v>250.27714285714285</v>
      </c>
      <c r="E26" s="40">
        <f>E25/D17</f>
        <v>400.44428571428574</v>
      </c>
      <c r="F26" s="40">
        <f>F25/F17</f>
        <v>250.27777777777777</v>
      </c>
      <c r="G26" s="40">
        <f>G25/F17</f>
        <v>400.44444444444446</v>
      </c>
      <c r="H26" s="40">
        <f>H25/H17</f>
        <v>250.2775</v>
      </c>
      <c r="I26" s="40">
        <f>I25/H17</f>
        <v>400.44416666666666</v>
      </c>
      <c r="J26" s="40">
        <f>J25/J17</f>
        <v>250.27799999999999</v>
      </c>
      <c r="K26" s="40">
        <f>K25/J17</f>
        <v>400.44400000000002</v>
      </c>
    </row>
    <row r="28" spans="1:11" x14ac:dyDescent="0.25">
      <c r="B28" s="420" t="s">
        <v>314</v>
      </c>
      <c r="C28" s="420"/>
      <c r="D28" s="420"/>
      <c r="E28" s="420"/>
      <c r="F28" s="420"/>
      <c r="G28" s="420"/>
      <c r="H28" s="420"/>
      <c r="I28" s="420"/>
      <c r="J28" s="420"/>
      <c r="K28" s="420"/>
    </row>
    <row r="29" spans="1:11" x14ac:dyDescent="0.25">
      <c r="B29" s="419" t="s">
        <v>285</v>
      </c>
      <c r="C29" s="419"/>
      <c r="D29" s="419" t="s">
        <v>26</v>
      </c>
      <c r="E29" s="419"/>
      <c r="F29" s="419" t="s">
        <v>27</v>
      </c>
      <c r="G29" s="419"/>
      <c r="H29" s="419" t="s">
        <v>28</v>
      </c>
      <c r="I29" s="419"/>
      <c r="J29" s="419" t="s">
        <v>286</v>
      </c>
      <c r="K29" s="419"/>
    </row>
    <row r="30" spans="1:11" x14ac:dyDescent="0.25">
      <c r="B30" s="419">
        <v>500</v>
      </c>
      <c r="C30" s="419"/>
      <c r="D30" s="419">
        <v>700</v>
      </c>
      <c r="E30" s="419"/>
      <c r="F30" s="419">
        <v>900</v>
      </c>
      <c r="G30" s="419"/>
      <c r="H30" s="419">
        <v>1200</v>
      </c>
      <c r="I30" s="419"/>
      <c r="J30" s="419">
        <v>1500</v>
      </c>
      <c r="K30" s="419"/>
    </row>
    <row r="31" spans="1:11" x14ac:dyDescent="0.25">
      <c r="B31" s="337" t="s">
        <v>287</v>
      </c>
      <c r="C31" s="337" t="s">
        <v>288</v>
      </c>
      <c r="D31" s="337" t="s">
        <v>287</v>
      </c>
      <c r="E31" s="337" t="s">
        <v>288</v>
      </c>
      <c r="F31" s="337" t="s">
        <v>287</v>
      </c>
      <c r="G31" s="337" t="s">
        <v>288</v>
      </c>
      <c r="H31" s="337" t="s">
        <v>287</v>
      </c>
      <c r="I31" s="337" t="s">
        <v>288</v>
      </c>
      <c r="J31" s="337" t="s">
        <v>287</v>
      </c>
      <c r="K31" s="337" t="s">
        <v>288</v>
      </c>
    </row>
    <row r="32" spans="1:11" x14ac:dyDescent="0.25">
      <c r="A32" s="3" t="s">
        <v>289</v>
      </c>
      <c r="B32" s="38">
        <v>149463</v>
      </c>
      <c r="C32" s="38">
        <v>261561</v>
      </c>
      <c r="D32" s="38">
        <v>193865</v>
      </c>
      <c r="E32" s="38">
        <v>339263</v>
      </c>
      <c r="F32" s="38">
        <v>232396</v>
      </c>
      <c r="G32" s="38">
        <v>406693</v>
      </c>
      <c r="H32" s="38">
        <v>277833</v>
      </c>
      <c r="I32" s="38">
        <v>486208</v>
      </c>
      <c r="J32" s="38">
        <v>327706</v>
      </c>
      <c r="K32" s="38">
        <v>573485</v>
      </c>
    </row>
    <row r="33" spans="1:11" x14ac:dyDescent="0.25">
      <c r="A33" s="39" t="s">
        <v>317</v>
      </c>
      <c r="B33" s="40">
        <f>B32/B30</f>
        <v>298.92599999999999</v>
      </c>
      <c r="C33" s="40">
        <f>C32/B30</f>
        <v>523.12199999999996</v>
      </c>
      <c r="D33" s="40">
        <f>D32/D30</f>
        <v>276.95</v>
      </c>
      <c r="E33" s="40">
        <f>E32/D30</f>
        <v>484.66142857142859</v>
      </c>
      <c r="F33" s="40">
        <f>F32/F30</f>
        <v>258.21777777777777</v>
      </c>
      <c r="G33" s="40">
        <f>G32/F30</f>
        <v>451.88111111111112</v>
      </c>
      <c r="H33" s="40">
        <f>H32/H30</f>
        <v>231.5275</v>
      </c>
      <c r="I33" s="40">
        <f>I32/H30</f>
        <v>405.17333333333335</v>
      </c>
      <c r="J33" s="40">
        <f>J32/J30</f>
        <v>218.47066666666666</v>
      </c>
      <c r="K33" s="40">
        <f>K32/J30</f>
        <v>382.32333333333332</v>
      </c>
    </row>
    <row r="34" spans="1:11" x14ac:dyDescent="0.25">
      <c r="A34" s="3" t="s">
        <v>319</v>
      </c>
      <c r="B34" s="38">
        <v>129423</v>
      </c>
      <c r="C34" s="38">
        <v>226490</v>
      </c>
      <c r="D34" s="38">
        <v>169935</v>
      </c>
      <c r="E34" s="38">
        <v>297386</v>
      </c>
      <c r="F34" s="38">
        <v>206935</v>
      </c>
      <c r="G34" s="38">
        <v>362136</v>
      </c>
      <c r="H34" s="38">
        <v>254497</v>
      </c>
      <c r="I34" s="38">
        <v>445369</v>
      </c>
      <c r="J34" s="38">
        <v>303074</v>
      </c>
      <c r="K34" s="38">
        <v>530380</v>
      </c>
    </row>
    <row r="35" spans="1:11" x14ac:dyDescent="0.25">
      <c r="A35" s="39" t="s">
        <v>317</v>
      </c>
      <c r="B35" s="40">
        <f>B34/B30</f>
        <v>258.846</v>
      </c>
      <c r="C35" s="40">
        <f>C34/B30</f>
        <v>452.98</v>
      </c>
      <c r="D35" s="40">
        <f>D34/D30</f>
        <v>242.76428571428571</v>
      </c>
      <c r="E35" s="40">
        <f>E34/D30</f>
        <v>424.83714285714285</v>
      </c>
      <c r="F35" s="40">
        <f>F34/F30</f>
        <v>229.92777777777778</v>
      </c>
      <c r="G35" s="40">
        <f>G34/F30</f>
        <v>402.37333333333333</v>
      </c>
      <c r="H35" s="40">
        <f>H34/H30</f>
        <v>212.08083333333335</v>
      </c>
      <c r="I35" s="40">
        <f>I34/H30</f>
        <v>371.14083333333332</v>
      </c>
      <c r="J35" s="40">
        <f>J34/J30</f>
        <v>202.04933333333332</v>
      </c>
      <c r="K35" s="40">
        <f>K34/J30</f>
        <v>353.58666666666664</v>
      </c>
    </row>
    <row r="36" spans="1:11" x14ac:dyDescent="0.25">
      <c r="A36" s="3" t="s">
        <v>291</v>
      </c>
      <c r="B36" s="38">
        <v>117166</v>
      </c>
      <c r="C36" s="38">
        <v>205041</v>
      </c>
      <c r="D36" s="38">
        <v>159269</v>
      </c>
      <c r="E36" s="38">
        <v>278721</v>
      </c>
      <c r="F36" s="38">
        <v>201259</v>
      </c>
      <c r="G36" s="38">
        <v>352203</v>
      </c>
      <c r="H36" s="38">
        <v>264817</v>
      </c>
      <c r="I36" s="38">
        <v>463430</v>
      </c>
      <c r="J36" s="38">
        <v>327714</v>
      </c>
      <c r="K36" s="38">
        <v>573499</v>
      </c>
    </row>
    <row r="37" spans="1:11" x14ac:dyDescent="0.25">
      <c r="A37" s="39" t="s">
        <v>317</v>
      </c>
      <c r="B37" s="40">
        <f>B36/B30</f>
        <v>234.33199999999999</v>
      </c>
      <c r="C37" s="40">
        <f>C36/B30</f>
        <v>410.08199999999999</v>
      </c>
      <c r="D37" s="40">
        <f>D36/D30</f>
        <v>227.52714285714285</v>
      </c>
      <c r="E37" s="40">
        <f>E36/D30</f>
        <v>398.17285714285714</v>
      </c>
      <c r="F37" s="40">
        <f>F36/F30</f>
        <v>223.62111111111111</v>
      </c>
      <c r="G37" s="40">
        <f>G36/F30</f>
        <v>391.33666666666664</v>
      </c>
      <c r="H37" s="40">
        <f>H36/H30</f>
        <v>220.68083333333334</v>
      </c>
      <c r="I37" s="40">
        <f>I36/H30</f>
        <v>386.19166666666666</v>
      </c>
      <c r="J37" s="40">
        <f>J36/J30</f>
        <v>218.476</v>
      </c>
      <c r="K37" s="40">
        <f>K36/J30</f>
        <v>382.33266666666668</v>
      </c>
    </row>
    <row r="38" spans="1:11" x14ac:dyDescent="0.25">
      <c r="A38" s="3" t="s">
        <v>292</v>
      </c>
      <c r="B38" s="38">
        <v>131876</v>
      </c>
      <c r="C38" s="38">
        <v>211001</v>
      </c>
      <c r="D38" s="38">
        <v>184626</v>
      </c>
      <c r="E38" s="38">
        <v>295401</v>
      </c>
      <c r="F38" s="38">
        <v>237376</v>
      </c>
      <c r="G38" s="38">
        <v>379802</v>
      </c>
      <c r="H38" s="38">
        <v>316502</v>
      </c>
      <c r="I38" s="38">
        <v>506403</v>
      </c>
      <c r="J38" s="38">
        <v>395627</v>
      </c>
      <c r="K38" s="38">
        <v>633003</v>
      </c>
    </row>
    <row r="39" spans="1:11" x14ac:dyDescent="0.25">
      <c r="A39" s="39" t="s">
        <v>317</v>
      </c>
      <c r="B39" s="40">
        <f>B38/B30</f>
        <v>263.75200000000001</v>
      </c>
      <c r="C39" s="40">
        <f>C38/B30</f>
        <v>422.00200000000001</v>
      </c>
      <c r="D39" s="40">
        <f>D38/D30</f>
        <v>263.75142857142856</v>
      </c>
      <c r="E39" s="40">
        <f>E38/D30</f>
        <v>422.00142857142856</v>
      </c>
      <c r="F39" s="40">
        <f>F38/F30</f>
        <v>263.75111111111113</v>
      </c>
      <c r="G39" s="40">
        <f>G38/F30</f>
        <v>422.0022222222222</v>
      </c>
      <c r="H39" s="40">
        <f>H38/H30</f>
        <v>263.75166666666667</v>
      </c>
      <c r="I39" s="40">
        <f>I38/H30</f>
        <v>422.0025</v>
      </c>
      <c r="J39" s="40">
        <f>J38/J30</f>
        <v>263.75133333333332</v>
      </c>
      <c r="K39" s="40">
        <f>K38/J30</f>
        <v>422.00200000000001</v>
      </c>
    </row>
    <row r="41" spans="1:11" x14ac:dyDescent="0.25">
      <c r="B41" s="420" t="s">
        <v>315</v>
      </c>
      <c r="C41" s="420"/>
      <c r="D41" s="420"/>
      <c r="E41" s="420"/>
      <c r="F41" s="420"/>
      <c r="G41" s="420"/>
      <c r="H41" s="420"/>
      <c r="I41" s="420"/>
      <c r="J41" s="420"/>
      <c r="K41" s="420"/>
    </row>
    <row r="42" spans="1:11" x14ac:dyDescent="0.25">
      <c r="B42" s="419" t="s">
        <v>285</v>
      </c>
      <c r="C42" s="419"/>
      <c r="D42" s="419" t="s">
        <v>26</v>
      </c>
      <c r="E42" s="419"/>
      <c r="F42" s="419" t="s">
        <v>27</v>
      </c>
      <c r="G42" s="419"/>
      <c r="H42" s="419" t="s">
        <v>28</v>
      </c>
      <c r="I42" s="419"/>
      <c r="J42" s="419" t="s">
        <v>286</v>
      </c>
      <c r="K42" s="419"/>
    </row>
    <row r="43" spans="1:11" x14ac:dyDescent="0.25">
      <c r="B43" s="419">
        <v>500</v>
      </c>
      <c r="C43" s="419"/>
      <c r="D43" s="419">
        <v>700</v>
      </c>
      <c r="E43" s="419"/>
      <c r="F43" s="419">
        <v>900</v>
      </c>
      <c r="G43" s="419"/>
      <c r="H43" s="419">
        <v>1200</v>
      </c>
      <c r="I43" s="419"/>
      <c r="J43" s="419">
        <v>1500</v>
      </c>
      <c r="K43" s="419"/>
    </row>
    <row r="44" spans="1:11" x14ac:dyDescent="0.25">
      <c r="B44" s="337" t="s">
        <v>287</v>
      </c>
      <c r="C44" s="337" t="s">
        <v>288</v>
      </c>
      <c r="D44" s="337" t="s">
        <v>287</v>
      </c>
      <c r="E44" s="337" t="s">
        <v>288</v>
      </c>
      <c r="F44" s="337" t="s">
        <v>287</v>
      </c>
      <c r="G44" s="337" t="s">
        <v>288</v>
      </c>
      <c r="H44" s="337" t="s">
        <v>287</v>
      </c>
      <c r="I44" s="337" t="s">
        <v>288</v>
      </c>
      <c r="J44" s="337" t="s">
        <v>287</v>
      </c>
      <c r="K44" s="337" t="s">
        <v>288</v>
      </c>
    </row>
    <row r="45" spans="1:11" x14ac:dyDescent="0.25">
      <c r="A45" s="3" t="s">
        <v>289</v>
      </c>
      <c r="B45" s="38">
        <v>147031</v>
      </c>
      <c r="C45" s="38">
        <v>257304</v>
      </c>
      <c r="D45" s="38">
        <v>197749</v>
      </c>
      <c r="E45" s="38">
        <v>333810</v>
      </c>
      <c r="F45" s="38">
        <v>228687</v>
      </c>
      <c r="G45" s="38">
        <v>400202</v>
      </c>
      <c r="H45" s="38">
        <v>273437</v>
      </c>
      <c r="I45" s="38">
        <v>478516</v>
      </c>
      <c r="J45" s="38">
        <v>322555</v>
      </c>
      <c r="K45" s="38">
        <v>564471</v>
      </c>
    </row>
    <row r="46" spans="1:11" x14ac:dyDescent="0.25">
      <c r="A46" s="39" t="s">
        <v>317</v>
      </c>
      <c r="B46" s="40">
        <f>B45/B43</f>
        <v>294.06200000000001</v>
      </c>
      <c r="C46" s="40">
        <f>C45/B43</f>
        <v>514.60799999999995</v>
      </c>
      <c r="D46" s="40">
        <f>D45/D43</f>
        <v>282.49857142857144</v>
      </c>
      <c r="E46" s="40">
        <f>E45/D43</f>
        <v>476.87142857142857</v>
      </c>
      <c r="F46" s="40">
        <f>F45/F43</f>
        <v>254.09666666666666</v>
      </c>
      <c r="G46" s="40">
        <f>G45/F43</f>
        <v>444.66888888888889</v>
      </c>
      <c r="H46" s="40">
        <f>H45/H43</f>
        <v>227.86416666666668</v>
      </c>
      <c r="I46" s="40">
        <f>I45/H43</f>
        <v>398.76333333333332</v>
      </c>
      <c r="J46" s="40">
        <f>J45/J43</f>
        <v>215.03666666666666</v>
      </c>
      <c r="K46" s="40">
        <f>K45/J43</f>
        <v>376.31400000000002</v>
      </c>
    </row>
    <row r="47" spans="1:11" x14ac:dyDescent="0.25">
      <c r="A47" s="3" t="s">
        <v>319</v>
      </c>
      <c r="B47" s="38">
        <v>127151</v>
      </c>
      <c r="C47" s="38">
        <v>222514</v>
      </c>
      <c r="D47" s="38">
        <v>167010</v>
      </c>
      <c r="E47" s="38">
        <v>292268</v>
      </c>
      <c r="F47" s="38">
        <v>203430</v>
      </c>
      <c r="G47" s="38">
        <v>356002</v>
      </c>
      <c r="H47" s="38">
        <v>250288</v>
      </c>
      <c r="I47" s="38">
        <v>438004</v>
      </c>
      <c r="J47" s="38">
        <v>298120</v>
      </c>
      <c r="K47" s="38">
        <v>521710</v>
      </c>
    </row>
    <row r="48" spans="1:11" x14ac:dyDescent="0.25">
      <c r="A48" s="39" t="s">
        <v>317</v>
      </c>
      <c r="B48" s="40">
        <f>B47/B43</f>
        <v>254.30199999999999</v>
      </c>
      <c r="C48" s="40">
        <f>C47/B43</f>
        <v>445.02800000000002</v>
      </c>
      <c r="D48" s="40">
        <f>D47/D43</f>
        <v>238.58571428571429</v>
      </c>
      <c r="E48" s="40">
        <f>E47/D43</f>
        <v>417.52571428571429</v>
      </c>
      <c r="F48" s="40">
        <f>F47/F43</f>
        <v>226.03333333333333</v>
      </c>
      <c r="G48" s="40">
        <f>G47/F43</f>
        <v>395.5577777777778</v>
      </c>
      <c r="H48" s="40">
        <f>H47/H43</f>
        <v>208.57333333333332</v>
      </c>
      <c r="I48" s="40">
        <f>I47/H43</f>
        <v>365.00333333333333</v>
      </c>
      <c r="J48" s="40">
        <f>J47/J43</f>
        <v>198.74666666666667</v>
      </c>
      <c r="K48" s="40">
        <f>K47/J43</f>
        <v>347.80666666666667</v>
      </c>
    </row>
    <row r="49" spans="1:11" x14ac:dyDescent="0.25">
      <c r="A49" s="3" t="s">
        <v>291</v>
      </c>
      <c r="B49" s="38">
        <v>114918</v>
      </c>
      <c r="C49" s="38">
        <v>201106</v>
      </c>
      <c r="D49" s="38">
        <v>156159</v>
      </c>
      <c r="E49" s="38">
        <v>273279</v>
      </c>
      <c r="F49" s="38">
        <v>197288</v>
      </c>
      <c r="G49" s="38">
        <v>345255</v>
      </c>
      <c r="H49" s="38">
        <v>259551</v>
      </c>
      <c r="I49" s="38">
        <v>454215</v>
      </c>
      <c r="J49" s="38">
        <v>321158</v>
      </c>
      <c r="K49" s="38">
        <v>562027</v>
      </c>
    </row>
    <row r="50" spans="1:11" x14ac:dyDescent="0.25">
      <c r="A50" s="39" t="s">
        <v>317</v>
      </c>
      <c r="B50" s="40">
        <f>B49/B43</f>
        <v>229.83600000000001</v>
      </c>
      <c r="C50" s="40">
        <f>C49/B43</f>
        <v>402.21199999999999</v>
      </c>
      <c r="D50" s="40">
        <f>D49/D43</f>
        <v>223.08428571428573</v>
      </c>
      <c r="E50" s="40">
        <f>E49/D43</f>
        <v>390.39857142857142</v>
      </c>
      <c r="F50" s="40">
        <f>F49/F43</f>
        <v>219.20888888888888</v>
      </c>
      <c r="G50" s="40">
        <f>G49/F43</f>
        <v>383.61666666666667</v>
      </c>
      <c r="H50" s="40">
        <f>H49/H43</f>
        <v>216.29249999999999</v>
      </c>
      <c r="I50" s="40">
        <f>I49/H43</f>
        <v>378.51249999999999</v>
      </c>
      <c r="J50" s="40">
        <f>J49/J43</f>
        <v>214.10533333333333</v>
      </c>
      <c r="K50" s="40">
        <f>K49/J43</f>
        <v>374.68466666666666</v>
      </c>
    </row>
    <row r="51" spans="1:11" x14ac:dyDescent="0.25">
      <c r="A51" s="3" t="s">
        <v>292</v>
      </c>
      <c r="B51" s="38">
        <v>129725</v>
      </c>
      <c r="C51" s="38">
        <v>207560</v>
      </c>
      <c r="D51" s="38">
        <v>181615</v>
      </c>
      <c r="E51" s="38">
        <v>290584</v>
      </c>
      <c r="F51" s="38">
        <v>233505</v>
      </c>
      <c r="G51" s="38">
        <v>373609</v>
      </c>
      <c r="H51" s="38">
        <v>311340</v>
      </c>
      <c r="I51" s="38">
        <v>498145</v>
      </c>
      <c r="J51" s="38">
        <v>389176</v>
      </c>
      <c r="K51" s="38">
        <v>622681</v>
      </c>
    </row>
    <row r="52" spans="1:11" x14ac:dyDescent="0.25">
      <c r="A52" s="39" t="s">
        <v>317</v>
      </c>
      <c r="B52" s="40">
        <f>B51/B43</f>
        <v>259.45</v>
      </c>
      <c r="C52" s="40">
        <f>C51/B43</f>
        <v>415.12</v>
      </c>
      <c r="D52" s="40">
        <f>D51/D43</f>
        <v>259.45</v>
      </c>
      <c r="E52" s="40">
        <f>E51/D43</f>
        <v>415.12</v>
      </c>
      <c r="F52" s="40">
        <f>F51/F43</f>
        <v>259.45</v>
      </c>
      <c r="G52" s="40">
        <f>G51/F43</f>
        <v>415.12111111111113</v>
      </c>
      <c r="H52" s="40">
        <f>H51/H43</f>
        <v>259.45</v>
      </c>
      <c r="I52" s="40">
        <f>I51/H43</f>
        <v>415.12083333333334</v>
      </c>
      <c r="J52" s="40">
        <f>J51/J43</f>
        <v>259.45066666666668</v>
      </c>
      <c r="K52" s="40">
        <f>K51/J43</f>
        <v>415.12066666666669</v>
      </c>
    </row>
    <row r="54" spans="1:11" x14ac:dyDescent="0.25">
      <c r="B54" s="420" t="s">
        <v>316</v>
      </c>
      <c r="C54" s="420"/>
      <c r="D54" s="420"/>
      <c r="E54" s="420"/>
      <c r="F54" s="420"/>
      <c r="G54" s="420"/>
      <c r="H54" s="420"/>
      <c r="I54" s="420"/>
      <c r="J54" s="420"/>
      <c r="K54" s="420"/>
    </row>
    <row r="55" spans="1:11" x14ac:dyDescent="0.25">
      <c r="B55" s="419" t="s">
        <v>285</v>
      </c>
      <c r="C55" s="419"/>
      <c r="D55" s="419" t="s">
        <v>26</v>
      </c>
      <c r="E55" s="419"/>
      <c r="F55" s="419" t="s">
        <v>27</v>
      </c>
      <c r="G55" s="419"/>
      <c r="H55" s="419" t="s">
        <v>28</v>
      </c>
      <c r="I55" s="419"/>
      <c r="J55" s="419" t="s">
        <v>286</v>
      </c>
      <c r="K55" s="419"/>
    </row>
    <row r="56" spans="1:11" x14ac:dyDescent="0.25">
      <c r="B56" s="419">
        <v>500</v>
      </c>
      <c r="C56" s="419"/>
      <c r="D56" s="419">
        <v>700</v>
      </c>
      <c r="E56" s="419"/>
      <c r="F56" s="419">
        <v>900</v>
      </c>
      <c r="G56" s="419"/>
      <c r="H56" s="419">
        <v>1200</v>
      </c>
      <c r="I56" s="419"/>
      <c r="J56" s="419">
        <v>1500</v>
      </c>
      <c r="K56" s="419"/>
    </row>
    <row r="57" spans="1:11" x14ac:dyDescent="0.25">
      <c r="B57" s="337" t="s">
        <v>287</v>
      </c>
      <c r="C57" s="337" t="s">
        <v>288</v>
      </c>
      <c r="D57" s="337" t="s">
        <v>287</v>
      </c>
      <c r="E57" s="337" t="s">
        <v>288</v>
      </c>
      <c r="F57" s="337" t="s">
        <v>287</v>
      </c>
      <c r="G57" s="337" t="s">
        <v>288</v>
      </c>
      <c r="H57" s="337" t="s">
        <v>287</v>
      </c>
      <c r="I57" s="337" t="s">
        <v>288</v>
      </c>
      <c r="J57" s="337" t="s">
        <v>287</v>
      </c>
      <c r="K57" s="337" t="s">
        <v>288</v>
      </c>
    </row>
    <row r="58" spans="1:11" x14ac:dyDescent="0.25">
      <c r="A58" s="3" t="s">
        <v>289</v>
      </c>
      <c r="B58" s="38">
        <v>147076</v>
      </c>
      <c r="C58" s="38">
        <v>257382</v>
      </c>
      <c r="D58" s="38">
        <v>190843</v>
      </c>
      <c r="E58" s="38">
        <v>333976</v>
      </c>
      <c r="F58" s="38">
        <v>228825</v>
      </c>
      <c r="G58" s="38">
        <v>400443</v>
      </c>
      <c r="H58" s="38">
        <v>273638</v>
      </c>
      <c r="I58" s="38">
        <v>478867</v>
      </c>
      <c r="J58" s="38">
        <v>322823</v>
      </c>
      <c r="K58" s="38">
        <v>564940</v>
      </c>
    </row>
    <row r="59" spans="1:11" x14ac:dyDescent="0.25">
      <c r="A59" s="39" t="s">
        <v>317</v>
      </c>
      <c r="B59" s="40">
        <f>B58/B56</f>
        <v>294.15199999999999</v>
      </c>
      <c r="C59" s="40">
        <f>C58/B56</f>
        <v>514.76400000000001</v>
      </c>
      <c r="D59" s="40">
        <f>D58/D56</f>
        <v>272.63285714285712</v>
      </c>
      <c r="E59" s="40">
        <f>E58/D56</f>
        <v>477.10857142857145</v>
      </c>
      <c r="F59" s="40">
        <f>F58/F56</f>
        <v>254.25</v>
      </c>
      <c r="G59" s="40">
        <f>G58/F56</f>
        <v>444.93666666666667</v>
      </c>
      <c r="H59" s="40">
        <f>H58/H56</f>
        <v>228.03166666666667</v>
      </c>
      <c r="I59" s="40">
        <f>I58/H56</f>
        <v>399.05583333333334</v>
      </c>
      <c r="J59" s="40">
        <f>J58/J56</f>
        <v>215.21533333333332</v>
      </c>
      <c r="K59" s="40">
        <f>K58/J56</f>
        <v>376.62666666666667</v>
      </c>
    </row>
    <row r="60" spans="1:11" x14ac:dyDescent="0.25">
      <c r="A60" s="3" t="s">
        <v>319</v>
      </c>
      <c r="B60" s="38">
        <v>127035</v>
      </c>
      <c r="C60" s="38">
        <v>222311</v>
      </c>
      <c r="D60" s="38">
        <v>166914</v>
      </c>
      <c r="E60" s="38">
        <v>292099</v>
      </c>
      <c r="F60" s="38">
        <v>203364</v>
      </c>
      <c r="G60" s="38">
        <v>355886</v>
      </c>
      <c r="H60" s="38">
        <v>250302</v>
      </c>
      <c r="I60" s="38">
        <v>438029</v>
      </c>
      <c r="J60" s="38">
        <v>298191</v>
      </c>
      <c r="K60" s="38">
        <v>521835</v>
      </c>
    </row>
    <row r="61" spans="1:11" x14ac:dyDescent="0.25">
      <c r="A61" s="39" t="s">
        <v>317</v>
      </c>
      <c r="B61" s="40">
        <f>B60/B56</f>
        <v>254.07</v>
      </c>
      <c r="C61" s="40">
        <f>C60/B56</f>
        <v>444.62200000000001</v>
      </c>
      <c r="D61" s="40">
        <f>D60/D56</f>
        <v>238.44857142857143</v>
      </c>
      <c r="E61" s="40">
        <f>E60/D56</f>
        <v>417.28428571428572</v>
      </c>
      <c r="F61" s="40">
        <f>F60/F56</f>
        <v>225.96</v>
      </c>
      <c r="G61" s="40">
        <f>G60/F56</f>
        <v>395.42888888888888</v>
      </c>
      <c r="H61" s="40">
        <f>H60/H56</f>
        <v>208.58500000000001</v>
      </c>
      <c r="I61" s="40">
        <f>I60/H56</f>
        <v>365.02416666666664</v>
      </c>
      <c r="J61" s="40">
        <f>J60/J56</f>
        <v>198.79400000000001</v>
      </c>
      <c r="K61" s="40">
        <f>K60/J56</f>
        <v>347.89</v>
      </c>
    </row>
    <row r="62" spans="1:11" x14ac:dyDescent="0.25">
      <c r="A62" s="3" t="s">
        <v>291</v>
      </c>
      <c r="B62" s="38">
        <v>114635</v>
      </c>
      <c r="C62" s="38">
        <v>200611</v>
      </c>
      <c r="D62" s="38">
        <v>155725</v>
      </c>
      <c r="E62" s="38">
        <v>272519</v>
      </c>
      <c r="F62" s="38">
        <v>196702</v>
      </c>
      <c r="G62" s="38">
        <v>344229</v>
      </c>
      <c r="H62" s="38">
        <v>258742</v>
      </c>
      <c r="I62" s="38">
        <v>452798</v>
      </c>
      <c r="J62" s="38">
        <v>320120</v>
      </c>
      <c r="K62" s="38">
        <v>560210</v>
      </c>
    </row>
    <row r="63" spans="1:11" x14ac:dyDescent="0.25">
      <c r="A63" s="39" t="s">
        <v>317</v>
      </c>
      <c r="B63" s="40">
        <f>B62/B56</f>
        <v>229.27</v>
      </c>
      <c r="C63" s="40">
        <f>C62/B56</f>
        <v>401.22199999999998</v>
      </c>
      <c r="D63" s="40">
        <f>D62/D56</f>
        <v>222.46428571428572</v>
      </c>
      <c r="E63" s="40">
        <f>E62/D56</f>
        <v>389.31285714285713</v>
      </c>
      <c r="F63" s="40">
        <f>F62/F56</f>
        <v>218.55777777777777</v>
      </c>
      <c r="G63" s="40">
        <f>G62/F56</f>
        <v>382.47666666666669</v>
      </c>
      <c r="H63" s="40">
        <f>H62/H56</f>
        <v>215.61833333333334</v>
      </c>
      <c r="I63" s="40">
        <f>I62/H56</f>
        <v>377.33166666666665</v>
      </c>
      <c r="J63" s="40">
        <f>J62/J56</f>
        <v>213.41333333333333</v>
      </c>
      <c r="K63" s="40">
        <f>K62/J56</f>
        <v>373.47333333333336</v>
      </c>
    </row>
    <row r="64" spans="1:11" x14ac:dyDescent="0.25">
      <c r="A64" s="3" t="s">
        <v>292</v>
      </c>
      <c r="B64" s="38">
        <v>129761</v>
      </c>
      <c r="C64" s="38">
        <v>207617</v>
      </c>
      <c r="D64" s="38">
        <v>181665</v>
      </c>
      <c r="E64" s="38">
        <v>290664</v>
      </c>
      <c r="F64" s="38">
        <v>233570</v>
      </c>
      <c r="G64" s="38">
        <v>373711</v>
      </c>
      <c r="H64" s="38">
        <v>311426</v>
      </c>
      <c r="I64" s="38">
        <v>498282</v>
      </c>
      <c r="J64" s="38">
        <v>389283</v>
      </c>
      <c r="K64" s="38">
        <v>622852</v>
      </c>
    </row>
    <row r="65" spans="1:11" x14ac:dyDescent="0.25">
      <c r="A65" s="39" t="s">
        <v>317</v>
      </c>
      <c r="B65" s="40">
        <f>B64/B56</f>
        <v>259.52199999999999</v>
      </c>
      <c r="C65" s="40">
        <f>C64/B56</f>
        <v>415.23399999999998</v>
      </c>
      <c r="D65" s="40">
        <f>D64/D56</f>
        <v>259.52142857142854</v>
      </c>
      <c r="E65" s="40">
        <f>E64/D56</f>
        <v>415.2342857142857</v>
      </c>
      <c r="F65" s="40">
        <f>F64/F56</f>
        <v>259.52222222222224</v>
      </c>
      <c r="G65" s="40">
        <f>G64/F56</f>
        <v>415.23444444444442</v>
      </c>
      <c r="H65" s="40">
        <f>H64/H56</f>
        <v>259.52166666666665</v>
      </c>
      <c r="I65" s="40">
        <f>I64/H56</f>
        <v>415.23500000000001</v>
      </c>
      <c r="J65" s="40">
        <f>J64/J56</f>
        <v>259.52199999999999</v>
      </c>
      <c r="K65" s="40">
        <f>K64/J56</f>
        <v>415.23466666666667</v>
      </c>
    </row>
    <row r="67" spans="1:11" x14ac:dyDescent="0.25">
      <c r="B67" s="420" t="s">
        <v>318</v>
      </c>
      <c r="C67" s="420"/>
      <c r="D67" s="420"/>
      <c r="E67" s="420"/>
      <c r="F67" s="420"/>
      <c r="G67" s="420"/>
      <c r="H67" s="420"/>
      <c r="I67" s="420"/>
      <c r="J67" s="420"/>
      <c r="K67" s="420"/>
    </row>
    <row r="68" spans="1:11" x14ac:dyDescent="0.25">
      <c r="B68" s="419" t="s">
        <v>285</v>
      </c>
      <c r="C68" s="419"/>
      <c r="D68" s="419" t="s">
        <v>26</v>
      </c>
      <c r="E68" s="419"/>
      <c r="F68" s="419" t="s">
        <v>27</v>
      </c>
      <c r="G68" s="419"/>
      <c r="H68" s="419" t="s">
        <v>28</v>
      </c>
      <c r="I68" s="419"/>
      <c r="J68" s="419" t="s">
        <v>286</v>
      </c>
      <c r="K68" s="419"/>
    </row>
    <row r="69" spans="1:11" x14ac:dyDescent="0.25">
      <c r="B69" s="419">
        <v>500</v>
      </c>
      <c r="C69" s="419"/>
      <c r="D69" s="419">
        <v>700</v>
      </c>
      <c r="E69" s="419"/>
      <c r="F69" s="419">
        <v>900</v>
      </c>
      <c r="G69" s="419"/>
      <c r="H69" s="419">
        <v>1200</v>
      </c>
      <c r="I69" s="419"/>
      <c r="J69" s="419">
        <v>1500</v>
      </c>
      <c r="K69" s="419"/>
    </row>
    <row r="70" spans="1:11" x14ac:dyDescent="0.25">
      <c r="B70" s="337" t="s">
        <v>287</v>
      </c>
      <c r="C70" s="337" t="s">
        <v>288</v>
      </c>
      <c r="D70" s="337" t="s">
        <v>287</v>
      </c>
      <c r="E70" s="337" t="s">
        <v>288</v>
      </c>
      <c r="F70" s="337" t="s">
        <v>287</v>
      </c>
      <c r="G70" s="337" t="s">
        <v>288</v>
      </c>
      <c r="H70" s="337" t="s">
        <v>287</v>
      </c>
      <c r="I70" s="337" t="s">
        <v>288</v>
      </c>
      <c r="J70" s="337" t="s">
        <v>287</v>
      </c>
      <c r="K70" s="337" t="s">
        <v>288</v>
      </c>
    </row>
    <row r="71" spans="1:11" x14ac:dyDescent="0.25">
      <c r="A71" s="3" t="s">
        <v>289</v>
      </c>
      <c r="B71" s="38">
        <v>149418</v>
      </c>
      <c r="C71" s="38">
        <v>261482</v>
      </c>
      <c r="D71" s="38">
        <v>193770</v>
      </c>
      <c r="E71" s="38">
        <v>339097</v>
      </c>
      <c r="F71" s="38">
        <v>232259</v>
      </c>
      <c r="G71" s="38">
        <v>406453</v>
      </c>
      <c r="H71" s="38">
        <v>277632</v>
      </c>
      <c r="I71" s="38">
        <v>485856</v>
      </c>
      <c r="J71" s="38">
        <v>327438</v>
      </c>
      <c r="K71" s="38">
        <v>573016</v>
      </c>
    </row>
    <row r="72" spans="1:11" x14ac:dyDescent="0.25">
      <c r="A72" s="39" t="s">
        <v>317</v>
      </c>
      <c r="B72" s="40">
        <f>B71/B69</f>
        <v>298.83600000000001</v>
      </c>
      <c r="C72" s="40">
        <f>C71/B69</f>
        <v>522.96400000000006</v>
      </c>
      <c r="D72" s="40">
        <f>D71/D69</f>
        <v>276.81428571428569</v>
      </c>
      <c r="E72" s="40">
        <f>E71/D69</f>
        <v>484.4242857142857</v>
      </c>
      <c r="F72" s="40">
        <f>F71/F69</f>
        <v>258.06555555555553</v>
      </c>
      <c r="G72" s="40">
        <f>G71/F69</f>
        <v>451.61444444444442</v>
      </c>
      <c r="H72" s="40">
        <f>H71/H69</f>
        <v>231.36</v>
      </c>
      <c r="I72" s="40">
        <f>I71/H69</f>
        <v>404.88</v>
      </c>
      <c r="J72" s="40">
        <f>J71/J69</f>
        <v>218.292</v>
      </c>
      <c r="K72" s="40">
        <f>K71/J69</f>
        <v>382.01066666666668</v>
      </c>
    </row>
    <row r="73" spans="1:11" x14ac:dyDescent="0.25">
      <c r="A73" s="3" t="s">
        <v>319</v>
      </c>
      <c r="B73" s="38">
        <v>129538</v>
      </c>
      <c r="C73" s="38">
        <v>226692</v>
      </c>
      <c r="D73" s="38">
        <v>170032</v>
      </c>
      <c r="E73" s="38">
        <v>297555</v>
      </c>
      <c r="F73" s="38">
        <v>207001</v>
      </c>
      <c r="G73" s="38">
        <v>362252</v>
      </c>
      <c r="H73" s="38">
        <v>254483</v>
      </c>
      <c r="I73" s="38">
        <v>445345</v>
      </c>
      <c r="J73" s="38">
        <v>303003</v>
      </c>
      <c r="K73" s="38">
        <v>530225</v>
      </c>
    </row>
    <row r="74" spans="1:11" x14ac:dyDescent="0.25">
      <c r="A74" s="39" t="s">
        <v>317</v>
      </c>
      <c r="B74" s="40">
        <f>B73/B69</f>
        <v>259.07600000000002</v>
      </c>
      <c r="C74" s="40">
        <f>C73/B69</f>
        <v>453.38400000000001</v>
      </c>
      <c r="D74" s="40">
        <f>D73/D69</f>
        <v>242.90285714285713</v>
      </c>
      <c r="E74" s="40">
        <f>E73/D69</f>
        <v>425.07857142857142</v>
      </c>
      <c r="F74" s="40">
        <f>F73/F69</f>
        <v>230.0011111111111</v>
      </c>
      <c r="G74" s="40">
        <f>G73/F69</f>
        <v>402.5022222222222</v>
      </c>
      <c r="H74" s="40">
        <f>H73/H69</f>
        <v>212.06916666666666</v>
      </c>
      <c r="I74" s="40">
        <f>I73/H69</f>
        <v>371.12083333333334</v>
      </c>
      <c r="J74" s="40">
        <f>J73/J69</f>
        <v>202.00200000000001</v>
      </c>
      <c r="K74" s="40">
        <f>K73/J69</f>
        <v>353.48333333333335</v>
      </c>
    </row>
    <row r="75" spans="1:11" x14ac:dyDescent="0.25">
      <c r="A75" s="3" t="s">
        <v>291</v>
      </c>
      <c r="B75" s="38">
        <v>117449</v>
      </c>
      <c r="C75" s="38">
        <v>205536</v>
      </c>
      <c r="D75" s="38">
        <v>159703</v>
      </c>
      <c r="E75" s="38">
        <v>279480</v>
      </c>
      <c r="F75" s="38">
        <v>201845</v>
      </c>
      <c r="G75" s="38">
        <v>353228</v>
      </c>
      <c r="H75" s="38">
        <v>265626</v>
      </c>
      <c r="I75" s="38">
        <v>464846</v>
      </c>
      <c r="J75" s="38">
        <v>328752</v>
      </c>
      <c r="K75" s="38">
        <v>575316</v>
      </c>
    </row>
    <row r="76" spans="1:11" x14ac:dyDescent="0.25">
      <c r="A76" s="39" t="s">
        <v>317</v>
      </c>
      <c r="B76" s="40">
        <f>B75/B69</f>
        <v>234.898</v>
      </c>
      <c r="C76" s="40">
        <f>C75/B69</f>
        <v>411.072</v>
      </c>
      <c r="D76" s="40">
        <f>D75/D69</f>
        <v>228.14714285714285</v>
      </c>
      <c r="E76" s="40">
        <f>E75/D69</f>
        <v>399.25714285714287</v>
      </c>
      <c r="F76" s="40">
        <f>F75/F69</f>
        <v>224.27222222222221</v>
      </c>
      <c r="G76" s="40">
        <f>G75/F69</f>
        <v>392.47555555555556</v>
      </c>
      <c r="H76" s="40">
        <f>H75/H69</f>
        <v>221.35499999999999</v>
      </c>
      <c r="I76" s="40">
        <f>I75/H69</f>
        <v>387.37166666666667</v>
      </c>
      <c r="J76" s="40">
        <f>J75/J69</f>
        <v>219.16800000000001</v>
      </c>
      <c r="K76" s="40">
        <f>K75/J69</f>
        <v>383.54399999999998</v>
      </c>
    </row>
    <row r="77" spans="1:11" x14ac:dyDescent="0.25">
      <c r="A77" s="3" t="s">
        <v>292</v>
      </c>
      <c r="B77" s="38">
        <v>131840</v>
      </c>
      <c r="C77" s="38">
        <v>210944</v>
      </c>
      <c r="D77" s="38">
        <v>184576</v>
      </c>
      <c r="E77" s="38">
        <v>295322</v>
      </c>
      <c r="F77" s="38">
        <v>237312</v>
      </c>
      <c r="G77" s="38">
        <v>379699</v>
      </c>
      <c r="H77" s="38">
        <v>316416</v>
      </c>
      <c r="I77" s="38">
        <v>506266</v>
      </c>
      <c r="J77" s="38">
        <v>395520</v>
      </c>
      <c r="K77" s="38">
        <v>632832</v>
      </c>
    </row>
    <row r="78" spans="1:11" x14ac:dyDescent="0.25">
      <c r="A78" s="39" t="s">
        <v>317</v>
      </c>
      <c r="B78" s="40">
        <f>B77/B69</f>
        <v>263.68</v>
      </c>
      <c r="C78" s="40">
        <f>C77/B69</f>
        <v>421.88799999999998</v>
      </c>
      <c r="D78" s="40">
        <f>D77/D69</f>
        <v>263.68</v>
      </c>
      <c r="E78" s="40">
        <f>E77/D69</f>
        <v>421.88857142857142</v>
      </c>
      <c r="F78" s="40">
        <f>F77/F69</f>
        <v>263.68</v>
      </c>
      <c r="G78" s="40">
        <f>G77/F69</f>
        <v>421.88777777777779</v>
      </c>
      <c r="H78" s="40">
        <f>H77/H69</f>
        <v>263.68</v>
      </c>
      <c r="I78" s="40">
        <f>I77/H69</f>
        <v>421.88833333333332</v>
      </c>
      <c r="J78" s="40">
        <f>J77/J69</f>
        <v>263.68</v>
      </c>
      <c r="K78" s="40">
        <f>K77/J69</f>
        <v>421.88799999999998</v>
      </c>
    </row>
    <row r="80" spans="1:11" x14ac:dyDescent="0.25">
      <c r="B80" s="420" t="s">
        <v>320</v>
      </c>
      <c r="C80" s="420"/>
      <c r="D80" s="420"/>
      <c r="E80" s="420"/>
      <c r="F80" s="420"/>
      <c r="G80" s="420"/>
      <c r="H80" s="420"/>
      <c r="I80" s="420"/>
      <c r="J80" s="420"/>
      <c r="K80" s="420"/>
    </row>
    <row r="81" spans="1:11" x14ac:dyDescent="0.25">
      <c r="B81" s="419" t="s">
        <v>285</v>
      </c>
      <c r="C81" s="419"/>
      <c r="D81" s="419" t="s">
        <v>26</v>
      </c>
      <c r="E81" s="419"/>
      <c r="F81" s="419" t="s">
        <v>27</v>
      </c>
      <c r="G81" s="419"/>
      <c r="H81" s="419" t="s">
        <v>28</v>
      </c>
      <c r="I81" s="419"/>
      <c r="J81" s="419" t="s">
        <v>286</v>
      </c>
      <c r="K81" s="419"/>
    </row>
    <row r="82" spans="1:11" x14ac:dyDescent="0.25">
      <c r="B82" s="419">
        <v>500</v>
      </c>
      <c r="C82" s="419"/>
      <c r="D82" s="419">
        <v>700</v>
      </c>
      <c r="E82" s="419"/>
      <c r="F82" s="419">
        <v>900</v>
      </c>
      <c r="G82" s="419"/>
      <c r="H82" s="419">
        <v>1200</v>
      </c>
      <c r="I82" s="419"/>
      <c r="J82" s="419">
        <v>1500</v>
      </c>
      <c r="K82" s="419"/>
    </row>
    <row r="83" spans="1:11" x14ac:dyDescent="0.25">
      <c r="B83" s="337" t="s">
        <v>287</v>
      </c>
      <c r="C83" s="337" t="s">
        <v>288</v>
      </c>
      <c r="D83" s="337" t="s">
        <v>287</v>
      </c>
      <c r="E83" s="337" t="s">
        <v>288</v>
      </c>
      <c r="F83" s="337" t="s">
        <v>287</v>
      </c>
      <c r="G83" s="337" t="s">
        <v>288</v>
      </c>
      <c r="H83" s="337" t="s">
        <v>287</v>
      </c>
      <c r="I83" s="337" t="s">
        <v>288</v>
      </c>
      <c r="J83" s="337" t="s">
        <v>287</v>
      </c>
      <c r="K83" s="337" t="s">
        <v>288</v>
      </c>
    </row>
    <row r="84" spans="1:11" x14ac:dyDescent="0.25">
      <c r="A84" s="3" t="s">
        <v>289</v>
      </c>
      <c r="B84" s="38">
        <v>151433</v>
      </c>
      <c r="C84" s="38">
        <v>265008</v>
      </c>
      <c r="D84" s="38">
        <v>196509</v>
      </c>
      <c r="E84" s="38">
        <v>343891</v>
      </c>
      <c r="F84" s="38">
        <v>235626</v>
      </c>
      <c r="G84" s="38">
        <v>412345</v>
      </c>
      <c r="H84" s="38">
        <v>281782</v>
      </c>
      <c r="I84" s="38">
        <v>493119</v>
      </c>
      <c r="J84" s="38">
        <v>332440</v>
      </c>
      <c r="K84" s="38">
        <v>581771</v>
      </c>
    </row>
    <row r="85" spans="1:11" x14ac:dyDescent="0.25">
      <c r="A85" s="39" t="s">
        <v>317</v>
      </c>
      <c r="B85" s="40">
        <f>B84/B82</f>
        <v>302.86599999999999</v>
      </c>
      <c r="C85" s="40">
        <f>C84/B82</f>
        <v>530.01599999999996</v>
      </c>
      <c r="D85" s="40">
        <f>D84/D82</f>
        <v>280.72714285714284</v>
      </c>
      <c r="E85" s="40">
        <f>E84/D82</f>
        <v>491.27285714285716</v>
      </c>
      <c r="F85" s="40">
        <f>F84/F82</f>
        <v>261.80666666666667</v>
      </c>
      <c r="G85" s="40">
        <f>G84/F82</f>
        <v>458.1611111111111</v>
      </c>
      <c r="H85" s="40">
        <f>H84/H82</f>
        <v>234.81833333333333</v>
      </c>
      <c r="I85" s="40">
        <f>I84/H82</f>
        <v>410.9325</v>
      </c>
      <c r="J85" s="40">
        <f>J84/J82</f>
        <v>221.62666666666667</v>
      </c>
      <c r="K85" s="40">
        <f>K84/J82</f>
        <v>387.84733333333332</v>
      </c>
    </row>
    <row r="86" spans="1:11" x14ac:dyDescent="0.25">
      <c r="A86" s="3" t="s">
        <v>319</v>
      </c>
      <c r="B86" s="38">
        <v>130752</v>
      </c>
      <c r="C86" s="38">
        <v>228815</v>
      </c>
      <c r="D86" s="38">
        <v>171814</v>
      </c>
      <c r="E86" s="38">
        <v>300674</v>
      </c>
      <c r="F86" s="38">
        <v>209350</v>
      </c>
      <c r="G86" s="38">
        <v>366362</v>
      </c>
      <c r="H86" s="38">
        <v>257699</v>
      </c>
      <c r="I86" s="38">
        <v>450974</v>
      </c>
      <c r="J86" s="38">
        <v>302020</v>
      </c>
      <c r="K86" s="38">
        <v>537286</v>
      </c>
    </row>
    <row r="87" spans="1:11" x14ac:dyDescent="0.25">
      <c r="A87" s="39" t="s">
        <v>317</v>
      </c>
      <c r="B87" s="40">
        <f>B86/B82</f>
        <v>261.50400000000002</v>
      </c>
      <c r="C87" s="40">
        <f>C86/B82</f>
        <v>457.63</v>
      </c>
      <c r="D87" s="40">
        <f>D86/D82</f>
        <v>245.44857142857143</v>
      </c>
      <c r="E87" s="40">
        <f>E86/D82</f>
        <v>429.53428571428572</v>
      </c>
      <c r="F87" s="40">
        <f>F86/F82</f>
        <v>232.61111111111111</v>
      </c>
      <c r="G87" s="40">
        <f>G86/F82</f>
        <v>407.06888888888886</v>
      </c>
      <c r="H87" s="40">
        <f>H86/H82</f>
        <v>214.74916666666667</v>
      </c>
      <c r="I87" s="40">
        <f>I86/H82</f>
        <v>375.81166666666667</v>
      </c>
      <c r="J87" s="40">
        <f>J86/J82</f>
        <v>201.34666666666666</v>
      </c>
      <c r="K87" s="40">
        <f>K86/J82</f>
        <v>358.19066666666669</v>
      </c>
    </row>
    <row r="88" spans="1:11" x14ac:dyDescent="0.25">
      <c r="A88" s="3" t="s">
        <v>291</v>
      </c>
      <c r="B88" s="38">
        <v>117934</v>
      </c>
      <c r="C88" s="38">
        <v>206384</v>
      </c>
      <c r="D88" s="38">
        <v>160191</v>
      </c>
      <c r="E88" s="38">
        <v>280334</v>
      </c>
      <c r="F88" s="38">
        <v>202232</v>
      </c>
      <c r="G88" s="38">
        <v>354080</v>
      </c>
      <c r="H88" s="38">
        <v>266135</v>
      </c>
      <c r="I88" s="38">
        <v>465736</v>
      </c>
      <c r="J88" s="38">
        <v>329255</v>
      </c>
      <c r="K88" s="38">
        <v>576196</v>
      </c>
    </row>
    <row r="89" spans="1:11" x14ac:dyDescent="0.25">
      <c r="A89" s="39" t="s">
        <v>317</v>
      </c>
      <c r="B89" s="40">
        <f>B88/B82</f>
        <v>235.86799999999999</v>
      </c>
      <c r="C89" s="40">
        <f>C88/B82</f>
        <v>412.76799999999997</v>
      </c>
      <c r="D89" s="40">
        <f>D88/D82</f>
        <v>228.84428571428572</v>
      </c>
      <c r="E89" s="40">
        <f>E88/D82</f>
        <v>400.47714285714284</v>
      </c>
      <c r="F89" s="40">
        <f>F88/F82</f>
        <v>224.70222222222222</v>
      </c>
      <c r="G89" s="40">
        <f>G88/F82</f>
        <v>393.42222222222222</v>
      </c>
      <c r="H89" s="40">
        <f>H88/H82</f>
        <v>221.77916666666667</v>
      </c>
      <c r="I89" s="40">
        <f>I88/H82</f>
        <v>388.11333333333334</v>
      </c>
      <c r="J89" s="40">
        <f>J88/J82</f>
        <v>219.50333333333333</v>
      </c>
      <c r="K89" s="40">
        <f>K88/J82</f>
        <v>384.13066666666668</v>
      </c>
    </row>
    <row r="90" spans="1:11" x14ac:dyDescent="0.25">
      <c r="A90" s="3" t="s">
        <v>292</v>
      </c>
      <c r="B90" s="38">
        <v>133604</v>
      </c>
      <c r="C90" s="38">
        <v>213767</v>
      </c>
      <c r="D90" s="38">
        <v>187046</v>
      </c>
      <c r="E90" s="38">
        <v>299274</v>
      </c>
      <c r="F90" s="38">
        <v>240488</v>
      </c>
      <c r="G90" s="38">
        <v>384781</v>
      </c>
      <c r="H90" s="38">
        <v>320651</v>
      </c>
      <c r="I90" s="38">
        <v>513041</v>
      </c>
      <c r="J90" s="38">
        <v>400813</v>
      </c>
      <c r="K90" s="38">
        <v>641301</v>
      </c>
    </row>
    <row r="91" spans="1:11" x14ac:dyDescent="0.25">
      <c r="A91" s="39" t="s">
        <v>317</v>
      </c>
      <c r="B91" s="40">
        <f>B90/B82</f>
        <v>267.20800000000003</v>
      </c>
      <c r="C91" s="40">
        <f>C90/B82</f>
        <v>427.53399999999999</v>
      </c>
      <c r="D91" s="40">
        <f>D90/D82</f>
        <v>267.20857142857142</v>
      </c>
      <c r="E91" s="40">
        <f>E90/D82</f>
        <v>427.53428571428572</v>
      </c>
      <c r="F91" s="40">
        <f>F90/F82</f>
        <v>267.20888888888891</v>
      </c>
      <c r="G91" s="40">
        <f>G90/F82</f>
        <v>427.53444444444443</v>
      </c>
      <c r="H91" s="40">
        <f>H90/H82</f>
        <v>267.20916666666665</v>
      </c>
      <c r="I91" s="40">
        <f>I90/H82</f>
        <v>427.53416666666669</v>
      </c>
      <c r="J91" s="40">
        <f>J90/J82</f>
        <v>267.20866666666666</v>
      </c>
      <c r="K91" s="40">
        <f>K90/J82</f>
        <v>427.53399999999999</v>
      </c>
    </row>
    <row r="93" spans="1:11" x14ac:dyDescent="0.25">
      <c r="B93" s="420" t="s">
        <v>321</v>
      </c>
      <c r="C93" s="420"/>
      <c r="D93" s="420"/>
      <c r="E93" s="420"/>
      <c r="F93" s="420"/>
      <c r="G93" s="420"/>
      <c r="H93" s="420"/>
      <c r="I93" s="420"/>
      <c r="J93" s="420"/>
      <c r="K93" s="420"/>
    </row>
    <row r="94" spans="1:11" x14ac:dyDescent="0.25">
      <c r="B94" s="419" t="s">
        <v>285</v>
      </c>
      <c r="C94" s="419"/>
      <c r="D94" s="419" t="s">
        <v>26</v>
      </c>
      <c r="E94" s="419"/>
      <c r="F94" s="419" t="s">
        <v>27</v>
      </c>
      <c r="G94" s="419"/>
      <c r="H94" s="419" t="s">
        <v>28</v>
      </c>
      <c r="I94" s="419"/>
      <c r="J94" s="419" t="s">
        <v>286</v>
      </c>
      <c r="K94" s="419"/>
    </row>
    <row r="95" spans="1:11" x14ac:dyDescent="0.25">
      <c r="B95" s="419">
        <v>500</v>
      </c>
      <c r="C95" s="419"/>
      <c r="D95" s="419">
        <v>700</v>
      </c>
      <c r="E95" s="419"/>
      <c r="F95" s="419">
        <v>900</v>
      </c>
      <c r="G95" s="419"/>
      <c r="H95" s="419">
        <v>1200</v>
      </c>
      <c r="I95" s="419"/>
      <c r="J95" s="419">
        <v>1500</v>
      </c>
      <c r="K95" s="419"/>
    </row>
    <row r="96" spans="1:11" x14ac:dyDescent="0.25">
      <c r="B96" s="337" t="s">
        <v>287</v>
      </c>
      <c r="C96" s="337" t="s">
        <v>288</v>
      </c>
      <c r="D96" s="337" t="s">
        <v>287</v>
      </c>
      <c r="E96" s="337" t="s">
        <v>288</v>
      </c>
      <c r="F96" s="337" t="s">
        <v>287</v>
      </c>
      <c r="G96" s="337" t="s">
        <v>288</v>
      </c>
      <c r="H96" s="337" t="s">
        <v>287</v>
      </c>
      <c r="I96" s="337" t="s">
        <v>288</v>
      </c>
      <c r="J96" s="337" t="s">
        <v>287</v>
      </c>
      <c r="K96" s="337" t="s">
        <v>288</v>
      </c>
    </row>
    <row r="97" spans="1:11" x14ac:dyDescent="0.25">
      <c r="A97" s="3" t="s">
        <v>289</v>
      </c>
      <c r="B97" s="38">
        <v>147628</v>
      </c>
      <c r="C97" s="38">
        <v>258348</v>
      </c>
      <c r="D97" s="38">
        <v>191504</v>
      </c>
      <c r="E97" s="38">
        <v>335132</v>
      </c>
      <c r="F97" s="38">
        <v>229580</v>
      </c>
      <c r="G97" s="38">
        <v>401765</v>
      </c>
      <c r="H97" s="38">
        <v>274486</v>
      </c>
      <c r="I97" s="38">
        <v>480351</v>
      </c>
      <c r="J97" s="38">
        <v>323776</v>
      </c>
      <c r="K97" s="38">
        <v>566607</v>
      </c>
    </row>
    <row r="98" spans="1:11" x14ac:dyDescent="0.25">
      <c r="A98" s="39" t="s">
        <v>317</v>
      </c>
      <c r="B98" s="40">
        <f>B97/B95</f>
        <v>295.25599999999997</v>
      </c>
      <c r="C98" s="40">
        <f>C97/B95</f>
        <v>516.69600000000003</v>
      </c>
      <c r="D98" s="40">
        <f>D97/D95</f>
        <v>273.57714285714286</v>
      </c>
      <c r="E98" s="40">
        <f>E97/D95</f>
        <v>478.76</v>
      </c>
      <c r="F98" s="40">
        <f>F97/F95</f>
        <v>255.0888888888889</v>
      </c>
      <c r="G98" s="40">
        <f>G97/F95</f>
        <v>446.40555555555557</v>
      </c>
      <c r="H98" s="40">
        <f>H97/H95</f>
        <v>228.73833333333334</v>
      </c>
      <c r="I98" s="40">
        <f>I97/H95</f>
        <v>400.29250000000002</v>
      </c>
      <c r="J98" s="40">
        <f>J97/J95</f>
        <v>215.85066666666665</v>
      </c>
      <c r="K98" s="40">
        <f>K97/J95</f>
        <v>377.738</v>
      </c>
    </row>
    <row r="99" spans="1:11" x14ac:dyDescent="0.25">
      <c r="A99" s="3" t="s">
        <v>319</v>
      </c>
      <c r="B99" s="38">
        <v>127748</v>
      </c>
      <c r="C99" s="38">
        <v>223558</v>
      </c>
      <c r="D99" s="38">
        <v>167766</v>
      </c>
      <c r="E99" s="38">
        <v>293590</v>
      </c>
      <c r="F99" s="38">
        <v>204322</v>
      </c>
      <c r="G99" s="38">
        <v>357564</v>
      </c>
      <c r="H99" s="38">
        <v>251337</v>
      </c>
      <c r="I99" s="38">
        <v>439839</v>
      </c>
      <c r="J99" s="38">
        <v>299341</v>
      </c>
      <c r="K99" s="38">
        <v>523847</v>
      </c>
    </row>
    <row r="100" spans="1:11" x14ac:dyDescent="0.25">
      <c r="A100" s="39" t="s">
        <v>317</v>
      </c>
      <c r="B100" s="40">
        <f>B99/B95</f>
        <v>255.49600000000001</v>
      </c>
      <c r="C100" s="40">
        <f>C99/B95</f>
        <v>447.11599999999999</v>
      </c>
      <c r="D100" s="40">
        <f>D99/D95</f>
        <v>239.66571428571427</v>
      </c>
      <c r="E100" s="40">
        <f>E99/D95</f>
        <v>419.41428571428571</v>
      </c>
      <c r="F100" s="40">
        <f>F99/F95</f>
        <v>227.02444444444444</v>
      </c>
      <c r="G100" s="40">
        <f>G99/F95</f>
        <v>397.29333333333335</v>
      </c>
      <c r="H100" s="40">
        <f>H99/H95</f>
        <v>209.44749999999999</v>
      </c>
      <c r="I100" s="40">
        <f>I99/H95</f>
        <v>366.53250000000003</v>
      </c>
      <c r="J100" s="40">
        <f>J99/J95</f>
        <v>199.56066666666666</v>
      </c>
      <c r="K100" s="40">
        <f>K99/J95</f>
        <v>349.23133333333334</v>
      </c>
    </row>
    <row r="101" spans="1:11" x14ac:dyDescent="0.25">
      <c r="A101" s="3" t="s">
        <v>291</v>
      </c>
      <c r="B101" s="38">
        <v>115551</v>
      </c>
      <c r="C101" s="38">
        <v>202214</v>
      </c>
      <c r="D101" s="38">
        <v>157045</v>
      </c>
      <c r="E101" s="38">
        <v>274829</v>
      </c>
      <c r="F101" s="38">
        <v>198427</v>
      </c>
      <c r="G101" s="38">
        <v>347248</v>
      </c>
      <c r="H101" s="38">
        <v>261070</v>
      </c>
      <c r="I101" s="38">
        <v>456873</v>
      </c>
      <c r="J101" s="38">
        <v>323057</v>
      </c>
      <c r="K101" s="38">
        <v>565349</v>
      </c>
    </row>
    <row r="102" spans="1:11" x14ac:dyDescent="0.25">
      <c r="A102" s="39" t="s">
        <v>317</v>
      </c>
      <c r="B102" s="40">
        <f>B101/B95</f>
        <v>231.102</v>
      </c>
      <c r="C102" s="40">
        <f>C101/B95</f>
        <v>404.428</v>
      </c>
      <c r="D102" s="40">
        <f>D101/D95</f>
        <v>224.35</v>
      </c>
      <c r="E102" s="40">
        <f>E101/D95</f>
        <v>392.61285714285714</v>
      </c>
      <c r="F102" s="40">
        <f>F101/F95</f>
        <v>220.47444444444446</v>
      </c>
      <c r="G102" s="40">
        <f>G101/F95</f>
        <v>385.83111111111111</v>
      </c>
      <c r="H102" s="40">
        <f>H101/H95</f>
        <v>217.55833333333334</v>
      </c>
      <c r="I102" s="40">
        <f>I101/H95</f>
        <v>380.72750000000002</v>
      </c>
      <c r="J102" s="40">
        <f>J101/J95</f>
        <v>215.37133333333333</v>
      </c>
      <c r="K102" s="40">
        <f>K101/J95</f>
        <v>376.89933333333335</v>
      </c>
    </row>
    <row r="103" spans="1:11" x14ac:dyDescent="0.25">
      <c r="A103" s="3" t="s">
        <v>292</v>
      </c>
      <c r="B103" s="38">
        <v>130254</v>
      </c>
      <c r="C103" s="38">
        <v>208406</v>
      </c>
      <c r="D103" s="38">
        <v>182355</v>
      </c>
      <c r="E103" s="38">
        <v>291769</v>
      </c>
      <c r="F103" s="38">
        <v>234457</v>
      </c>
      <c r="G103" s="38">
        <v>375131</v>
      </c>
      <c r="H103" s="38">
        <v>312609</v>
      </c>
      <c r="I103" s="38">
        <v>500175</v>
      </c>
      <c r="J103" s="38">
        <v>390762</v>
      </c>
      <c r="K103" s="38">
        <v>625219</v>
      </c>
    </row>
    <row r="104" spans="1:11" x14ac:dyDescent="0.25">
      <c r="A104" s="39" t="s">
        <v>317</v>
      </c>
      <c r="B104" s="40">
        <f>B103/B95</f>
        <v>260.50799999999998</v>
      </c>
      <c r="C104" s="40">
        <f>C103/B95</f>
        <v>416.81200000000001</v>
      </c>
      <c r="D104" s="40">
        <f>D103/D95</f>
        <v>260.50714285714287</v>
      </c>
      <c r="E104" s="40">
        <f>E103/D95</f>
        <v>416.81285714285713</v>
      </c>
      <c r="F104" s="40">
        <f>F103/F95</f>
        <v>260.50777777777779</v>
      </c>
      <c r="G104" s="40">
        <f>G103/F95</f>
        <v>416.8122222222222</v>
      </c>
      <c r="H104" s="40">
        <f>H103/H95</f>
        <v>260.50749999999999</v>
      </c>
      <c r="I104" s="40">
        <f>I103/H95</f>
        <v>416.8125</v>
      </c>
      <c r="J104" s="40">
        <f>J103/J95</f>
        <v>260.50799999999998</v>
      </c>
      <c r="K104" s="40">
        <f>K103/J95</f>
        <v>416.81266666666664</v>
      </c>
    </row>
    <row r="106" spans="1:11" x14ac:dyDescent="0.25">
      <c r="B106" s="420" t="s">
        <v>322</v>
      </c>
      <c r="C106" s="420"/>
      <c r="D106" s="420"/>
      <c r="E106" s="420"/>
      <c r="F106" s="420"/>
      <c r="G106" s="420"/>
      <c r="H106" s="420"/>
      <c r="I106" s="420"/>
      <c r="J106" s="420"/>
      <c r="K106" s="420"/>
    </row>
    <row r="107" spans="1:11" x14ac:dyDescent="0.25">
      <c r="B107" s="419" t="s">
        <v>285</v>
      </c>
      <c r="C107" s="419"/>
      <c r="D107" s="419" t="s">
        <v>26</v>
      </c>
      <c r="E107" s="419"/>
      <c r="F107" s="419" t="s">
        <v>27</v>
      </c>
      <c r="G107" s="419"/>
      <c r="H107" s="419" t="s">
        <v>28</v>
      </c>
      <c r="I107" s="419"/>
      <c r="J107" s="419" t="s">
        <v>286</v>
      </c>
      <c r="K107" s="419"/>
    </row>
    <row r="108" spans="1:11" x14ac:dyDescent="0.25">
      <c r="B108" s="419">
        <v>500</v>
      </c>
      <c r="C108" s="419"/>
      <c r="D108" s="419">
        <v>700</v>
      </c>
      <c r="E108" s="419"/>
      <c r="F108" s="419">
        <v>900</v>
      </c>
      <c r="G108" s="419"/>
      <c r="H108" s="419">
        <v>1200</v>
      </c>
      <c r="I108" s="419"/>
      <c r="J108" s="419">
        <v>1500</v>
      </c>
      <c r="K108" s="419"/>
    </row>
    <row r="109" spans="1:11" x14ac:dyDescent="0.25">
      <c r="B109" s="337" t="s">
        <v>287</v>
      </c>
      <c r="C109" s="337" t="s">
        <v>288</v>
      </c>
      <c r="D109" s="337" t="s">
        <v>287</v>
      </c>
      <c r="E109" s="337" t="s">
        <v>288</v>
      </c>
      <c r="F109" s="337" t="s">
        <v>287</v>
      </c>
      <c r="G109" s="337" t="s">
        <v>288</v>
      </c>
      <c r="H109" s="337" t="s">
        <v>287</v>
      </c>
      <c r="I109" s="337" t="s">
        <v>288</v>
      </c>
      <c r="J109" s="337" t="s">
        <v>287</v>
      </c>
      <c r="K109" s="337" t="s">
        <v>288</v>
      </c>
    </row>
    <row r="110" spans="1:11" x14ac:dyDescent="0.25">
      <c r="A110" s="3" t="s">
        <v>289</v>
      </c>
      <c r="B110" s="38">
        <v>145658</v>
      </c>
      <c r="C110" s="38">
        <v>254901</v>
      </c>
      <c r="D110" s="38">
        <v>188859</v>
      </c>
      <c r="E110" s="38">
        <v>330504</v>
      </c>
      <c r="F110" s="38">
        <v>226351</v>
      </c>
      <c r="G110" s="38">
        <v>396113</v>
      </c>
      <c r="H110" s="38">
        <v>270537</v>
      </c>
      <c r="I110" s="38">
        <v>473439</v>
      </c>
      <c r="J110" s="38">
        <v>319041</v>
      </c>
      <c r="K110" s="38">
        <v>558322</v>
      </c>
    </row>
    <row r="111" spans="1:11" x14ac:dyDescent="0.25">
      <c r="A111" s="39" t="s">
        <v>317</v>
      </c>
      <c r="B111" s="40">
        <f>B110/B108</f>
        <v>291.31599999999997</v>
      </c>
      <c r="C111" s="40">
        <f>C110/B108</f>
        <v>509.80200000000002</v>
      </c>
      <c r="D111" s="40">
        <f>D110/D108</f>
        <v>269.79857142857145</v>
      </c>
      <c r="E111" s="40">
        <f>E110/D108</f>
        <v>472.14857142857142</v>
      </c>
      <c r="F111" s="40">
        <f>F110/F108</f>
        <v>251.5011111111111</v>
      </c>
      <c r="G111" s="40">
        <f>G110/F108</f>
        <v>440.12555555555554</v>
      </c>
      <c r="H111" s="40">
        <f>H110/H108</f>
        <v>225.44749999999999</v>
      </c>
      <c r="I111" s="40">
        <f>I110/H108</f>
        <v>394.53250000000003</v>
      </c>
      <c r="J111" s="40">
        <f>J110/J108</f>
        <v>212.69399999999999</v>
      </c>
      <c r="K111" s="40">
        <f>K110/J108</f>
        <v>372.21466666666669</v>
      </c>
    </row>
    <row r="112" spans="1:11" x14ac:dyDescent="0.25">
      <c r="A112" s="3" t="s">
        <v>319</v>
      </c>
      <c r="B112" s="38">
        <v>126419</v>
      </c>
      <c r="C112" s="38">
        <v>22133</v>
      </c>
      <c r="D112" s="38">
        <v>165887</v>
      </c>
      <c r="E112" s="38">
        <v>290302</v>
      </c>
      <c r="F112" s="38">
        <v>201908</v>
      </c>
      <c r="G112" s="38">
        <v>353339</v>
      </c>
      <c r="H112" s="38">
        <v>248134</v>
      </c>
      <c r="I112" s="38">
        <v>434235</v>
      </c>
      <c r="J112" s="38">
        <v>295395</v>
      </c>
      <c r="K112" s="38">
        <v>516941</v>
      </c>
    </row>
    <row r="113" spans="1:11" x14ac:dyDescent="0.25">
      <c r="A113" s="39" t="s">
        <v>317</v>
      </c>
      <c r="B113" s="40">
        <f>B112/B108</f>
        <v>252.83799999999999</v>
      </c>
      <c r="C113" s="40">
        <f>C112/B108</f>
        <v>44.265999999999998</v>
      </c>
      <c r="D113" s="40">
        <f>D112/D108</f>
        <v>236.98142857142858</v>
      </c>
      <c r="E113" s="40">
        <f>E112/D108</f>
        <v>414.71714285714285</v>
      </c>
      <c r="F113" s="40">
        <f>F112/F108</f>
        <v>224.34222222222223</v>
      </c>
      <c r="G113" s="40">
        <f>G112/F108</f>
        <v>392.59888888888889</v>
      </c>
      <c r="H113" s="40">
        <f>H112/H108</f>
        <v>206.77833333333334</v>
      </c>
      <c r="I113" s="40">
        <f>I112/H108</f>
        <v>361.86250000000001</v>
      </c>
      <c r="J113" s="40">
        <f>J112/J108</f>
        <v>196.93</v>
      </c>
      <c r="K113" s="40">
        <f>K112/J108</f>
        <v>344.62733333333335</v>
      </c>
    </row>
    <row r="114" spans="1:11" x14ac:dyDescent="0.25">
      <c r="A114" s="3" t="s">
        <v>291</v>
      </c>
      <c r="B114" s="38">
        <v>114783</v>
      </c>
      <c r="C114" s="38">
        <v>200871</v>
      </c>
      <c r="D114" s="38">
        <v>156123</v>
      </c>
      <c r="E114" s="38">
        <v>273215</v>
      </c>
      <c r="F114" s="38">
        <v>197355</v>
      </c>
      <c r="G114" s="38">
        <v>345370</v>
      </c>
      <c r="H114" s="38">
        <v>259752</v>
      </c>
      <c r="I114" s="38">
        <v>454567</v>
      </c>
      <c r="J114" s="38">
        <v>321515</v>
      </c>
      <c r="K114" s="38">
        <v>562652</v>
      </c>
    </row>
    <row r="115" spans="1:11" x14ac:dyDescent="0.25">
      <c r="A115" s="39" t="s">
        <v>317</v>
      </c>
      <c r="B115" s="40">
        <f>B114/B108</f>
        <v>229.566</v>
      </c>
      <c r="C115" s="40">
        <f>C114/B108</f>
        <v>401.74200000000002</v>
      </c>
      <c r="D115" s="40">
        <f>D114/D108</f>
        <v>223.03285714285715</v>
      </c>
      <c r="E115" s="40">
        <f>E114/D108</f>
        <v>390.30714285714288</v>
      </c>
      <c r="F115" s="40">
        <f>F114/F108</f>
        <v>219.28333333333333</v>
      </c>
      <c r="G115" s="40">
        <f>G114/F108</f>
        <v>383.74444444444447</v>
      </c>
      <c r="H115" s="40">
        <f>H114/H108</f>
        <v>216.46</v>
      </c>
      <c r="I115" s="40">
        <f>I114/H108</f>
        <v>378.80583333333334</v>
      </c>
      <c r="J115" s="40">
        <f>J114/J108</f>
        <v>214.34333333333333</v>
      </c>
      <c r="K115" s="40">
        <f>K114/J108</f>
        <v>375.10133333333334</v>
      </c>
    </row>
    <row r="116" spans="1:11" x14ac:dyDescent="0.25">
      <c r="A116" s="3" t="s">
        <v>292</v>
      </c>
      <c r="B116" s="38">
        <v>128525</v>
      </c>
      <c r="C116" s="38">
        <v>205640</v>
      </c>
      <c r="D116" s="38">
        <v>179935</v>
      </c>
      <c r="E116" s="38">
        <v>287896</v>
      </c>
      <c r="F116" s="38">
        <v>231345</v>
      </c>
      <c r="G116" s="38">
        <v>370152</v>
      </c>
      <c r="H116" s="38">
        <v>308460</v>
      </c>
      <c r="I116" s="38">
        <v>493536</v>
      </c>
      <c r="J116" s="38">
        <v>385575</v>
      </c>
      <c r="K116" s="38">
        <v>616920</v>
      </c>
    </row>
    <row r="117" spans="1:11" x14ac:dyDescent="0.25">
      <c r="A117" s="39" t="s">
        <v>317</v>
      </c>
      <c r="B117" s="40">
        <f>B116/B108</f>
        <v>257.05</v>
      </c>
      <c r="C117" s="40">
        <f>C116/B108</f>
        <v>411.28</v>
      </c>
      <c r="D117" s="40">
        <f>D116/D108</f>
        <v>257.05</v>
      </c>
      <c r="E117" s="40">
        <f>E116/D108</f>
        <v>411.28</v>
      </c>
      <c r="F117" s="40">
        <f>F116/F108</f>
        <v>257.05</v>
      </c>
      <c r="G117" s="40">
        <f>G116/F108</f>
        <v>411.28</v>
      </c>
      <c r="H117" s="40">
        <f>H116/H108</f>
        <v>257.05</v>
      </c>
      <c r="I117" s="40">
        <f>I116/H108</f>
        <v>411.28</v>
      </c>
      <c r="J117" s="40">
        <f>J116/J108</f>
        <v>257.05</v>
      </c>
      <c r="K117" s="40">
        <f>K116/J108</f>
        <v>411.28</v>
      </c>
    </row>
    <row r="119" spans="1:11" x14ac:dyDescent="0.25">
      <c r="B119" s="420" t="s">
        <v>323</v>
      </c>
      <c r="C119" s="420"/>
      <c r="D119" s="420"/>
      <c r="E119" s="420"/>
      <c r="F119" s="420"/>
      <c r="G119" s="420"/>
      <c r="H119" s="420"/>
      <c r="I119" s="420"/>
      <c r="J119" s="420"/>
      <c r="K119" s="420"/>
    </row>
    <row r="120" spans="1:11" x14ac:dyDescent="0.25">
      <c r="B120" s="419" t="s">
        <v>285</v>
      </c>
      <c r="C120" s="419"/>
      <c r="D120" s="419" t="s">
        <v>26</v>
      </c>
      <c r="E120" s="419"/>
      <c r="F120" s="419" t="s">
        <v>27</v>
      </c>
      <c r="G120" s="419"/>
      <c r="H120" s="419" t="s">
        <v>28</v>
      </c>
      <c r="I120" s="419"/>
      <c r="J120" s="419" t="s">
        <v>286</v>
      </c>
      <c r="K120" s="419"/>
    </row>
    <row r="121" spans="1:11" x14ac:dyDescent="0.25">
      <c r="B121" s="419">
        <v>500</v>
      </c>
      <c r="C121" s="419"/>
      <c r="D121" s="419">
        <v>700</v>
      </c>
      <c r="E121" s="419"/>
      <c r="F121" s="419">
        <v>900</v>
      </c>
      <c r="G121" s="419"/>
      <c r="H121" s="419">
        <v>1200</v>
      </c>
      <c r="I121" s="419"/>
      <c r="J121" s="419">
        <v>1500</v>
      </c>
      <c r="K121" s="419"/>
    </row>
    <row r="122" spans="1:11" x14ac:dyDescent="0.25">
      <c r="B122" s="337" t="s">
        <v>287</v>
      </c>
      <c r="C122" s="337" t="s">
        <v>288</v>
      </c>
      <c r="D122" s="337" t="s">
        <v>287</v>
      </c>
      <c r="E122" s="337" t="s">
        <v>288</v>
      </c>
      <c r="F122" s="337" t="s">
        <v>287</v>
      </c>
      <c r="G122" s="337" t="s">
        <v>288</v>
      </c>
      <c r="H122" s="337" t="s">
        <v>287</v>
      </c>
      <c r="I122" s="337" t="s">
        <v>288</v>
      </c>
      <c r="J122" s="337" t="s">
        <v>287</v>
      </c>
      <c r="K122" s="337" t="s">
        <v>288</v>
      </c>
    </row>
    <row r="123" spans="1:11" x14ac:dyDescent="0.25">
      <c r="A123" s="3" t="s">
        <v>289</v>
      </c>
      <c r="B123" s="38">
        <v>141210</v>
      </c>
      <c r="C123" s="38">
        <v>247118</v>
      </c>
      <c r="D123" s="38">
        <v>183004</v>
      </c>
      <c r="E123" s="38">
        <v>320257</v>
      </c>
      <c r="F123" s="38">
        <v>219274</v>
      </c>
      <c r="G123" s="38">
        <v>383730</v>
      </c>
      <c r="H123" s="38">
        <v>261991</v>
      </c>
      <c r="I123" s="38">
        <v>458485</v>
      </c>
      <c r="J123" s="38">
        <v>308887</v>
      </c>
      <c r="K123" s="38">
        <v>540553</v>
      </c>
    </row>
    <row r="124" spans="1:11" x14ac:dyDescent="0.25">
      <c r="A124" s="39" t="s">
        <v>317</v>
      </c>
      <c r="B124" s="40">
        <f>B123/B121</f>
        <v>282.42</v>
      </c>
      <c r="C124" s="40">
        <f>C123/B121</f>
        <v>494.23599999999999</v>
      </c>
      <c r="D124" s="40">
        <f>D123/D121</f>
        <v>261.43428571428569</v>
      </c>
      <c r="E124" s="40">
        <f>E123/D121</f>
        <v>457.51</v>
      </c>
      <c r="F124" s="40">
        <f>F123/F121</f>
        <v>243.63777777777779</v>
      </c>
      <c r="G124" s="40">
        <f>G123/F121</f>
        <v>426.36666666666667</v>
      </c>
      <c r="H124" s="40">
        <f>H123/H121</f>
        <v>218.32583333333332</v>
      </c>
      <c r="I124" s="40">
        <f>I123/H121</f>
        <v>382.07083333333333</v>
      </c>
      <c r="J124" s="40">
        <f>J123/J121</f>
        <v>205.92466666666667</v>
      </c>
      <c r="K124" s="40">
        <f>K123/J121</f>
        <v>360.36866666666668</v>
      </c>
    </row>
    <row r="125" spans="1:11" x14ac:dyDescent="0.25">
      <c r="A125" s="3" t="s">
        <v>319</v>
      </c>
      <c r="B125" s="38">
        <v>122933</v>
      </c>
      <c r="C125" s="38">
        <v>215133</v>
      </c>
      <c r="D125" s="38">
        <v>161180</v>
      </c>
      <c r="E125" s="38">
        <v>282065</v>
      </c>
      <c r="F125" s="38">
        <v>196054</v>
      </c>
      <c r="G125" s="38">
        <v>343094</v>
      </c>
      <c r="H125" s="38">
        <v>240708</v>
      </c>
      <c r="I125" s="38">
        <v>421240</v>
      </c>
      <c r="J125" s="38">
        <v>286423</v>
      </c>
      <c r="K125" s="38">
        <v>501241</v>
      </c>
    </row>
    <row r="126" spans="1:11" x14ac:dyDescent="0.25">
      <c r="A126" s="39" t="s">
        <v>317</v>
      </c>
      <c r="B126" s="40">
        <f>B125/B121</f>
        <v>245.86600000000001</v>
      </c>
      <c r="C126" s="40">
        <f>C125/B121</f>
        <v>430.26600000000002</v>
      </c>
      <c r="D126" s="40">
        <f>D125/D121</f>
        <v>230.25714285714287</v>
      </c>
      <c r="E126" s="40">
        <f>E125/D121</f>
        <v>402.95</v>
      </c>
      <c r="F126" s="40">
        <f>F125/F121</f>
        <v>217.83777777777777</v>
      </c>
      <c r="G126" s="40">
        <f>G125/F121</f>
        <v>381.21555555555557</v>
      </c>
      <c r="H126" s="40">
        <f>H125/H121</f>
        <v>200.59</v>
      </c>
      <c r="I126" s="40">
        <f>I125/H121</f>
        <v>351.03333333333336</v>
      </c>
      <c r="J126" s="40">
        <f>J125/J121</f>
        <v>190.94866666666667</v>
      </c>
      <c r="K126" s="40">
        <f>K125/J121</f>
        <v>334.16066666666666</v>
      </c>
    </row>
    <row r="127" spans="1:11" x14ac:dyDescent="0.25">
      <c r="A127" s="3" t="s">
        <v>291</v>
      </c>
      <c r="B127" s="38">
        <v>112050</v>
      </c>
      <c r="C127" s="38">
        <v>196087</v>
      </c>
      <c r="D127" s="38">
        <v>152525</v>
      </c>
      <c r="E127" s="38">
        <v>266919</v>
      </c>
      <c r="F127" s="38">
        <v>192897</v>
      </c>
      <c r="G127" s="38">
        <v>337570</v>
      </c>
      <c r="H127" s="38">
        <v>253979</v>
      </c>
      <c r="I127" s="38">
        <v>444463</v>
      </c>
      <c r="J127" s="38">
        <v>317457</v>
      </c>
      <c r="K127" s="38">
        <v>550300</v>
      </c>
    </row>
    <row r="128" spans="1:11" x14ac:dyDescent="0.25">
      <c r="A128" s="39" t="s">
        <v>317</v>
      </c>
      <c r="B128" s="40">
        <f>B127/B121</f>
        <v>224.1</v>
      </c>
      <c r="C128" s="40">
        <f>C127/B121</f>
        <v>392.17399999999998</v>
      </c>
      <c r="D128" s="40">
        <f>D127/D121</f>
        <v>217.89285714285714</v>
      </c>
      <c r="E128" s="40">
        <f>E127/D121</f>
        <v>381.31285714285713</v>
      </c>
      <c r="F128" s="40">
        <f>F127/F121</f>
        <v>214.33</v>
      </c>
      <c r="G128" s="40">
        <f>G127/F121</f>
        <v>375.07777777777778</v>
      </c>
      <c r="H128" s="40">
        <f>H127/H121</f>
        <v>211.64916666666667</v>
      </c>
      <c r="I128" s="40">
        <f>I127/H121</f>
        <v>370.38583333333332</v>
      </c>
      <c r="J128" s="40">
        <f>J127/J121</f>
        <v>211.63800000000001</v>
      </c>
      <c r="K128" s="40">
        <f>K127/J121</f>
        <v>366.86666666666667</v>
      </c>
    </row>
    <row r="129" spans="1:11" x14ac:dyDescent="0.25">
      <c r="A129" s="3" t="s">
        <v>292</v>
      </c>
      <c r="B129" s="38">
        <v>124610</v>
      </c>
      <c r="C129" s="38">
        <v>199376</v>
      </c>
      <c r="D129" s="38">
        <v>174454</v>
      </c>
      <c r="E129" s="38">
        <v>279127</v>
      </c>
      <c r="F129" s="38">
        <v>224298</v>
      </c>
      <c r="G129" s="38">
        <v>358877</v>
      </c>
      <c r="H129" s="38">
        <v>299064</v>
      </c>
      <c r="I129" s="38">
        <v>478503</v>
      </c>
      <c r="J129" s="38">
        <v>373830</v>
      </c>
      <c r="K129" s="38">
        <v>598129</v>
      </c>
    </row>
    <row r="130" spans="1:11" x14ac:dyDescent="0.25">
      <c r="A130" s="39" t="s">
        <v>317</v>
      </c>
      <c r="B130" s="40">
        <f>B129/B121</f>
        <v>249.22</v>
      </c>
      <c r="C130" s="40">
        <f>C129/B121</f>
        <v>398.75200000000001</v>
      </c>
      <c r="D130" s="40">
        <f>D129/D121</f>
        <v>249.22</v>
      </c>
      <c r="E130" s="40">
        <f>E129/D121</f>
        <v>398.75285714285712</v>
      </c>
      <c r="F130" s="40">
        <f>F129/F121</f>
        <v>249.22</v>
      </c>
      <c r="G130" s="40">
        <f>G129/F121</f>
        <v>398.7522222222222</v>
      </c>
      <c r="H130" s="40">
        <f>H129/H121</f>
        <v>249.22</v>
      </c>
      <c r="I130" s="40">
        <f>I129/H121</f>
        <v>398.7525</v>
      </c>
      <c r="J130" s="40">
        <f>J129/J121</f>
        <v>249.22</v>
      </c>
      <c r="K130" s="40">
        <f>K129/J121</f>
        <v>398.75266666666664</v>
      </c>
    </row>
    <row r="132" spans="1:11" x14ac:dyDescent="0.25">
      <c r="A132" s="34" t="s">
        <v>310</v>
      </c>
    </row>
    <row r="133" spans="1:11" x14ac:dyDescent="0.25">
      <c r="A133" s="3" t="s">
        <v>324</v>
      </c>
    </row>
    <row r="136" spans="1:11" x14ac:dyDescent="0.25">
      <c r="B136" s="421" t="s">
        <v>325</v>
      </c>
      <c r="C136" s="421"/>
      <c r="D136" s="421"/>
      <c r="E136" s="421"/>
      <c r="F136" s="421"/>
      <c r="G136" s="421"/>
      <c r="H136" s="421"/>
      <c r="I136" s="421"/>
      <c r="J136" s="421"/>
      <c r="K136" s="421"/>
    </row>
    <row r="137" spans="1:11" x14ac:dyDescent="0.25">
      <c r="B137" s="419" t="s">
        <v>285</v>
      </c>
      <c r="C137" s="419"/>
      <c r="D137" s="419" t="s">
        <v>26</v>
      </c>
      <c r="E137" s="419"/>
      <c r="F137" s="419" t="s">
        <v>27</v>
      </c>
      <c r="G137" s="419"/>
      <c r="H137" s="419" t="s">
        <v>28</v>
      </c>
      <c r="I137" s="419"/>
      <c r="J137" s="419" t="s">
        <v>286</v>
      </c>
      <c r="K137" s="419"/>
    </row>
    <row r="138" spans="1:11" x14ac:dyDescent="0.25">
      <c r="A138" s="41" t="s">
        <v>326</v>
      </c>
      <c r="B138" s="337" t="s">
        <v>287</v>
      </c>
      <c r="C138" s="337" t="s">
        <v>288</v>
      </c>
      <c r="D138" s="337" t="s">
        <v>287</v>
      </c>
      <c r="E138" s="337" t="s">
        <v>288</v>
      </c>
      <c r="F138" s="337" t="s">
        <v>287</v>
      </c>
      <c r="G138" s="337" t="s">
        <v>288</v>
      </c>
      <c r="H138" s="337" t="s">
        <v>287</v>
      </c>
      <c r="I138" s="337" t="s">
        <v>288</v>
      </c>
      <c r="J138" s="337" t="s">
        <v>287</v>
      </c>
      <c r="K138" s="337" t="s">
        <v>288</v>
      </c>
    </row>
    <row r="139" spans="1:11" x14ac:dyDescent="0.25">
      <c r="A139" s="42" t="s">
        <v>289</v>
      </c>
      <c r="B139" s="43">
        <f>AVERAGE(B7,B20,B33,B46,B59,B72,B85,B98,B111,B124)</f>
        <v>294.28519999999992</v>
      </c>
      <c r="C139" s="43">
        <f t="shared" ref="C139:K139" si="0">AVERAGE(C7,C20,C33,C46,C59,C72,C85,C98,C111,C124)</f>
        <v>514.99880000000007</v>
      </c>
      <c r="D139" s="43">
        <f t="shared" si="0"/>
        <v>273.61885714285711</v>
      </c>
      <c r="E139" s="43">
        <f t="shared" si="0"/>
        <v>477.08300000000008</v>
      </c>
      <c r="F139" s="43">
        <f t="shared" si="0"/>
        <v>255.73755555555553</v>
      </c>
      <c r="G139" s="43">
        <f t="shared" si="0"/>
        <v>426.44122222222222</v>
      </c>
      <c r="H139" s="43">
        <f t="shared" si="0"/>
        <v>238.06333333333333</v>
      </c>
      <c r="I139" s="43">
        <f t="shared" si="0"/>
        <v>382.34258333333327</v>
      </c>
      <c r="J139" s="43">
        <f t="shared" si="0"/>
        <v>225.02673333333331</v>
      </c>
      <c r="K139" s="43">
        <f t="shared" si="0"/>
        <v>360.76666666666665</v>
      </c>
    </row>
    <row r="140" spans="1:11" x14ac:dyDescent="0.25">
      <c r="A140" s="42" t="s">
        <v>290</v>
      </c>
      <c r="B140" s="43">
        <f>AVERAGE(B9,B22,B35,B48,B61,B74,B87,B100,B113,B126)</f>
        <v>255.00600000000003</v>
      </c>
      <c r="C140" s="43">
        <f t="shared" ref="C140:K140" si="1">AVERAGE(C9,C22,C35,C48,C61,C74,C87,C100,C113,C126)</f>
        <v>406.44020000000006</v>
      </c>
      <c r="D140" s="43">
        <f t="shared" si="1"/>
        <v>239.11742857142858</v>
      </c>
      <c r="E140" s="43">
        <f t="shared" si="1"/>
        <v>418.4551428571429</v>
      </c>
      <c r="F140" s="43">
        <f t="shared" si="1"/>
        <v>226.44066666666669</v>
      </c>
      <c r="G140" s="43">
        <f t="shared" si="1"/>
        <v>396.27088888888892</v>
      </c>
      <c r="H140" s="43">
        <f t="shared" si="1"/>
        <v>208.81775000000002</v>
      </c>
      <c r="I140" s="43">
        <f t="shared" si="1"/>
        <v>365.43116666666668</v>
      </c>
      <c r="J140" s="43">
        <f t="shared" si="1"/>
        <v>198.58653333333334</v>
      </c>
      <c r="K140" s="43">
        <f t="shared" si="1"/>
        <v>348.10793333333334</v>
      </c>
    </row>
    <row r="141" spans="1:11" x14ac:dyDescent="0.25">
      <c r="A141" s="3" t="s">
        <v>291</v>
      </c>
      <c r="B141" s="43">
        <f>AVERAGE(B11,B24,B37,B50,B63,B76,B89,B102,B115,B128)</f>
        <v>231.06360000000001</v>
      </c>
      <c r="C141" s="43">
        <f t="shared" ref="C141:K141" si="2">AVERAGE(C11,C24,C37,C50,C63,C76,C89,C102,C115,C128)</f>
        <v>404.3612</v>
      </c>
      <c r="D141" s="43">
        <f t="shared" si="2"/>
        <v>224.39400000000001</v>
      </c>
      <c r="E141" s="43">
        <f t="shared" si="2"/>
        <v>392.68971428571427</v>
      </c>
      <c r="F141" s="43">
        <f t="shared" si="2"/>
        <v>220.55466666666666</v>
      </c>
      <c r="G141" s="43">
        <f t="shared" si="2"/>
        <v>385.9901111111111</v>
      </c>
      <c r="H141" s="43">
        <f t="shared" si="2"/>
        <v>217.68458333333334</v>
      </c>
      <c r="I141" s="43">
        <f t="shared" si="2"/>
        <v>380.94808333333333</v>
      </c>
      <c r="J141" s="43">
        <f t="shared" si="2"/>
        <v>215.72373333333331</v>
      </c>
      <c r="K141" s="43">
        <f t="shared" si="2"/>
        <v>377.16646666666668</v>
      </c>
    </row>
    <row r="142" spans="1:11" x14ac:dyDescent="0.25">
      <c r="A142" s="3" t="s">
        <v>292</v>
      </c>
      <c r="B142" s="43">
        <f>AVERAGE(B13,B26,B39,B52,B65,B78,B91,B104,B117,B130)</f>
        <v>259.66060000000004</v>
      </c>
      <c r="C142" s="43">
        <f t="shared" ref="C142:K142" si="3">AVERAGE(C13,C26,C39,C52,C65,C78,C91,C104,C117,C130)</f>
        <v>415.45659999999998</v>
      </c>
      <c r="D142" s="43">
        <f t="shared" si="3"/>
        <v>259.66028571428569</v>
      </c>
      <c r="E142" s="43">
        <f t="shared" si="3"/>
        <v>415.45685714285719</v>
      </c>
      <c r="F142" s="43">
        <f t="shared" si="3"/>
        <v>259.66055555555556</v>
      </c>
      <c r="G142" s="43">
        <f t="shared" si="3"/>
        <v>415.4568888888889</v>
      </c>
      <c r="H142" s="43">
        <f t="shared" si="3"/>
        <v>259.66050000000007</v>
      </c>
      <c r="I142" s="43">
        <f t="shared" si="3"/>
        <v>415.45699999999999</v>
      </c>
      <c r="J142" s="43">
        <f t="shared" si="3"/>
        <v>259.66059999999999</v>
      </c>
      <c r="K142" s="43">
        <f t="shared" si="3"/>
        <v>415.4568666666666</v>
      </c>
    </row>
    <row r="143" spans="1:11" x14ac:dyDescent="0.25">
      <c r="A143" s="39"/>
    </row>
    <row r="145" spans="1:1" x14ac:dyDescent="0.25">
      <c r="A145" s="39"/>
    </row>
  </sheetData>
  <mergeCells count="116">
    <mergeCell ref="B136:K136"/>
    <mergeCell ref="B137:C137"/>
    <mergeCell ref="D137:E137"/>
    <mergeCell ref="F137:G137"/>
    <mergeCell ref="H137:I137"/>
    <mergeCell ref="J137:K137"/>
    <mergeCell ref="B120:C120"/>
    <mergeCell ref="D120:E120"/>
    <mergeCell ref="F120:G120"/>
    <mergeCell ref="H120:I120"/>
    <mergeCell ref="J120:K120"/>
    <mergeCell ref="B121:C121"/>
    <mergeCell ref="D121:E121"/>
    <mergeCell ref="F121:G121"/>
    <mergeCell ref="H121:I121"/>
    <mergeCell ref="J121:K121"/>
    <mergeCell ref="B108:C108"/>
    <mergeCell ref="D108:E108"/>
    <mergeCell ref="F108:G108"/>
    <mergeCell ref="H108:I108"/>
    <mergeCell ref="J108:K108"/>
    <mergeCell ref="B119:K119"/>
    <mergeCell ref="B106:K106"/>
    <mergeCell ref="B107:C107"/>
    <mergeCell ref="D107:E107"/>
    <mergeCell ref="F107:G107"/>
    <mergeCell ref="H107:I107"/>
    <mergeCell ref="J107:K107"/>
    <mergeCell ref="B94:C94"/>
    <mergeCell ref="D94:E94"/>
    <mergeCell ref="F94:G94"/>
    <mergeCell ref="H94:I94"/>
    <mergeCell ref="J94:K94"/>
    <mergeCell ref="B95:C95"/>
    <mergeCell ref="D95:E95"/>
    <mergeCell ref="F95:G95"/>
    <mergeCell ref="H95:I95"/>
    <mergeCell ref="J95:K95"/>
    <mergeCell ref="B82:C82"/>
    <mergeCell ref="D82:E82"/>
    <mergeCell ref="F82:G82"/>
    <mergeCell ref="H82:I82"/>
    <mergeCell ref="J82:K82"/>
    <mergeCell ref="B93:K93"/>
    <mergeCell ref="B80:K80"/>
    <mergeCell ref="B81:C81"/>
    <mergeCell ref="D81:E81"/>
    <mergeCell ref="F81:G81"/>
    <mergeCell ref="H81:I81"/>
    <mergeCell ref="J81:K81"/>
    <mergeCell ref="B68:C68"/>
    <mergeCell ref="D68:E68"/>
    <mergeCell ref="F68:G68"/>
    <mergeCell ref="H68:I68"/>
    <mergeCell ref="J68:K68"/>
    <mergeCell ref="B69:C69"/>
    <mergeCell ref="D69:E69"/>
    <mergeCell ref="F69:G69"/>
    <mergeCell ref="H69:I69"/>
    <mergeCell ref="J69:K69"/>
    <mergeCell ref="B56:C56"/>
    <mergeCell ref="D56:E56"/>
    <mergeCell ref="F56:G56"/>
    <mergeCell ref="H56:I56"/>
    <mergeCell ref="J56:K56"/>
    <mergeCell ref="B67:K67"/>
    <mergeCell ref="B54:K54"/>
    <mergeCell ref="B55:C55"/>
    <mergeCell ref="D55:E55"/>
    <mergeCell ref="F55:G55"/>
    <mergeCell ref="H55:I55"/>
    <mergeCell ref="J55:K55"/>
    <mergeCell ref="B42:C42"/>
    <mergeCell ref="D42:E42"/>
    <mergeCell ref="F42:G42"/>
    <mergeCell ref="H42:I42"/>
    <mergeCell ref="J42:K42"/>
    <mergeCell ref="B43:C43"/>
    <mergeCell ref="D43:E43"/>
    <mergeCell ref="F43:G43"/>
    <mergeCell ref="H43:I43"/>
    <mergeCell ref="J43:K43"/>
    <mergeCell ref="B30:C30"/>
    <mergeCell ref="D30:E30"/>
    <mergeCell ref="F30:G30"/>
    <mergeCell ref="H30:I30"/>
    <mergeCell ref="J30:K30"/>
    <mergeCell ref="B41:K41"/>
    <mergeCell ref="B28:K28"/>
    <mergeCell ref="B29:C29"/>
    <mergeCell ref="D29:E29"/>
    <mergeCell ref="F29:G29"/>
    <mergeCell ref="H29:I29"/>
    <mergeCell ref="J29:K29"/>
    <mergeCell ref="B16:C16"/>
    <mergeCell ref="D16:E16"/>
    <mergeCell ref="F16:G16"/>
    <mergeCell ref="H16:I16"/>
    <mergeCell ref="J16:K16"/>
    <mergeCell ref="B17:C17"/>
    <mergeCell ref="D17:E17"/>
    <mergeCell ref="F17:G17"/>
    <mergeCell ref="H17:I17"/>
    <mergeCell ref="J17:K17"/>
    <mergeCell ref="B4:C4"/>
    <mergeCell ref="D4:E4"/>
    <mergeCell ref="F4:G4"/>
    <mergeCell ref="H4:I4"/>
    <mergeCell ref="J4:K4"/>
    <mergeCell ref="B15:K15"/>
    <mergeCell ref="B2:K2"/>
    <mergeCell ref="B3:C3"/>
    <mergeCell ref="D3:E3"/>
    <mergeCell ref="F3:G3"/>
    <mergeCell ref="H3:I3"/>
    <mergeCell ref="J3:K3"/>
  </mergeCells>
  <hyperlinks>
    <hyperlink ref="A132" r:id="rId1" xr:uid="{6DA52199-BE32-44DF-9409-3647A2935D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97178-625F-4E67-94C1-D10A6578DC0F}">
  <dimension ref="A1:L22"/>
  <sheetViews>
    <sheetView topLeftCell="D1" workbookViewId="0">
      <selection activeCell="E3" sqref="E3"/>
    </sheetView>
  </sheetViews>
  <sheetFormatPr defaultColWidth="9.140625" defaultRowHeight="15" x14ac:dyDescent="0.25"/>
  <cols>
    <col min="1" max="1" width="17.28515625" style="3" bestFit="1" customWidth="1"/>
    <col min="2" max="2" width="35.7109375" style="3" bestFit="1" customWidth="1"/>
    <col min="3" max="3" width="21.42578125" style="3" bestFit="1" customWidth="1"/>
    <col min="4" max="4" width="60.42578125" style="3" customWidth="1"/>
    <col min="5" max="5" width="26.140625" style="3" bestFit="1" customWidth="1"/>
    <col min="6" max="6" width="23.42578125" style="3" bestFit="1" customWidth="1"/>
    <col min="7" max="7" width="18.42578125" style="3" bestFit="1" customWidth="1"/>
    <col min="8" max="8" width="23" style="3" bestFit="1" customWidth="1"/>
    <col min="9" max="9" width="39.140625" style="73" bestFit="1" customWidth="1"/>
    <col min="10" max="10" width="13.85546875" style="73" bestFit="1" customWidth="1"/>
    <col min="11" max="11" width="9.140625" style="3"/>
    <col min="12" max="12" width="10.85546875" style="73" bestFit="1" customWidth="1"/>
    <col min="13" max="16384" width="9.140625" style="3"/>
  </cols>
  <sheetData>
    <row r="1" spans="1:11" x14ac:dyDescent="0.25">
      <c r="A1" s="17" t="s">
        <v>327</v>
      </c>
      <c r="B1" s="336" t="s">
        <v>328</v>
      </c>
      <c r="C1" s="336" t="s">
        <v>329</v>
      </c>
      <c r="D1" s="336" t="s">
        <v>330</v>
      </c>
      <c r="E1" s="336" t="s">
        <v>331</v>
      </c>
      <c r="F1" s="336" t="s">
        <v>332</v>
      </c>
      <c r="G1" s="336" t="s">
        <v>333</v>
      </c>
      <c r="H1" s="336" t="s">
        <v>334</v>
      </c>
      <c r="I1" s="336" t="s">
        <v>335</v>
      </c>
      <c r="J1" s="336" t="s">
        <v>336</v>
      </c>
      <c r="K1" s="336" t="s">
        <v>337</v>
      </c>
    </row>
    <row r="2" spans="1:11" x14ac:dyDescent="0.25">
      <c r="A2" s="73" t="s">
        <v>338</v>
      </c>
      <c r="B2" s="73" t="s">
        <v>339</v>
      </c>
      <c r="C2" s="73" t="s">
        <v>340</v>
      </c>
      <c r="D2" s="74" t="s">
        <v>341</v>
      </c>
      <c r="E2" s="75" t="s">
        <v>342</v>
      </c>
      <c r="F2" s="75" t="s">
        <v>343</v>
      </c>
      <c r="G2" s="73" t="s">
        <v>344</v>
      </c>
      <c r="H2" s="73" t="s">
        <v>243</v>
      </c>
      <c r="I2" s="73" t="s">
        <v>345</v>
      </c>
      <c r="J2" s="73" t="s">
        <v>24</v>
      </c>
      <c r="K2" s="73" t="s">
        <v>346</v>
      </c>
    </row>
    <row r="3" spans="1:11" x14ac:dyDescent="0.25">
      <c r="A3" s="73" t="s">
        <v>347</v>
      </c>
      <c r="B3" s="73" t="s">
        <v>348</v>
      </c>
      <c r="C3" s="73" t="s">
        <v>349</v>
      </c>
      <c r="D3" s="74" t="s">
        <v>350</v>
      </c>
      <c r="E3" s="75" t="s">
        <v>351</v>
      </c>
      <c r="F3" s="75" t="s">
        <v>352</v>
      </c>
      <c r="G3" s="73" t="s">
        <v>353</v>
      </c>
      <c r="H3" s="73" t="s">
        <v>244</v>
      </c>
      <c r="I3" s="76" t="s">
        <v>165</v>
      </c>
      <c r="J3" s="73">
        <v>0</v>
      </c>
      <c r="K3" s="73" t="s">
        <v>354</v>
      </c>
    </row>
    <row r="4" spans="1:11" x14ac:dyDescent="0.25">
      <c r="A4" s="73" t="s">
        <v>355</v>
      </c>
      <c r="B4" s="73" t="s">
        <v>356</v>
      </c>
      <c r="C4" s="73" t="s">
        <v>357</v>
      </c>
      <c r="D4" s="74" t="s">
        <v>358</v>
      </c>
      <c r="E4" s="75" t="s">
        <v>359</v>
      </c>
      <c r="F4" s="75" t="s">
        <v>360</v>
      </c>
      <c r="G4" s="73" t="s">
        <v>361</v>
      </c>
      <c r="H4" s="73" t="s">
        <v>245</v>
      </c>
      <c r="I4" s="76" t="s">
        <v>166</v>
      </c>
      <c r="J4" s="73">
        <v>1</v>
      </c>
      <c r="K4" s="73" t="s">
        <v>362</v>
      </c>
    </row>
    <row r="5" spans="1:11" x14ac:dyDescent="0.25">
      <c r="B5" s="73"/>
      <c r="C5" s="73" t="s">
        <v>363</v>
      </c>
      <c r="D5" s="74" t="s">
        <v>338</v>
      </c>
      <c r="E5" s="75" t="s">
        <v>364</v>
      </c>
      <c r="F5" s="75" t="s">
        <v>365</v>
      </c>
      <c r="G5" s="73" t="s">
        <v>366</v>
      </c>
      <c r="I5" s="76" t="s">
        <v>167</v>
      </c>
      <c r="J5" s="73">
        <v>2</v>
      </c>
      <c r="K5" s="73" t="s">
        <v>313</v>
      </c>
    </row>
    <row r="6" spans="1:11" ht="45" customHeight="1" x14ac:dyDescent="0.25">
      <c r="B6" s="73"/>
      <c r="E6" s="75" t="s">
        <v>367</v>
      </c>
      <c r="F6" s="75" t="s">
        <v>368</v>
      </c>
      <c r="I6" s="77" t="s">
        <v>168</v>
      </c>
      <c r="J6" s="73">
        <v>3</v>
      </c>
      <c r="K6" s="73" t="s">
        <v>369</v>
      </c>
    </row>
    <row r="7" spans="1:11" ht="45" x14ac:dyDescent="0.25">
      <c r="B7" s="17"/>
      <c r="D7" s="74" t="s">
        <v>370</v>
      </c>
      <c r="E7" s="75" t="s">
        <v>371</v>
      </c>
      <c r="F7" s="75" t="s">
        <v>353</v>
      </c>
      <c r="I7" s="73" t="s">
        <v>192</v>
      </c>
      <c r="J7" s="73">
        <v>4</v>
      </c>
      <c r="K7" s="73" t="s">
        <v>372</v>
      </c>
    </row>
    <row r="8" spans="1:11" x14ac:dyDescent="0.25">
      <c r="B8" s="17"/>
      <c r="D8" s="74"/>
      <c r="E8" s="75" t="s">
        <v>373</v>
      </c>
      <c r="F8" s="75" t="s">
        <v>361</v>
      </c>
      <c r="I8" s="73" t="s">
        <v>194</v>
      </c>
      <c r="K8" s="73" t="s">
        <v>374</v>
      </c>
    </row>
    <row r="9" spans="1:11" x14ac:dyDescent="0.25">
      <c r="E9" s="75" t="s">
        <v>375</v>
      </c>
      <c r="K9" s="73" t="s">
        <v>376</v>
      </c>
    </row>
    <row r="10" spans="1:11" x14ac:dyDescent="0.25">
      <c r="E10" s="75" t="s">
        <v>377</v>
      </c>
      <c r="K10" s="73" t="s">
        <v>378</v>
      </c>
    </row>
    <row r="11" spans="1:11" x14ac:dyDescent="0.25">
      <c r="E11" s="75" t="s">
        <v>379</v>
      </c>
      <c r="I11" s="336" t="s">
        <v>380</v>
      </c>
      <c r="K11" s="73" t="s">
        <v>381</v>
      </c>
    </row>
    <row r="12" spans="1:11" x14ac:dyDescent="0.25">
      <c r="E12" s="75" t="s">
        <v>382</v>
      </c>
      <c r="I12" s="73" t="s">
        <v>383</v>
      </c>
      <c r="K12" s="73" t="s">
        <v>384</v>
      </c>
    </row>
    <row r="13" spans="1:11" x14ac:dyDescent="0.25">
      <c r="E13" s="75" t="s">
        <v>385</v>
      </c>
      <c r="I13" s="73" t="s">
        <v>386</v>
      </c>
      <c r="K13" s="73" t="s">
        <v>387</v>
      </c>
    </row>
    <row r="14" spans="1:11" x14ac:dyDescent="0.25">
      <c r="E14" s="75" t="s">
        <v>388</v>
      </c>
      <c r="K14" s="73" t="s">
        <v>389</v>
      </c>
    </row>
    <row r="15" spans="1:11" x14ac:dyDescent="0.25">
      <c r="E15" s="75" t="s">
        <v>390</v>
      </c>
      <c r="K15" s="73" t="s">
        <v>391</v>
      </c>
    </row>
    <row r="16" spans="1:11" x14ac:dyDescent="0.25">
      <c r="E16" s="75" t="s">
        <v>392</v>
      </c>
      <c r="K16" s="73" t="s">
        <v>393</v>
      </c>
    </row>
    <row r="17" spans="4:11" x14ac:dyDescent="0.25">
      <c r="E17" s="75"/>
      <c r="K17" s="73" t="s">
        <v>394</v>
      </c>
    </row>
    <row r="18" spans="4:11" x14ac:dyDescent="0.25">
      <c r="D18" s="74" t="s">
        <v>395</v>
      </c>
      <c r="E18" s="75"/>
      <c r="K18" s="73" t="s">
        <v>396</v>
      </c>
    </row>
    <row r="19" spans="4:11" x14ac:dyDescent="0.25">
      <c r="D19" s="74" t="s">
        <v>397</v>
      </c>
      <c r="K19" s="73" t="s">
        <v>398</v>
      </c>
    </row>
    <row r="20" spans="4:11" x14ac:dyDescent="0.25">
      <c r="D20" s="74" t="s">
        <v>399</v>
      </c>
      <c r="K20" s="73" t="s">
        <v>400</v>
      </c>
    </row>
    <row r="21" spans="4:11" x14ac:dyDescent="0.25">
      <c r="D21" s="74" t="s">
        <v>401</v>
      </c>
      <c r="K21" s="73" t="s">
        <v>402</v>
      </c>
    </row>
    <row r="22" spans="4:11" x14ac:dyDescent="0.25">
      <c r="K22" s="73" t="s">
        <v>403</v>
      </c>
    </row>
  </sheetData>
  <sortState xmlns:xlrd2="http://schemas.microsoft.com/office/spreadsheetml/2017/richdata2" ref="E3:E15">
    <sortCondition ref="E2:E1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BABC9-5354-4DD7-A0BD-BE9A3E0CCE38}">
  <dimension ref="A1:W59"/>
  <sheetViews>
    <sheetView topLeftCell="A30" workbookViewId="0">
      <selection activeCell="K52" sqref="K52"/>
    </sheetView>
  </sheetViews>
  <sheetFormatPr defaultColWidth="8.85546875" defaultRowHeight="15" x14ac:dyDescent="0.25"/>
  <cols>
    <col min="1" max="1" width="47.42578125" style="3" bestFit="1" customWidth="1"/>
    <col min="2" max="2" width="47.42578125" style="3" customWidth="1"/>
    <col min="3" max="16384" width="8.85546875" style="3"/>
  </cols>
  <sheetData>
    <row r="1" spans="1:8" x14ac:dyDescent="0.25">
      <c r="A1" s="17" t="s">
        <v>404</v>
      </c>
      <c r="B1" s="17"/>
    </row>
    <row r="2" spans="1:8" x14ac:dyDescent="0.25">
      <c r="C2" s="422" t="s">
        <v>193</v>
      </c>
      <c r="D2" s="422"/>
      <c r="E2" s="422"/>
      <c r="F2" s="422"/>
      <c r="G2" s="422"/>
      <c r="H2" s="422"/>
    </row>
    <row r="3" spans="1:8" ht="15.75" thickBot="1" x14ac:dyDescent="0.3">
      <c r="C3" s="339" t="s">
        <v>24</v>
      </c>
      <c r="D3" s="339">
        <v>0</v>
      </c>
      <c r="E3" s="339">
        <v>1</v>
      </c>
      <c r="F3" s="339">
        <v>2</v>
      </c>
      <c r="G3" s="339">
        <v>3</v>
      </c>
      <c r="H3" s="339">
        <v>4</v>
      </c>
    </row>
    <row r="4" spans="1:8" x14ac:dyDescent="0.25">
      <c r="A4" s="18" t="s">
        <v>405</v>
      </c>
      <c r="B4" s="19" t="s">
        <v>406</v>
      </c>
      <c r="C4" s="20">
        <v>501</v>
      </c>
      <c r="D4" s="20">
        <v>668</v>
      </c>
      <c r="E4" s="20">
        <v>715</v>
      </c>
      <c r="F4" s="20">
        <v>858</v>
      </c>
      <c r="G4" s="20">
        <v>992</v>
      </c>
      <c r="H4" s="21">
        <v>1107</v>
      </c>
    </row>
    <row r="5" spans="1:8" x14ac:dyDescent="0.25">
      <c r="A5" s="22"/>
      <c r="B5" s="23" t="s">
        <v>407</v>
      </c>
      <c r="C5" s="24">
        <v>834</v>
      </c>
      <c r="D5" s="24">
        <v>1113</v>
      </c>
      <c r="E5" s="24">
        <v>1193</v>
      </c>
      <c r="F5" s="24">
        <v>1431</v>
      </c>
      <c r="G5" s="24">
        <v>1653</v>
      </c>
      <c r="H5" s="25">
        <v>1845</v>
      </c>
    </row>
    <row r="6" spans="1:8" x14ac:dyDescent="0.25">
      <c r="A6" s="22"/>
      <c r="B6" s="23" t="s">
        <v>408</v>
      </c>
      <c r="C6" s="24">
        <v>1002</v>
      </c>
      <c r="D6" s="24">
        <v>1336</v>
      </c>
      <c r="E6" s="24">
        <v>1431</v>
      </c>
      <c r="F6" s="24">
        <v>1717</v>
      </c>
      <c r="G6" s="24">
        <v>1984</v>
      </c>
      <c r="H6" s="25">
        <v>2214</v>
      </c>
    </row>
    <row r="7" spans="1:8" ht="15.75" thickBot="1" x14ac:dyDescent="0.3">
      <c r="A7" s="26"/>
      <c r="B7" s="27" t="s">
        <v>409</v>
      </c>
      <c r="C7" s="28">
        <v>1169</v>
      </c>
      <c r="D7" s="28">
        <v>1559</v>
      </c>
      <c r="E7" s="28">
        <v>1670</v>
      </c>
      <c r="F7" s="28">
        <v>2003</v>
      </c>
      <c r="G7" s="28">
        <v>2315</v>
      </c>
      <c r="H7" s="29">
        <v>2583</v>
      </c>
    </row>
    <row r="8" spans="1:8" x14ac:dyDescent="0.25">
      <c r="A8" s="18" t="s">
        <v>410</v>
      </c>
      <c r="B8" s="19" t="s">
        <v>406</v>
      </c>
      <c r="C8" s="20">
        <v>533</v>
      </c>
      <c r="D8" s="20">
        <v>711</v>
      </c>
      <c r="E8" s="20">
        <v>761</v>
      </c>
      <c r="F8" s="20">
        <v>913</v>
      </c>
      <c r="G8" s="20">
        <v>1055</v>
      </c>
      <c r="H8" s="21">
        <v>1177</v>
      </c>
    </row>
    <row r="9" spans="1:8" x14ac:dyDescent="0.25">
      <c r="A9" s="22"/>
      <c r="B9" s="23" t="s">
        <v>407</v>
      </c>
      <c r="C9" s="24">
        <v>888</v>
      </c>
      <c r="D9" s="24">
        <v>1185</v>
      </c>
      <c r="E9" s="24">
        <v>1269</v>
      </c>
      <c r="F9" s="24">
        <v>1438</v>
      </c>
      <c r="G9" s="24">
        <v>1606</v>
      </c>
      <c r="H9" s="25">
        <v>1827</v>
      </c>
    </row>
    <row r="10" spans="1:8" x14ac:dyDescent="0.25">
      <c r="A10" s="22"/>
      <c r="B10" s="23" t="s">
        <v>408</v>
      </c>
      <c r="C10" s="24">
        <v>1066</v>
      </c>
      <c r="D10" s="24">
        <v>1422</v>
      </c>
      <c r="E10" s="24">
        <v>1523</v>
      </c>
      <c r="F10" s="24">
        <v>1827</v>
      </c>
      <c r="G10" s="24">
        <v>2111</v>
      </c>
      <c r="H10" s="25">
        <v>2355</v>
      </c>
    </row>
    <row r="11" spans="1:8" ht="15.75" thickBot="1" x14ac:dyDescent="0.3">
      <c r="A11" s="26"/>
      <c r="B11" s="27" t="s">
        <v>409</v>
      </c>
      <c r="C11" s="28">
        <v>1244</v>
      </c>
      <c r="D11" s="28">
        <v>1659</v>
      </c>
      <c r="E11" s="28">
        <v>1777</v>
      </c>
      <c r="F11" s="28">
        <v>2131</v>
      </c>
      <c r="G11" s="28">
        <v>2463</v>
      </c>
      <c r="H11" s="29">
        <v>2747</v>
      </c>
    </row>
    <row r="12" spans="1:8" x14ac:dyDescent="0.25">
      <c r="A12" s="30" t="s">
        <v>411</v>
      </c>
      <c r="B12" s="19" t="s">
        <v>406</v>
      </c>
      <c r="C12" s="20">
        <v>603</v>
      </c>
      <c r="D12" s="20">
        <v>805</v>
      </c>
      <c r="E12" s="20">
        <v>863</v>
      </c>
      <c r="F12" s="20">
        <v>1035</v>
      </c>
      <c r="G12" s="20">
        <v>1196</v>
      </c>
      <c r="H12" s="21">
        <v>1335</v>
      </c>
    </row>
    <row r="13" spans="1:8" x14ac:dyDescent="0.25">
      <c r="A13" s="31"/>
      <c r="B13" s="23" t="s">
        <v>407</v>
      </c>
      <c r="C13" s="24">
        <v>1006</v>
      </c>
      <c r="D13" s="24">
        <v>1342</v>
      </c>
      <c r="E13" s="24">
        <v>1438</v>
      </c>
      <c r="F13" s="24">
        <v>1726</v>
      </c>
      <c r="G13" s="24">
        <v>1994</v>
      </c>
      <c r="H13" s="25">
        <v>2225</v>
      </c>
    </row>
    <row r="14" spans="1:8" x14ac:dyDescent="0.25">
      <c r="A14" s="31"/>
      <c r="B14" s="23" t="s">
        <v>408</v>
      </c>
      <c r="C14" s="24">
        <v>1208</v>
      </c>
      <c r="D14" s="24">
        <v>1611</v>
      </c>
      <c r="E14" s="24">
        <v>1726</v>
      </c>
      <c r="F14" s="24">
        <v>2071</v>
      </c>
      <c r="G14" s="24">
        <v>2393</v>
      </c>
      <c r="H14" s="25">
        <v>2670</v>
      </c>
    </row>
    <row r="15" spans="1:8" ht="15.75" thickBot="1" x14ac:dyDescent="0.3">
      <c r="A15" s="32"/>
      <c r="B15" s="27" t="s">
        <v>409</v>
      </c>
      <c r="C15" s="28">
        <v>1409</v>
      </c>
      <c r="D15" s="28">
        <v>1879</v>
      </c>
      <c r="E15" s="28">
        <v>2014</v>
      </c>
      <c r="F15" s="28">
        <v>2416</v>
      </c>
      <c r="G15" s="28">
        <v>2792</v>
      </c>
      <c r="H15" s="29">
        <v>3115</v>
      </c>
    </row>
    <row r="16" spans="1:8" x14ac:dyDescent="0.25">
      <c r="A16" s="30" t="s">
        <v>412</v>
      </c>
      <c r="B16" s="19" t="s">
        <v>406</v>
      </c>
      <c r="C16" s="20">
        <v>530</v>
      </c>
      <c r="D16" s="20">
        <v>707</v>
      </c>
      <c r="E16" s="20">
        <v>757</v>
      </c>
      <c r="F16" s="20">
        <v>909</v>
      </c>
      <c r="G16" s="20">
        <v>1055</v>
      </c>
      <c r="H16" s="21">
        <v>1171</v>
      </c>
    </row>
    <row r="17" spans="1:23" x14ac:dyDescent="0.25">
      <c r="A17" s="31"/>
      <c r="B17" s="23" t="s">
        <v>407</v>
      </c>
      <c r="C17" s="24">
        <v>883</v>
      </c>
      <c r="D17" s="24">
        <v>1178</v>
      </c>
      <c r="E17" s="24">
        <v>1262</v>
      </c>
      <c r="F17" s="24">
        <v>1515</v>
      </c>
      <c r="G17" s="24">
        <v>1750</v>
      </c>
      <c r="H17" s="25">
        <v>1952</v>
      </c>
    </row>
    <row r="18" spans="1:23" x14ac:dyDescent="0.25">
      <c r="A18" s="31"/>
      <c r="B18" s="23" t="s">
        <v>408</v>
      </c>
      <c r="C18" s="24">
        <v>1060</v>
      </c>
      <c r="D18" s="24">
        <v>1414</v>
      </c>
      <c r="E18" s="24">
        <v>1515</v>
      </c>
      <c r="F18" s="24">
        <v>1818</v>
      </c>
      <c r="G18" s="24">
        <v>2100</v>
      </c>
      <c r="H18" s="25">
        <v>2343</v>
      </c>
    </row>
    <row r="19" spans="1:23" ht="15.75" thickBot="1" x14ac:dyDescent="0.3">
      <c r="A19" s="32"/>
      <c r="B19" s="27" t="s">
        <v>409</v>
      </c>
      <c r="C19" s="28">
        <v>1237</v>
      </c>
      <c r="D19" s="28">
        <v>1650</v>
      </c>
      <c r="E19" s="28">
        <v>1767</v>
      </c>
      <c r="F19" s="28">
        <v>2121</v>
      </c>
      <c r="G19" s="28">
        <v>2450</v>
      </c>
      <c r="H19" s="29">
        <v>2733</v>
      </c>
    </row>
    <row r="20" spans="1:23" x14ac:dyDescent="0.25">
      <c r="A20" s="30" t="s">
        <v>413</v>
      </c>
      <c r="B20" s="19" t="s">
        <v>406</v>
      </c>
      <c r="C20" s="20">
        <v>470</v>
      </c>
      <c r="D20" s="20">
        <v>627</v>
      </c>
      <c r="E20" s="20">
        <v>672</v>
      </c>
      <c r="F20" s="20">
        <v>806</v>
      </c>
      <c r="G20" s="20">
        <v>931</v>
      </c>
      <c r="H20" s="21">
        <v>1039</v>
      </c>
    </row>
    <row r="21" spans="1:23" x14ac:dyDescent="0.25">
      <c r="A21" s="31"/>
      <c r="B21" s="23" t="s">
        <v>407</v>
      </c>
      <c r="C21" s="24">
        <v>783</v>
      </c>
      <c r="D21" s="24">
        <v>1045</v>
      </c>
      <c r="E21" s="24">
        <v>1120</v>
      </c>
      <c r="F21" s="24">
        <v>1343</v>
      </c>
      <c r="G21" s="24">
        <v>1552</v>
      </c>
      <c r="H21" s="25">
        <v>1732</v>
      </c>
    </row>
    <row r="22" spans="1:23" x14ac:dyDescent="0.25">
      <c r="A22" s="31"/>
      <c r="B22" s="23" t="s">
        <v>408</v>
      </c>
      <c r="C22" s="24">
        <v>940</v>
      </c>
      <c r="D22" s="24">
        <v>1254</v>
      </c>
      <c r="E22" s="24">
        <v>1344</v>
      </c>
      <c r="F22" s="24">
        <v>1612</v>
      </c>
      <c r="G22" s="24">
        <v>1863</v>
      </c>
      <c r="H22" s="25">
        <v>2079</v>
      </c>
    </row>
    <row r="23" spans="1:23" ht="15.75" thickBot="1" x14ac:dyDescent="0.3">
      <c r="A23" s="32"/>
      <c r="B23" s="27" t="s">
        <v>409</v>
      </c>
      <c r="C23" s="28">
        <v>1097</v>
      </c>
      <c r="D23" s="28">
        <v>1463</v>
      </c>
      <c r="E23" s="28">
        <v>1568</v>
      </c>
      <c r="F23" s="28">
        <v>1881</v>
      </c>
      <c r="G23" s="28">
        <v>2173</v>
      </c>
      <c r="H23" s="29">
        <v>2425</v>
      </c>
    </row>
    <row r="24" spans="1:23" x14ac:dyDescent="0.25">
      <c r="A24" s="30" t="s">
        <v>414</v>
      </c>
      <c r="B24" s="19" t="s">
        <v>406</v>
      </c>
      <c r="C24" s="20">
        <v>404</v>
      </c>
      <c r="D24" s="20">
        <v>539</v>
      </c>
      <c r="E24" s="20">
        <v>577</v>
      </c>
      <c r="F24" s="20">
        <v>693</v>
      </c>
      <c r="G24" s="20">
        <v>801</v>
      </c>
      <c r="H24" s="21">
        <v>894</v>
      </c>
    </row>
    <row r="25" spans="1:23" x14ac:dyDescent="0.25">
      <c r="A25" s="31"/>
      <c r="B25" s="23" t="s">
        <v>407</v>
      </c>
      <c r="C25" s="24">
        <v>673</v>
      </c>
      <c r="D25" s="24">
        <v>898</v>
      </c>
      <c r="E25" s="24">
        <v>963</v>
      </c>
      <c r="F25" s="24">
        <v>1156</v>
      </c>
      <c r="G25" s="24">
        <v>1335</v>
      </c>
      <c r="H25" s="25">
        <v>1490</v>
      </c>
    </row>
    <row r="26" spans="1:23" x14ac:dyDescent="0.25">
      <c r="A26" s="31"/>
      <c r="B26" s="23" t="s">
        <v>408</v>
      </c>
      <c r="C26" s="24">
        <v>808</v>
      </c>
      <c r="D26" s="24">
        <v>1078</v>
      </c>
      <c r="E26" s="24">
        <v>1155</v>
      </c>
      <c r="F26" s="24">
        <v>1387</v>
      </c>
      <c r="G26" s="24">
        <v>1602</v>
      </c>
      <c r="H26" s="25">
        <v>1788</v>
      </c>
    </row>
    <row r="27" spans="1:23" ht="15.75" thickBot="1" x14ac:dyDescent="0.3">
      <c r="A27" s="33"/>
      <c r="B27" s="27" t="s">
        <v>409</v>
      </c>
      <c r="C27" s="28">
        <v>943</v>
      </c>
      <c r="D27" s="28">
        <v>1258</v>
      </c>
      <c r="E27" s="28">
        <v>1348</v>
      </c>
      <c r="F27" s="28">
        <v>1618</v>
      </c>
      <c r="G27" s="28">
        <v>1869</v>
      </c>
      <c r="H27" s="29">
        <v>2086</v>
      </c>
    </row>
    <row r="29" spans="1:23" x14ac:dyDescent="0.25">
      <c r="A29" s="34" t="s">
        <v>415</v>
      </c>
    </row>
    <row r="31" spans="1:23" x14ac:dyDescent="0.25">
      <c r="A31" s="17" t="s">
        <v>416</v>
      </c>
      <c r="C31" s="423" t="s">
        <v>193</v>
      </c>
      <c r="D31" s="423"/>
      <c r="E31" s="423"/>
      <c r="F31" s="423"/>
      <c r="G31" s="423"/>
      <c r="H31" s="423"/>
    </row>
    <row r="32" spans="1:23" x14ac:dyDescent="0.25">
      <c r="C32" s="338" t="s">
        <v>24</v>
      </c>
      <c r="D32" s="338">
        <v>0</v>
      </c>
      <c r="E32" s="338">
        <v>1</v>
      </c>
      <c r="F32" s="338">
        <v>2</v>
      </c>
      <c r="G32" s="338">
        <v>3</v>
      </c>
      <c r="H32" s="338">
        <v>4</v>
      </c>
      <c r="S32" s="336"/>
      <c r="T32" s="336"/>
      <c r="U32" s="336"/>
      <c r="V32" s="336"/>
      <c r="W32" s="336"/>
    </row>
    <row r="33" spans="1:8" x14ac:dyDescent="0.25">
      <c r="A33" s="23" t="s">
        <v>417</v>
      </c>
      <c r="B33" s="23" t="s">
        <v>418</v>
      </c>
      <c r="C33" s="24">
        <v>330</v>
      </c>
      <c r="D33" s="24">
        <v>440</v>
      </c>
      <c r="E33" s="24">
        <v>471</v>
      </c>
      <c r="F33" s="24">
        <v>565</v>
      </c>
      <c r="G33" s="24">
        <v>653</v>
      </c>
      <c r="H33" s="24">
        <v>729</v>
      </c>
    </row>
    <row r="34" spans="1:8" x14ac:dyDescent="0.25">
      <c r="A34" s="23" t="s">
        <v>419</v>
      </c>
      <c r="B34" s="23" t="s">
        <v>418</v>
      </c>
      <c r="C34" s="24">
        <v>263</v>
      </c>
      <c r="D34" s="24">
        <v>351</v>
      </c>
      <c r="E34" s="24">
        <v>376</v>
      </c>
      <c r="F34" s="24">
        <v>451</v>
      </c>
      <c r="G34" s="24">
        <v>521</v>
      </c>
      <c r="H34" s="24">
        <v>581</v>
      </c>
    </row>
    <row r="35" spans="1:8" x14ac:dyDescent="0.25">
      <c r="A35" s="23" t="s">
        <v>420</v>
      </c>
      <c r="B35" s="23" t="s">
        <v>418</v>
      </c>
      <c r="C35" s="24">
        <v>316</v>
      </c>
      <c r="D35" s="24">
        <v>422</v>
      </c>
      <c r="E35" s="24">
        <v>452</v>
      </c>
      <c r="F35" s="24">
        <v>543</v>
      </c>
      <c r="G35" s="24">
        <v>627</v>
      </c>
      <c r="H35" s="24">
        <v>700</v>
      </c>
    </row>
    <row r="36" spans="1:8" x14ac:dyDescent="0.25">
      <c r="A36" s="23" t="s">
        <v>421</v>
      </c>
      <c r="B36" s="23" t="s">
        <v>418</v>
      </c>
      <c r="C36" s="24">
        <v>360</v>
      </c>
      <c r="D36" s="24">
        <v>480</v>
      </c>
      <c r="E36" s="24">
        <v>514</v>
      </c>
      <c r="F36" s="24">
        <v>617</v>
      </c>
      <c r="G36" s="24">
        <v>713</v>
      </c>
      <c r="H36" s="24">
        <v>795</v>
      </c>
    </row>
    <row r="37" spans="1:8" x14ac:dyDescent="0.25">
      <c r="A37" s="23" t="s">
        <v>378</v>
      </c>
      <c r="B37" s="23" t="s">
        <v>418</v>
      </c>
      <c r="C37" s="24">
        <v>351</v>
      </c>
      <c r="D37" s="24">
        <v>469</v>
      </c>
      <c r="E37" s="24">
        <v>502</v>
      </c>
      <c r="F37" s="24">
        <v>603</v>
      </c>
      <c r="G37" s="24">
        <v>697</v>
      </c>
      <c r="H37" s="24">
        <v>777</v>
      </c>
    </row>
    <row r="38" spans="1:8" x14ac:dyDescent="0.25">
      <c r="A38" s="23" t="s">
        <v>422</v>
      </c>
      <c r="B38" s="23" t="s">
        <v>418</v>
      </c>
      <c r="C38" s="24">
        <v>402</v>
      </c>
      <c r="D38" s="24">
        <v>537</v>
      </c>
      <c r="E38" s="24">
        <v>575</v>
      </c>
      <c r="F38" s="24">
        <v>690</v>
      </c>
      <c r="G38" s="24">
        <v>797</v>
      </c>
      <c r="H38" s="24">
        <v>890</v>
      </c>
    </row>
    <row r="39" spans="1:8" x14ac:dyDescent="0.25">
      <c r="A39" s="23" t="s">
        <v>423</v>
      </c>
      <c r="B39" s="23" t="s">
        <v>418</v>
      </c>
      <c r="C39" s="24">
        <v>359</v>
      </c>
      <c r="D39" s="24">
        <v>479</v>
      </c>
      <c r="E39" s="24">
        <v>513</v>
      </c>
      <c r="F39" s="24">
        <v>616</v>
      </c>
      <c r="G39" s="24">
        <v>711</v>
      </c>
      <c r="H39" s="24">
        <v>793</v>
      </c>
    </row>
    <row r="40" spans="1:8" x14ac:dyDescent="0.25">
      <c r="A40" s="23" t="s">
        <v>424</v>
      </c>
      <c r="B40" s="23" t="s">
        <v>418</v>
      </c>
      <c r="C40" s="24">
        <v>355</v>
      </c>
      <c r="D40" s="24">
        <v>474</v>
      </c>
      <c r="E40" s="24">
        <v>507</v>
      </c>
      <c r="F40" s="24">
        <v>609</v>
      </c>
      <c r="G40" s="24">
        <v>703</v>
      </c>
      <c r="H40" s="24">
        <v>785</v>
      </c>
    </row>
    <row r="41" spans="1:8" x14ac:dyDescent="0.25">
      <c r="A41" s="23" t="s">
        <v>425</v>
      </c>
      <c r="B41" s="23" t="s">
        <v>418</v>
      </c>
      <c r="C41" s="24">
        <v>313</v>
      </c>
      <c r="D41" s="24">
        <v>418</v>
      </c>
      <c r="E41" s="24">
        <v>448</v>
      </c>
      <c r="F41" s="24">
        <v>537</v>
      </c>
      <c r="G41" s="24">
        <v>621</v>
      </c>
      <c r="H41" s="24">
        <v>693</v>
      </c>
    </row>
    <row r="42" spans="1:8" x14ac:dyDescent="0.25">
      <c r="A42" s="23" t="s">
        <v>384</v>
      </c>
      <c r="B42" s="23" t="s">
        <v>418</v>
      </c>
      <c r="C42" s="24">
        <v>333</v>
      </c>
      <c r="D42" s="24">
        <v>444</v>
      </c>
      <c r="E42" s="24">
        <v>476</v>
      </c>
      <c r="F42" s="24">
        <v>571</v>
      </c>
      <c r="G42" s="24">
        <v>610</v>
      </c>
      <c r="H42" s="24">
        <v>736</v>
      </c>
    </row>
    <row r="43" spans="1:8" x14ac:dyDescent="0.25">
      <c r="A43" s="23" t="s">
        <v>426</v>
      </c>
      <c r="B43" s="23" t="s">
        <v>418</v>
      </c>
      <c r="C43" s="24">
        <v>243</v>
      </c>
      <c r="D43" s="24">
        <v>324</v>
      </c>
      <c r="E43" s="24">
        <v>347</v>
      </c>
      <c r="F43" s="24">
        <v>417</v>
      </c>
      <c r="G43" s="24">
        <v>482</v>
      </c>
      <c r="H43" s="24">
        <v>537</v>
      </c>
    </row>
    <row r="45" spans="1:8" x14ac:dyDescent="0.25">
      <c r="A45" s="72" t="s">
        <v>427</v>
      </c>
    </row>
    <row r="50" spans="1:9" x14ac:dyDescent="0.25">
      <c r="A50" s="327"/>
      <c r="B50" s="327"/>
      <c r="C50" s="327"/>
      <c r="D50" s="327"/>
      <c r="E50" s="327"/>
      <c r="F50" s="327"/>
      <c r="G50" s="327"/>
      <c r="H50" s="327"/>
      <c r="I50" s="327"/>
    </row>
    <row r="51" spans="1:9" x14ac:dyDescent="0.25">
      <c r="A51" s="327"/>
      <c r="B51" s="327"/>
      <c r="C51" s="327"/>
      <c r="D51" s="327"/>
      <c r="E51" s="327"/>
      <c r="F51" s="327"/>
      <c r="G51" s="327"/>
      <c r="H51" s="327"/>
      <c r="I51" s="327"/>
    </row>
    <row r="52" spans="1:9" x14ac:dyDescent="0.25">
      <c r="A52" s="327"/>
      <c r="B52" s="327"/>
      <c r="C52" s="327"/>
      <c r="D52" s="327"/>
      <c r="E52" s="327"/>
      <c r="F52" s="327"/>
      <c r="G52" s="327"/>
      <c r="H52" s="327"/>
      <c r="I52" s="327"/>
    </row>
    <row r="53" spans="1:9" x14ac:dyDescent="0.25">
      <c r="A53" s="327"/>
      <c r="B53" s="327"/>
      <c r="C53" s="327"/>
      <c r="D53" s="327"/>
      <c r="E53" s="327"/>
      <c r="F53" s="327"/>
      <c r="G53" s="327"/>
      <c r="H53" s="327"/>
      <c r="I53" s="327"/>
    </row>
    <row r="54" spans="1:9" x14ac:dyDescent="0.25">
      <c r="A54" s="327"/>
      <c r="B54" s="327"/>
      <c r="C54" s="327"/>
      <c r="D54" s="327"/>
      <c r="E54" s="327"/>
      <c r="F54" s="327"/>
      <c r="G54" s="327"/>
      <c r="H54" s="327"/>
      <c r="I54" s="327"/>
    </row>
    <row r="55" spans="1:9" x14ac:dyDescent="0.25">
      <c r="A55" s="327"/>
      <c r="B55" s="327"/>
      <c r="C55" s="327"/>
      <c r="D55" s="327"/>
      <c r="E55" s="327"/>
      <c r="F55" s="327"/>
      <c r="G55" s="327"/>
      <c r="H55" s="327"/>
      <c r="I55" s="327"/>
    </row>
    <row r="56" spans="1:9" x14ac:dyDescent="0.25">
      <c r="A56" s="327"/>
      <c r="B56" s="327"/>
      <c r="C56" s="327"/>
      <c r="D56" s="327"/>
      <c r="E56" s="327"/>
      <c r="F56" s="327"/>
      <c r="G56" s="327"/>
      <c r="H56" s="327"/>
      <c r="I56" s="327"/>
    </row>
    <row r="57" spans="1:9" x14ac:dyDescent="0.25">
      <c r="A57" s="327"/>
      <c r="B57" s="327"/>
      <c r="C57" s="327"/>
      <c r="D57" s="327"/>
      <c r="E57" s="327"/>
      <c r="F57" s="327"/>
      <c r="G57" s="327"/>
      <c r="H57" s="327"/>
      <c r="I57" s="327"/>
    </row>
    <row r="58" spans="1:9" x14ac:dyDescent="0.25">
      <c r="A58" s="327"/>
      <c r="B58" s="327"/>
      <c r="C58" s="327"/>
      <c r="D58" s="327"/>
      <c r="E58" s="327"/>
      <c r="F58" s="327"/>
      <c r="G58" s="327"/>
      <c r="H58" s="327"/>
      <c r="I58" s="327"/>
    </row>
    <row r="59" spans="1:9" x14ac:dyDescent="0.25">
      <c r="A59" s="327"/>
      <c r="B59" s="327"/>
      <c r="C59" s="327"/>
      <c r="D59" s="327"/>
      <c r="E59" s="327"/>
      <c r="F59" s="327"/>
      <c r="G59" s="327"/>
      <c r="H59" s="327"/>
      <c r="I59" s="327"/>
    </row>
  </sheetData>
  <mergeCells count="2">
    <mergeCell ref="C2:H2"/>
    <mergeCell ref="C31:H31"/>
  </mergeCells>
  <hyperlinks>
    <hyperlink ref="A29" r:id="rId1" display="https://www.nj.gov/dca/hmfa/about/regulations/docs/UHAC_Income Limits.pdf" xr:uid="{E7EBC333-87FD-4297-8622-4FB6E03412D7}"/>
    <hyperlink ref="A45" r:id="rId2" display="https://www.huduser.gov/portal/datasets/home-datasets/files/HOME_IncomeLmts_State_NJ_2025.pdf" xr:uid="{9CB0C1F9-6637-4BDA-9E1F-CA76EDB928F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9A7D7-8638-48B4-8FF3-ACC58AB26D2D}">
  <dimension ref="A1:H56"/>
  <sheetViews>
    <sheetView workbookViewId="0">
      <selection activeCell="H24" sqref="H24"/>
    </sheetView>
  </sheetViews>
  <sheetFormatPr defaultRowHeight="15" x14ac:dyDescent="0.25"/>
  <cols>
    <col min="1" max="1" width="37.85546875" bestFit="1" customWidth="1"/>
    <col min="2" max="6" width="10.5703125" customWidth="1"/>
    <col min="8" max="8" width="21.28515625" bestFit="1" customWidth="1"/>
  </cols>
  <sheetData>
    <row r="1" spans="1:8" x14ac:dyDescent="0.25">
      <c r="A1" s="2" t="s">
        <v>428</v>
      </c>
      <c r="B1" s="3"/>
      <c r="C1" s="3"/>
      <c r="D1" s="3"/>
      <c r="E1" s="3"/>
      <c r="F1" s="3"/>
      <c r="G1" s="3"/>
      <c r="H1" s="3"/>
    </row>
    <row r="2" spans="1:8" x14ac:dyDescent="0.25">
      <c r="A2" s="3"/>
      <c r="B2" s="3"/>
      <c r="C2" s="3"/>
      <c r="D2" s="3"/>
      <c r="E2" s="3"/>
      <c r="F2" s="3"/>
      <c r="G2" s="3"/>
      <c r="H2" s="3"/>
    </row>
    <row r="3" spans="1:8" x14ac:dyDescent="0.25">
      <c r="A3" s="4" t="s">
        <v>429</v>
      </c>
      <c r="B3" s="5" t="s">
        <v>24</v>
      </c>
      <c r="C3" s="6" t="s">
        <v>164</v>
      </c>
      <c r="D3" s="7" t="s">
        <v>26</v>
      </c>
      <c r="E3" s="8" t="s">
        <v>27</v>
      </c>
      <c r="F3" s="8" t="s">
        <v>28</v>
      </c>
      <c r="G3" s="3"/>
      <c r="H3" s="3" t="s">
        <v>429</v>
      </c>
    </row>
    <row r="4" spans="1:8" x14ac:dyDescent="0.25">
      <c r="A4" s="9" t="s">
        <v>170</v>
      </c>
      <c r="B4" s="10">
        <f>ROUNDUP(C4*0.75,0)</f>
        <v>32</v>
      </c>
      <c r="C4" s="10">
        <v>42</v>
      </c>
      <c r="D4" s="10">
        <v>57</v>
      </c>
      <c r="E4" s="10">
        <v>68</v>
      </c>
      <c r="F4" s="10">
        <v>85</v>
      </c>
      <c r="G4" s="3"/>
      <c r="H4" s="3" t="s">
        <v>430</v>
      </c>
    </row>
    <row r="5" spans="1:8" x14ac:dyDescent="0.25">
      <c r="A5" s="9" t="s">
        <v>171</v>
      </c>
      <c r="B5" s="10">
        <f t="shared" ref="B5:B11" si="0">ROUNDUP(C5*0.75,0)</f>
        <v>46</v>
      </c>
      <c r="C5" s="10">
        <v>61</v>
      </c>
      <c r="D5" s="10">
        <v>83</v>
      </c>
      <c r="E5" s="10">
        <v>99</v>
      </c>
      <c r="F5" s="10">
        <v>125</v>
      </c>
      <c r="G5" s="3"/>
      <c r="H5" s="3" t="s">
        <v>431</v>
      </c>
    </row>
    <row r="6" spans="1:8" x14ac:dyDescent="0.25">
      <c r="A6" s="9" t="s">
        <v>172</v>
      </c>
      <c r="B6" s="10">
        <f t="shared" si="0"/>
        <v>5</v>
      </c>
      <c r="C6" s="10">
        <v>6</v>
      </c>
      <c r="D6" s="10">
        <v>7</v>
      </c>
      <c r="E6" s="10">
        <v>9</v>
      </c>
      <c r="F6" s="10">
        <v>12</v>
      </c>
      <c r="G6" s="3"/>
      <c r="H6" s="3" t="s">
        <v>432</v>
      </c>
    </row>
    <row r="7" spans="1:8" x14ac:dyDescent="0.25">
      <c r="A7" s="9" t="s">
        <v>173</v>
      </c>
      <c r="B7" s="10">
        <f t="shared" si="0"/>
        <v>9</v>
      </c>
      <c r="C7" s="10">
        <v>12</v>
      </c>
      <c r="D7" s="10">
        <v>16</v>
      </c>
      <c r="E7" s="10">
        <v>21</v>
      </c>
      <c r="F7" s="10">
        <v>26</v>
      </c>
      <c r="G7" s="3"/>
      <c r="H7" s="3" t="s">
        <v>433</v>
      </c>
    </row>
    <row r="8" spans="1:8" x14ac:dyDescent="0.25">
      <c r="A8" s="9" t="s">
        <v>40</v>
      </c>
      <c r="B8" s="10">
        <f t="shared" si="0"/>
        <v>32</v>
      </c>
      <c r="C8" s="10">
        <v>42</v>
      </c>
      <c r="D8" s="10">
        <v>54</v>
      </c>
      <c r="E8" s="10">
        <v>72</v>
      </c>
      <c r="F8" s="10">
        <v>89</v>
      </c>
      <c r="G8" s="3"/>
      <c r="H8" s="3"/>
    </row>
    <row r="9" spans="1:8" x14ac:dyDescent="0.25">
      <c r="A9" s="9" t="s">
        <v>174</v>
      </c>
      <c r="B9" s="10">
        <f t="shared" si="0"/>
        <v>6</v>
      </c>
      <c r="C9" s="10">
        <v>7</v>
      </c>
      <c r="D9" s="10">
        <v>9</v>
      </c>
      <c r="E9" s="10">
        <v>12</v>
      </c>
      <c r="F9" s="10">
        <v>14</v>
      </c>
      <c r="G9" s="3"/>
      <c r="H9" s="3" t="s">
        <v>224</v>
      </c>
    </row>
    <row r="10" spans="1:8" x14ac:dyDescent="0.25">
      <c r="A10" s="9" t="s">
        <v>175</v>
      </c>
      <c r="B10" s="10">
        <f t="shared" si="0"/>
        <v>12</v>
      </c>
      <c r="C10" s="10">
        <v>15</v>
      </c>
      <c r="D10" s="10">
        <v>19</v>
      </c>
      <c r="E10" s="10">
        <v>25</v>
      </c>
      <c r="F10" s="10">
        <v>31</v>
      </c>
      <c r="G10" s="3"/>
      <c r="H10" s="3" t="s">
        <v>41</v>
      </c>
    </row>
    <row r="11" spans="1:8" x14ac:dyDescent="0.25">
      <c r="A11" s="9" t="s">
        <v>42</v>
      </c>
      <c r="B11" s="10">
        <f t="shared" si="0"/>
        <v>17</v>
      </c>
      <c r="C11" s="10">
        <v>22</v>
      </c>
      <c r="D11" s="10">
        <v>28</v>
      </c>
      <c r="E11" s="10">
        <v>38</v>
      </c>
      <c r="F11" s="10">
        <v>47</v>
      </c>
      <c r="G11" s="3"/>
      <c r="H11" s="3" t="s">
        <v>434</v>
      </c>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4" t="s">
        <v>430</v>
      </c>
      <c r="B14" s="5" t="s">
        <v>24</v>
      </c>
      <c r="C14" s="6" t="s">
        <v>164</v>
      </c>
      <c r="D14" s="7" t="s">
        <v>26</v>
      </c>
      <c r="E14" s="8" t="s">
        <v>27</v>
      </c>
      <c r="F14" s="8" t="s">
        <v>28</v>
      </c>
      <c r="G14" s="3"/>
      <c r="H14" s="3"/>
    </row>
    <row r="15" spans="1:8" x14ac:dyDescent="0.25">
      <c r="A15" s="9" t="s">
        <v>170</v>
      </c>
      <c r="B15" s="10">
        <f>ROUNDUP(C15*0.75,0)</f>
        <v>28</v>
      </c>
      <c r="C15" s="10">
        <v>37</v>
      </c>
      <c r="D15" s="10">
        <v>47</v>
      </c>
      <c r="E15" s="10">
        <v>63</v>
      </c>
      <c r="F15" s="10">
        <v>78</v>
      </c>
      <c r="G15" s="3"/>
      <c r="H15" s="3"/>
    </row>
    <row r="16" spans="1:8" x14ac:dyDescent="0.25">
      <c r="A16" s="9" t="s">
        <v>171</v>
      </c>
      <c r="B16" s="10">
        <f t="shared" ref="B16:B22" si="1">ROUNDUP(C16*0.75,0)</f>
        <v>41</v>
      </c>
      <c r="C16" s="10">
        <v>54</v>
      </c>
      <c r="D16" s="10">
        <v>69</v>
      </c>
      <c r="E16" s="10">
        <v>92</v>
      </c>
      <c r="F16" s="10">
        <v>114</v>
      </c>
      <c r="G16" s="3"/>
      <c r="H16" s="3"/>
    </row>
    <row r="17" spans="1:8" x14ac:dyDescent="0.25">
      <c r="A17" s="9" t="s">
        <v>172</v>
      </c>
      <c r="B17" s="10">
        <f t="shared" si="1"/>
        <v>5</v>
      </c>
      <c r="C17" s="10">
        <v>6</v>
      </c>
      <c r="D17" s="10">
        <v>7</v>
      </c>
      <c r="E17" s="10">
        <v>9</v>
      </c>
      <c r="F17" s="10">
        <v>12</v>
      </c>
      <c r="G17" s="3"/>
      <c r="H17" s="3"/>
    </row>
    <row r="18" spans="1:8" x14ac:dyDescent="0.25">
      <c r="A18" s="9" t="s">
        <v>173</v>
      </c>
      <c r="B18" s="10">
        <f t="shared" si="1"/>
        <v>9</v>
      </c>
      <c r="C18" s="10">
        <v>12</v>
      </c>
      <c r="D18" s="10">
        <v>16</v>
      </c>
      <c r="E18" s="10">
        <v>21</v>
      </c>
      <c r="F18" s="10">
        <v>26</v>
      </c>
      <c r="G18" s="3"/>
      <c r="H18" s="3"/>
    </row>
    <row r="19" spans="1:8" x14ac:dyDescent="0.25">
      <c r="A19" s="9" t="s">
        <v>40</v>
      </c>
      <c r="B19" s="10">
        <f t="shared" si="1"/>
        <v>32</v>
      </c>
      <c r="C19" s="10">
        <v>42</v>
      </c>
      <c r="D19" s="10">
        <v>54</v>
      </c>
      <c r="E19" s="10">
        <v>72</v>
      </c>
      <c r="F19" s="10">
        <v>89</v>
      </c>
      <c r="G19" s="3"/>
      <c r="H19" s="3"/>
    </row>
    <row r="20" spans="1:8" x14ac:dyDescent="0.25">
      <c r="A20" s="9" t="s">
        <v>174</v>
      </c>
      <c r="B20" s="10">
        <f t="shared" si="1"/>
        <v>6</v>
      </c>
      <c r="C20" s="10">
        <v>7</v>
      </c>
      <c r="D20" s="10">
        <v>9</v>
      </c>
      <c r="E20" s="10">
        <v>12</v>
      </c>
      <c r="F20" s="10">
        <v>14</v>
      </c>
      <c r="G20" s="3"/>
      <c r="H20" s="3"/>
    </row>
    <row r="21" spans="1:8" x14ac:dyDescent="0.25">
      <c r="A21" s="9" t="s">
        <v>175</v>
      </c>
      <c r="B21" s="10">
        <f t="shared" si="1"/>
        <v>12</v>
      </c>
      <c r="C21" s="10">
        <v>15</v>
      </c>
      <c r="D21" s="10">
        <v>19</v>
      </c>
      <c r="E21" s="10">
        <v>25</v>
      </c>
      <c r="F21" s="10">
        <v>31</v>
      </c>
      <c r="G21" s="3"/>
      <c r="H21" s="3"/>
    </row>
    <row r="22" spans="1:8" x14ac:dyDescent="0.25">
      <c r="A22" s="9" t="s">
        <v>42</v>
      </c>
      <c r="B22" s="10">
        <f t="shared" si="1"/>
        <v>10</v>
      </c>
      <c r="C22" s="10">
        <v>13</v>
      </c>
      <c r="D22" s="10">
        <v>16</v>
      </c>
      <c r="E22" s="10">
        <v>22</v>
      </c>
      <c r="F22" s="10">
        <v>27</v>
      </c>
      <c r="G22" s="3"/>
      <c r="H22" s="3"/>
    </row>
    <row r="23" spans="1:8" x14ac:dyDescent="0.25">
      <c r="A23" s="11"/>
      <c r="B23" s="12"/>
      <c r="C23" s="12"/>
      <c r="D23" s="12"/>
      <c r="E23" s="12"/>
      <c r="F23" s="12"/>
      <c r="G23" s="3"/>
      <c r="H23" s="3"/>
    </row>
    <row r="24" spans="1:8" x14ac:dyDescent="0.25">
      <c r="A24" s="3"/>
      <c r="B24" s="3"/>
      <c r="C24" s="3"/>
      <c r="D24" s="3"/>
      <c r="E24" s="3"/>
      <c r="F24" s="3"/>
      <c r="G24" s="3"/>
      <c r="H24" s="3"/>
    </row>
    <row r="25" spans="1:8" x14ac:dyDescent="0.25">
      <c r="A25" s="4" t="s">
        <v>431</v>
      </c>
      <c r="B25" s="5" t="s">
        <v>24</v>
      </c>
      <c r="C25" s="6" t="s">
        <v>164</v>
      </c>
      <c r="D25" s="7" t="s">
        <v>26</v>
      </c>
      <c r="E25" s="8" t="s">
        <v>27</v>
      </c>
      <c r="F25" s="8" t="s">
        <v>28</v>
      </c>
      <c r="G25" s="3"/>
      <c r="H25" s="3"/>
    </row>
    <row r="26" spans="1:8" x14ac:dyDescent="0.25">
      <c r="A26" s="9" t="s">
        <v>170</v>
      </c>
      <c r="B26" s="10">
        <f>ROUNDUP(C26*0.75,0)</f>
        <v>24</v>
      </c>
      <c r="C26" s="10">
        <v>32</v>
      </c>
      <c r="D26" s="10">
        <v>42</v>
      </c>
      <c r="E26" s="10">
        <v>57</v>
      </c>
      <c r="F26" s="10">
        <v>71</v>
      </c>
      <c r="G26" s="3"/>
      <c r="H26" s="3"/>
    </row>
    <row r="27" spans="1:8" x14ac:dyDescent="0.25">
      <c r="A27" s="9" t="s">
        <v>171</v>
      </c>
      <c r="B27" s="10">
        <f t="shared" ref="B27:B33" si="2">ROUNDUP(C27*0.75,0)</f>
        <v>35</v>
      </c>
      <c r="C27" s="10">
        <v>46</v>
      </c>
      <c r="D27" s="10">
        <v>62</v>
      </c>
      <c r="E27" s="10">
        <v>84</v>
      </c>
      <c r="F27" s="10">
        <v>104</v>
      </c>
      <c r="G27" s="3"/>
      <c r="H27" s="3"/>
    </row>
    <row r="28" spans="1:8" x14ac:dyDescent="0.25">
      <c r="A28" s="9" t="s">
        <v>172</v>
      </c>
      <c r="B28" s="10">
        <f t="shared" si="2"/>
        <v>5</v>
      </c>
      <c r="C28" s="10">
        <v>6</v>
      </c>
      <c r="D28" s="10">
        <v>7</v>
      </c>
      <c r="E28" s="10">
        <v>9</v>
      </c>
      <c r="F28" s="10">
        <v>12</v>
      </c>
      <c r="G28" s="3"/>
      <c r="H28" s="3"/>
    </row>
    <row r="29" spans="1:8" x14ac:dyDescent="0.25">
      <c r="A29" s="9" t="s">
        <v>173</v>
      </c>
      <c r="B29" s="10">
        <f t="shared" si="2"/>
        <v>9</v>
      </c>
      <c r="C29" s="10">
        <v>12</v>
      </c>
      <c r="D29" s="10">
        <v>16</v>
      </c>
      <c r="E29" s="10">
        <v>21</v>
      </c>
      <c r="F29" s="10">
        <v>26</v>
      </c>
      <c r="G29" s="3"/>
      <c r="H29" s="3"/>
    </row>
    <row r="30" spans="1:8" x14ac:dyDescent="0.25">
      <c r="A30" s="9" t="s">
        <v>40</v>
      </c>
      <c r="B30" s="10">
        <f t="shared" si="2"/>
        <v>32</v>
      </c>
      <c r="C30" s="10">
        <v>42</v>
      </c>
      <c r="D30" s="10">
        <v>54</v>
      </c>
      <c r="E30" s="10">
        <v>73</v>
      </c>
      <c r="F30" s="10">
        <v>89</v>
      </c>
      <c r="G30" s="3"/>
      <c r="H30" s="3"/>
    </row>
    <row r="31" spans="1:8" x14ac:dyDescent="0.25">
      <c r="A31" s="9" t="s">
        <v>174</v>
      </c>
      <c r="B31" s="10">
        <f t="shared" si="2"/>
        <v>6</v>
      </c>
      <c r="C31" s="10">
        <v>7</v>
      </c>
      <c r="D31" s="10">
        <v>9</v>
      </c>
      <c r="E31" s="10">
        <v>12</v>
      </c>
      <c r="F31" s="10">
        <v>14</v>
      </c>
      <c r="G31" s="3"/>
      <c r="H31" s="3"/>
    </row>
    <row r="32" spans="1:8" x14ac:dyDescent="0.25">
      <c r="A32" s="9" t="s">
        <v>175</v>
      </c>
      <c r="B32" s="10">
        <f t="shared" si="2"/>
        <v>12</v>
      </c>
      <c r="C32" s="10">
        <v>15</v>
      </c>
      <c r="D32" s="10">
        <v>19</v>
      </c>
      <c r="E32" s="10">
        <v>25</v>
      </c>
      <c r="F32" s="10">
        <v>31</v>
      </c>
      <c r="G32" s="3"/>
      <c r="H32" s="3"/>
    </row>
    <row r="33" spans="1:8" x14ac:dyDescent="0.25">
      <c r="A33" s="9" t="s">
        <v>42</v>
      </c>
      <c r="B33" s="10">
        <f t="shared" si="2"/>
        <v>10</v>
      </c>
      <c r="C33" s="10">
        <v>13</v>
      </c>
      <c r="D33" s="10">
        <v>16</v>
      </c>
      <c r="E33" s="10">
        <v>22</v>
      </c>
      <c r="F33" s="10">
        <v>27</v>
      </c>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4" t="s">
        <v>432</v>
      </c>
      <c r="B36" s="5" t="s">
        <v>24</v>
      </c>
      <c r="C36" s="6" t="s">
        <v>164</v>
      </c>
      <c r="D36" s="7" t="s">
        <v>26</v>
      </c>
      <c r="E36" s="8" t="s">
        <v>27</v>
      </c>
      <c r="F36" s="8" t="s">
        <v>28</v>
      </c>
      <c r="G36" s="3"/>
      <c r="H36" s="3"/>
    </row>
    <row r="37" spans="1:8" x14ac:dyDescent="0.25">
      <c r="A37" s="9" t="s">
        <v>170</v>
      </c>
      <c r="B37" s="10">
        <f>ROUNDUP(C37*0.75,0)</f>
        <v>26</v>
      </c>
      <c r="C37" s="10">
        <v>34</v>
      </c>
      <c r="D37" s="10">
        <v>45</v>
      </c>
      <c r="E37" s="10">
        <v>60</v>
      </c>
      <c r="F37" s="10">
        <v>74</v>
      </c>
      <c r="G37" s="3"/>
      <c r="H37" s="3"/>
    </row>
    <row r="38" spans="1:8" x14ac:dyDescent="0.25">
      <c r="A38" s="9" t="s">
        <v>171</v>
      </c>
      <c r="B38" s="10">
        <f t="shared" ref="B38:B44" si="3">ROUNDUP(C38*0.75,0)</f>
        <v>38</v>
      </c>
      <c r="C38" s="10">
        <v>50</v>
      </c>
      <c r="D38" s="10">
        <v>66</v>
      </c>
      <c r="E38" s="10">
        <v>88</v>
      </c>
      <c r="F38" s="10">
        <v>108</v>
      </c>
      <c r="G38" s="3"/>
      <c r="H38" s="3"/>
    </row>
    <row r="39" spans="1:8" x14ac:dyDescent="0.25">
      <c r="A39" s="9" t="s">
        <v>172</v>
      </c>
      <c r="B39" s="10">
        <f t="shared" si="3"/>
        <v>5</v>
      </c>
      <c r="C39" s="10">
        <v>6</v>
      </c>
      <c r="D39" s="10">
        <v>7</v>
      </c>
      <c r="E39" s="10">
        <v>9</v>
      </c>
      <c r="F39" s="10">
        <v>12</v>
      </c>
      <c r="G39" s="3"/>
      <c r="H39" s="3"/>
    </row>
    <row r="40" spans="1:8" x14ac:dyDescent="0.25">
      <c r="A40" s="9" t="s">
        <v>173</v>
      </c>
      <c r="B40" s="10">
        <f t="shared" si="3"/>
        <v>9</v>
      </c>
      <c r="C40" s="10">
        <v>12</v>
      </c>
      <c r="D40" s="10">
        <v>16</v>
      </c>
      <c r="E40" s="10">
        <v>21</v>
      </c>
      <c r="F40" s="10">
        <v>26</v>
      </c>
      <c r="G40" s="3"/>
      <c r="H40" s="3"/>
    </row>
    <row r="41" spans="1:8" x14ac:dyDescent="0.25">
      <c r="A41" s="9" t="s">
        <v>40</v>
      </c>
      <c r="B41" s="10">
        <f t="shared" si="3"/>
        <v>32</v>
      </c>
      <c r="C41" s="10">
        <v>42</v>
      </c>
      <c r="D41" s="10">
        <v>54</v>
      </c>
      <c r="E41" s="10">
        <v>72</v>
      </c>
      <c r="F41" s="10">
        <v>89</v>
      </c>
      <c r="G41" s="3"/>
      <c r="H41" s="3"/>
    </row>
    <row r="42" spans="1:8" x14ac:dyDescent="0.25">
      <c r="A42" s="9" t="s">
        <v>174</v>
      </c>
      <c r="B42" s="10">
        <f t="shared" si="3"/>
        <v>6</v>
      </c>
      <c r="C42" s="10">
        <v>7</v>
      </c>
      <c r="D42" s="10">
        <v>9</v>
      </c>
      <c r="E42" s="10">
        <v>12</v>
      </c>
      <c r="F42" s="10">
        <v>14</v>
      </c>
      <c r="G42" s="3"/>
      <c r="H42" s="3"/>
    </row>
    <row r="43" spans="1:8" x14ac:dyDescent="0.25">
      <c r="A43" s="9" t="s">
        <v>175</v>
      </c>
      <c r="B43" s="10">
        <f t="shared" si="3"/>
        <v>12</v>
      </c>
      <c r="C43" s="10">
        <v>15</v>
      </c>
      <c r="D43" s="10">
        <v>19</v>
      </c>
      <c r="E43" s="10">
        <v>25</v>
      </c>
      <c r="F43" s="10">
        <v>31</v>
      </c>
      <c r="G43" s="3"/>
      <c r="H43" s="3"/>
    </row>
    <row r="44" spans="1:8" x14ac:dyDescent="0.25">
      <c r="A44" s="9" t="s">
        <v>42</v>
      </c>
      <c r="B44" s="10">
        <f t="shared" si="3"/>
        <v>9</v>
      </c>
      <c r="C44" s="10">
        <v>12</v>
      </c>
      <c r="D44" s="10">
        <v>15</v>
      </c>
      <c r="E44" s="10">
        <v>20</v>
      </c>
      <c r="F44" s="10">
        <v>25</v>
      </c>
      <c r="G44" s="3"/>
      <c r="H44" s="3"/>
    </row>
    <row r="45" spans="1:8" x14ac:dyDescent="0.25">
      <c r="A45" s="3"/>
      <c r="B45" s="3"/>
      <c r="C45" s="13"/>
      <c r="D45" s="3"/>
      <c r="E45" s="3"/>
      <c r="F45" s="3"/>
      <c r="G45" s="3"/>
      <c r="H45" s="3"/>
    </row>
    <row r="46" spans="1:8" x14ac:dyDescent="0.25">
      <c r="A46" s="4" t="s">
        <v>433</v>
      </c>
      <c r="B46" s="5" t="s">
        <v>24</v>
      </c>
      <c r="C46" s="6" t="s">
        <v>164</v>
      </c>
      <c r="D46" s="7" t="s">
        <v>26</v>
      </c>
      <c r="E46" s="8" t="s">
        <v>27</v>
      </c>
      <c r="F46" s="8" t="s">
        <v>28</v>
      </c>
      <c r="G46" s="3"/>
      <c r="H46" s="3"/>
    </row>
    <row r="47" spans="1:8" x14ac:dyDescent="0.25">
      <c r="A47" s="9" t="s">
        <v>170</v>
      </c>
      <c r="B47" s="10">
        <f>ROUNDUP(C47*0.75,0)</f>
        <v>25</v>
      </c>
      <c r="C47" s="10">
        <v>33</v>
      </c>
      <c r="D47" s="10">
        <v>37</v>
      </c>
      <c r="E47" s="10">
        <v>44</v>
      </c>
      <c r="F47" s="10">
        <v>53</v>
      </c>
      <c r="G47" s="3"/>
      <c r="H47" s="3"/>
    </row>
    <row r="48" spans="1:8" x14ac:dyDescent="0.25">
      <c r="A48" s="9" t="s">
        <v>171</v>
      </c>
      <c r="B48" s="10">
        <f t="shared" ref="B48:B54" si="4">ROUNDUP(C48*0.75,0)</f>
        <v>32</v>
      </c>
      <c r="C48" s="10">
        <v>42</v>
      </c>
      <c r="D48" s="10">
        <v>52</v>
      </c>
      <c r="E48" s="10">
        <v>63</v>
      </c>
      <c r="F48" s="10">
        <v>78</v>
      </c>
      <c r="G48" s="3"/>
      <c r="H48" s="3"/>
    </row>
    <row r="49" spans="1:8" x14ac:dyDescent="0.25">
      <c r="A49" s="9" t="s">
        <v>172</v>
      </c>
      <c r="B49" s="10">
        <f t="shared" si="4"/>
        <v>5</v>
      </c>
      <c r="C49" s="10">
        <v>6</v>
      </c>
      <c r="D49" s="10">
        <v>7</v>
      </c>
      <c r="E49" s="10">
        <v>9</v>
      </c>
      <c r="F49" s="10">
        <v>12</v>
      </c>
      <c r="G49" s="3"/>
      <c r="H49" s="3"/>
    </row>
    <row r="50" spans="1:8" x14ac:dyDescent="0.25">
      <c r="A50" s="9" t="s">
        <v>173</v>
      </c>
      <c r="B50" s="10">
        <f t="shared" si="4"/>
        <v>9</v>
      </c>
      <c r="C50" s="10">
        <v>12</v>
      </c>
      <c r="D50" s="10">
        <v>16</v>
      </c>
      <c r="E50" s="10">
        <v>21</v>
      </c>
      <c r="F50" s="10">
        <v>26</v>
      </c>
      <c r="G50" s="3"/>
      <c r="H50" s="3"/>
    </row>
    <row r="51" spans="1:8" x14ac:dyDescent="0.25">
      <c r="A51" s="9" t="s">
        <v>40</v>
      </c>
      <c r="B51" s="10">
        <f t="shared" si="4"/>
        <v>32</v>
      </c>
      <c r="C51" s="10">
        <v>42</v>
      </c>
      <c r="D51" s="10">
        <v>54</v>
      </c>
      <c r="E51" s="10">
        <v>72</v>
      </c>
      <c r="F51" s="10">
        <v>89</v>
      </c>
      <c r="G51" s="3"/>
      <c r="H51" s="3"/>
    </row>
    <row r="52" spans="1:8" x14ac:dyDescent="0.25">
      <c r="A52" s="9" t="s">
        <v>174</v>
      </c>
      <c r="B52" s="10">
        <f t="shared" si="4"/>
        <v>6</v>
      </c>
      <c r="C52" s="10">
        <v>7</v>
      </c>
      <c r="D52" s="10">
        <v>9</v>
      </c>
      <c r="E52" s="10">
        <v>12</v>
      </c>
      <c r="F52" s="10">
        <v>14</v>
      </c>
      <c r="G52" s="3"/>
      <c r="H52" s="3"/>
    </row>
    <row r="53" spans="1:8" x14ac:dyDescent="0.25">
      <c r="A53" s="9" t="s">
        <v>175</v>
      </c>
      <c r="B53" s="10">
        <f t="shared" si="4"/>
        <v>12</v>
      </c>
      <c r="C53" s="10">
        <v>15</v>
      </c>
      <c r="D53" s="10">
        <v>19</v>
      </c>
      <c r="E53" s="10">
        <v>25</v>
      </c>
      <c r="F53" s="10">
        <v>31</v>
      </c>
      <c r="G53" s="3"/>
      <c r="H53" s="3"/>
    </row>
    <row r="54" spans="1:8" x14ac:dyDescent="0.25">
      <c r="A54" s="9" t="s">
        <v>42</v>
      </c>
      <c r="B54" s="10">
        <f t="shared" si="4"/>
        <v>9</v>
      </c>
      <c r="C54" s="10">
        <v>12</v>
      </c>
      <c r="D54" s="10">
        <v>15</v>
      </c>
      <c r="E54" s="10">
        <v>20</v>
      </c>
      <c r="F54" s="10">
        <v>25</v>
      </c>
      <c r="G54" s="3"/>
      <c r="H54" s="3"/>
    </row>
    <row r="55" spans="1:8" x14ac:dyDescent="0.25">
      <c r="A55" s="3"/>
      <c r="B55" s="3"/>
      <c r="C55" s="3"/>
      <c r="D55" s="3"/>
      <c r="E55" s="3"/>
      <c r="F55" s="3"/>
      <c r="G55" s="3"/>
      <c r="H55" s="3"/>
    </row>
    <row r="56" spans="1:8" x14ac:dyDescent="0.25">
      <c r="A56" s="14" t="s">
        <v>435</v>
      </c>
      <c r="B56" s="3"/>
      <c r="C56" s="3"/>
      <c r="D56" s="3"/>
      <c r="E56" s="3"/>
      <c r="F56" s="3"/>
      <c r="G56" s="3"/>
      <c r="H56"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BF4C3-B2D2-4D1C-9FB9-B89668FB3870}">
  <dimension ref="A1:C29"/>
  <sheetViews>
    <sheetView tabSelected="1" zoomScaleNormal="100" workbookViewId="0">
      <selection activeCell="C3" sqref="C3"/>
    </sheetView>
  </sheetViews>
  <sheetFormatPr defaultRowHeight="15" x14ac:dyDescent="0.25"/>
  <cols>
    <col min="1" max="1" width="30.7109375" customWidth="1"/>
    <col min="2" max="2" width="68" customWidth="1"/>
    <col min="3" max="3" width="26.42578125" bestFit="1" customWidth="1"/>
  </cols>
  <sheetData>
    <row r="1" spans="1:3" ht="18.75" x14ac:dyDescent="0.25">
      <c r="A1" s="78" t="s">
        <v>437</v>
      </c>
      <c r="B1" s="79"/>
      <c r="C1" s="80"/>
    </row>
    <row r="2" spans="1:3" ht="18.75" x14ac:dyDescent="0.3">
      <c r="A2" s="258">
        <f>'Site Info'!B2</f>
        <v>0</v>
      </c>
    </row>
    <row r="3" spans="1:3" x14ac:dyDescent="0.25">
      <c r="A3" s="349" t="s">
        <v>18</v>
      </c>
      <c r="B3" s="349"/>
      <c r="C3" s="282"/>
    </row>
    <row r="4" spans="1:3" x14ac:dyDescent="0.25">
      <c r="A4" s="349" t="s">
        <v>19</v>
      </c>
      <c r="B4" s="349"/>
      <c r="C4" s="282"/>
    </row>
    <row r="5" spans="1:3" x14ac:dyDescent="0.25">
      <c r="A5" s="349" t="s">
        <v>20</v>
      </c>
      <c r="B5" s="349"/>
      <c r="C5" s="282"/>
    </row>
    <row r="6" spans="1:3" x14ac:dyDescent="0.25">
      <c r="A6" s="348" t="s">
        <v>21</v>
      </c>
      <c r="B6" s="350"/>
      <c r="C6" s="283"/>
    </row>
    <row r="7" spans="1:3" x14ac:dyDescent="0.25">
      <c r="A7" s="344" t="s">
        <v>22</v>
      </c>
      <c r="B7" s="344"/>
      <c r="C7" s="282"/>
    </row>
    <row r="8" spans="1:3" x14ac:dyDescent="0.25">
      <c r="A8" s="329"/>
      <c r="B8" s="329"/>
      <c r="C8" s="326"/>
    </row>
    <row r="9" spans="1:3" ht="28.15" customHeight="1" x14ac:dyDescent="0.25">
      <c r="A9" s="348" t="s">
        <v>23</v>
      </c>
      <c r="B9" s="348"/>
      <c r="C9" s="348"/>
    </row>
    <row r="10" spans="1:3" x14ac:dyDescent="0.25">
      <c r="A10" s="346" t="s">
        <v>24</v>
      </c>
      <c r="B10" s="347"/>
      <c r="C10" s="284"/>
    </row>
    <row r="11" spans="1:3" x14ac:dyDescent="0.25">
      <c r="A11" s="346" t="s">
        <v>25</v>
      </c>
      <c r="B11" s="347"/>
      <c r="C11" s="284"/>
    </row>
    <row r="12" spans="1:3" x14ac:dyDescent="0.25">
      <c r="A12" s="346" t="s">
        <v>26</v>
      </c>
      <c r="B12" s="347" t="s">
        <v>26</v>
      </c>
      <c r="C12" s="284"/>
    </row>
    <row r="13" spans="1:3" x14ac:dyDescent="0.25">
      <c r="A13" s="346" t="s">
        <v>27</v>
      </c>
      <c r="B13" s="347" t="s">
        <v>27</v>
      </c>
      <c r="C13" s="284"/>
    </row>
    <row r="14" spans="1:3" x14ac:dyDescent="0.25">
      <c r="A14" s="346" t="s">
        <v>28</v>
      </c>
      <c r="B14" s="347" t="s">
        <v>28</v>
      </c>
      <c r="C14" s="284"/>
    </row>
    <row r="15" spans="1:3" x14ac:dyDescent="0.25">
      <c r="A15" s="330"/>
      <c r="B15" s="330"/>
      <c r="C15" s="280"/>
    </row>
    <row r="16" spans="1:3" x14ac:dyDescent="0.25">
      <c r="A16" s="344" t="s">
        <v>29</v>
      </c>
      <c r="B16" s="344"/>
      <c r="C16" s="284"/>
    </row>
    <row r="17" spans="1:3" ht="28.9" customHeight="1" x14ac:dyDescent="0.25">
      <c r="A17" s="344" t="s">
        <v>30</v>
      </c>
      <c r="B17" s="344"/>
      <c r="C17" s="284"/>
    </row>
    <row r="18" spans="1:3" x14ac:dyDescent="0.25">
      <c r="A18" s="344" t="s">
        <v>31</v>
      </c>
      <c r="B18" s="344"/>
      <c r="C18" s="285"/>
    </row>
    <row r="19" spans="1:3" x14ac:dyDescent="0.25">
      <c r="A19" s="344" t="s">
        <v>32</v>
      </c>
      <c r="B19" s="344"/>
      <c r="C19" s="313" t="e">
        <f>'Development Budget'!#REF!</f>
        <v>#REF!</v>
      </c>
    </row>
    <row r="21" spans="1:3" ht="28.15" customHeight="1" x14ac:dyDescent="0.25">
      <c r="A21" s="345" t="s">
        <v>33</v>
      </c>
      <c r="B21" s="345"/>
      <c r="C21" s="345"/>
    </row>
    <row r="23" spans="1:3" x14ac:dyDescent="0.25">
      <c r="A23" s="1" t="s">
        <v>34</v>
      </c>
      <c r="B23" s="1" t="s">
        <v>35</v>
      </c>
      <c r="C23" s="1" t="s">
        <v>36</v>
      </c>
    </row>
    <row r="24" spans="1:3" x14ac:dyDescent="0.25">
      <c r="A24" t="s">
        <v>37</v>
      </c>
      <c r="B24" s="286"/>
      <c r="C24" s="284"/>
    </row>
    <row r="25" spans="1:3" x14ac:dyDescent="0.25">
      <c r="A25" t="s">
        <v>38</v>
      </c>
      <c r="B25" s="286"/>
      <c r="C25" s="284"/>
    </row>
    <row r="26" spans="1:3" x14ac:dyDescent="0.25">
      <c r="A26" t="s">
        <v>39</v>
      </c>
      <c r="B26" s="286"/>
      <c r="C26" s="284"/>
    </row>
    <row r="27" spans="1:3" x14ac:dyDescent="0.25">
      <c r="A27" t="s">
        <v>40</v>
      </c>
      <c r="B27" s="287" t="s">
        <v>41</v>
      </c>
      <c r="C27" s="284"/>
    </row>
    <row r="28" spans="1:3" x14ac:dyDescent="0.25">
      <c r="A28" t="s">
        <v>42</v>
      </c>
      <c r="B28" s="286"/>
      <c r="C28" s="284"/>
    </row>
    <row r="29" spans="1:3" x14ac:dyDescent="0.25">
      <c r="A29" t="s">
        <v>43</v>
      </c>
      <c r="B29" s="287" t="s">
        <v>43</v>
      </c>
      <c r="C29" s="284"/>
    </row>
  </sheetData>
  <sheetProtection algorithmName="SHA-512" hashValue="qb7T5Goh8kRJHei36HP/4Kh3dgqfOEuMbZbfddl2rgkUdbRP+gxrW9oiZ2+cbInlG11/szb4Bc9jrkCnapFi5A==" saltValue="MF4c1iUusQfn+4CXNKGbnQ==" spinCount="100000" sheet="1" objects="1" scenarios="1" selectLockedCells="1"/>
  <mergeCells count="16">
    <mergeCell ref="A9:C9"/>
    <mergeCell ref="A3:B3"/>
    <mergeCell ref="A4:B4"/>
    <mergeCell ref="A5:B5"/>
    <mergeCell ref="A6:B6"/>
    <mergeCell ref="A7:B7"/>
    <mergeCell ref="A17:B17"/>
    <mergeCell ref="A18:B18"/>
    <mergeCell ref="A19:B19"/>
    <mergeCell ref="A21:C21"/>
    <mergeCell ref="A10:B10"/>
    <mergeCell ref="A11:B11"/>
    <mergeCell ref="A12:B12"/>
    <mergeCell ref="A13:B13"/>
    <mergeCell ref="A14:B14"/>
    <mergeCell ref="A16:B16"/>
  </mergeCells>
  <printOptions horizontalCentered="1"/>
  <pageMargins left="0.2" right="0.2" top="0.25" bottom="0.25" header="0.3" footer="0.3"/>
  <pageSetup scale="81" orientation="portrait" r:id="rId1"/>
  <ignoredErrors>
    <ignoredError sqref="C19" unlocked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059F41C-8233-4B36-AC17-693F9C91EA36}">
          <x14:formula1>
            <xm:f>Inputs!$C$2:$C$3</xm:f>
          </x14:formula1>
          <xm:sqref>C3 C4 C7 C24:C29</xm:sqref>
        </x14:dataValidation>
        <x14:dataValidation type="list" allowBlank="1" showInputMessage="1" showErrorMessage="1" xr:uid="{8FE5C354-FF02-4E62-8FC8-3D160870E7B1}">
          <x14:formula1>
            <xm:f>Inputs!$C$4:$C$5</xm:f>
          </x14:formula1>
          <xm:sqref>C5</xm:sqref>
        </x14:dataValidation>
        <x14:dataValidation type="list" allowBlank="1" showInputMessage="1" showErrorMessage="1" xr:uid="{D1B79855-8A11-4B40-9AEF-9D7099839048}">
          <x14:formula1>
            <xm:f>Inputs!$D$2:$D$5</xm:f>
          </x14:formula1>
          <xm:sqref>C6</xm:sqref>
        </x14:dataValidation>
        <x14:dataValidation type="list" allowBlank="1" showInputMessage="1" showErrorMessage="1" xr:uid="{D1CD4E8F-B216-436B-BD48-26117E1D8FEC}">
          <x14:formula1>
            <xm:f>'Utility Allowance Inputs'!$H$9:$H$10</xm:f>
          </x14:formula1>
          <xm:sqref>B24:B26</xm:sqref>
        </x14:dataValidation>
        <x14:dataValidation type="list" allowBlank="1" showInputMessage="1" showErrorMessage="1" xr:uid="{E4709CCA-E413-416B-A097-C88D2348E9F8}">
          <x14:formula1>
            <xm:f>'Utility Allowance Inputs'!$H$10:$H$11</xm:f>
          </x14:formula1>
          <xm:sqref>B28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CD3B-DFCF-46C4-8EFB-FDFC010CC20C}">
  <dimension ref="A1:B79"/>
  <sheetViews>
    <sheetView zoomScaleNormal="100" workbookViewId="0">
      <selection activeCell="B4" sqref="B4"/>
    </sheetView>
  </sheetViews>
  <sheetFormatPr defaultRowHeight="15" x14ac:dyDescent="0.25"/>
  <cols>
    <col min="1" max="1" width="41.42578125" bestFit="1" customWidth="1"/>
    <col min="2" max="2" width="21.42578125" customWidth="1"/>
  </cols>
  <sheetData>
    <row r="1" spans="1:2" ht="18.75" x14ac:dyDescent="0.25">
      <c r="A1" s="78" t="s">
        <v>438</v>
      </c>
    </row>
    <row r="2" spans="1:2" ht="18.75" x14ac:dyDescent="0.3">
      <c r="A2" s="258">
        <f>'Site Info'!B2</f>
        <v>0</v>
      </c>
    </row>
    <row r="3" spans="1:2" x14ac:dyDescent="0.25">
      <c r="A3" s="259" t="s">
        <v>44</v>
      </c>
      <c r="B3" s="268"/>
    </row>
    <row r="4" spans="1:2" x14ac:dyDescent="0.25">
      <c r="A4" s="269" t="s">
        <v>45</v>
      </c>
      <c r="B4" s="279">
        <v>0</v>
      </c>
    </row>
    <row r="5" spans="1:2" x14ac:dyDescent="0.25">
      <c r="A5" s="269" t="s">
        <v>46</v>
      </c>
      <c r="B5" s="279">
        <v>0</v>
      </c>
    </row>
    <row r="6" spans="1:2" x14ac:dyDescent="0.25">
      <c r="A6" s="270" t="s">
        <v>47</v>
      </c>
      <c r="B6" s="277">
        <f>SUM(B4:B5)</f>
        <v>0</v>
      </c>
    </row>
    <row r="7" spans="1:2" x14ac:dyDescent="0.25">
      <c r="A7" s="271"/>
      <c r="B7" s="272"/>
    </row>
    <row r="8" spans="1:2" x14ac:dyDescent="0.25">
      <c r="A8" s="273" t="s">
        <v>48</v>
      </c>
      <c r="B8" s="268"/>
    </row>
    <row r="9" spans="1:2" x14ac:dyDescent="0.25">
      <c r="A9" s="15" t="s">
        <v>49</v>
      </c>
      <c r="B9" s="279">
        <v>0</v>
      </c>
    </row>
    <row r="10" spans="1:2" x14ac:dyDescent="0.25">
      <c r="A10" s="15" t="s">
        <v>50</v>
      </c>
      <c r="B10" s="279">
        <v>0</v>
      </c>
    </row>
    <row r="11" spans="1:2" x14ac:dyDescent="0.25">
      <c r="A11" s="15" t="s">
        <v>51</v>
      </c>
      <c r="B11" s="279">
        <v>0</v>
      </c>
    </row>
    <row r="12" spans="1:2" x14ac:dyDescent="0.25">
      <c r="A12" s="15" t="s">
        <v>52</v>
      </c>
      <c r="B12" s="279">
        <v>0</v>
      </c>
    </row>
    <row r="13" spans="1:2" x14ac:dyDescent="0.25">
      <c r="A13" s="15" t="s">
        <v>53</v>
      </c>
      <c r="B13" s="279">
        <v>0</v>
      </c>
    </row>
    <row r="14" spans="1:2" x14ac:dyDescent="0.25">
      <c r="A14" s="15" t="s">
        <v>54</v>
      </c>
      <c r="B14" s="279">
        <v>0</v>
      </c>
    </row>
    <row r="15" spans="1:2" x14ac:dyDescent="0.25">
      <c r="A15" s="15" t="s">
        <v>55</v>
      </c>
      <c r="B15" s="279">
        <v>0</v>
      </c>
    </row>
    <row r="16" spans="1:2" x14ac:dyDescent="0.25">
      <c r="A16" s="15" t="s">
        <v>56</v>
      </c>
      <c r="B16" s="279">
        <v>0</v>
      </c>
    </row>
    <row r="17" spans="1:2" x14ac:dyDescent="0.25">
      <c r="A17" s="15" t="s">
        <v>57</v>
      </c>
      <c r="B17" s="279">
        <v>0</v>
      </c>
    </row>
    <row r="18" spans="1:2" x14ac:dyDescent="0.25">
      <c r="A18" s="15" t="s">
        <v>58</v>
      </c>
      <c r="B18" s="279">
        <v>0</v>
      </c>
    </row>
    <row r="19" spans="1:2" x14ac:dyDescent="0.25">
      <c r="A19" s="15" t="s">
        <v>59</v>
      </c>
      <c r="B19" s="276">
        <f>'Additional Costs'!B9</f>
        <v>0</v>
      </c>
    </row>
    <row r="20" spans="1:2" x14ac:dyDescent="0.25">
      <c r="A20" s="273" t="s">
        <v>60</v>
      </c>
      <c r="B20" s="277">
        <f>SUM(B9:B19)</f>
        <v>0</v>
      </c>
    </row>
    <row r="21" spans="1:2" x14ac:dyDescent="0.25">
      <c r="A21" s="15" t="s">
        <v>61</v>
      </c>
      <c r="B21" s="279">
        <v>0</v>
      </c>
    </row>
    <row r="22" spans="1:2" x14ac:dyDescent="0.25">
      <c r="A22" s="15" t="s">
        <v>62</v>
      </c>
      <c r="B22" s="279">
        <v>0</v>
      </c>
    </row>
    <row r="23" spans="1:2" x14ac:dyDescent="0.25">
      <c r="A23" s="15" t="s">
        <v>63</v>
      </c>
      <c r="B23" s="279">
        <v>0</v>
      </c>
    </row>
    <row r="24" spans="1:2" x14ac:dyDescent="0.25">
      <c r="A24" s="15" t="s">
        <v>64</v>
      </c>
      <c r="B24" s="279">
        <v>0</v>
      </c>
    </row>
    <row r="25" spans="1:2" x14ac:dyDescent="0.25">
      <c r="A25" s="273" t="s">
        <v>65</v>
      </c>
      <c r="B25" s="278">
        <f>SUM(B20:B24)</f>
        <v>0</v>
      </c>
    </row>
    <row r="27" spans="1:2" x14ac:dyDescent="0.25">
      <c r="A27" s="270" t="s">
        <v>66</v>
      </c>
      <c r="B27" s="268"/>
    </row>
    <row r="28" spans="1:2" x14ac:dyDescent="0.25">
      <c r="A28" s="15" t="s">
        <v>67</v>
      </c>
      <c r="B28" s="279">
        <v>0</v>
      </c>
    </row>
    <row r="29" spans="1:2" x14ac:dyDescent="0.25">
      <c r="A29" s="15" t="s">
        <v>68</v>
      </c>
      <c r="B29" s="279">
        <v>0</v>
      </c>
    </row>
    <row r="30" spans="1:2" x14ac:dyDescent="0.25">
      <c r="A30" s="15" t="s">
        <v>69</v>
      </c>
      <c r="B30" s="279">
        <v>0</v>
      </c>
    </row>
    <row r="31" spans="1:2" x14ac:dyDescent="0.25">
      <c r="A31" s="15" t="s">
        <v>70</v>
      </c>
      <c r="B31" s="279">
        <v>0</v>
      </c>
    </row>
    <row r="32" spans="1:2" x14ac:dyDescent="0.25">
      <c r="A32" s="15" t="s">
        <v>71</v>
      </c>
      <c r="B32" s="279">
        <v>0</v>
      </c>
    </row>
    <row r="33" spans="1:2" x14ac:dyDescent="0.25">
      <c r="A33" s="15" t="s">
        <v>72</v>
      </c>
      <c r="B33" s="279">
        <v>0</v>
      </c>
    </row>
    <row r="34" spans="1:2" x14ac:dyDescent="0.25">
      <c r="A34" s="15" t="s">
        <v>73</v>
      </c>
      <c r="B34" s="279">
        <v>0</v>
      </c>
    </row>
    <row r="35" spans="1:2" x14ac:dyDescent="0.25">
      <c r="A35" s="15" t="s">
        <v>74</v>
      </c>
      <c r="B35" s="279">
        <v>0</v>
      </c>
    </row>
    <row r="36" spans="1:2" x14ac:dyDescent="0.25">
      <c r="A36" s="15" t="s">
        <v>75</v>
      </c>
      <c r="B36" s="279">
        <v>0</v>
      </c>
    </row>
    <row r="37" spans="1:2" x14ac:dyDescent="0.25">
      <c r="A37" s="15" t="s">
        <v>76</v>
      </c>
      <c r="B37" s="279">
        <v>0</v>
      </c>
    </row>
    <row r="38" spans="1:2" x14ac:dyDescent="0.25">
      <c r="A38" s="15" t="s">
        <v>77</v>
      </c>
      <c r="B38" s="279">
        <v>0</v>
      </c>
    </row>
    <row r="39" spans="1:2" x14ac:dyDescent="0.25">
      <c r="A39" s="15" t="s">
        <v>78</v>
      </c>
      <c r="B39" s="279">
        <v>0</v>
      </c>
    </row>
    <row r="40" spans="1:2" x14ac:dyDescent="0.25">
      <c r="A40" s="15" t="s">
        <v>79</v>
      </c>
      <c r="B40" s="279">
        <v>0</v>
      </c>
    </row>
    <row r="41" spans="1:2" x14ac:dyDescent="0.25">
      <c r="A41" s="15" t="s">
        <v>80</v>
      </c>
      <c r="B41" s="279">
        <v>0</v>
      </c>
    </row>
    <row r="42" spans="1:2" x14ac:dyDescent="0.25">
      <c r="A42" s="15" t="s">
        <v>81</v>
      </c>
      <c r="B42" s="279">
        <v>0</v>
      </c>
    </row>
    <row r="43" spans="1:2" x14ac:dyDescent="0.25">
      <c r="A43" s="15" t="s">
        <v>82</v>
      </c>
      <c r="B43" s="279">
        <v>0</v>
      </c>
    </row>
    <row r="44" spans="1:2" x14ac:dyDescent="0.25">
      <c r="A44" s="15" t="s">
        <v>59</v>
      </c>
      <c r="B44" s="276">
        <f>'Additional Costs'!B17</f>
        <v>0</v>
      </c>
    </row>
    <row r="45" spans="1:2" x14ac:dyDescent="0.25">
      <c r="A45" s="273" t="s">
        <v>60</v>
      </c>
      <c r="B45" s="277">
        <f>SUM(B28:B44)</f>
        <v>0</v>
      </c>
    </row>
    <row r="46" spans="1:2" x14ac:dyDescent="0.25">
      <c r="A46" s="15" t="s">
        <v>83</v>
      </c>
      <c r="B46" s="279">
        <v>0</v>
      </c>
    </row>
    <row r="47" spans="1:2" x14ac:dyDescent="0.25">
      <c r="A47" s="273" t="s">
        <v>84</v>
      </c>
      <c r="B47" s="277">
        <f>SUM(B45:B46)</f>
        <v>0</v>
      </c>
    </row>
    <row r="49" spans="1:2" x14ac:dyDescent="0.25">
      <c r="A49" s="270" t="s">
        <v>85</v>
      </c>
      <c r="B49" s="268"/>
    </row>
    <row r="50" spans="1:2" x14ac:dyDescent="0.25">
      <c r="A50" s="15" t="s">
        <v>86</v>
      </c>
      <c r="B50" s="279">
        <v>0</v>
      </c>
    </row>
    <row r="51" spans="1:2" x14ac:dyDescent="0.25">
      <c r="A51" s="15" t="s">
        <v>87</v>
      </c>
      <c r="B51" s="279">
        <v>0</v>
      </c>
    </row>
    <row r="52" spans="1:2" x14ac:dyDescent="0.25">
      <c r="A52" s="15" t="s">
        <v>88</v>
      </c>
      <c r="B52" s="279">
        <v>0</v>
      </c>
    </row>
    <row r="53" spans="1:2" x14ac:dyDescent="0.25">
      <c r="A53" s="15" t="s">
        <v>89</v>
      </c>
      <c r="B53" s="279">
        <v>0</v>
      </c>
    </row>
    <row r="54" spans="1:2" x14ac:dyDescent="0.25">
      <c r="A54" s="15" t="s">
        <v>90</v>
      </c>
      <c r="B54" s="279">
        <v>0</v>
      </c>
    </row>
    <row r="55" spans="1:2" x14ac:dyDescent="0.25">
      <c r="A55" s="15" t="s">
        <v>91</v>
      </c>
      <c r="B55" s="279">
        <v>0</v>
      </c>
    </row>
    <row r="56" spans="1:2" x14ac:dyDescent="0.25">
      <c r="A56" s="15" t="s">
        <v>92</v>
      </c>
      <c r="B56" s="279">
        <v>0</v>
      </c>
    </row>
    <row r="57" spans="1:2" x14ac:dyDescent="0.25">
      <c r="A57" s="15" t="s">
        <v>93</v>
      </c>
      <c r="B57" s="279">
        <v>0</v>
      </c>
    </row>
    <row r="58" spans="1:2" x14ac:dyDescent="0.25">
      <c r="A58" s="15" t="s">
        <v>94</v>
      </c>
      <c r="B58" s="279">
        <v>0</v>
      </c>
    </row>
    <row r="59" spans="1:2" x14ac:dyDescent="0.25">
      <c r="A59" s="15" t="s">
        <v>59</v>
      </c>
      <c r="B59" s="276">
        <f>'Additional Costs'!B25</f>
        <v>0</v>
      </c>
    </row>
    <row r="60" spans="1:2" x14ac:dyDescent="0.25">
      <c r="A60" s="273" t="s">
        <v>60</v>
      </c>
      <c r="B60" s="277">
        <f>SUM(B50:B59)</f>
        <v>0</v>
      </c>
    </row>
    <row r="61" spans="1:2" x14ac:dyDescent="0.25">
      <c r="A61" s="15" t="s">
        <v>95</v>
      </c>
      <c r="B61" s="279">
        <v>0</v>
      </c>
    </row>
    <row r="62" spans="1:2" x14ac:dyDescent="0.25">
      <c r="A62" s="273" t="s">
        <v>96</v>
      </c>
      <c r="B62" s="277">
        <f>SUM(B60:B61)</f>
        <v>0</v>
      </c>
    </row>
    <row r="64" spans="1:2" x14ac:dyDescent="0.25">
      <c r="A64" s="270" t="s">
        <v>97</v>
      </c>
      <c r="B64" s="279">
        <v>0</v>
      </c>
    </row>
    <row r="65" spans="1:2" x14ac:dyDescent="0.25">
      <c r="A65" s="270" t="s">
        <v>98</v>
      </c>
      <c r="B65" s="277">
        <f t="shared" ref="B65" si="0">SUM(B6,B25,B47,B62,B64)</f>
        <v>0</v>
      </c>
    </row>
    <row r="67" spans="1:2" x14ac:dyDescent="0.25">
      <c r="A67" s="270" t="s">
        <v>99</v>
      </c>
      <c r="B67" s="268"/>
    </row>
    <row r="68" spans="1:2" x14ac:dyDescent="0.25">
      <c r="A68" s="269" t="s">
        <v>100</v>
      </c>
      <c r="B68" s="279">
        <v>0</v>
      </c>
    </row>
    <row r="69" spans="1:2" x14ac:dyDescent="0.25">
      <c r="A69" s="274" t="s">
        <v>101</v>
      </c>
      <c r="B69" s="279">
        <v>0</v>
      </c>
    </row>
    <row r="70" spans="1:2" x14ac:dyDescent="0.25">
      <c r="A70" s="269" t="s">
        <v>102</v>
      </c>
      <c r="B70" s="279">
        <v>0</v>
      </c>
    </row>
    <row r="71" spans="1:2" x14ac:dyDescent="0.25">
      <c r="A71" s="275" t="s">
        <v>103</v>
      </c>
      <c r="B71" s="276">
        <f>'Additional Costs'!B33</f>
        <v>0</v>
      </c>
    </row>
    <row r="72" spans="1:2" x14ac:dyDescent="0.25">
      <c r="A72" s="270" t="s">
        <v>104</v>
      </c>
      <c r="B72" s="277">
        <f>SUM(B68:B71)</f>
        <v>0</v>
      </c>
    </row>
    <row r="74" spans="1:2" x14ac:dyDescent="0.25">
      <c r="A74" s="270" t="s">
        <v>105</v>
      </c>
      <c r="B74" s="268"/>
    </row>
    <row r="75" spans="1:2" x14ac:dyDescent="0.25">
      <c r="A75" s="269" t="s">
        <v>106</v>
      </c>
      <c r="B75" s="279">
        <v>0</v>
      </c>
    </row>
    <row r="76" spans="1:2" x14ac:dyDescent="0.25">
      <c r="A76" s="269" t="s">
        <v>107</v>
      </c>
      <c r="B76" s="279">
        <v>0</v>
      </c>
    </row>
    <row r="77" spans="1:2" x14ac:dyDescent="0.25">
      <c r="A77" s="270" t="s">
        <v>108</v>
      </c>
      <c r="B77" s="277">
        <f>SUM(B75:B76)</f>
        <v>0</v>
      </c>
    </row>
    <row r="79" spans="1:2" x14ac:dyDescent="0.25">
      <c r="A79" s="270" t="s">
        <v>109</v>
      </c>
      <c r="B79" s="277">
        <f>B65+B72+B77</f>
        <v>0</v>
      </c>
    </row>
  </sheetData>
  <sheetProtection algorithmName="SHA-512" hashValue="n1EFZoYhvxt7GdHjnPNZTNaOem1csr8O/scpBmoPhSHGpbax4kXZczkq1BDWyaRy1QFO1JwaF4rvQZUH6HzBMw==" saltValue="ppK7P1RdgHFfBuV3acd35Q==" spinCount="100000" sheet="1" objects="1" scenarios="1" selectLockedCells="1"/>
  <printOptions horizontalCentered="1"/>
  <pageMargins left="0.2" right="0.2" top="0.25" bottom="0.25" header="0.3" footer="0.3"/>
  <pageSetup scale="96" orientation="portrait" r:id="rId1"/>
  <rowBreaks count="1" manualBreakCount="1">
    <brk id="48" max="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90FA-A85E-4647-941B-97FEFB87BD8D}">
  <dimension ref="A1:B33"/>
  <sheetViews>
    <sheetView zoomScaleNormal="100" workbookViewId="0">
      <selection activeCell="A14" sqref="A14"/>
    </sheetView>
  </sheetViews>
  <sheetFormatPr defaultColWidth="8.85546875" defaultRowHeight="15" x14ac:dyDescent="0.25"/>
  <cols>
    <col min="1" max="1" width="41.42578125" style="3" customWidth="1"/>
    <col min="2" max="2" width="21.42578125" style="3" customWidth="1"/>
    <col min="3" max="16384" width="8.85546875" style="3"/>
  </cols>
  <sheetData>
    <row r="1" spans="1:2" ht="18.75" x14ac:dyDescent="0.25">
      <c r="A1" s="264" t="s">
        <v>439</v>
      </c>
      <c r="B1" s="73"/>
    </row>
    <row r="2" spans="1:2" ht="18.75" x14ac:dyDescent="0.3">
      <c r="A2" s="260">
        <f>'Site Info'!B2</f>
        <v>0</v>
      </c>
      <c r="B2" s="156"/>
    </row>
    <row r="3" spans="1:2" x14ac:dyDescent="0.25">
      <c r="A3" s="261" t="s">
        <v>48</v>
      </c>
      <c r="B3" s="334"/>
    </row>
    <row r="4" spans="1:2" x14ac:dyDescent="0.25">
      <c r="A4" s="265"/>
      <c r="B4" s="266">
        <v>0</v>
      </c>
    </row>
    <row r="5" spans="1:2" x14ac:dyDescent="0.25">
      <c r="A5" s="265"/>
      <c r="B5" s="266">
        <v>0</v>
      </c>
    </row>
    <row r="6" spans="1:2" x14ac:dyDescent="0.25">
      <c r="A6" s="265"/>
      <c r="B6" s="266">
        <v>0</v>
      </c>
    </row>
    <row r="7" spans="1:2" x14ac:dyDescent="0.25">
      <c r="A7" s="265"/>
      <c r="B7" s="266">
        <v>0</v>
      </c>
    </row>
    <row r="8" spans="1:2" x14ac:dyDescent="0.25">
      <c r="A8" s="265"/>
      <c r="B8" s="266">
        <v>0</v>
      </c>
    </row>
    <row r="9" spans="1:2" x14ac:dyDescent="0.25">
      <c r="A9" s="262" t="s">
        <v>17</v>
      </c>
      <c r="B9" s="267">
        <f>SUM(B4:B8)</f>
        <v>0</v>
      </c>
    </row>
    <row r="10" spans="1:2" x14ac:dyDescent="0.25">
      <c r="A10" s="108"/>
      <c r="B10" s="332"/>
    </row>
    <row r="11" spans="1:2" x14ac:dyDescent="0.25">
      <c r="A11" s="143" t="s">
        <v>66</v>
      </c>
      <c r="B11" s="334"/>
    </row>
    <row r="12" spans="1:2" x14ac:dyDescent="0.25">
      <c r="A12" s="265"/>
      <c r="B12" s="266">
        <v>0</v>
      </c>
    </row>
    <row r="13" spans="1:2" x14ac:dyDescent="0.25">
      <c r="A13" s="265"/>
      <c r="B13" s="266">
        <v>0</v>
      </c>
    </row>
    <row r="14" spans="1:2" x14ac:dyDescent="0.25">
      <c r="A14" s="265"/>
      <c r="B14" s="266">
        <v>0</v>
      </c>
    </row>
    <row r="15" spans="1:2" x14ac:dyDescent="0.25">
      <c r="A15" s="265"/>
      <c r="B15" s="266">
        <v>0</v>
      </c>
    </row>
    <row r="16" spans="1:2" x14ac:dyDescent="0.25">
      <c r="A16" s="265"/>
      <c r="B16" s="266">
        <v>0</v>
      </c>
    </row>
    <row r="17" spans="1:2" x14ac:dyDescent="0.25">
      <c r="A17" s="262" t="s">
        <v>17</v>
      </c>
      <c r="B17" s="267">
        <f>SUM(B12:B16)</f>
        <v>0</v>
      </c>
    </row>
    <row r="18" spans="1:2" x14ac:dyDescent="0.25">
      <c r="A18" s="331"/>
      <c r="B18" s="263"/>
    </row>
    <row r="19" spans="1:2" x14ac:dyDescent="0.25">
      <c r="A19" s="143" t="s">
        <v>85</v>
      </c>
      <c r="B19" s="334"/>
    </row>
    <row r="20" spans="1:2" x14ac:dyDescent="0.25">
      <c r="A20" s="265"/>
      <c r="B20" s="266">
        <v>0</v>
      </c>
    </row>
    <row r="21" spans="1:2" x14ac:dyDescent="0.25">
      <c r="A21" s="265"/>
      <c r="B21" s="266">
        <v>0</v>
      </c>
    </row>
    <row r="22" spans="1:2" x14ac:dyDescent="0.25">
      <c r="A22" s="265"/>
      <c r="B22" s="266">
        <v>0</v>
      </c>
    </row>
    <row r="23" spans="1:2" x14ac:dyDescent="0.25">
      <c r="A23" s="265"/>
      <c r="B23" s="266">
        <v>0</v>
      </c>
    </row>
    <row r="24" spans="1:2" x14ac:dyDescent="0.25">
      <c r="A24" s="265"/>
      <c r="B24" s="266">
        <v>0</v>
      </c>
    </row>
    <row r="25" spans="1:2" x14ac:dyDescent="0.25">
      <c r="A25" s="262" t="s">
        <v>17</v>
      </c>
      <c r="B25" s="267">
        <f>SUM(B20:B24)</f>
        <v>0</v>
      </c>
    </row>
    <row r="26" spans="1:2" x14ac:dyDescent="0.25">
      <c r="B26" s="73"/>
    </row>
    <row r="27" spans="1:2" x14ac:dyDescent="0.25">
      <c r="A27" s="143" t="s">
        <v>99</v>
      </c>
      <c r="B27" s="334"/>
    </row>
    <row r="28" spans="1:2" x14ac:dyDescent="0.25">
      <c r="A28" s="265"/>
      <c r="B28" s="266">
        <v>0</v>
      </c>
    </row>
    <row r="29" spans="1:2" x14ac:dyDescent="0.25">
      <c r="A29" s="265"/>
      <c r="B29" s="266">
        <v>0</v>
      </c>
    </row>
    <row r="30" spans="1:2" x14ac:dyDescent="0.25">
      <c r="A30" s="265"/>
      <c r="B30" s="266">
        <v>0</v>
      </c>
    </row>
    <row r="31" spans="1:2" x14ac:dyDescent="0.25">
      <c r="A31" s="265"/>
      <c r="B31" s="266">
        <v>0</v>
      </c>
    </row>
    <row r="32" spans="1:2" x14ac:dyDescent="0.25">
      <c r="A32" s="265"/>
      <c r="B32" s="266">
        <v>0</v>
      </c>
    </row>
    <row r="33" spans="1:2" x14ac:dyDescent="0.25">
      <c r="A33" s="262" t="s">
        <v>17</v>
      </c>
      <c r="B33" s="267">
        <f>SUM(B28:B32)</f>
        <v>0</v>
      </c>
    </row>
  </sheetData>
  <sheetProtection algorithmName="SHA-512" hashValue="PXfI82Xh4WFvpkhp2ygZ8MLtKVDhvZ6H6Jiu00CFb5UnOFzvqMKs9k9rDEqOvy/fSIfzT/XV5IERr9IQpyftOg==" saltValue="jxJgfN06LPjqw0cXCL0jsQ==" spinCount="100000" sheet="1" objects="1" scenarios="1" selectLockedCells="1"/>
  <printOptions horizontalCentered="1"/>
  <pageMargins left="0.2" right="0.2" top="0.25" bottom="0.25" header="0.3" footer="0.3"/>
  <pageSetup scale="9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2BFC-7121-4EB2-96DD-C7A38CE93B82}">
  <dimension ref="A1:J24"/>
  <sheetViews>
    <sheetView zoomScaleNormal="100" workbookViewId="0">
      <selection activeCell="A6" sqref="A6"/>
    </sheetView>
  </sheetViews>
  <sheetFormatPr defaultColWidth="9.140625" defaultRowHeight="15" x14ac:dyDescent="0.25"/>
  <cols>
    <col min="1" max="1" width="37.140625" style="3" customWidth="1"/>
    <col min="2" max="3" width="17.85546875" style="3" customWidth="1"/>
    <col min="4" max="9" width="22.85546875" style="3" customWidth="1"/>
    <col min="10" max="16384" width="9.140625" style="3"/>
  </cols>
  <sheetData>
    <row r="1" spans="1:9" ht="37.5" customHeight="1" x14ac:dyDescent="0.25">
      <c r="A1" s="224" t="s">
        <v>440</v>
      </c>
      <c r="I1" s="110" t="e" vm="1">
        <v>#VALUE!</v>
      </c>
    </row>
    <row r="2" spans="1:9" ht="18.75" x14ac:dyDescent="0.3">
      <c r="A2" s="225">
        <f>'Site Info'!B2</f>
        <v>0</v>
      </c>
      <c r="B2" s="226"/>
      <c r="C2" s="226"/>
      <c r="D2" s="226"/>
      <c r="E2" s="226"/>
      <c r="F2" s="226"/>
      <c r="G2" s="227"/>
      <c r="H2" s="226"/>
      <c r="I2" s="226"/>
    </row>
    <row r="3" spans="1:9" ht="30" customHeight="1" x14ac:dyDescent="0.25">
      <c r="A3" s="228" t="s">
        <v>110</v>
      </c>
      <c r="B3" s="353" t="s">
        <v>111</v>
      </c>
      <c r="C3" s="354"/>
      <c r="D3" s="195" t="s">
        <v>112</v>
      </c>
      <c r="E3" s="195" t="s">
        <v>113</v>
      </c>
      <c r="F3" s="229" t="s">
        <v>114</v>
      </c>
      <c r="G3" s="230" t="s">
        <v>115</v>
      </c>
      <c r="H3" s="195" t="s">
        <v>116</v>
      </c>
      <c r="I3" s="195" t="s">
        <v>117</v>
      </c>
    </row>
    <row r="4" spans="1:9" x14ac:dyDescent="0.25">
      <c r="A4" s="303"/>
      <c r="B4" s="351"/>
      <c r="C4" s="352"/>
      <c r="D4" s="304"/>
      <c r="E4" s="304"/>
      <c r="F4" s="314"/>
      <c r="G4" s="306"/>
      <c r="H4" s="304"/>
      <c r="I4" s="307"/>
    </row>
    <row r="5" spans="1:9" x14ac:dyDescent="0.25">
      <c r="A5" s="303"/>
      <c r="B5" s="351"/>
      <c r="C5" s="352"/>
      <c r="D5" s="304"/>
      <c r="E5" s="304"/>
      <c r="F5" s="314"/>
      <c r="G5" s="306"/>
      <c r="H5" s="304"/>
      <c r="I5" s="307"/>
    </row>
    <row r="6" spans="1:9" x14ac:dyDescent="0.25">
      <c r="A6" s="303"/>
      <c r="B6" s="351"/>
      <c r="C6" s="352"/>
      <c r="D6" s="304"/>
      <c r="E6" s="304"/>
      <c r="F6" s="314"/>
      <c r="G6" s="306"/>
      <c r="H6" s="304"/>
      <c r="I6" s="307"/>
    </row>
    <row r="7" spans="1:9" x14ac:dyDescent="0.25">
      <c r="A7" s="303"/>
      <c r="B7" s="351"/>
      <c r="C7" s="352"/>
      <c r="D7" s="304"/>
      <c r="E7" s="304"/>
      <c r="F7" s="314"/>
      <c r="G7" s="306"/>
      <c r="H7" s="304"/>
      <c r="I7" s="307"/>
    </row>
    <row r="8" spans="1:9" x14ac:dyDescent="0.25">
      <c r="A8" s="303"/>
      <c r="B8" s="351"/>
      <c r="C8" s="352"/>
      <c r="D8" s="304"/>
      <c r="E8" s="304"/>
      <c r="F8" s="305"/>
      <c r="G8" s="306"/>
      <c r="H8" s="304"/>
      <c r="I8" s="307"/>
    </row>
    <row r="9" spans="1:9" x14ac:dyDescent="0.25">
      <c r="A9" s="303"/>
      <c r="B9" s="351"/>
      <c r="C9" s="352"/>
      <c r="D9" s="304"/>
      <c r="E9" s="304"/>
      <c r="F9" s="305"/>
      <c r="G9" s="306"/>
      <c r="H9" s="304"/>
      <c r="I9" s="307"/>
    </row>
    <row r="10" spans="1:9" x14ac:dyDescent="0.25">
      <c r="A10" s="303"/>
      <c r="B10" s="351"/>
      <c r="C10" s="352"/>
      <c r="D10" s="304"/>
      <c r="E10" s="304"/>
      <c r="F10" s="305"/>
      <c r="G10" s="306"/>
      <c r="H10" s="304"/>
      <c r="I10" s="307"/>
    </row>
    <row r="11" spans="1:9" x14ac:dyDescent="0.25">
      <c r="A11" s="303"/>
      <c r="B11" s="351"/>
      <c r="C11" s="352"/>
      <c r="D11" s="304"/>
      <c r="E11" s="304"/>
      <c r="F11" s="305"/>
      <c r="G11" s="306"/>
      <c r="H11" s="304"/>
      <c r="I11" s="307"/>
    </row>
    <row r="12" spans="1:9" x14ac:dyDescent="0.25">
      <c r="A12" s="303"/>
      <c r="B12" s="351"/>
      <c r="C12" s="352"/>
      <c r="D12" s="304"/>
      <c r="E12" s="304"/>
      <c r="F12" s="305"/>
      <c r="G12" s="306"/>
      <c r="H12" s="304"/>
      <c r="I12" s="307"/>
    </row>
    <row r="13" spans="1:9" x14ac:dyDescent="0.25">
      <c r="A13" s="303"/>
      <c r="B13" s="351"/>
      <c r="C13" s="352"/>
      <c r="D13" s="304"/>
      <c r="E13" s="304"/>
      <c r="F13" s="305"/>
      <c r="G13" s="306"/>
      <c r="H13" s="304"/>
      <c r="I13" s="307"/>
    </row>
    <row r="14" spans="1:9" x14ac:dyDescent="0.25">
      <c r="A14" s="303"/>
      <c r="B14" s="355"/>
      <c r="C14" s="355"/>
      <c r="D14" s="304"/>
      <c r="E14" s="304"/>
      <c r="F14" s="305"/>
      <c r="G14" s="306"/>
      <c r="H14" s="304"/>
      <c r="I14" s="307"/>
    </row>
    <row r="15" spans="1:9" x14ac:dyDescent="0.25">
      <c r="A15" s="124"/>
      <c r="B15" s="356" t="s">
        <v>17</v>
      </c>
      <c r="C15" s="356"/>
      <c r="D15" s="309">
        <f>SUM(D4:D14)</f>
        <v>0</v>
      </c>
      <c r="E15" s="309">
        <f>SUM(E4:E14)</f>
        <v>0</v>
      </c>
      <c r="F15" s="316"/>
      <c r="G15" s="315">
        <f>SUM(G4:G14)</f>
        <v>0</v>
      </c>
      <c r="H15" s="309">
        <f>SUM(H4:H14)</f>
        <v>0</v>
      </c>
      <c r="I15" s="231"/>
    </row>
    <row r="16" spans="1:9" x14ac:dyDescent="0.25">
      <c r="A16" s="108"/>
      <c r="B16" s="357"/>
      <c r="C16" s="357"/>
      <c r="D16" s="232" t="s">
        <v>118</v>
      </c>
      <c r="E16" s="310">
        <f>IFERROR(E15/D15,0)</f>
        <v>0</v>
      </c>
      <c r="F16" s="332"/>
      <c r="G16" s="232" t="s">
        <v>118</v>
      </c>
      <c r="H16" s="311">
        <f>IFERROR(H15/G15,0)</f>
        <v>0</v>
      </c>
      <c r="I16" s="233" t="s">
        <v>119</v>
      </c>
    </row>
    <row r="17" spans="1:10" x14ac:dyDescent="0.25">
      <c r="A17" s="358" t="s">
        <v>120</v>
      </c>
      <c r="B17" s="359"/>
      <c r="C17" s="332"/>
      <c r="D17" s="332"/>
      <c r="I17" s="108"/>
      <c r="J17" s="233"/>
    </row>
    <row r="18" spans="1:10" x14ac:dyDescent="0.25">
      <c r="A18" s="234" t="s">
        <v>121</v>
      </c>
      <c r="B18" s="304"/>
      <c r="C18" s="332"/>
      <c r="D18" s="332"/>
      <c r="I18" s="108"/>
      <c r="J18" s="233"/>
    </row>
    <row r="19" spans="1:10" x14ac:dyDescent="0.25">
      <c r="A19" s="235" t="s">
        <v>122</v>
      </c>
      <c r="B19" s="308"/>
      <c r="C19" s="332"/>
      <c r="D19" s="332"/>
      <c r="I19" s="108"/>
      <c r="J19" s="233"/>
    </row>
    <row r="21" spans="1:10" x14ac:dyDescent="0.25">
      <c r="A21" s="424"/>
      <c r="B21" s="424"/>
      <c r="C21" s="424"/>
    </row>
    <row r="22" spans="1:10" x14ac:dyDescent="0.25">
      <c r="A22" s="425"/>
      <c r="B22" s="425"/>
      <c r="C22" s="425"/>
    </row>
    <row r="23" spans="1:10" x14ac:dyDescent="0.25">
      <c r="A23" s="426"/>
      <c r="B23" s="427"/>
      <c r="C23" s="428"/>
    </row>
    <row r="24" spans="1:10" x14ac:dyDescent="0.25">
      <c r="A24" s="429"/>
      <c r="B24" s="236"/>
      <c r="C24" s="428"/>
    </row>
  </sheetData>
  <sheetProtection algorithmName="SHA-512" hashValue="RufUH1lCzsgNE0JtpuohaeHpzXeTrNcCEQhEncbcxktY2d6sga7OGO3Y5jDTaXtDGguvjzyApkXI9wbEgUVrHA==" saltValue="wcwkMmZ8K0kR3w0YESFBdA==" spinCount="100000" sheet="1" objects="1" scenarios="1" selectLockedCells="1"/>
  <mergeCells count="15">
    <mergeCell ref="B14:C14"/>
    <mergeCell ref="B15:C15"/>
    <mergeCell ref="B16:C16"/>
    <mergeCell ref="A17:B17"/>
    <mergeCell ref="B8:C8"/>
    <mergeCell ref="B9:C9"/>
    <mergeCell ref="B10:C10"/>
    <mergeCell ref="B11:C11"/>
    <mergeCell ref="B12:C12"/>
    <mergeCell ref="B13:C13"/>
    <mergeCell ref="B7:C7"/>
    <mergeCell ref="B3:C3"/>
    <mergeCell ref="B4:C4"/>
    <mergeCell ref="B5:C5"/>
    <mergeCell ref="B6:C6"/>
  </mergeCells>
  <dataValidations count="2">
    <dataValidation type="whole" allowBlank="1" showInputMessage="1" showErrorMessage="1" sqref="B18" xr:uid="{9779FFF0-D925-465B-AF0D-4F5160823954}">
      <formula1>0</formula1>
      <formula2>100000000</formula2>
    </dataValidation>
    <dataValidation type="custom" allowBlank="1" showInputMessage="1" showErrorMessage="1" errorTitle="Committed Amount" error="The Committed Amount cannot be greater than the Permanent Amount selected for this Source of Funds." sqref="H4:H14" xr:uid="{AFA1FE10-0D48-42BD-80CD-3AA4AAD496B1}">
      <formula1>H4&lt;=G4</formula1>
    </dataValidation>
  </dataValidations>
  <printOptions horizontalCentered="1"/>
  <pageMargins left="0.2" right="0.2" top="0.25" bottom="0.25" header="0.3" footer="0.3"/>
  <pageSetup scale="6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44F2F1-6C38-4466-A01F-321E82717B96}">
          <x14:formula1>
            <xm:f>Inputs!$E$2:$E$16</xm:f>
          </x14:formula1>
          <xm:sqref>A4:A14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5CD5-0CF5-41B8-8A0C-7F3827631A88}">
  <dimension ref="A1:OM17"/>
  <sheetViews>
    <sheetView zoomScaleNormal="100" workbookViewId="0">
      <selection activeCell="D4" sqref="D4"/>
    </sheetView>
  </sheetViews>
  <sheetFormatPr defaultColWidth="8.85546875" defaultRowHeight="15" outlineLevelCol="2" x14ac:dyDescent="0.25"/>
  <cols>
    <col min="1" max="1" width="35.7109375" style="42" customWidth="1"/>
    <col min="2" max="2" width="24.5703125" style="42" bestFit="1" customWidth="1"/>
    <col min="3" max="3" width="18.7109375" style="3" bestFit="1" customWidth="1"/>
    <col min="4" max="4" width="17.7109375" style="3" bestFit="1" customWidth="1"/>
    <col min="5" max="5" width="12.140625" style="3" customWidth="1"/>
    <col min="6" max="6" width="15" style="3" customWidth="1"/>
    <col min="7" max="7" width="19.140625" style="3" customWidth="1"/>
    <col min="8" max="8" width="17.85546875" style="3" customWidth="1"/>
    <col min="9" max="9" width="23" style="3" bestFit="1" customWidth="1"/>
    <col min="10" max="10" width="35.7109375" style="3" customWidth="1"/>
    <col min="11" max="11" width="8.85546875" style="3"/>
    <col min="12" max="12" width="8.85546875" style="3" hidden="1" customWidth="1" outlineLevel="1"/>
    <col min="13" max="24" width="9.7109375" style="73" hidden="1" customWidth="1" outlineLevel="2"/>
    <col min="25" max="25" width="11" style="73" hidden="1" customWidth="1" outlineLevel="1" collapsed="1"/>
    <col min="26" max="37" width="9.7109375" style="73" hidden="1" customWidth="1" outlineLevel="2"/>
    <col min="38" max="38" width="11" style="73" hidden="1" customWidth="1" outlineLevel="1" collapsed="1"/>
    <col min="39" max="50" width="9.7109375" style="73" hidden="1" customWidth="1" outlineLevel="2"/>
    <col min="51" max="51" width="11" style="73" hidden="1" customWidth="1" outlineLevel="1" collapsed="1"/>
    <col min="52" max="63" width="9.7109375" style="73" hidden="1" customWidth="1" outlineLevel="2"/>
    <col min="64" max="64" width="11" style="73" hidden="1" customWidth="1" outlineLevel="1" collapsed="1"/>
    <col min="65" max="76" width="10.7109375" style="73" hidden="1" customWidth="1" outlineLevel="2"/>
    <col min="77" max="77" width="11" style="73" hidden="1" customWidth="1" outlineLevel="1" collapsed="1"/>
    <col min="78" max="89" width="10.7109375" style="73" hidden="1" customWidth="1" outlineLevel="2"/>
    <col min="90" max="90" width="11" style="73" hidden="1" customWidth="1" outlineLevel="1" collapsed="1"/>
    <col min="91" max="102" width="10.7109375" style="73" hidden="1" customWidth="1" outlineLevel="2"/>
    <col min="103" max="103" width="11" style="73" hidden="1" customWidth="1" outlineLevel="1" collapsed="1"/>
    <col min="104" max="115" width="10.7109375" style="73" hidden="1" customWidth="1" outlineLevel="2"/>
    <col min="116" max="116" width="11" style="73" hidden="1" customWidth="1" outlineLevel="1" collapsed="1"/>
    <col min="117" max="128" width="10.7109375" style="73" hidden="1" customWidth="1" outlineLevel="2"/>
    <col min="129" max="129" width="11" style="73" hidden="1" customWidth="1" outlineLevel="1" collapsed="1"/>
    <col min="130" max="141" width="10.7109375" style="73" hidden="1" customWidth="1" outlineLevel="2"/>
    <col min="142" max="142" width="11" style="73" hidden="1" customWidth="1" outlineLevel="1" collapsed="1"/>
    <col min="143" max="154" width="10.7109375" style="73" hidden="1" customWidth="1" outlineLevel="2"/>
    <col min="155" max="155" width="10" style="73" hidden="1" customWidth="1" outlineLevel="1" collapsed="1"/>
    <col min="156" max="167" width="10.7109375" style="73" hidden="1" customWidth="1" outlineLevel="2"/>
    <col min="168" max="168" width="11" style="73" hidden="1" customWidth="1" outlineLevel="1" collapsed="1"/>
    <col min="169" max="180" width="10.7109375" style="73" hidden="1" customWidth="1" outlineLevel="2"/>
    <col min="181" max="181" width="11" style="73" hidden="1" customWidth="1" outlineLevel="1" collapsed="1"/>
    <col min="182" max="193" width="10.7109375" style="73" hidden="1" customWidth="1" outlineLevel="2"/>
    <col min="194" max="194" width="11" style="73" hidden="1" customWidth="1" outlineLevel="1" collapsed="1"/>
    <col min="195" max="206" width="10.7109375" style="73" hidden="1" customWidth="1" outlineLevel="2"/>
    <col min="207" max="207" width="11" style="73" hidden="1" customWidth="1" outlineLevel="1" collapsed="1"/>
    <col min="208" max="219" width="10.7109375" style="73" hidden="1" customWidth="1" outlineLevel="2"/>
    <col min="220" max="220" width="11" style="73" hidden="1" customWidth="1" outlineLevel="1" collapsed="1"/>
    <col min="221" max="232" width="10.7109375" style="73" hidden="1" customWidth="1" outlineLevel="2"/>
    <col min="233" max="233" width="11" style="73" hidden="1" customWidth="1" outlineLevel="1" collapsed="1"/>
    <col min="234" max="245" width="10.7109375" style="73" hidden="1" customWidth="1" outlineLevel="2"/>
    <col min="246" max="246" width="11" style="73" hidden="1" customWidth="1" outlineLevel="1" collapsed="1"/>
    <col min="247" max="258" width="10.7109375" style="73" hidden="1" customWidth="1" outlineLevel="2"/>
    <col min="259" max="259" width="10.85546875" style="73" hidden="1" customWidth="1" outlineLevel="1" collapsed="1"/>
    <col min="260" max="271" width="10.7109375" style="73" hidden="1" customWidth="1" outlineLevel="2"/>
    <col min="272" max="272" width="11" style="73" hidden="1" customWidth="1" outlineLevel="1" collapsed="1"/>
    <col min="273" max="284" width="10.7109375" style="3" hidden="1" customWidth="1" outlineLevel="2"/>
    <col min="285" max="285" width="10" style="3" hidden="1" customWidth="1" outlineLevel="1" collapsed="1"/>
    <col min="286" max="297" width="10.7109375" style="3" hidden="1" customWidth="1" outlineLevel="2"/>
    <col min="298" max="298" width="10" style="3" hidden="1" customWidth="1" outlineLevel="1" collapsed="1"/>
    <col min="299" max="310" width="0" style="3" hidden="1" customWidth="1" outlineLevel="2"/>
    <col min="311" max="311" width="10" style="3" hidden="1" customWidth="1" outlineLevel="1" collapsed="1"/>
    <col min="312" max="323" width="0" style="3" hidden="1" customWidth="1" outlineLevel="2"/>
    <col min="324" max="324" width="10" style="3" hidden="1" customWidth="1" outlineLevel="1" collapsed="1"/>
    <col min="325" max="336" width="0" style="3" hidden="1" customWidth="1" outlineLevel="2"/>
    <col min="337" max="337" width="10" style="3" hidden="1" customWidth="1" outlineLevel="1" collapsed="1"/>
    <col min="338" max="349" width="0" style="3" hidden="1" customWidth="1" outlineLevel="2"/>
    <col min="350" max="350" width="10" style="3" hidden="1" customWidth="1" outlineLevel="1" collapsed="1"/>
    <col min="351" max="362" width="0" style="3" hidden="1" customWidth="1" outlineLevel="2"/>
    <col min="363" max="363" width="10" style="3" hidden="1" customWidth="1" outlineLevel="1" collapsed="1"/>
    <col min="364" max="375" width="0" style="3" hidden="1" customWidth="1" outlineLevel="2"/>
    <col min="376" max="376" width="10" style="3" hidden="1" customWidth="1" outlineLevel="1" collapsed="1"/>
    <col min="377" max="388" width="0" style="3" hidden="1" customWidth="1" outlineLevel="2"/>
    <col min="389" max="389" width="10" style="3" hidden="1" customWidth="1" outlineLevel="1" collapsed="1"/>
    <col min="390" max="401" width="0" style="3" hidden="1" customWidth="1" outlineLevel="2"/>
    <col min="402" max="402" width="10" style="3" hidden="1" customWidth="1" outlineLevel="1" collapsed="1"/>
    <col min="403" max="403" width="8.85546875" style="3" collapsed="1"/>
    <col min="404" max="16384" width="8.85546875" style="3"/>
  </cols>
  <sheetData>
    <row r="1" spans="1:402" ht="18.75" x14ac:dyDescent="0.25">
      <c r="A1" s="179" t="s">
        <v>441</v>
      </c>
      <c r="J1" s="110"/>
    </row>
    <row r="2" spans="1:402" ht="18.75" x14ac:dyDescent="0.3">
      <c r="A2" s="237">
        <f>'Site Info'!B2</f>
        <v>0</v>
      </c>
    </row>
    <row r="3" spans="1:402" s="17" customFormat="1" ht="30" x14ac:dyDescent="0.25">
      <c r="A3" s="238" t="s">
        <v>110</v>
      </c>
      <c r="B3" s="238" t="s">
        <v>111</v>
      </c>
      <c r="C3" s="239" t="s">
        <v>123</v>
      </c>
      <c r="D3" s="240" t="s">
        <v>124</v>
      </c>
      <c r="E3" s="240" t="s">
        <v>125</v>
      </c>
      <c r="F3" s="240" t="s">
        <v>126</v>
      </c>
      <c r="G3" s="240" t="s">
        <v>127</v>
      </c>
      <c r="H3" s="240" t="s">
        <v>128</v>
      </c>
      <c r="I3" s="240" t="s">
        <v>129</v>
      </c>
      <c r="J3" s="240" t="s">
        <v>130</v>
      </c>
      <c r="M3" s="241">
        <v>1</v>
      </c>
      <c r="N3" s="336">
        <v>2</v>
      </c>
      <c r="O3" s="336">
        <v>3</v>
      </c>
      <c r="P3" s="336">
        <v>4</v>
      </c>
      <c r="Q3" s="336">
        <v>5</v>
      </c>
      <c r="R3" s="336">
        <v>6</v>
      </c>
      <c r="S3" s="336">
        <v>7</v>
      </c>
      <c r="T3" s="336">
        <v>8</v>
      </c>
      <c r="U3" s="336">
        <v>9</v>
      </c>
      <c r="V3" s="336">
        <v>10</v>
      </c>
      <c r="W3" s="336">
        <v>11</v>
      </c>
      <c r="X3" s="336">
        <v>12</v>
      </c>
      <c r="Y3" s="242" t="s">
        <v>131</v>
      </c>
      <c r="Z3" s="336">
        <v>13</v>
      </c>
      <c r="AA3" s="336">
        <v>14</v>
      </c>
      <c r="AB3" s="336">
        <v>15</v>
      </c>
      <c r="AC3" s="336">
        <v>16</v>
      </c>
      <c r="AD3" s="336">
        <v>17</v>
      </c>
      <c r="AE3" s="336">
        <v>18</v>
      </c>
      <c r="AF3" s="336">
        <v>19</v>
      </c>
      <c r="AG3" s="336">
        <v>20</v>
      </c>
      <c r="AH3" s="336">
        <v>21</v>
      </c>
      <c r="AI3" s="336">
        <v>22</v>
      </c>
      <c r="AJ3" s="336">
        <v>23</v>
      </c>
      <c r="AK3" s="336">
        <v>24</v>
      </c>
      <c r="AL3" s="242" t="s">
        <v>132</v>
      </c>
      <c r="AM3" s="336">
        <v>25</v>
      </c>
      <c r="AN3" s="336">
        <v>26</v>
      </c>
      <c r="AO3" s="336">
        <v>27</v>
      </c>
      <c r="AP3" s="336">
        <v>28</v>
      </c>
      <c r="AQ3" s="336">
        <v>29</v>
      </c>
      <c r="AR3" s="336">
        <v>30</v>
      </c>
      <c r="AS3" s="336">
        <v>31</v>
      </c>
      <c r="AT3" s="336">
        <v>32</v>
      </c>
      <c r="AU3" s="336">
        <v>33</v>
      </c>
      <c r="AV3" s="336">
        <v>34</v>
      </c>
      <c r="AW3" s="336">
        <v>35</v>
      </c>
      <c r="AX3" s="336">
        <v>36</v>
      </c>
      <c r="AY3" s="242" t="s">
        <v>133</v>
      </c>
      <c r="AZ3" s="336">
        <v>37</v>
      </c>
      <c r="BA3" s="336">
        <v>38</v>
      </c>
      <c r="BB3" s="336">
        <v>39</v>
      </c>
      <c r="BC3" s="336">
        <v>40</v>
      </c>
      <c r="BD3" s="336">
        <v>41</v>
      </c>
      <c r="BE3" s="336">
        <v>42</v>
      </c>
      <c r="BF3" s="336">
        <v>43</v>
      </c>
      <c r="BG3" s="336">
        <v>44</v>
      </c>
      <c r="BH3" s="336">
        <v>45</v>
      </c>
      <c r="BI3" s="336">
        <v>46</v>
      </c>
      <c r="BJ3" s="336">
        <v>47</v>
      </c>
      <c r="BK3" s="336">
        <v>48</v>
      </c>
      <c r="BL3" s="242" t="s">
        <v>134</v>
      </c>
      <c r="BM3" s="336">
        <v>49</v>
      </c>
      <c r="BN3" s="336">
        <v>50</v>
      </c>
      <c r="BO3" s="336">
        <v>51</v>
      </c>
      <c r="BP3" s="336">
        <v>52</v>
      </c>
      <c r="BQ3" s="336">
        <v>53</v>
      </c>
      <c r="BR3" s="336">
        <v>54</v>
      </c>
      <c r="BS3" s="336">
        <v>55</v>
      </c>
      <c r="BT3" s="336">
        <v>56</v>
      </c>
      <c r="BU3" s="336">
        <v>57</v>
      </c>
      <c r="BV3" s="336">
        <v>58</v>
      </c>
      <c r="BW3" s="336">
        <v>59</v>
      </c>
      <c r="BX3" s="336">
        <v>60</v>
      </c>
      <c r="BY3" s="242" t="s">
        <v>135</v>
      </c>
      <c r="BZ3" s="336">
        <v>61</v>
      </c>
      <c r="CA3" s="336">
        <v>62</v>
      </c>
      <c r="CB3" s="336">
        <v>63</v>
      </c>
      <c r="CC3" s="336">
        <v>64</v>
      </c>
      <c r="CD3" s="336">
        <v>65</v>
      </c>
      <c r="CE3" s="336">
        <v>66</v>
      </c>
      <c r="CF3" s="336">
        <v>67</v>
      </c>
      <c r="CG3" s="336">
        <v>68</v>
      </c>
      <c r="CH3" s="336">
        <v>69</v>
      </c>
      <c r="CI3" s="336">
        <v>70</v>
      </c>
      <c r="CJ3" s="336">
        <v>71</v>
      </c>
      <c r="CK3" s="336">
        <v>72</v>
      </c>
      <c r="CL3" s="242" t="s">
        <v>136</v>
      </c>
      <c r="CM3" s="336">
        <v>73</v>
      </c>
      <c r="CN3" s="336">
        <v>74</v>
      </c>
      <c r="CO3" s="336">
        <v>75</v>
      </c>
      <c r="CP3" s="336">
        <v>76</v>
      </c>
      <c r="CQ3" s="336">
        <v>77</v>
      </c>
      <c r="CR3" s="336">
        <v>78</v>
      </c>
      <c r="CS3" s="336">
        <v>79</v>
      </c>
      <c r="CT3" s="336">
        <v>80</v>
      </c>
      <c r="CU3" s="336">
        <v>81</v>
      </c>
      <c r="CV3" s="336">
        <v>82</v>
      </c>
      <c r="CW3" s="336">
        <v>83</v>
      </c>
      <c r="CX3" s="336">
        <v>84</v>
      </c>
      <c r="CY3" s="242" t="s">
        <v>137</v>
      </c>
      <c r="CZ3" s="336">
        <v>85</v>
      </c>
      <c r="DA3" s="336">
        <v>86</v>
      </c>
      <c r="DB3" s="336">
        <v>87</v>
      </c>
      <c r="DC3" s="336">
        <v>88</v>
      </c>
      <c r="DD3" s="336">
        <v>89</v>
      </c>
      <c r="DE3" s="336">
        <v>90</v>
      </c>
      <c r="DF3" s="336">
        <v>91</v>
      </c>
      <c r="DG3" s="336">
        <v>92</v>
      </c>
      <c r="DH3" s="336">
        <v>93</v>
      </c>
      <c r="DI3" s="336">
        <v>94</v>
      </c>
      <c r="DJ3" s="336">
        <v>95</v>
      </c>
      <c r="DK3" s="336">
        <v>96</v>
      </c>
      <c r="DL3" s="242" t="s">
        <v>138</v>
      </c>
      <c r="DM3" s="336">
        <v>97</v>
      </c>
      <c r="DN3" s="336">
        <v>98</v>
      </c>
      <c r="DO3" s="336">
        <v>99</v>
      </c>
      <c r="DP3" s="336">
        <v>100</v>
      </c>
      <c r="DQ3" s="336">
        <v>101</v>
      </c>
      <c r="DR3" s="336">
        <v>102</v>
      </c>
      <c r="DS3" s="336">
        <v>103</v>
      </c>
      <c r="DT3" s="336">
        <v>104</v>
      </c>
      <c r="DU3" s="336">
        <v>105</v>
      </c>
      <c r="DV3" s="336">
        <v>106</v>
      </c>
      <c r="DW3" s="336">
        <v>107</v>
      </c>
      <c r="DX3" s="336">
        <v>108</v>
      </c>
      <c r="DY3" s="242" t="s">
        <v>139</v>
      </c>
      <c r="DZ3" s="336">
        <v>109</v>
      </c>
      <c r="EA3" s="336">
        <v>110</v>
      </c>
      <c r="EB3" s="336">
        <v>111</v>
      </c>
      <c r="EC3" s="336">
        <v>112</v>
      </c>
      <c r="ED3" s="336">
        <v>113</v>
      </c>
      <c r="EE3" s="336">
        <v>114</v>
      </c>
      <c r="EF3" s="336">
        <v>115</v>
      </c>
      <c r="EG3" s="336">
        <v>116</v>
      </c>
      <c r="EH3" s="336">
        <v>117</v>
      </c>
      <c r="EI3" s="336">
        <v>118</v>
      </c>
      <c r="EJ3" s="336">
        <v>119</v>
      </c>
      <c r="EK3" s="336">
        <v>120</v>
      </c>
      <c r="EL3" s="242" t="s">
        <v>140</v>
      </c>
      <c r="EM3" s="336">
        <v>121</v>
      </c>
      <c r="EN3" s="336">
        <v>122</v>
      </c>
      <c r="EO3" s="336">
        <v>123</v>
      </c>
      <c r="EP3" s="336">
        <v>124</v>
      </c>
      <c r="EQ3" s="336">
        <v>125</v>
      </c>
      <c r="ER3" s="336">
        <v>126</v>
      </c>
      <c r="ES3" s="336">
        <v>127</v>
      </c>
      <c r="ET3" s="336">
        <v>128</v>
      </c>
      <c r="EU3" s="336">
        <v>129</v>
      </c>
      <c r="EV3" s="336">
        <v>130</v>
      </c>
      <c r="EW3" s="336">
        <v>131</v>
      </c>
      <c r="EX3" s="336">
        <v>132</v>
      </c>
      <c r="EY3" s="242" t="s">
        <v>141</v>
      </c>
      <c r="EZ3" s="336">
        <v>133</v>
      </c>
      <c r="FA3" s="336">
        <v>134</v>
      </c>
      <c r="FB3" s="336">
        <v>135</v>
      </c>
      <c r="FC3" s="336">
        <v>136</v>
      </c>
      <c r="FD3" s="336">
        <v>137</v>
      </c>
      <c r="FE3" s="336">
        <v>138</v>
      </c>
      <c r="FF3" s="336">
        <v>139</v>
      </c>
      <c r="FG3" s="336">
        <v>140</v>
      </c>
      <c r="FH3" s="336">
        <v>141</v>
      </c>
      <c r="FI3" s="336">
        <v>142</v>
      </c>
      <c r="FJ3" s="336">
        <v>143</v>
      </c>
      <c r="FK3" s="336">
        <v>144</v>
      </c>
      <c r="FL3" s="242" t="s">
        <v>142</v>
      </c>
      <c r="FM3" s="336">
        <v>145</v>
      </c>
      <c r="FN3" s="336">
        <v>146</v>
      </c>
      <c r="FO3" s="336">
        <v>147</v>
      </c>
      <c r="FP3" s="336">
        <v>148</v>
      </c>
      <c r="FQ3" s="336">
        <v>149</v>
      </c>
      <c r="FR3" s="336">
        <v>150</v>
      </c>
      <c r="FS3" s="336">
        <v>151</v>
      </c>
      <c r="FT3" s="336">
        <v>152</v>
      </c>
      <c r="FU3" s="336">
        <v>153</v>
      </c>
      <c r="FV3" s="336">
        <v>154</v>
      </c>
      <c r="FW3" s="336">
        <v>155</v>
      </c>
      <c r="FX3" s="336">
        <v>156</v>
      </c>
      <c r="FY3" s="242" t="s">
        <v>143</v>
      </c>
      <c r="FZ3" s="336">
        <v>157</v>
      </c>
      <c r="GA3" s="336">
        <v>158</v>
      </c>
      <c r="GB3" s="336">
        <v>159</v>
      </c>
      <c r="GC3" s="336">
        <v>160</v>
      </c>
      <c r="GD3" s="336">
        <v>161</v>
      </c>
      <c r="GE3" s="336">
        <v>162</v>
      </c>
      <c r="GF3" s="336">
        <v>163</v>
      </c>
      <c r="GG3" s="336">
        <v>164</v>
      </c>
      <c r="GH3" s="336">
        <v>165</v>
      </c>
      <c r="GI3" s="336">
        <v>166</v>
      </c>
      <c r="GJ3" s="336">
        <v>167</v>
      </c>
      <c r="GK3" s="336">
        <v>168</v>
      </c>
      <c r="GL3" s="242" t="s">
        <v>144</v>
      </c>
      <c r="GM3" s="336">
        <v>169</v>
      </c>
      <c r="GN3" s="336">
        <v>170</v>
      </c>
      <c r="GO3" s="336">
        <v>171</v>
      </c>
      <c r="GP3" s="336">
        <v>172</v>
      </c>
      <c r="GQ3" s="336">
        <v>173</v>
      </c>
      <c r="GR3" s="336">
        <v>174</v>
      </c>
      <c r="GS3" s="336">
        <v>175</v>
      </c>
      <c r="GT3" s="336">
        <v>176</v>
      </c>
      <c r="GU3" s="336">
        <v>177</v>
      </c>
      <c r="GV3" s="336">
        <v>178</v>
      </c>
      <c r="GW3" s="336">
        <v>179</v>
      </c>
      <c r="GX3" s="336">
        <v>180</v>
      </c>
      <c r="GY3" s="242" t="s">
        <v>145</v>
      </c>
      <c r="GZ3" s="336">
        <v>181</v>
      </c>
      <c r="HA3" s="336">
        <v>182</v>
      </c>
      <c r="HB3" s="336">
        <v>183</v>
      </c>
      <c r="HC3" s="336">
        <v>184</v>
      </c>
      <c r="HD3" s="336">
        <v>185</v>
      </c>
      <c r="HE3" s="336">
        <v>186</v>
      </c>
      <c r="HF3" s="336">
        <v>187</v>
      </c>
      <c r="HG3" s="336">
        <v>188</v>
      </c>
      <c r="HH3" s="336">
        <v>189</v>
      </c>
      <c r="HI3" s="336">
        <v>190</v>
      </c>
      <c r="HJ3" s="336">
        <v>191</v>
      </c>
      <c r="HK3" s="336">
        <v>192</v>
      </c>
      <c r="HL3" s="242" t="s">
        <v>146</v>
      </c>
      <c r="HM3" s="336">
        <v>193</v>
      </c>
      <c r="HN3" s="336">
        <v>194</v>
      </c>
      <c r="HO3" s="336">
        <v>195</v>
      </c>
      <c r="HP3" s="336">
        <v>196</v>
      </c>
      <c r="HQ3" s="336">
        <v>197</v>
      </c>
      <c r="HR3" s="336">
        <v>198</v>
      </c>
      <c r="HS3" s="336">
        <v>199</v>
      </c>
      <c r="HT3" s="336">
        <v>200</v>
      </c>
      <c r="HU3" s="336">
        <v>201</v>
      </c>
      <c r="HV3" s="336">
        <v>202</v>
      </c>
      <c r="HW3" s="336">
        <v>203</v>
      </c>
      <c r="HX3" s="336">
        <v>204</v>
      </c>
      <c r="HY3" s="242" t="s">
        <v>147</v>
      </c>
      <c r="HZ3" s="336">
        <v>205</v>
      </c>
      <c r="IA3" s="336">
        <v>206</v>
      </c>
      <c r="IB3" s="336">
        <v>207</v>
      </c>
      <c r="IC3" s="336">
        <v>208</v>
      </c>
      <c r="ID3" s="336">
        <v>209</v>
      </c>
      <c r="IE3" s="336">
        <v>210</v>
      </c>
      <c r="IF3" s="336">
        <v>211</v>
      </c>
      <c r="IG3" s="336">
        <v>212</v>
      </c>
      <c r="IH3" s="336">
        <v>213</v>
      </c>
      <c r="II3" s="336">
        <v>214</v>
      </c>
      <c r="IJ3" s="336">
        <v>215</v>
      </c>
      <c r="IK3" s="336">
        <v>216</v>
      </c>
      <c r="IL3" s="242" t="s">
        <v>148</v>
      </c>
      <c r="IM3" s="336">
        <v>217</v>
      </c>
      <c r="IN3" s="336">
        <v>218</v>
      </c>
      <c r="IO3" s="336">
        <v>219</v>
      </c>
      <c r="IP3" s="336">
        <v>220</v>
      </c>
      <c r="IQ3" s="336">
        <v>221</v>
      </c>
      <c r="IR3" s="336">
        <v>222</v>
      </c>
      <c r="IS3" s="336">
        <v>223</v>
      </c>
      <c r="IT3" s="336">
        <v>224</v>
      </c>
      <c r="IU3" s="336">
        <v>225</v>
      </c>
      <c r="IV3" s="336">
        <v>226</v>
      </c>
      <c r="IW3" s="336">
        <v>227</v>
      </c>
      <c r="IX3" s="336">
        <v>228</v>
      </c>
      <c r="IY3" s="242" t="s">
        <v>149</v>
      </c>
      <c r="IZ3" s="336">
        <v>229</v>
      </c>
      <c r="JA3" s="336">
        <v>230</v>
      </c>
      <c r="JB3" s="336">
        <v>231</v>
      </c>
      <c r="JC3" s="336">
        <v>232</v>
      </c>
      <c r="JD3" s="336">
        <v>233</v>
      </c>
      <c r="JE3" s="336">
        <v>234</v>
      </c>
      <c r="JF3" s="336">
        <v>235</v>
      </c>
      <c r="JG3" s="336">
        <v>236</v>
      </c>
      <c r="JH3" s="336">
        <v>237</v>
      </c>
      <c r="JI3" s="336">
        <v>238</v>
      </c>
      <c r="JJ3" s="336">
        <v>239</v>
      </c>
      <c r="JK3" s="336">
        <v>240</v>
      </c>
      <c r="JL3" s="242" t="s">
        <v>150</v>
      </c>
      <c r="JM3" s="336">
        <v>241</v>
      </c>
      <c r="JN3" s="336">
        <v>242</v>
      </c>
      <c r="JO3" s="336">
        <v>243</v>
      </c>
      <c r="JP3" s="336">
        <v>244</v>
      </c>
      <c r="JQ3" s="336">
        <v>245</v>
      </c>
      <c r="JR3" s="336">
        <v>246</v>
      </c>
      <c r="JS3" s="336">
        <v>247</v>
      </c>
      <c r="JT3" s="336">
        <v>248</v>
      </c>
      <c r="JU3" s="336">
        <v>249</v>
      </c>
      <c r="JV3" s="336">
        <v>250</v>
      </c>
      <c r="JW3" s="336">
        <v>251</v>
      </c>
      <c r="JX3" s="336">
        <v>252</v>
      </c>
      <c r="JY3" s="242" t="s">
        <v>151</v>
      </c>
      <c r="JZ3" s="336">
        <v>253</v>
      </c>
      <c r="KA3" s="336">
        <v>254</v>
      </c>
      <c r="KB3" s="336">
        <v>255</v>
      </c>
      <c r="KC3" s="336">
        <v>256</v>
      </c>
      <c r="KD3" s="336">
        <v>257</v>
      </c>
      <c r="KE3" s="336">
        <v>258</v>
      </c>
      <c r="KF3" s="336">
        <v>259</v>
      </c>
      <c r="KG3" s="336">
        <v>260</v>
      </c>
      <c r="KH3" s="336">
        <v>261</v>
      </c>
      <c r="KI3" s="336">
        <v>262</v>
      </c>
      <c r="KJ3" s="336">
        <v>263</v>
      </c>
      <c r="KK3" s="336">
        <v>264</v>
      </c>
      <c r="KL3" s="242" t="s">
        <v>152</v>
      </c>
      <c r="KM3" s="336">
        <v>265</v>
      </c>
      <c r="KN3" s="336">
        <v>266</v>
      </c>
      <c r="KO3" s="336">
        <v>267</v>
      </c>
      <c r="KP3" s="336">
        <v>268</v>
      </c>
      <c r="KQ3" s="336">
        <v>269</v>
      </c>
      <c r="KR3" s="336">
        <v>270</v>
      </c>
      <c r="KS3" s="336">
        <v>271</v>
      </c>
      <c r="KT3" s="336">
        <v>272</v>
      </c>
      <c r="KU3" s="336">
        <v>273</v>
      </c>
      <c r="KV3" s="336">
        <v>274</v>
      </c>
      <c r="KW3" s="336">
        <v>275</v>
      </c>
      <c r="KX3" s="336">
        <v>276</v>
      </c>
      <c r="KY3" s="242" t="s">
        <v>153</v>
      </c>
      <c r="KZ3" s="336">
        <v>277</v>
      </c>
      <c r="LA3" s="336">
        <v>278</v>
      </c>
      <c r="LB3" s="336">
        <v>279</v>
      </c>
      <c r="LC3" s="336">
        <v>280</v>
      </c>
      <c r="LD3" s="336">
        <v>281</v>
      </c>
      <c r="LE3" s="336">
        <v>282</v>
      </c>
      <c r="LF3" s="336">
        <v>283</v>
      </c>
      <c r="LG3" s="336">
        <v>284</v>
      </c>
      <c r="LH3" s="336">
        <v>285</v>
      </c>
      <c r="LI3" s="336">
        <v>286</v>
      </c>
      <c r="LJ3" s="336">
        <v>287</v>
      </c>
      <c r="LK3" s="336">
        <v>288</v>
      </c>
      <c r="LL3" s="242" t="s">
        <v>154</v>
      </c>
      <c r="LM3" s="336">
        <v>289</v>
      </c>
      <c r="LN3" s="336">
        <v>290</v>
      </c>
      <c r="LO3" s="336">
        <v>291</v>
      </c>
      <c r="LP3" s="336">
        <v>292</v>
      </c>
      <c r="LQ3" s="336">
        <v>293</v>
      </c>
      <c r="LR3" s="336">
        <v>294</v>
      </c>
      <c r="LS3" s="336">
        <v>295</v>
      </c>
      <c r="LT3" s="336">
        <v>296</v>
      </c>
      <c r="LU3" s="336">
        <v>297</v>
      </c>
      <c r="LV3" s="336">
        <v>298</v>
      </c>
      <c r="LW3" s="336">
        <v>299</v>
      </c>
      <c r="LX3" s="336">
        <v>300</v>
      </c>
      <c r="LY3" s="242" t="s">
        <v>155</v>
      </c>
      <c r="LZ3" s="336">
        <v>301</v>
      </c>
      <c r="MA3" s="336">
        <v>302</v>
      </c>
      <c r="MB3" s="336">
        <v>303</v>
      </c>
      <c r="MC3" s="336">
        <v>304</v>
      </c>
      <c r="MD3" s="336">
        <v>305</v>
      </c>
      <c r="ME3" s="336">
        <v>306</v>
      </c>
      <c r="MF3" s="336">
        <v>307</v>
      </c>
      <c r="MG3" s="336">
        <v>308</v>
      </c>
      <c r="MH3" s="336">
        <v>309</v>
      </c>
      <c r="MI3" s="336">
        <v>310</v>
      </c>
      <c r="MJ3" s="336">
        <v>311</v>
      </c>
      <c r="MK3" s="336">
        <v>312</v>
      </c>
      <c r="ML3" s="242" t="s">
        <v>156</v>
      </c>
      <c r="MM3" s="336">
        <v>313</v>
      </c>
      <c r="MN3" s="336">
        <v>314</v>
      </c>
      <c r="MO3" s="336">
        <v>315</v>
      </c>
      <c r="MP3" s="336">
        <v>316</v>
      </c>
      <c r="MQ3" s="336">
        <v>317</v>
      </c>
      <c r="MR3" s="336">
        <v>318</v>
      </c>
      <c r="MS3" s="336">
        <v>319</v>
      </c>
      <c r="MT3" s="336">
        <v>320</v>
      </c>
      <c r="MU3" s="336">
        <v>321</v>
      </c>
      <c r="MV3" s="336">
        <v>322</v>
      </c>
      <c r="MW3" s="336">
        <v>323</v>
      </c>
      <c r="MX3" s="336">
        <v>324</v>
      </c>
      <c r="MY3" s="242" t="s">
        <v>157</v>
      </c>
      <c r="MZ3" s="336">
        <v>325</v>
      </c>
      <c r="NA3" s="336">
        <v>326</v>
      </c>
      <c r="NB3" s="336">
        <v>327</v>
      </c>
      <c r="NC3" s="336">
        <v>328</v>
      </c>
      <c r="ND3" s="336">
        <v>329</v>
      </c>
      <c r="NE3" s="336">
        <v>330</v>
      </c>
      <c r="NF3" s="336">
        <v>331</v>
      </c>
      <c r="NG3" s="336">
        <v>332</v>
      </c>
      <c r="NH3" s="336">
        <v>333</v>
      </c>
      <c r="NI3" s="336">
        <v>334</v>
      </c>
      <c r="NJ3" s="336">
        <v>335</v>
      </c>
      <c r="NK3" s="336">
        <v>336</v>
      </c>
      <c r="NL3" s="242" t="s">
        <v>158</v>
      </c>
      <c r="NM3" s="336">
        <v>337</v>
      </c>
      <c r="NN3" s="336">
        <v>338</v>
      </c>
      <c r="NO3" s="336">
        <v>339</v>
      </c>
      <c r="NP3" s="336">
        <v>340</v>
      </c>
      <c r="NQ3" s="336">
        <v>341</v>
      </c>
      <c r="NR3" s="336">
        <v>342</v>
      </c>
      <c r="NS3" s="336">
        <v>343</v>
      </c>
      <c r="NT3" s="336">
        <v>344</v>
      </c>
      <c r="NU3" s="336">
        <v>345</v>
      </c>
      <c r="NV3" s="336">
        <v>346</v>
      </c>
      <c r="NW3" s="336">
        <v>347</v>
      </c>
      <c r="NX3" s="336">
        <v>348</v>
      </c>
      <c r="NY3" s="242" t="s">
        <v>159</v>
      </c>
      <c r="NZ3" s="336">
        <v>349</v>
      </c>
      <c r="OA3" s="336">
        <v>350</v>
      </c>
      <c r="OB3" s="336">
        <v>351</v>
      </c>
      <c r="OC3" s="336">
        <v>352</v>
      </c>
      <c r="OD3" s="336">
        <v>353</v>
      </c>
      <c r="OE3" s="336">
        <v>354</v>
      </c>
      <c r="OF3" s="336">
        <v>355</v>
      </c>
      <c r="OG3" s="336">
        <v>356</v>
      </c>
      <c r="OH3" s="336">
        <v>357</v>
      </c>
      <c r="OI3" s="336">
        <v>358</v>
      </c>
      <c r="OJ3" s="336">
        <v>359</v>
      </c>
      <c r="OK3" s="336">
        <v>360</v>
      </c>
      <c r="OL3" s="242" t="s">
        <v>160</v>
      </c>
    </row>
    <row r="4" spans="1:402" x14ac:dyDescent="0.25">
      <c r="A4" s="243">
        <f>'Funding Sources'!A4</f>
        <v>0</v>
      </c>
      <c r="B4" s="222">
        <f>'Funding Sources'!B4:C4</f>
        <v>0</v>
      </c>
      <c r="C4" s="244">
        <f>'Funding Sources'!G4</f>
        <v>0</v>
      </c>
      <c r="D4" s="245"/>
      <c r="E4" s="246"/>
      <c r="F4" s="247"/>
      <c r="G4" s="244">
        <f t="shared" ref="G4:G14" si="0">IF(E4&gt;0,IF(I4&lt;&gt;"Percentage of Cash Flow",PMT(F4/12,E4,-C4,0,0),0),0)</f>
        <v>0</v>
      </c>
      <c r="H4" s="245"/>
      <c r="I4" s="246"/>
      <c r="J4" s="248"/>
      <c r="M4" s="249">
        <f>IF($I4="Percentage of Cash Flow",IF($E4&gt;M$3-1,(('Operating Pro Forma'!$E$59-'Operating Pro Forma'!$E$62)/12)*'Debt Service'!$F4),IF($E4&gt;M$3-1,$H4,0))</f>
        <v>0</v>
      </c>
      <c r="N4" s="249">
        <f>IF($I4="Percentage of Cash Flow",IF($E4&gt;N$3-1,(('Operating Pro Forma'!$E$59-'Operating Pro Forma'!$E$62)/12)*'Debt Service'!$F4),IF($E4&gt;N$3-1,$H4,0))</f>
        <v>0</v>
      </c>
      <c r="O4" s="249">
        <f>IF($I4="Percentage of Cash Flow",IF($E4&gt;O$3-1,(('Operating Pro Forma'!$E$59-'Operating Pro Forma'!$E$62)/12)*'Debt Service'!$F4),IF($E4&gt;O$3-1,$H4,0))</f>
        <v>0</v>
      </c>
      <c r="P4" s="249">
        <f>IF($I4="Percentage of Cash Flow",IF($E4&gt;P$3-1,(('Operating Pro Forma'!$E$59-'Operating Pro Forma'!$E$62)/12)*'Debt Service'!$F4),IF($E4&gt;P$3-1,$H4,0))</f>
        <v>0</v>
      </c>
      <c r="Q4" s="249">
        <f>IF($I4="Percentage of Cash Flow",IF($E4&gt;Q$3-1,(('Operating Pro Forma'!$E$59-'Operating Pro Forma'!$E$62)/12)*'Debt Service'!$F4),IF($E4&gt;Q$3-1,$H4,0))</f>
        <v>0</v>
      </c>
      <c r="R4" s="249">
        <f>IF($I4="Percentage of Cash Flow",IF($E4&gt;R$3-1,(('Operating Pro Forma'!$E$59-'Operating Pro Forma'!$E$62)/12)*'Debt Service'!$F4),IF($E4&gt;R$3-1,$H4,0))</f>
        <v>0</v>
      </c>
      <c r="S4" s="249">
        <f>IF($I4="Percentage of Cash Flow",IF($E4&gt;S$3-1,(('Operating Pro Forma'!$E$59-'Operating Pro Forma'!$E$62)/12)*'Debt Service'!$F4),IF($E4&gt;S$3-1,$H4,0))</f>
        <v>0</v>
      </c>
      <c r="T4" s="249">
        <f>IF($I4="Percentage of Cash Flow",IF($E4&gt;T$3-1,(('Operating Pro Forma'!$E$59-'Operating Pro Forma'!$E$62)/12)*'Debt Service'!$F4),IF($E4&gt;T$3-1,$H4,0))</f>
        <v>0</v>
      </c>
      <c r="U4" s="249">
        <f>IF($I4="Percentage of Cash Flow",IF($E4&gt;U$3-1,(('Operating Pro Forma'!$E$59-'Operating Pro Forma'!$E$62)/12)*'Debt Service'!$F4),IF($E4&gt;U$3-1,$H4,0))</f>
        <v>0</v>
      </c>
      <c r="V4" s="249">
        <f>IF($I4="Percentage of Cash Flow",IF($E4&gt;V$3-1,(('Operating Pro Forma'!$E$59-'Operating Pro Forma'!$E$62)/12)*'Debt Service'!$F4),IF($E4&gt;V$3-1,$H4,0))</f>
        <v>0</v>
      </c>
      <c r="W4" s="249">
        <f>IF($I4="Percentage of Cash Flow",IF($E4&gt;W$3-1,(('Operating Pro Forma'!$E$59-'Operating Pro Forma'!$E$62)/12)*'Debt Service'!$F4),IF($E4&gt;W$3-1,$H4,0))</f>
        <v>0</v>
      </c>
      <c r="X4" s="249">
        <f>IF($I4="Percentage of Cash Flow",IF($E4&gt;X$3-1,(('Operating Pro Forma'!$E$59-'Operating Pro Forma'!$E$62)/12)*'Debt Service'!$F4),IF($E4&gt;X$3-1,$H4,0))</f>
        <v>0</v>
      </c>
      <c r="Y4" s="250">
        <f t="shared" ref="Y4:Y14" si="1">SUMIF(M4:X4,"&gt;0")</f>
        <v>0</v>
      </c>
      <c r="Z4" s="251">
        <f>IF($I4="Percentage of Cash Flow",IF($E4&gt;Z$3-1,(('Operating Pro Forma'!$F$59-'Operating Pro Forma'!$F$62)/12)*'Debt Service'!$F4),IF($E4&gt;Z$3-1,$H4,0))</f>
        <v>0</v>
      </c>
      <c r="AA4" s="251">
        <f>IF($I4="Percentage of Cash Flow",IF($E4&gt;AA$3-1,(('Operating Pro Forma'!$F$59-'Operating Pro Forma'!$F$62)/12)*'Debt Service'!$F4),IF($E4&gt;AA$3-1,$H4,0))</f>
        <v>0</v>
      </c>
      <c r="AB4" s="251">
        <f>IF($I4="Percentage of Cash Flow",IF($E4&gt;AB$3-1,(('Operating Pro Forma'!$F$59-'Operating Pro Forma'!$F$62)/12)*'Debt Service'!$F4),IF($E4&gt;AB$3-1,$H4,0))</f>
        <v>0</v>
      </c>
      <c r="AC4" s="251">
        <f>IF($I4="Percentage of Cash Flow",IF($E4&gt;AC$3-1,(('Operating Pro Forma'!$F$59-'Operating Pro Forma'!$F$62)/12)*'Debt Service'!$F4),IF($E4&gt;AC$3-1,$H4,0))</f>
        <v>0</v>
      </c>
      <c r="AD4" s="251">
        <f>IF($I4="Percentage of Cash Flow",IF($E4&gt;AD$3-1,(('Operating Pro Forma'!$F$59-'Operating Pro Forma'!$F$62)/12)*'Debt Service'!$F4),IF($E4&gt;AD$3-1,$H4,0))</f>
        <v>0</v>
      </c>
      <c r="AE4" s="251">
        <f>IF($I4="Percentage of Cash Flow",IF($E4&gt;AE$3-1,(('Operating Pro Forma'!$F$59-'Operating Pro Forma'!$F$62)/12)*'Debt Service'!$F4),IF($E4&gt;AE$3-1,$H4,0))</f>
        <v>0</v>
      </c>
      <c r="AF4" s="251">
        <f>IF($I4="Percentage of Cash Flow",IF($E4&gt;AF$3-1,(('Operating Pro Forma'!$F$59-'Operating Pro Forma'!$F$62)/12)*'Debt Service'!$F4),IF($E4&gt;AF$3-1,$H4,0))</f>
        <v>0</v>
      </c>
      <c r="AG4" s="251">
        <f>IF($I4="Percentage of Cash Flow",IF($E4&gt;AG$3-1,(('Operating Pro Forma'!$F$59-'Operating Pro Forma'!$F$62)/12)*'Debt Service'!$F4),IF($E4&gt;AG$3-1,$H4,0))</f>
        <v>0</v>
      </c>
      <c r="AH4" s="251">
        <f>IF($I4="Percentage of Cash Flow",IF($E4&gt;AH$3-1,(('Operating Pro Forma'!$F$59-'Operating Pro Forma'!$F$62)/12)*'Debt Service'!$F4),IF($E4&gt;AH$3-1,$H4,0))</f>
        <v>0</v>
      </c>
      <c r="AI4" s="251">
        <f>IF($I4="Percentage of Cash Flow",IF($E4&gt;AI$3-1,(('Operating Pro Forma'!$F$59-'Operating Pro Forma'!$F$62)/12)*'Debt Service'!$F4),IF($E4&gt;AI$3-1,$H4,0))</f>
        <v>0</v>
      </c>
      <c r="AJ4" s="251">
        <f>IF($I4="Percentage of Cash Flow",IF($E4&gt;AJ$3-1,(('Operating Pro Forma'!$F$59-'Operating Pro Forma'!$F$62)/12)*'Debt Service'!$F4),IF($E4&gt;AJ$3-1,$H4,0))</f>
        <v>0</v>
      </c>
      <c r="AK4" s="251">
        <f>IF($I4="Percentage of Cash Flow",IF($E4&gt;AK$3-1,(('Operating Pro Forma'!$F$59-'Operating Pro Forma'!$F$62)/12)*'Debt Service'!$F4),IF($E4&gt;AK$3-1,$H4,0))</f>
        <v>0</v>
      </c>
      <c r="AL4" s="250">
        <f t="shared" ref="AL4:AL14" si="2">SUMIF(Z4:AK4,"&gt;0")</f>
        <v>0</v>
      </c>
      <c r="AM4" s="251">
        <f>IF($I4="Percentage of Cash Flow",IF($E4&gt;AM$3-1,(('Operating Pro Forma'!$G$59-'Operating Pro Forma'!$G$62)/12)*'Debt Service'!$F4),IF($E4&gt;AM$3-1,$H4,0))</f>
        <v>0</v>
      </c>
      <c r="AN4" s="251">
        <f>IF($I4="Percentage of Cash Flow",IF($E4&gt;AN$3-1,(('Operating Pro Forma'!$G$59-'Operating Pro Forma'!$G$62)/12)*'Debt Service'!$F4),IF($E4&gt;AN$3-1,$H4,0))</f>
        <v>0</v>
      </c>
      <c r="AO4" s="251">
        <f>IF($I4="Percentage of Cash Flow",IF($E4&gt;AO$3-1,(('Operating Pro Forma'!$G$59-'Operating Pro Forma'!$G$62)/12)*'Debt Service'!$F4),IF($E4&gt;AO$3-1,$H4,0))</f>
        <v>0</v>
      </c>
      <c r="AP4" s="251">
        <f>IF($I4="Percentage of Cash Flow",IF($E4&gt;AP$3-1,(('Operating Pro Forma'!$G$59-'Operating Pro Forma'!$G$62)/12)*'Debt Service'!$F4),IF($E4&gt;AP$3-1,$H4,0))</f>
        <v>0</v>
      </c>
      <c r="AQ4" s="251">
        <f>IF($I4="Percentage of Cash Flow",IF($E4&gt;AQ$3-1,(('Operating Pro Forma'!$G$59-'Operating Pro Forma'!$G$62)/12)*'Debt Service'!$F4),IF($E4&gt;AQ$3-1,$H4,0))</f>
        <v>0</v>
      </c>
      <c r="AR4" s="251">
        <f>IF($I4="Percentage of Cash Flow",IF($E4&gt;AR$3-1,(('Operating Pro Forma'!$G$59-'Operating Pro Forma'!$G$62)/12)*'Debt Service'!$F4),IF($E4&gt;AR$3-1,$H4,0))</f>
        <v>0</v>
      </c>
      <c r="AS4" s="251">
        <f>IF($I4="Percentage of Cash Flow",IF($E4&gt;AS$3-1,(('Operating Pro Forma'!$G$59-'Operating Pro Forma'!$G$62)/12)*'Debt Service'!$F4),IF($E4&gt;AS$3-1,$H4,0))</f>
        <v>0</v>
      </c>
      <c r="AT4" s="251">
        <f>IF($I4="Percentage of Cash Flow",IF($E4&gt;AT$3-1,(('Operating Pro Forma'!$G$59-'Operating Pro Forma'!$G$62)/12)*'Debt Service'!$F4),IF($E4&gt;AT$3-1,$H4,0))</f>
        <v>0</v>
      </c>
      <c r="AU4" s="251">
        <f>IF($I4="Percentage of Cash Flow",IF($E4&gt;AU$3-1,(('Operating Pro Forma'!$G$59-'Operating Pro Forma'!$G$62)/12)*'Debt Service'!$F4),IF($E4&gt;AU$3-1,$H4,0))</f>
        <v>0</v>
      </c>
      <c r="AV4" s="251">
        <f>IF($I4="Percentage of Cash Flow",IF($E4&gt;AV$3-1,(('Operating Pro Forma'!$G$59-'Operating Pro Forma'!$G$62)/12)*'Debt Service'!$F4),IF($E4&gt;AV$3-1,$H4,0))</f>
        <v>0</v>
      </c>
      <c r="AW4" s="251">
        <f>IF($I4="Percentage of Cash Flow",IF($E4&gt;AW$3-1,(('Operating Pro Forma'!$G$59-'Operating Pro Forma'!$G$62)/12)*'Debt Service'!$F4),IF($E4&gt;AW$3-1,$H4,0))</f>
        <v>0</v>
      </c>
      <c r="AX4" s="251">
        <f>IF($I4="Percentage of Cash Flow",IF($E4&gt;AX$3-1,(('Operating Pro Forma'!$G$59-'Operating Pro Forma'!$G$62)/12)*'Debt Service'!$F4),IF($E4&gt;AX$3-1,$H4,0))</f>
        <v>0</v>
      </c>
      <c r="AY4" s="250">
        <f t="shared" ref="AY4:AY14" si="3">SUMIF(AM4:AX4,"&gt;0")</f>
        <v>0</v>
      </c>
      <c r="AZ4" s="251">
        <f>IF($I4="Percentage of Cash Flow",IF($E4&gt;AZ$3-1,(('Operating Pro Forma'!$H$59-'Operating Pro Forma'!$H$62)/12)*'Debt Service'!$F4),IF($E4&gt;AZ$3-1,$H4,0))</f>
        <v>0</v>
      </c>
      <c r="BA4" s="251">
        <f>IF($I4="Percentage of Cash Flow",IF($E4&gt;BA$3-1,(('Operating Pro Forma'!$H$59-'Operating Pro Forma'!$H$62)/12)*'Debt Service'!$F4),IF($E4&gt;BA$3-1,$H4,0))</f>
        <v>0</v>
      </c>
      <c r="BB4" s="251">
        <f>IF($I4="Percentage of Cash Flow",IF($E4&gt;BB$3-1,(('Operating Pro Forma'!$H$59-'Operating Pro Forma'!$H$62)/12)*'Debt Service'!$F4),IF($E4&gt;BB$3-1,$H4,0))</f>
        <v>0</v>
      </c>
      <c r="BC4" s="251">
        <f>IF($I4="Percentage of Cash Flow",IF($E4&gt;BC$3-1,(('Operating Pro Forma'!$H$59-'Operating Pro Forma'!$H$62)/12)*'Debt Service'!$F4),IF($E4&gt;BC$3-1,$H4,0))</f>
        <v>0</v>
      </c>
      <c r="BD4" s="251">
        <f>IF($I4="Percentage of Cash Flow",IF($E4&gt;BD$3-1,(('Operating Pro Forma'!$H$59-'Operating Pro Forma'!$H$62)/12)*'Debt Service'!$F4),IF($E4&gt;BD$3-1,$H4,0))</f>
        <v>0</v>
      </c>
      <c r="BE4" s="251">
        <f>IF($I4="Percentage of Cash Flow",IF($E4&gt;BE$3-1,(('Operating Pro Forma'!$H$59-'Operating Pro Forma'!$H$62)/12)*'Debt Service'!$F4),IF($E4&gt;BE$3-1,$H4,0))</f>
        <v>0</v>
      </c>
      <c r="BF4" s="251">
        <f>IF($I4="Percentage of Cash Flow",IF($E4&gt;BF$3-1,(('Operating Pro Forma'!$H$59-'Operating Pro Forma'!$H$62)/12)*'Debt Service'!$F4),IF($E4&gt;BF$3-1,$H4,0))</f>
        <v>0</v>
      </c>
      <c r="BG4" s="251">
        <f>IF($I4="Percentage of Cash Flow",IF($E4&gt;BG$3-1,(('Operating Pro Forma'!$H$59-'Operating Pro Forma'!$H$62)/12)*'Debt Service'!$F4),IF($E4&gt;BG$3-1,$H4,0))</f>
        <v>0</v>
      </c>
      <c r="BH4" s="251">
        <f>IF($I4="Percentage of Cash Flow",IF($E4&gt;BH$3-1,(('Operating Pro Forma'!$H$59-'Operating Pro Forma'!$H$62)/12)*'Debt Service'!$F4),IF($E4&gt;BH$3-1,$H4,0))</f>
        <v>0</v>
      </c>
      <c r="BI4" s="251">
        <f>IF($I4="Percentage of Cash Flow",IF($E4&gt;BI$3-1,(('Operating Pro Forma'!$H$59-'Operating Pro Forma'!$H$62)/12)*'Debt Service'!$F4),IF($E4&gt;BI$3-1,$H4,0))</f>
        <v>0</v>
      </c>
      <c r="BJ4" s="251">
        <f>IF($I4="Percentage of Cash Flow",IF($E4&gt;BJ$3-1,(('Operating Pro Forma'!$H$59-'Operating Pro Forma'!$H$62)/12)*'Debt Service'!$F4),IF($E4&gt;BJ$3-1,$H4,0))</f>
        <v>0</v>
      </c>
      <c r="BK4" s="251">
        <f>IF($I4="Percentage of Cash Flow",IF($E4&gt;BK$3-1,(('Operating Pro Forma'!$H$59-'Operating Pro Forma'!$H$62)/12)*'Debt Service'!$F4),IF($E4&gt;BK$3-1,$H4,0))</f>
        <v>0</v>
      </c>
      <c r="BL4" s="250">
        <f t="shared" ref="BL4:BL14" si="4">SUMIF(AZ4:BK4,"&gt;0")</f>
        <v>0</v>
      </c>
      <c r="BM4" s="251">
        <f>IF($I4="Percentage of Cash Flow",IF($E4&gt;BM$3-1,(('Operating Pro Forma'!$I$59-'Operating Pro Forma'!$I$62)/12)*'Debt Service'!$F4),IF($E4&gt;BM$3-1,$H4,0))</f>
        <v>0</v>
      </c>
      <c r="BN4" s="251">
        <f>IF($I4="Percentage of Cash Flow",IF($E4&gt;BN$3-1,(('Operating Pro Forma'!$I$59-'Operating Pro Forma'!$I$62)/12)*'Debt Service'!$F4),IF($E4&gt;BN$3-1,$H4,0))</f>
        <v>0</v>
      </c>
      <c r="BO4" s="251">
        <f>IF($I4="Percentage of Cash Flow",IF($E4&gt;BO$3-1,(('Operating Pro Forma'!$I$59-'Operating Pro Forma'!$I$62)/12)*'Debt Service'!$F4),IF($E4&gt;BO$3-1,$H4,0))</f>
        <v>0</v>
      </c>
      <c r="BP4" s="251">
        <f>IF($I4="Percentage of Cash Flow",IF($E4&gt;BP$3-1,(('Operating Pro Forma'!$I$59-'Operating Pro Forma'!$I$62)/12)*'Debt Service'!$F4),IF($E4&gt;BP$3-1,$H4,0))</f>
        <v>0</v>
      </c>
      <c r="BQ4" s="251">
        <f>IF($I4="Percentage of Cash Flow",IF($E4&gt;BQ$3-1,(('Operating Pro Forma'!$I$59-'Operating Pro Forma'!$I$62)/12)*'Debt Service'!$F4),IF($E4&gt;BQ$3-1,$H4,0))</f>
        <v>0</v>
      </c>
      <c r="BR4" s="251">
        <f>IF($I4="Percentage of Cash Flow",IF($E4&gt;BR$3-1,(('Operating Pro Forma'!$I$59-'Operating Pro Forma'!$I$62)/12)*'Debt Service'!$F4),IF($E4&gt;BR$3-1,$H4,0))</f>
        <v>0</v>
      </c>
      <c r="BS4" s="251">
        <f>IF($I4="Percentage of Cash Flow",IF($E4&gt;BS$3-1,(('Operating Pro Forma'!$I$59-'Operating Pro Forma'!$I$62)/12)*'Debt Service'!$F4),IF($E4&gt;BS$3-1,$H4,0))</f>
        <v>0</v>
      </c>
      <c r="BT4" s="251">
        <f>IF($I4="Percentage of Cash Flow",IF($E4&gt;BT$3-1,(('Operating Pro Forma'!$I$59-'Operating Pro Forma'!$I$62)/12)*'Debt Service'!$F4),IF($E4&gt;BT$3-1,$H4,0))</f>
        <v>0</v>
      </c>
      <c r="BU4" s="251">
        <f>IF($I4="Percentage of Cash Flow",IF($E4&gt;BU$3-1,(('Operating Pro Forma'!$I$59-'Operating Pro Forma'!$I$62)/12)*'Debt Service'!$F4),IF($E4&gt;BU$3-1,$H4,0))</f>
        <v>0</v>
      </c>
      <c r="BV4" s="251">
        <f>IF($I4="Percentage of Cash Flow",IF($E4&gt;BV$3-1,(('Operating Pro Forma'!$I$59-'Operating Pro Forma'!$I$62)/12)*'Debt Service'!$F4),IF($E4&gt;BV$3-1,$H4,0))</f>
        <v>0</v>
      </c>
      <c r="BW4" s="251">
        <f>IF($I4="Percentage of Cash Flow",IF($E4&gt;BW$3-1,(('Operating Pro Forma'!$I$59-'Operating Pro Forma'!$I$62)/12)*'Debt Service'!$F4),IF($E4&gt;BW$3-1,$H4,0))</f>
        <v>0</v>
      </c>
      <c r="BX4" s="251">
        <f>IF($I4="Percentage of Cash Flow",IF($E4&gt;BX$3-1,(('Operating Pro Forma'!$I$59-'Operating Pro Forma'!$I$62)/12)*'Debt Service'!$F4),IF($E4&gt;BX$3-1,$H4,0))</f>
        <v>0</v>
      </c>
      <c r="BY4" s="250">
        <f t="shared" ref="BY4:BY14" si="5">SUMIF(BM4:BX4,"&gt;0")</f>
        <v>0</v>
      </c>
      <c r="BZ4" s="251">
        <f>IF($I4="Percentage of Cash Flow",IF($E4&gt;BZ$3-1,(('Operating Pro Forma'!$J$59-'Operating Pro Forma'!$J$62)/12)*'Debt Service'!$F4),IF($E4&gt;BZ$3-1,$H4,0))</f>
        <v>0</v>
      </c>
      <c r="CA4" s="251">
        <f>IF($I4="Percentage of Cash Flow",IF($E4&gt;CA$3-1,(('Operating Pro Forma'!$J$59-'Operating Pro Forma'!$J$62)/12)*'Debt Service'!$F4),IF($E4&gt;CA$3-1,$H4,0))</f>
        <v>0</v>
      </c>
      <c r="CB4" s="251">
        <f>IF($I4="Percentage of Cash Flow",IF($E4&gt;CB$3-1,(('Operating Pro Forma'!$J$59-'Operating Pro Forma'!$J$62)/12)*'Debt Service'!$F4),IF($E4&gt;CB$3-1,$H4,0))</f>
        <v>0</v>
      </c>
      <c r="CC4" s="251">
        <f>IF($I4="Percentage of Cash Flow",IF($E4&gt;CC$3-1,(('Operating Pro Forma'!$J$59-'Operating Pro Forma'!$J$62)/12)*'Debt Service'!$F4),IF($E4&gt;CC$3-1,$H4,0))</f>
        <v>0</v>
      </c>
      <c r="CD4" s="251">
        <f>IF($I4="Percentage of Cash Flow",IF($E4&gt;CD$3-1,(('Operating Pro Forma'!$J$59-'Operating Pro Forma'!$J$62)/12)*'Debt Service'!$F4),IF($E4&gt;CD$3-1,$H4,0))</f>
        <v>0</v>
      </c>
      <c r="CE4" s="251">
        <f>IF($I4="Percentage of Cash Flow",IF($E4&gt;CE$3-1,(('Operating Pro Forma'!$J$59-'Operating Pro Forma'!$J$62)/12)*'Debt Service'!$F4),IF($E4&gt;CE$3-1,$H4,0))</f>
        <v>0</v>
      </c>
      <c r="CF4" s="251">
        <f>IF($I4="Percentage of Cash Flow",IF($E4&gt;CF$3-1,(('Operating Pro Forma'!$J$59-'Operating Pro Forma'!$J$62)/12)*'Debt Service'!$F4),IF($E4&gt;CF$3-1,$H4,0))</f>
        <v>0</v>
      </c>
      <c r="CG4" s="251">
        <f>IF($I4="Percentage of Cash Flow",IF($E4&gt;CG$3-1,(('Operating Pro Forma'!$J$59-'Operating Pro Forma'!$J$62)/12)*'Debt Service'!$F4),IF($E4&gt;CG$3-1,$H4,0))</f>
        <v>0</v>
      </c>
      <c r="CH4" s="251">
        <f>IF($I4="Percentage of Cash Flow",IF($E4&gt;CH$3-1,(('Operating Pro Forma'!$J$59-'Operating Pro Forma'!$J$62)/12)*'Debt Service'!$F4),IF($E4&gt;CH$3-1,$H4,0))</f>
        <v>0</v>
      </c>
      <c r="CI4" s="251">
        <f>IF($I4="Percentage of Cash Flow",IF($E4&gt;CI$3-1,(('Operating Pro Forma'!$J$59-'Operating Pro Forma'!$J$62)/12)*'Debt Service'!$F4),IF($E4&gt;CI$3-1,$H4,0))</f>
        <v>0</v>
      </c>
      <c r="CJ4" s="251">
        <f>IF($I4="Percentage of Cash Flow",IF($E4&gt;CJ$3-1,(('Operating Pro Forma'!$J$59-'Operating Pro Forma'!$J$62)/12)*'Debt Service'!$F4),IF($E4&gt;CJ$3-1,$H4,0))</f>
        <v>0</v>
      </c>
      <c r="CK4" s="251">
        <f>IF($I4="Percentage of Cash Flow",IF($E4&gt;CK$3-1,(('Operating Pro Forma'!$J$59-'Operating Pro Forma'!$J$62)/12)*'Debt Service'!$F4),IF($E4&gt;CK$3-1,$H4,0))</f>
        <v>0</v>
      </c>
      <c r="CL4" s="250">
        <f t="shared" ref="CL4:CL14" si="6">SUMIF(BZ4:CK4,"&gt;0")</f>
        <v>0</v>
      </c>
      <c r="CM4" s="251">
        <f>IF($I4="Percentage of Cash Flow",IF($E4&gt;CM$3-1,(('Operating Pro Forma'!$K$59-'Operating Pro Forma'!$K$62)/12)*'Debt Service'!$F4),IF($E4&gt;CM$3-1,$H4,0))</f>
        <v>0</v>
      </c>
      <c r="CN4" s="251">
        <f>IF($I4="Percentage of Cash Flow",IF($E4&gt;CN$3-1,(('Operating Pro Forma'!$K$59-'Operating Pro Forma'!$K$62)/12)*'Debt Service'!$F4),IF($E4&gt;CN$3-1,$H4,0))</f>
        <v>0</v>
      </c>
      <c r="CO4" s="251">
        <f>IF($I4="Percentage of Cash Flow",IF($E4&gt;CO$3-1,(('Operating Pro Forma'!$K$59-'Operating Pro Forma'!$K$62)/12)*'Debt Service'!$F4),IF($E4&gt;CO$3-1,$H4,0))</f>
        <v>0</v>
      </c>
      <c r="CP4" s="251">
        <f>IF($I4="Percentage of Cash Flow",IF($E4&gt;CP$3-1,(('Operating Pro Forma'!$K$59-'Operating Pro Forma'!$K$62)/12)*'Debt Service'!$F4),IF($E4&gt;CP$3-1,$H4,0))</f>
        <v>0</v>
      </c>
      <c r="CQ4" s="251">
        <f>IF($I4="Percentage of Cash Flow",IF($E4&gt;CQ$3-1,(('Operating Pro Forma'!$K$59-'Operating Pro Forma'!$K$62)/12)*'Debt Service'!$F4),IF($E4&gt;CQ$3-1,$H4,0))</f>
        <v>0</v>
      </c>
      <c r="CR4" s="251">
        <f>IF($I4="Percentage of Cash Flow",IF($E4&gt;CR$3-1,(('Operating Pro Forma'!$K$59-'Operating Pro Forma'!$K$62)/12)*'Debt Service'!$F4),IF($E4&gt;CR$3-1,$H4,0))</f>
        <v>0</v>
      </c>
      <c r="CS4" s="251">
        <f>IF($I4="Percentage of Cash Flow",IF($E4&gt;CS$3-1,(('Operating Pro Forma'!$K$59-'Operating Pro Forma'!$K$62)/12)*'Debt Service'!$F4),IF($E4&gt;CS$3-1,$H4,0))</f>
        <v>0</v>
      </c>
      <c r="CT4" s="251">
        <f>IF($I4="Percentage of Cash Flow",IF($E4&gt;CT$3-1,(('Operating Pro Forma'!$K$59-'Operating Pro Forma'!$K$62)/12)*'Debt Service'!$F4),IF($E4&gt;CT$3-1,$H4,0))</f>
        <v>0</v>
      </c>
      <c r="CU4" s="251">
        <f>IF($I4="Percentage of Cash Flow",IF($E4&gt;CU$3-1,(('Operating Pro Forma'!$K$59-'Operating Pro Forma'!$K$62)/12)*'Debt Service'!$F4),IF($E4&gt;CU$3-1,$H4,0))</f>
        <v>0</v>
      </c>
      <c r="CV4" s="251">
        <f>IF($I4="Percentage of Cash Flow",IF($E4&gt;CV$3-1,(('Operating Pro Forma'!$K$59-'Operating Pro Forma'!$K$62)/12)*'Debt Service'!$F4),IF($E4&gt;CV$3-1,$H4,0))</f>
        <v>0</v>
      </c>
      <c r="CW4" s="251">
        <f>IF($I4="Percentage of Cash Flow",IF($E4&gt;CW$3-1,(('Operating Pro Forma'!$K$59-'Operating Pro Forma'!$K$62)/12)*'Debt Service'!$F4),IF($E4&gt;CW$3-1,$H4,0))</f>
        <v>0</v>
      </c>
      <c r="CX4" s="251">
        <f>IF($I4="Percentage of Cash Flow",IF($E4&gt;CX$3-1,(('Operating Pro Forma'!$K$59-'Operating Pro Forma'!$K$62)/12)*'Debt Service'!$F4),IF($E4&gt;CX$3-1,$H4,0))</f>
        <v>0</v>
      </c>
      <c r="CY4" s="250">
        <f t="shared" ref="CY4:CY14" si="7">SUMIF(CM4:CX4,"&gt;0")</f>
        <v>0</v>
      </c>
      <c r="CZ4" s="251">
        <f>IF($I4="Percentage of Cash Flow",IF($E4&gt;CZ$3-1,(('Operating Pro Forma'!$L$59-'Operating Pro Forma'!$L$62)/12)*'Debt Service'!$F4),IF($E4&gt;CZ$3-1,$H4,0))</f>
        <v>0</v>
      </c>
      <c r="DA4" s="251">
        <f>IF($I4="Percentage of Cash Flow",IF($E4&gt;DA$3-1,(('Operating Pro Forma'!$L$59-'Operating Pro Forma'!$L$62)/12)*'Debt Service'!$F4),IF($E4&gt;DA$3-1,$H4,0))</f>
        <v>0</v>
      </c>
      <c r="DB4" s="251">
        <f>IF($I4="Percentage of Cash Flow",IF($E4&gt;DB$3-1,(('Operating Pro Forma'!$L$59-'Operating Pro Forma'!$L$62)/12)*'Debt Service'!$F4),IF($E4&gt;DB$3-1,$H4,0))</f>
        <v>0</v>
      </c>
      <c r="DC4" s="251">
        <f>IF($I4="Percentage of Cash Flow",IF($E4&gt;DC$3-1,(('Operating Pro Forma'!$L$59-'Operating Pro Forma'!$L$62)/12)*'Debt Service'!$F4),IF($E4&gt;DC$3-1,$H4,0))</f>
        <v>0</v>
      </c>
      <c r="DD4" s="251">
        <f>IF($I4="Percentage of Cash Flow",IF($E4&gt;DD$3-1,(('Operating Pro Forma'!$L$59-'Operating Pro Forma'!$L$62)/12)*'Debt Service'!$F4),IF($E4&gt;DD$3-1,$H4,0))</f>
        <v>0</v>
      </c>
      <c r="DE4" s="251">
        <f>IF($I4="Percentage of Cash Flow",IF($E4&gt;DE$3-1,(('Operating Pro Forma'!$L$59-'Operating Pro Forma'!$L$62)/12)*'Debt Service'!$F4),IF($E4&gt;DE$3-1,$H4,0))</f>
        <v>0</v>
      </c>
      <c r="DF4" s="251">
        <f>IF($I4="Percentage of Cash Flow",IF($E4&gt;DF$3-1,(('Operating Pro Forma'!$L$59-'Operating Pro Forma'!$L$62)/12)*'Debt Service'!$F4),IF($E4&gt;DF$3-1,$H4,0))</f>
        <v>0</v>
      </c>
      <c r="DG4" s="251">
        <f>IF($I4="Percentage of Cash Flow",IF($E4&gt;DG$3-1,(('Operating Pro Forma'!$L$59-'Operating Pro Forma'!$L$62)/12)*'Debt Service'!$F4),IF($E4&gt;DG$3-1,$H4,0))</f>
        <v>0</v>
      </c>
      <c r="DH4" s="251">
        <f>IF($I4="Percentage of Cash Flow",IF($E4&gt;DH$3-1,(('Operating Pro Forma'!$L$59-'Operating Pro Forma'!$L$62)/12)*'Debt Service'!$F4),IF($E4&gt;DH$3-1,$H4,0))</f>
        <v>0</v>
      </c>
      <c r="DI4" s="251">
        <f>IF($I4="Percentage of Cash Flow",IF($E4&gt;DI$3-1,(('Operating Pro Forma'!$L$59-'Operating Pro Forma'!$L$62)/12)*'Debt Service'!$F4),IF($E4&gt;DI$3-1,$H4,0))</f>
        <v>0</v>
      </c>
      <c r="DJ4" s="251">
        <f>IF($I4="Percentage of Cash Flow",IF($E4&gt;DJ$3-1,(('Operating Pro Forma'!$L$59-'Operating Pro Forma'!$L$62)/12)*'Debt Service'!$F4),IF($E4&gt;DJ$3-1,$H4,0))</f>
        <v>0</v>
      </c>
      <c r="DK4" s="251">
        <f>IF($I4="Percentage of Cash Flow",IF($E4&gt;DK$3-1,(('Operating Pro Forma'!$L$59-'Operating Pro Forma'!$L$62)/12)*'Debt Service'!$F4),IF($E4&gt;DK$3-1,$H4,0))</f>
        <v>0</v>
      </c>
      <c r="DL4" s="250">
        <f t="shared" ref="DL4:DL14" si="8">SUMIF(CZ4:DK4,"&gt;0")</f>
        <v>0</v>
      </c>
      <c r="DM4" s="251">
        <f>IF($I4="Percentage of Cash Flow",IF($E4&gt;DM$3-1,(('Operating Pro Forma'!$M$59-'Operating Pro Forma'!$M$62)/12)*'Debt Service'!$F4),IF($E4&gt;DM$3-1,$H4,0))</f>
        <v>0</v>
      </c>
      <c r="DN4" s="251">
        <f>IF($I4="Percentage of Cash Flow",IF($E4&gt;DN$3-1,(('Operating Pro Forma'!$M$59-'Operating Pro Forma'!$M$62)/12)*'Debt Service'!$F4),IF($E4&gt;DN$3-1,$H4,0))</f>
        <v>0</v>
      </c>
      <c r="DO4" s="251">
        <f>IF($I4="Percentage of Cash Flow",IF($E4&gt;DO$3-1,(('Operating Pro Forma'!$M$59-'Operating Pro Forma'!$M$62)/12)*'Debt Service'!$F4),IF($E4&gt;DO$3-1,$H4,0))</f>
        <v>0</v>
      </c>
      <c r="DP4" s="251">
        <f>IF($I4="Percentage of Cash Flow",IF($E4&gt;DP$3-1,(('Operating Pro Forma'!$M$59-'Operating Pro Forma'!$M$62)/12)*'Debt Service'!$F4),IF($E4&gt;DP$3-1,$H4,0))</f>
        <v>0</v>
      </c>
      <c r="DQ4" s="251">
        <f>IF($I4="Percentage of Cash Flow",IF($E4&gt;DQ$3-1,(('Operating Pro Forma'!$M$59-'Operating Pro Forma'!$M$62)/12)*'Debt Service'!$F4),IF($E4&gt;DQ$3-1,$H4,0))</f>
        <v>0</v>
      </c>
      <c r="DR4" s="251">
        <f>IF($I4="Percentage of Cash Flow",IF($E4&gt;DR$3-1,(('Operating Pro Forma'!$M$59-'Operating Pro Forma'!$M$62)/12)*'Debt Service'!$F4),IF($E4&gt;DR$3-1,$H4,0))</f>
        <v>0</v>
      </c>
      <c r="DS4" s="251">
        <f>IF($I4="Percentage of Cash Flow",IF($E4&gt;DS$3-1,(('Operating Pro Forma'!$M$59-'Operating Pro Forma'!$M$62)/12)*'Debt Service'!$F4),IF($E4&gt;DS$3-1,$H4,0))</f>
        <v>0</v>
      </c>
      <c r="DT4" s="251">
        <f>IF($I4="Percentage of Cash Flow",IF($E4&gt;DT$3-1,(('Operating Pro Forma'!$M$59-'Operating Pro Forma'!$M$62)/12)*'Debt Service'!$F4),IF($E4&gt;DT$3-1,$H4,0))</f>
        <v>0</v>
      </c>
      <c r="DU4" s="251">
        <f>IF($I4="Percentage of Cash Flow",IF($E4&gt;DU$3-1,(('Operating Pro Forma'!$M$59-'Operating Pro Forma'!$M$62)/12)*'Debt Service'!$F4),IF($E4&gt;DU$3-1,$H4,0))</f>
        <v>0</v>
      </c>
      <c r="DV4" s="251">
        <f>IF($I4="Percentage of Cash Flow",IF($E4&gt;DV$3-1,(('Operating Pro Forma'!$M$59-'Operating Pro Forma'!$M$62)/12)*'Debt Service'!$F4),IF($E4&gt;DV$3-1,$H4,0))</f>
        <v>0</v>
      </c>
      <c r="DW4" s="251">
        <f>IF($I4="Percentage of Cash Flow",IF($E4&gt;DW$3-1,(('Operating Pro Forma'!$M$59-'Operating Pro Forma'!$M$62)/12)*'Debt Service'!$F4),IF($E4&gt;DW$3-1,$H4,0))</f>
        <v>0</v>
      </c>
      <c r="DX4" s="251">
        <f>IF($I4="Percentage of Cash Flow",IF($E4&gt;DX$3-1,(('Operating Pro Forma'!$M$59-'Operating Pro Forma'!$M$62)/12)*'Debt Service'!$F4),IF($E4&gt;DX$3-1,$H4,0))</f>
        <v>0</v>
      </c>
      <c r="DY4" s="250">
        <f t="shared" ref="DY4:DY14" si="9">SUMIF(DM4:DX4,"&gt;0")</f>
        <v>0</v>
      </c>
      <c r="DZ4" s="251">
        <f>IF($I4="Percentage of Cash Flow",IF($E4&gt;DZ$3-1,(('Operating Pro Forma'!$N$59-'Operating Pro Forma'!$N$62)/12)*'Debt Service'!$F4),IF($E4&gt;DZ$3-1,$H4,0))</f>
        <v>0</v>
      </c>
      <c r="EA4" s="251">
        <f>IF($I4="Percentage of Cash Flow",IF($E4&gt;EA$3-1,(('Operating Pro Forma'!$N$59-'Operating Pro Forma'!$N$62)/12)*'Debt Service'!$F4),IF($E4&gt;EA$3-1,$H4,0))</f>
        <v>0</v>
      </c>
      <c r="EB4" s="251">
        <f>IF($I4="Percentage of Cash Flow",IF($E4&gt;EB$3-1,(('Operating Pro Forma'!$N$59-'Operating Pro Forma'!$N$62)/12)*'Debt Service'!$F4),IF($E4&gt;EB$3-1,$H4,0))</f>
        <v>0</v>
      </c>
      <c r="EC4" s="251">
        <f>IF($I4="Percentage of Cash Flow",IF($E4&gt;EC$3-1,(('Operating Pro Forma'!$N$59-'Operating Pro Forma'!$N$62)/12)*'Debt Service'!$F4),IF($E4&gt;EC$3-1,$H4,0))</f>
        <v>0</v>
      </c>
      <c r="ED4" s="251">
        <f>IF($I4="Percentage of Cash Flow",IF($E4&gt;ED$3-1,(('Operating Pro Forma'!$N$59-'Operating Pro Forma'!$N$62)/12)*'Debt Service'!$F4),IF($E4&gt;ED$3-1,$H4,0))</f>
        <v>0</v>
      </c>
      <c r="EE4" s="251">
        <f>IF($I4="Percentage of Cash Flow",IF($E4&gt;EE$3-1,(('Operating Pro Forma'!$N$59-'Operating Pro Forma'!$N$62)/12)*'Debt Service'!$F4),IF($E4&gt;EE$3-1,$H4,0))</f>
        <v>0</v>
      </c>
      <c r="EF4" s="251">
        <f>IF($I4="Percentage of Cash Flow",IF($E4&gt;EF$3-1,(('Operating Pro Forma'!$N$59-'Operating Pro Forma'!$N$62)/12)*'Debt Service'!$F4),IF($E4&gt;EF$3-1,$H4,0))</f>
        <v>0</v>
      </c>
      <c r="EG4" s="251">
        <f>IF($I4="Percentage of Cash Flow",IF($E4&gt;EG$3-1,(('Operating Pro Forma'!$N$59-'Operating Pro Forma'!$N$62)/12)*'Debt Service'!$F4),IF($E4&gt;EG$3-1,$H4,0))</f>
        <v>0</v>
      </c>
      <c r="EH4" s="251">
        <f>IF($I4="Percentage of Cash Flow",IF($E4&gt;EH$3-1,(('Operating Pro Forma'!$N$59-'Operating Pro Forma'!$N$62)/12)*'Debt Service'!$F4),IF($E4&gt;EH$3-1,$H4,0))</f>
        <v>0</v>
      </c>
      <c r="EI4" s="251">
        <f>IF($I4="Percentage of Cash Flow",IF($E4&gt;EI$3-1,(('Operating Pro Forma'!$N$59-'Operating Pro Forma'!$N$62)/12)*'Debt Service'!$F4),IF($E4&gt;EI$3-1,$H4,0))</f>
        <v>0</v>
      </c>
      <c r="EJ4" s="251">
        <f>IF($I4="Percentage of Cash Flow",IF($E4&gt;EJ$3-1,(('Operating Pro Forma'!$N$59-'Operating Pro Forma'!$N$62)/12)*'Debt Service'!$F4),IF($E4&gt;EJ$3-1,$H4,0))</f>
        <v>0</v>
      </c>
      <c r="EK4" s="251">
        <f>IF($I4="Percentage of Cash Flow",IF($E4&gt;EK$3-1,(('Operating Pro Forma'!$N$59-'Operating Pro Forma'!$N$62)/12)*'Debt Service'!$F4),IF($E4&gt;EK$3-1,$H4,0))</f>
        <v>0</v>
      </c>
      <c r="EL4" s="250">
        <f t="shared" ref="EL4:EL14" si="10">SUMIF(DZ4:EK4,"&gt;0")</f>
        <v>0</v>
      </c>
      <c r="EM4" s="251">
        <f>IF($I4="Percentage of Cash Flow",IF($E4&gt;EM$3-1,(('Operating Pro Forma'!$O$59-'Operating Pro Forma'!$O$62)/12)*'Debt Service'!$F4),IF($E4&gt;EM$3-1,$H4,0))</f>
        <v>0</v>
      </c>
      <c r="EN4" s="251">
        <f>IF($I4="Percentage of Cash Flow",IF($E4&gt;EN$3-1,(('Operating Pro Forma'!$O$59-'Operating Pro Forma'!$O$62)/12)*'Debt Service'!$F4),IF($E4&gt;EN$3-1,$H4,0))</f>
        <v>0</v>
      </c>
      <c r="EO4" s="251">
        <f>IF($I4="Percentage of Cash Flow",IF($E4&gt;EO$3-1,(('Operating Pro Forma'!$O$59-'Operating Pro Forma'!$O$62)/12)*'Debt Service'!$F4),IF($E4&gt;EO$3-1,$H4,0))</f>
        <v>0</v>
      </c>
      <c r="EP4" s="251">
        <f>IF($I4="Percentage of Cash Flow",IF($E4&gt;EP$3-1,(('Operating Pro Forma'!$O$59-'Operating Pro Forma'!$O$62)/12)*'Debt Service'!$F4),IF($E4&gt;EP$3-1,$H4,0))</f>
        <v>0</v>
      </c>
      <c r="EQ4" s="251">
        <f>IF($I4="Percentage of Cash Flow",IF($E4&gt;EQ$3-1,(('Operating Pro Forma'!$O$59-'Operating Pro Forma'!$O$62)/12)*'Debt Service'!$F4),IF($E4&gt;EQ$3-1,$H4,0))</f>
        <v>0</v>
      </c>
      <c r="ER4" s="251">
        <f>IF($I4="Percentage of Cash Flow",IF($E4&gt;ER$3-1,(('Operating Pro Forma'!$O$59-'Operating Pro Forma'!$O$62)/12)*'Debt Service'!$F4),IF($E4&gt;ER$3-1,$H4,0))</f>
        <v>0</v>
      </c>
      <c r="ES4" s="251">
        <f>IF($I4="Percentage of Cash Flow",IF($E4&gt;ES$3-1,(('Operating Pro Forma'!$O$59-'Operating Pro Forma'!$O$62)/12)*'Debt Service'!$F4),IF($E4&gt;ES$3-1,$H4,0))</f>
        <v>0</v>
      </c>
      <c r="ET4" s="251">
        <f>IF($I4="Percentage of Cash Flow",IF($E4&gt;ET$3-1,(('Operating Pro Forma'!$O$59-'Operating Pro Forma'!$O$62)/12)*'Debt Service'!$F4),IF($E4&gt;ET$3-1,$H4,0))</f>
        <v>0</v>
      </c>
      <c r="EU4" s="251">
        <f>IF($I4="Percentage of Cash Flow",IF($E4&gt;EU$3-1,(('Operating Pro Forma'!$O$59-'Operating Pro Forma'!$O$62)/12)*'Debt Service'!$F4),IF($E4&gt;EU$3-1,$H4,0))</f>
        <v>0</v>
      </c>
      <c r="EV4" s="251">
        <f>IF($I4="Percentage of Cash Flow",IF($E4&gt;EV$3-1,(('Operating Pro Forma'!$O$59-'Operating Pro Forma'!$O$62)/12)*'Debt Service'!$F4),IF($E4&gt;EV$3-1,$H4,0))</f>
        <v>0</v>
      </c>
      <c r="EW4" s="251">
        <f>IF($I4="Percentage of Cash Flow",IF($E4&gt;EW$3-1,(('Operating Pro Forma'!$O$59-'Operating Pro Forma'!$O$62)/12)*'Debt Service'!$F4),IF($E4&gt;EW$3-1,$H4,0))</f>
        <v>0</v>
      </c>
      <c r="EX4" s="251">
        <f>IF($I4="Percentage of Cash Flow",IF($E4&gt;EX$3-1,(('Operating Pro Forma'!$O$59-'Operating Pro Forma'!$O$62)/12)*'Debt Service'!$F4),IF($E4&gt;EX$3-1,$H4,0))</f>
        <v>0</v>
      </c>
      <c r="EY4" s="250">
        <f t="shared" ref="EY4:EY14" si="11">SUMIF(EM4:EX4,"&gt;0")</f>
        <v>0</v>
      </c>
      <c r="EZ4" s="251">
        <f>IF($I4="Percentage of Cash Flow",IF($E4&gt;EZ$3-1,(('Operating Pro Forma'!$P$59-'Operating Pro Forma'!$P$62)/12)*'Debt Service'!$F4),IF($E4&gt;EZ$3-1,$H4,0))</f>
        <v>0</v>
      </c>
      <c r="FA4" s="251">
        <f>IF($I4="Percentage of Cash Flow",IF($E4&gt;FA$3-1,(('Operating Pro Forma'!$P$59-'Operating Pro Forma'!$P$62)/12)*'Debt Service'!$F4),IF($E4&gt;FA$3-1,$H4,0))</f>
        <v>0</v>
      </c>
      <c r="FB4" s="251">
        <f>IF($I4="Percentage of Cash Flow",IF($E4&gt;FB$3-1,(('Operating Pro Forma'!$P$59-'Operating Pro Forma'!$P$62)/12)*'Debt Service'!$F4),IF($E4&gt;FB$3-1,$H4,0))</f>
        <v>0</v>
      </c>
      <c r="FC4" s="251">
        <f>IF($I4="Percentage of Cash Flow",IF($E4&gt;FC$3-1,(('Operating Pro Forma'!$P$59-'Operating Pro Forma'!$P$62)/12)*'Debt Service'!$F4),IF($E4&gt;FC$3-1,$H4,0))</f>
        <v>0</v>
      </c>
      <c r="FD4" s="251">
        <f>IF($I4="Percentage of Cash Flow",IF($E4&gt;FD$3-1,(('Operating Pro Forma'!$P$59-'Operating Pro Forma'!$P$62)/12)*'Debt Service'!$F4),IF($E4&gt;FD$3-1,$H4,0))</f>
        <v>0</v>
      </c>
      <c r="FE4" s="251">
        <f>IF($I4="Percentage of Cash Flow",IF($E4&gt;FE$3-1,(('Operating Pro Forma'!$P$59-'Operating Pro Forma'!$P$62)/12)*'Debt Service'!$F4),IF($E4&gt;FE$3-1,$H4,0))</f>
        <v>0</v>
      </c>
      <c r="FF4" s="251">
        <f>IF($I4="Percentage of Cash Flow",IF($E4&gt;FF$3-1,(('Operating Pro Forma'!$P$59-'Operating Pro Forma'!$P$62)/12)*'Debt Service'!$F4),IF($E4&gt;FF$3-1,$H4,0))</f>
        <v>0</v>
      </c>
      <c r="FG4" s="251">
        <f>IF($I4="Percentage of Cash Flow",IF($E4&gt;FG$3-1,(('Operating Pro Forma'!$P$59-'Operating Pro Forma'!$P$62)/12)*'Debt Service'!$F4),IF($E4&gt;FG$3-1,$H4,0))</f>
        <v>0</v>
      </c>
      <c r="FH4" s="251">
        <f>IF($I4="Percentage of Cash Flow",IF($E4&gt;FH$3-1,(('Operating Pro Forma'!$P$59-'Operating Pro Forma'!$P$62)/12)*'Debt Service'!$F4),IF($E4&gt;FH$3-1,$H4,0))</f>
        <v>0</v>
      </c>
      <c r="FI4" s="251">
        <f>IF($I4="Percentage of Cash Flow",IF($E4&gt;FI$3-1,(('Operating Pro Forma'!$P$59-'Operating Pro Forma'!$P$62)/12)*'Debt Service'!$F4),IF($E4&gt;FI$3-1,$H4,0))</f>
        <v>0</v>
      </c>
      <c r="FJ4" s="251">
        <f>IF($I4="Percentage of Cash Flow",IF($E4&gt;FJ$3-1,(('Operating Pro Forma'!$P$59-'Operating Pro Forma'!$P$62)/12)*'Debt Service'!$F4),IF($E4&gt;FJ$3-1,$H4,0))</f>
        <v>0</v>
      </c>
      <c r="FK4" s="251">
        <f>IF($I4="Percentage of Cash Flow",IF($E4&gt;FK$3-1,(('Operating Pro Forma'!$P$59-'Operating Pro Forma'!$P$62)/12)*'Debt Service'!$F4),IF($E4&gt;FK$3-1,$H4,0))</f>
        <v>0</v>
      </c>
      <c r="FL4" s="250">
        <f t="shared" ref="FL4:FL14" si="12">SUMIF(EZ4:FK4,"&gt;0")</f>
        <v>0</v>
      </c>
      <c r="FM4" s="251">
        <f>IF($I4="Percentage of Cash Flow",IF($E4&gt;FM$3-1,(('Operating Pro Forma'!$Q$59-'Operating Pro Forma'!$Q$62)/12)*'Debt Service'!$F4),IF($E4&gt;FM$3-1,$H4,0))</f>
        <v>0</v>
      </c>
      <c r="FN4" s="251">
        <f>IF($I4="Percentage of Cash Flow",IF($E4&gt;FN$3-1,(('Operating Pro Forma'!$Q$59-'Operating Pro Forma'!$Q$62)/12)*'Debt Service'!$F4),IF($E4&gt;FN$3-1,$H4,0))</f>
        <v>0</v>
      </c>
      <c r="FO4" s="251">
        <f>IF($I4="Percentage of Cash Flow",IF($E4&gt;FO$3-1,(('Operating Pro Forma'!$Q$59-'Operating Pro Forma'!$Q$62)/12)*'Debt Service'!$F4),IF($E4&gt;FO$3-1,$H4,0))</f>
        <v>0</v>
      </c>
      <c r="FP4" s="251">
        <f>IF($I4="Percentage of Cash Flow",IF($E4&gt;FP$3-1,(('Operating Pro Forma'!$Q$59-'Operating Pro Forma'!$Q$62)/12)*'Debt Service'!$F4),IF($E4&gt;FP$3-1,$H4,0))</f>
        <v>0</v>
      </c>
      <c r="FQ4" s="251">
        <f>IF($I4="Percentage of Cash Flow",IF($E4&gt;FQ$3-1,(('Operating Pro Forma'!$Q$59-'Operating Pro Forma'!$Q$62)/12)*'Debt Service'!$F4),IF($E4&gt;FQ$3-1,$H4,0))</f>
        <v>0</v>
      </c>
      <c r="FR4" s="251">
        <f>IF($I4="Percentage of Cash Flow",IF($E4&gt;FR$3-1,(('Operating Pro Forma'!$Q$59-'Operating Pro Forma'!$Q$62)/12)*'Debt Service'!$F4),IF($E4&gt;FR$3-1,$H4,0))</f>
        <v>0</v>
      </c>
      <c r="FS4" s="251">
        <f>IF($I4="Percentage of Cash Flow",IF($E4&gt;FS$3-1,(('Operating Pro Forma'!$Q$59-'Operating Pro Forma'!$Q$62)/12)*'Debt Service'!$F4),IF($E4&gt;FS$3-1,$H4,0))</f>
        <v>0</v>
      </c>
      <c r="FT4" s="251">
        <f>IF($I4="Percentage of Cash Flow",IF($E4&gt;FT$3-1,(('Operating Pro Forma'!$Q$59-'Operating Pro Forma'!$Q$62)/12)*'Debt Service'!$F4),IF($E4&gt;FT$3-1,$H4,0))</f>
        <v>0</v>
      </c>
      <c r="FU4" s="251">
        <f>IF($I4="Percentage of Cash Flow",IF($E4&gt;FU$3-1,(('Operating Pro Forma'!$Q$59-'Operating Pro Forma'!$Q$62)/12)*'Debt Service'!$F4),IF($E4&gt;FU$3-1,$H4,0))</f>
        <v>0</v>
      </c>
      <c r="FV4" s="251">
        <f>IF($I4="Percentage of Cash Flow",IF($E4&gt;FV$3-1,(('Operating Pro Forma'!$Q$59-'Operating Pro Forma'!$Q$62)/12)*'Debt Service'!$F4),IF($E4&gt;FV$3-1,$H4,0))</f>
        <v>0</v>
      </c>
      <c r="FW4" s="251">
        <f>IF($I4="Percentage of Cash Flow",IF($E4&gt;FW$3-1,(('Operating Pro Forma'!$Q$59-'Operating Pro Forma'!$Q$62)/12)*'Debt Service'!$F4),IF($E4&gt;FW$3-1,$H4,0))</f>
        <v>0</v>
      </c>
      <c r="FX4" s="251">
        <f>IF($I4="Percentage of Cash Flow",IF($E4&gt;FX$3-1,(('Operating Pro Forma'!$Q$59-'Operating Pro Forma'!$Q$62)/12)*'Debt Service'!$F4),IF($E4&gt;FX$3-1,$H4,0))</f>
        <v>0</v>
      </c>
      <c r="FY4" s="250">
        <f t="shared" ref="FY4:FY14" si="13">SUMIF(FM4:FX4,"&gt;0")</f>
        <v>0</v>
      </c>
      <c r="FZ4" s="251">
        <f>IF($I4="Percentage of Cash Flow",IF($E4&gt;FZ$3-1,(('Operating Pro Forma'!$R$59-'Operating Pro Forma'!$R$62)/12)*'Debt Service'!$F4),IF($E4&gt;FZ$3-1,$H4,0))</f>
        <v>0</v>
      </c>
      <c r="GA4" s="251">
        <f>IF($I4="Percentage of Cash Flow",IF($E4&gt;GA$3-1,(('Operating Pro Forma'!$R$59-'Operating Pro Forma'!$R$62)/12)*'Debt Service'!$F4),IF($E4&gt;GA$3-1,$H4,0))</f>
        <v>0</v>
      </c>
      <c r="GB4" s="251">
        <f>IF($I4="Percentage of Cash Flow",IF($E4&gt;GB$3-1,(('Operating Pro Forma'!$R$59-'Operating Pro Forma'!$R$62)/12)*'Debt Service'!$F4),IF($E4&gt;GB$3-1,$H4,0))</f>
        <v>0</v>
      </c>
      <c r="GC4" s="251">
        <f>IF($I4="Percentage of Cash Flow",IF($E4&gt;GC$3-1,(('Operating Pro Forma'!$R$59-'Operating Pro Forma'!$R$62)/12)*'Debt Service'!$F4),IF($E4&gt;GC$3-1,$H4,0))</f>
        <v>0</v>
      </c>
      <c r="GD4" s="251">
        <f>IF($I4="Percentage of Cash Flow",IF($E4&gt;GD$3-1,(('Operating Pro Forma'!$R$59-'Operating Pro Forma'!$R$62)/12)*'Debt Service'!$F4),IF($E4&gt;GD$3-1,$H4,0))</f>
        <v>0</v>
      </c>
      <c r="GE4" s="251">
        <f>IF($I4="Percentage of Cash Flow",IF($E4&gt;GE$3-1,(('Operating Pro Forma'!$R$59-'Operating Pro Forma'!$R$62)/12)*'Debt Service'!$F4),IF($E4&gt;GE$3-1,$H4,0))</f>
        <v>0</v>
      </c>
      <c r="GF4" s="251">
        <f>IF($I4="Percentage of Cash Flow",IF($E4&gt;GF$3-1,(('Operating Pro Forma'!$R$59-'Operating Pro Forma'!$R$62)/12)*'Debt Service'!$F4),IF($E4&gt;GF$3-1,$H4,0))</f>
        <v>0</v>
      </c>
      <c r="GG4" s="251">
        <f>IF($I4="Percentage of Cash Flow",IF($E4&gt;GG$3-1,(('Operating Pro Forma'!$R$59-'Operating Pro Forma'!$R$62)/12)*'Debt Service'!$F4),IF($E4&gt;GG$3-1,$H4,0))</f>
        <v>0</v>
      </c>
      <c r="GH4" s="251">
        <f>IF($I4="Percentage of Cash Flow",IF($E4&gt;GH$3-1,(('Operating Pro Forma'!$R$59-'Operating Pro Forma'!$R$62)/12)*'Debt Service'!$F4),IF($E4&gt;GH$3-1,$H4,0))</f>
        <v>0</v>
      </c>
      <c r="GI4" s="251">
        <f>IF($I4="Percentage of Cash Flow",IF($E4&gt;GI$3-1,(('Operating Pro Forma'!$R$59-'Operating Pro Forma'!$R$62)/12)*'Debt Service'!$F4),IF($E4&gt;GI$3-1,$H4,0))</f>
        <v>0</v>
      </c>
      <c r="GJ4" s="251">
        <f>IF($I4="Percentage of Cash Flow",IF($E4&gt;GJ$3-1,(('Operating Pro Forma'!$R$59-'Operating Pro Forma'!$R$62)/12)*'Debt Service'!$F4),IF($E4&gt;GJ$3-1,$H4,0))</f>
        <v>0</v>
      </c>
      <c r="GK4" s="251">
        <f>IF($I4="Percentage of Cash Flow",IF($E4&gt;GK$3-1,(('Operating Pro Forma'!$R$59-'Operating Pro Forma'!$R$62)/12)*'Debt Service'!$F4),IF($E4&gt;GK$3-1,$H4,0))</f>
        <v>0</v>
      </c>
      <c r="GL4" s="250">
        <f t="shared" ref="GL4:GL14" si="14">SUMIF(FZ4:GK4,"&gt;0")</f>
        <v>0</v>
      </c>
      <c r="GM4" s="251">
        <f>IF($I4="Percentage of Cash Flow",IF($E4&gt;GM$3-1,(('Operating Pro Forma'!$S$59-'Operating Pro Forma'!$S$62)/12)*'Debt Service'!$F4),IF($E4&gt;GM$3-1,$H4,0))</f>
        <v>0</v>
      </c>
      <c r="GN4" s="251">
        <f>IF($I4="Percentage of Cash Flow",IF($E4&gt;GN$3-1,(('Operating Pro Forma'!$S$59-'Operating Pro Forma'!$S$62)/12)*'Debt Service'!$F4),IF($E4&gt;GN$3-1,$H4,0))</f>
        <v>0</v>
      </c>
      <c r="GO4" s="251">
        <f>IF($I4="Percentage of Cash Flow",IF($E4&gt;GO$3-1,(('Operating Pro Forma'!$S$59-'Operating Pro Forma'!$S$62)/12)*'Debt Service'!$F4),IF($E4&gt;GO$3-1,$H4,0))</f>
        <v>0</v>
      </c>
      <c r="GP4" s="251">
        <f>IF($I4="Percentage of Cash Flow",IF($E4&gt;GP$3-1,(('Operating Pro Forma'!$S$59-'Operating Pro Forma'!$S$62)/12)*'Debt Service'!$F4),IF($E4&gt;GP$3-1,$H4,0))</f>
        <v>0</v>
      </c>
      <c r="GQ4" s="251">
        <f>IF($I4="Percentage of Cash Flow",IF($E4&gt;GQ$3-1,(('Operating Pro Forma'!$S$59-'Operating Pro Forma'!$S$62)/12)*'Debt Service'!$F4),IF($E4&gt;GQ$3-1,$H4,0))</f>
        <v>0</v>
      </c>
      <c r="GR4" s="251">
        <f>IF($I4="Percentage of Cash Flow",IF($E4&gt;GR$3-1,(('Operating Pro Forma'!$S$59-'Operating Pro Forma'!$S$62)/12)*'Debt Service'!$F4),IF($E4&gt;GR$3-1,$H4,0))</f>
        <v>0</v>
      </c>
      <c r="GS4" s="251">
        <f>IF($I4="Percentage of Cash Flow",IF($E4&gt;GS$3-1,(('Operating Pro Forma'!$S$59-'Operating Pro Forma'!$S$62)/12)*'Debt Service'!$F4),IF($E4&gt;GS$3-1,$H4,0))</f>
        <v>0</v>
      </c>
      <c r="GT4" s="251">
        <f>IF($I4="Percentage of Cash Flow",IF($E4&gt;GT$3-1,(('Operating Pro Forma'!$S$59-'Operating Pro Forma'!$S$62)/12)*'Debt Service'!$F4),IF($E4&gt;GT$3-1,$H4,0))</f>
        <v>0</v>
      </c>
      <c r="GU4" s="251">
        <f>IF($I4="Percentage of Cash Flow",IF($E4&gt;GU$3-1,(('Operating Pro Forma'!$S$59-'Operating Pro Forma'!$S$62)/12)*'Debt Service'!$F4),IF($E4&gt;GU$3-1,$H4,0))</f>
        <v>0</v>
      </c>
      <c r="GV4" s="251">
        <f>IF($I4="Percentage of Cash Flow",IF($E4&gt;GV$3-1,(('Operating Pro Forma'!$S$59-'Operating Pro Forma'!$S$62)/12)*'Debt Service'!$F4),IF($E4&gt;GV$3-1,$H4,0))</f>
        <v>0</v>
      </c>
      <c r="GW4" s="251">
        <f>IF($I4="Percentage of Cash Flow",IF($E4&gt;GW$3-1,(('Operating Pro Forma'!$S$59-'Operating Pro Forma'!$S$62)/12)*'Debt Service'!$F4),IF($E4&gt;GW$3-1,$H4,0))</f>
        <v>0</v>
      </c>
      <c r="GX4" s="251">
        <f>IF($I4="Percentage of Cash Flow",IF($E4&gt;GX$3-1,(('Operating Pro Forma'!$S$59-'Operating Pro Forma'!$S$62)/12)*'Debt Service'!$F4),IF($E4&gt;GX$3-1,$H4,0))</f>
        <v>0</v>
      </c>
      <c r="GY4" s="250">
        <f t="shared" ref="GY4:GY14" si="15">SUMIF(GM4:GX4,"&gt;0")</f>
        <v>0</v>
      </c>
      <c r="GZ4" s="251">
        <f>IF($I4="Percentage of Cash Flow",IF($E4&gt;GZ$3-1,(('Operating Pro Forma'!$T$59-'Operating Pro Forma'!$T$62)/12)*'Debt Service'!$F4),IF($E4&gt;GZ$3-1,$H4,0))</f>
        <v>0</v>
      </c>
      <c r="HA4" s="251">
        <f>IF($I4="Percentage of Cash Flow",IF($E4&gt;HA$3-1,(('Operating Pro Forma'!$T$59-'Operating Pro Forma'!$T$62)/12)*'Debt Service'!$F4),IF($E4&gt;HA$3-1,$H4,0))</f>
        <v>0</v>
      </c>
      <c r="HB4" s="251">
        <f>IF($I4="Percentage of Cash Flow",IF($E4&gt;HB$3-1,(('Operating Pro Forma'!$T$59-'Operating Pro Forma'!$T$62)/12)*'Debt Service'!$F4),IF($E4&gt;HB$3-1,$H4,0))</f>
        <v>0</v>
      </c>
      <c r="HC4" s="251">
        <f>IF($I4="Percentage of Cash Flow",IF($E4&gt;HC$3-1,(('Operating Pro Forma'!$T$59-'Operating Pro Forma'!$T$62)/12)*'Debt Service'!$F4),IF($E4&gt;HC$3-1,$H4,0))</f>
        <v>0</v>
      </c>
      <c r="HD4" s="251">
        <f>IF($I4="Percentage of Cash Flow",IF($E4&gt;HD$3-1,(('Operating Pro Forma'!$T$59-'Operating Pro Forma'!$T$62)/12)*'Debt Service'!$F4),IF($E4&gt;HD$3-1,$H4,0))</f>
        <v>0</v>
      </c>
      <c r="HE4" s="251">
        <f>IF($I4="Percentage of Cash Flow",IF($E4&gt;HE$3-1,(('Operating Pro Forma'!$T$59-'Operating Pro Forma'!$T$62)/12)*'Debt Service'!$F4),IF($E4&gt;HE$3-1,$H4,0))</f>
        <v>0</v>
      </c>
      <c r="HF4" s="251">
        <f>IF($I4="Percentage of Cash Flow",IF($E4&gt;HF$3-1,(('Operating Pro Forma'!$T$59-'Operating Pro Forma'!$T$62)/12)*'Debt Service'!$F4),IF($E4&gt;HF$3-1,$H4,0))</f>
        <v>0</v>
      </c>
      <c r="HG4" s="251">
        <f>IF($I4="Percentage of Cash Flow",IF($E4&gt;HG$3-1,(('Operating Pro Forma'!$T$59-'Operating Pro Forma'!$T$62)/12)*'Debt Service'!$F4),IF($E4&gt;HG$3-1,$H4,0))</f>
        <v>0</v>
      </c>
      <c r="HH4" s="251">
        <f>IF($I4="Percentage of Cash Flow",IF($E4&gt;HH$3-1,(('Operating Pro Forma'!$T$59-'Operating Pro Forma'!$T$62)/12)*'Debt Service'!$F4),IF($E4&gt;HH$3-1,$H4,0))</f>
        <v>0</v>
      </c>
      <c r="HI4" s="251">
        <f>IF($I4="Percentage of Cash Flow",IF($E4&gt;HI$3-1,(('Operating Pro Forma'!$T$59-'Operating Pro Forma'!$T$62)/12)*'Debt Service'!$F4),IF($E4&gt;HI$3-1,$H4,0))</f>
        <v>0</v>
      </c>
      <c r="HJ4" s="251">
        <f>IF($I4="Percentage of Cash Flow",IF($E4&gt;HJ$3-1,(('Operating Pro Forma'!$T$59-'Operating Pro Forma'!$T$62)/12)*'Debt Service'!$F4),IF($E4&gt;HJ$3-1,$H4,0))</f>
        <v>0</v>
      </c>
      <c r="HK4" s="251">
        <f>IF($I4="Percentage of Cash Flow",IF($E4&gt;HK$3-1,(('Operating Pro Forma'!$T$59-'Operating Pro Forma'!$T$62)/12)*'Debt Service'!$F4),IF($E4&gt;HK$3-1,$H4,0))</f>
        <v>0</v>
      </c>
      <c r="HL4" s="250">
        <f t="shared" ref="HL4:HL14" si="16">SUMIF(GZ4:HK4,"&gt;0")</f>
        <v>0</v>
      </c>
      <c r="HM4" s="251">
        <f>IF($I4="Percentage of Cash Flow",IF($E4&gt;HM$3-1,(('Operating Pro Forma'!$U$59-'Operating Pro Forma'!$U$62)/12)*'Debt Service'!$F4),IF($E4&gt;HM$3-1,$H4,0))</f>
        <v>0</v>
      </c>
      <c r="HN4" s="251">
        <f>IF($I4="Percentage of Cash Flow",IF($E4&gt;HN$3-1,(('Operating Pro Forma'!$U$59-'Operating Pro Forma'!$U$62)/12)*'Debt Service'!$F4),IF($E4&gt;HN$3-1,$H4,0))</f>
        <v>0</v>
      </c>
      <c r="HO4" s="251">
        <f>IF($I4="Percentage of Cash Flow",IF($E4&gt;HO$3-1,(('Operating Pro Forma'!$U$59-'Operating Pro Forma'!$U$62)/12)*'Debt Service'!$F4),IF($E4&gt;HO$3-1,$H4,0))</f>
        <v>0</v>
      </c>
      <c r="HP4" s="251">
        <f>IF($I4="Percentage of Cash Flow",IF($E4&gt;HP$3-1,(('Operating Pro Forma'!$U$59-'Operating Pro Forma'!$U$62)/12)*'Debt Service'!$F4),IF($E4&gt;HP$3-1,$H4,0))</f>
        <v>0</v>
      </c>
      <c r="HQ4" s="251">
        <f>IF($I4="Percentage of Cash Flow",IF($E4&gt;HQ$3-1,(('Operating Pro Forma'!$U$59-'Operating Pro Forma'!$U$62)/12)*'Debt Service'!$F4),IF($E4&gt;HQ$3-1,$H4,0))</f>
        <v>0</v>
      </c>
      <c r="HR4" s="251">
        <f>IF($I4="Percentage of Cash Flow",IF($E4&gt;HR$3-1,(('Operating Pro Forma'!$U$59-'Operating Pro Forma'!$U$62)/12)*'Debt Service'!$F4),IF($E4&gt;HR$3-1,$H4,0))</f>
        <v>0</v>
      </c>
      <c r="HS4" s="251">
        <f>IF($I4="Percentage of Cash Flow",IF($E4&gt;HS$3-1,(('Operating Pro Forma'!$U$59-'Operating Pro Forma'!$U$62)/12)*'Debt Service'!$F4),IF($E4&gt;HS$3-1,$H4,0))</f>
        <v>0</v>
      </c>
      <c r="HT4" s="251">
        <f>IF($I4="Percentage of Cash Flow",IF($E4&gt;HT$3-1,(('Operating Pro Forma'!$U$59-'Operating Pro Forma'!$U$62)/12)*'Debt Service'!$F4),IF($E4&gt;HT$3-1,$H4,0))</f>
        <v>0</v>
      </c>
      <c r="HU4" s="251">
        <f>IF($I4="Percentage of Cash Flow",IF($E4&gt;HU$3-1,(('Operating Pro Forma'!$U$59-'Operating Pro Forma'!$U$62)/12)*'Debt Service'!$F4),IF($E4&gt;HU$3-1,$H4,0))</f>
        <v>0</v>
      </c>
      <c r="HV4" s="251">
        <f>IF($I4="Percentage of Cash Flow",IF($E4&gt;HV$3-1,(('Operating Pro Forma'!$U$59-'Operating Pro Forma'!$U$62)/12)*'Debt Service'!$F4),IF($E4&gt;HV$3-1,$H4,0))</f>
        <v>0</v>
      </c>
      <c r="HW4" s="251">
        <f>IF($I4="Percentage of Cash Flow",IF($E4&gt;HW$3-1,(('Operating Pro Forma'!$U$59-'Operating Pro Forma'!$U$62)/12)*'Debt Service'!$F4),IF($E4&gt;HW$3-1,$H4,0))</f>
        <v>0</v>
      </c>
      <c r="HX4" s="251">
        <f>IF($I4="Percentage of Cash Flow",IF($E4&gt;HX$3-1,(('Operating Pro Forma'!$U$59-'Operating Pro Forma'!$U$62)/12)*'Debt Service'!$F4),IF($E4&gt;HX$3-1,$H4,0))</f>
        <v>0</v>
      </c>
      <c r="HY4" s="250">
        <f t="shared" ref="HY4:HY14" si="17">SUMIF(HM4:HX4,"&gt;0")</f>
        <v>0</v>
      </c>
      <c r="HZ4" s="251">
        <f>IF($I4="Percentage of Cash Flow",IF($E4&gt;HZ$3-1,(('Operating Pro Forma'!$V$59-'Operating Pro Forma'!$V$62)/12)*'Debt Service'!$F4),IF($E4&gt;HZ$3-1,$H4,0))</f>
        <v>0</v>
      </c>
      <c r="IA4" s="251">
        <f>IF($I4="Percentage of Cash Flow",IF($E4&gt;IA$3-1,(('Operating Pro Forma'!$V$59-'Operating Pro Forma'!$V$62)/12)*'Debt Service'!$F4),IF($E4&gt;IA$3-1,$H4,0))</f>
        <v>0</v>
      </c>
      <c r="IB4" s="251">
        <f>IF($I4="Percentage of Cash Flow",IF($E4&gt;IB$3-1,(('Operating Pro Forma'!$V$59-'Operating Pro Forma'!$V$62)/12)*'Debt Service'!$F4),IF($E4&gt;IB$3-1,$H4,0))</f>
        <v>0</v>
      </c>
      <c r="IC4" s="251">
        <f>IF($I4="Percentage of Cash Flow",IF($E4&gt;IC$3-1,(('Operating Pro Forma'!$V$59-'Operating Pro Forma'!$V$62)/12)*'Debt Service'!$F4),IF($E4&gt;IC$3-1,$H4,0))</f>
        <v>0</v>
      </c>
      <c r="ID4" s="251">
        <f>IF($I4="Percentage of Cash Flow",IF($E4&gt;ID$3-1,(('Operating Pro Forma'!$V$59-'Operating Pro Forma'!$V$62)/12)*'Debt Service'!$F4),IF($E4&gt;ID$3-1,$H4,0))</f>
        <v>0</v>
      </c>
      <c r="IE4" s="251">
        <f>IF($I4="Percentage of Cash Flow",IF($E4&gt;IE$3-1,(('Operating Pro Forma'!$V$59-'Operating Pro Forma'!$V$62)/12)*'Debt Service'!$F4),IF($E4&gt;IE$3-1,$H4,0))</f>
        <v>0</v>
      </c>
      <c r="IF4" s="251">
        <f>IF($I4="Percentage of Cash Flow",IF($E4&gt;IF$3-1,(('Operating Pro Forma'!$V$59-'Operating Pro Forma'!$V$62)/12)*'Debt Service'!$F4),IF($E4&gt;IF$3-1,$H4,0))</f>
        <v>0</v>
      </c>
      <c r="IG4" s="251">
        <f>IF($I4="Percentage of Cash Flow",IF($E4&gt;IG$3-1,(('Operating Pro Forma'!$V$59-'Operating Pro Forma'!$V$62)/12)*'Debt Service'!$F4),IF($E4&gt;IG$3-1,$H4,0))</f>
        <v>0</v>
      </c>
      <c r="IH4" s="251">
        <f>IF($I4="Percentage of Cash Flow",IF($E4&gt;IH$3-1,(('Operating Pro Forma'!$V$59-'Operating Pro Forma'!$V$62)/12)*'Debt Service'!$F4),IF($E4&gt;IH$3-1,$H4,0))</f>
        <v>0</v>
      </c>
      <c r="II4" s="251">
        <f>IF($I4="Percentage of Cash Flow",IF($E4&gt;II$3-1,(('Operating Pro Forma'!$V$59-'Operating Pro Forma'!$V$62)/12)*'Debt Service'!$F4),IF($E4&gt;II$3-1,$H4,0))</f>
        <v>0</v>
      </c>
      <c r="IJ4" s="251">
        <f>IF($I4="Percentage of Cash Flow",IF($E4&gt;IJ$3-1,(('Operating Pro Forma'!$V$59-'Operating Pro Forma'!$V$62)/12)*'Debt Service'!$F4),IF($E4&gt;IJ$3-1,$H4,0))</f>
        <v>0</v>
      </c>
      <c r="IK4" s="251">
        <f>IF($I4="Percentage of Cash Flow",IF($E4&gt;IK$3-1,(('Operating Pro Forma'!$V$59-'Operating Pro Forma'!$V$62)/12)*'Debt Service'!$F4),IF($E4&gt;IK$3-1,$H4,0))</f>
        <v>0</v>
      </c>
      <c r="IL4" s="250">
        <f t="shared" ref="IL4:IL14" si="18">SUMIF(HZ4:IK4,"&gt;0")</f>
        <v>0</v>
      </c>
      <c r="IM4" s="251">
        <f>IF($I4="Percentage of Cash Flow",IF($E4&gt;IM$3-1,(('Operating Pro Forma'!$W$59-'Operating Pro Forma'!$W$62)/12)*'Debt Service'!#REF!),IF($E4&gt;IM$3-1,$H4,0))</f>
        <v>0</v>
      </c>
      <c r="IN4" s="251">
        <f>IF($I4="Percentage of Cash Flow",IF($E4&gt;IN$3-1,(('Operating Pro Forma'!$W$59-'Operating Pro Forma'!$W$62)/12)*'Debt Service'!#REF!),IF($E4&gt;IN$3-1,$H4,0))</f>
        <v>0</v>
      </c>
      <c r="IO4" s="251">
        <f>IF($I4="Percentage of Cash Flow",IF($E4&gt;IO$3-1,(('Operating Pro Forma'!$W$59-'Operating Pro Forma'!$W$62)/12)*'Debt Service'!#REF!),IF($E4&gt;IO$3-1,$H4,0))</f>
        <v>0</v>
      </c>
      <c r="IP4" s="251">
        <f>IF($I4="Percentage of Cash Flow",IF($E4&gt;IP$3-1,(('Operating Pro Forma'!$W$59-'Operating Pro Forma'!$W$62)/12)*'Debt Service'!#REF!),IF($E4&gt;IP$3-1,$H4,0))</f>
        <v>0</v>
      </c>
      <c r="IQ4" s="251">
        <f>IF($I4="Percentage of Cash Flow",IF($E4&gt;IQ$3-1,(('Operating Pro Forma'!$W$59-'Operating Pro Forma'!$W$62)/12)*'Debt Service'!#REF!),IF($E4&gt;IQ$3-1,$H4,0))</f>
        <v>0</v>
      </c>
      <c r="IR4" s="251">
        <f>IF($I4="Percentage of Cash Flow",IF($E4&gt;IR$3-1,(('Operating Pro Forma'!$W$59-'Operating Pro Forma'!$W$62)/12)*'Debt Service'!#REF!),IF($E4&gt;IR$3-1,$H4,0))</f>
        <v>0</v>
      </c>
      <c r="IS4" s="251">
        <f>IF($I4="Percentage of Cash Flow",IF($E4&gt;IS$3-1,(('Operating Pro Forma'!$W$59-'Operating Pro Forma'!$W$62)/12)*'Debt Service'!#REF!),IF($E4&gt;IS$3-1,$H4,0))</f>
        <v>0</v>
      </c>
      <c r="IT4" s="251">
        <f>IF($I4="Percentage of Cash Flow",IF($E4&gt;IT$3-1,(('Operating Pro Forma'!$W$59-'Operating Pro Forma'!$W$62)/12)*'Debt Service'!#REF!),IF($E4&gt;IT$3-1,$H4,0))</f>
        <v>0</v>
      </c>
      <c r="IU4" s="251">
        <f>IF($I4="Percentage of Cash Flow",IF($E4&gt;IU$3-1,(('Operating Pro Forma'!$W$59-'Operating Pro Forma'!$W$62)/12)*'Debt Service'!#REF!),IF($E4&gt;IU$3-1,$H4,0))</f>
        <v>0</v>
      </c>
      <c r="IV4" s="251">
        <f>IF($I4="Percentage of Cash Flow",IF($E4&gt;IV$3-1,(('Operating Pro Forma'!$W$59-'Operating Pro Forma'!$W$62)/12)*'Debt Service'!#REF!),IF($E4&gt;IV$3-1,$H4,0))</f>
        <v>0</v>
      </c>
      <c r="IW4" s="251">
        <f>IF($I4="Percentage of Cash Flow",IF($E4&gt;IW$3-1,(('Operating Pro Forma'!$W$59-'Operating Pro Forma'!$W$62)/12)*'Debt Service'!#REF!),IF($E4&gt;IW$3-1,$H4,0))</f>
        <v>0</v>
      </c>
      <c r="IX4" s="251">
        <f>IF($I4="Percentage of Cash Flow",IF($E4&gt;IX$3-1,(('Operating Pro Forma'!$W$59-'Operating Pro Forma'!$W$62)/12)*'Debt Service'!#REF!),IF($E4&gt;IX$3-1,$H4,0))</f>
        <v>0</v>
      </c>
      <c r="IY4" s="250">
        <f t="shared" ref="IY4:IY14" si="19">SUMIF(IM4:IX4,"&gt;0")</f>
        <v>0</v>
      </c>
      <c r="IZ4" s="251">
        <f>IF($I4="Percentage of Cash Flow",IF($E4&gt;IZ$3-1,(('Operating Pro Forma'!$X$59-'Operating Pro Forma'!$X$62)/12)*'Debt Service'!$F4),IF($E4&gt;IZ$3-1,$H4,0))</f>
        <v>0</v>
      </c>
      <c r="JA4" s="251">
        <f>IF($I4="Percentage of Cash Flow",IF($E4&gt;JA$3-1,(('Operating Pro Forma'!$X$59-'Operating Pro Forma'!$X$62)/12)*'Debt Service'!$F4),IF($E4&gt;JA$3-1,$H4,0))</f>
        <v>0</v>
      </c>
      <c r="JB4" s="251">
        <f>IF($I4="Percentage of Cash Flow",IF($E4&gt;JB$3-1,(('Operating Pro Forma'!$X$59-'Operating Pro Forma'!$X$62)/12)*'Debt Service'!$F4),IF($E4&gt;JB$3-1,$H4,0))</f>
        <v>0</v>
      </c>
      <c r="JC4" s="251">
        <f>IF($I4="Percentage of Cash Flow",IF($E4&gt;JC$3-1,(('Operating Pro Forma'!$X$59-'Operating Pro Forma'!$X$62)/12)*'Debt Service'!$F4),IF($E4&gt;JC$3-1,$H4,0))</f>
        <v>0</v>
      </c>
      <c r="JD4" s="251">
        <f>IF($I4="Percentage of Cash Flow",IF($E4&gt;JD$3-1,(('Operating Pro Forma'!$X$59-'Operating Pro Forma'!$X$62)/12)*'Debt Service'!$F4),IF($E4&gt;JD$3-1,$H4,0))</f>
        <v>0</v>
      </c>
      <c r="JE4" s="251">
        <f>IF($I4="Percentage of Cash Flow",IF($E4&gt;JE$3-1,(('Operating Pro Forma'!$X$59-'Operating Pro Forma'!$X$62)/12)*'Debt Service'!$F4),IF($E4&gt;JE$3-1,$H4,0))</f>
        <v>0</v>
      </c>
      <c r="JF4" s="251">
        <f>IF($I4="Percentage of Cash Flow",IF($E4&gt;JF$3-1,(('Operating Pro Forma'!$X$59-'Operating Pro Forma'!$X$62)/12)*'Debt Service'!$F4),IF($E4&gt;JF$3-1,$H4,0))</f>
        <v>0</v>
      </c>
      <c r="JG4" s="251">
        <f>IF($I4="Percentage of Cash Flow",IF($E4&gt;JG$3-1,(('Operating Pro Forma'!$X$59-'Operating Pro Forma'!$X$62)/12)*'Debt Service'!$F4),IF($E4&gt;JG$3-1,$H4,0))</f>
        <v>0</v>
      </c>
      <c r="JH4" s="251">
        <f>IF($I4="Percentage of Cash Flow",IF($E4&gt;JH$3-1,(('Operating Pro Forma'!$X$59-'Operating Pro Forma'!$X$62)/12)*'Debt Service'!$F4),IF($E4&gt;JH$3-1,$H4,0))</f>
        <v>0</v>
      </c>
      <c r="JI4" s="251">
        <f>IF($I4="Percentage of Cash Flow",IF($E4&gt;JI$3-1,(('Operating Pro Forma'!$X$59-'Operating Pro Forma'!$X$62)/12)*'Debt Service'!$F4),IF($E4&gt;JI$3-1,$H4,0))</f>
        <v>0</v>
      </c>
      <c r="JJ4" s="251">
        <f>IF($I4="Percentage of Cash Flow",IF($E4&gt;JJ$3-1,(('Operating Pro Forma'!$X$59-'Operating Pro Forma'!$X$62)/12)*'Debt Service'!$F4),IF($E4&gt;JJ$3-1,$H4,0))</f>
        <v>0</v>
      </c>
      <c r="JK4" s="251">
        <f>IF($I4="Percentage of Cash Flow",IF($E4&gt;JK$3-1,(('Operating Pro Forma'!$X$59-'Operating Pro Forma'!$X$62)/12)*'Debt Service'!$F4),IF($E4&gt;JK$3-1,$H4,0))</f>
        <v>0</v>
      </c>
      <c r="JL4" s="250">
        <f t="shared" ref="JL4:JL14" si="20">SUMIF(IZ4:JK4,"&gt;0")</f>
        <v>0</v>
      </c>
      <c r="JM4" s="251">
        <f>IF($I4="Percentage of Cash Flow",IF($E4&gt;JM$3-1,(('Operating Pro Forma'!$Y$59-'Operating Pro Forma'!$Y$62)/12)*'Debt Service'!$F4),IF($E4&gt;JM$3-1,$H4,0))</f>
        <v>0</v>
      </c>
      <c r="JN4" s="251">
        <f>IF($I4="Percentage of Cash Flow",IF($E4&gt;JN$3-1,(('Operating Pro Forma'!$Y$59-'Operating Pro Forma'!$Y$62)/12)*'Debt Service'!$F4),IF($E4&gt;JN$3-1,$H4,0))</f>
        <v>0</v>
      </c>
      <c r="JO4" s="251">
        <f>IF($I4="Percentage of Cash Flow",IF($E4&gt;JO$3-1,(('Operating Pro Forma'!$Y$59-'Operating Pro Forma'!$Y$62)/12)*'Debt Service'!$F4),IF($E4&gt;JO$3-1,$H4,0))</f>
        <v>0</v>
      </c>
      <c r="JP4" s="251">
        <f>IF($I4="Percentage of Cash Flow",IF($E4&gt;JP$3-1,(('Operating Pro Forma'!$Y$59-'Operating Pro Forma'!$Y$62)/12)*'Debt Service'!$F4),IF($E4&gt;JP$3-1,$H4,0))</f>
        <v>0</v>
      </c>
      <c r="JQ4" s="251">
        <f>IF($I4="Percentage of Cash Flow",IF($E4&gt;JQ$3-1,(('Operating Pro Forma'!$Y$59-'Operating Pro Forma'!$Y$62)/12)*'Debt Service'!$F4),IF($E4&gt;JQ$3-1,$H4,0))</f>
        <v>0</v>
      </c>
      <c r="JR4" s="251">
        <f>IF($I4="Percentage of Cash Flow",IF($E4&gt;JR$3-1,(('Operating Pro Forma'!$Y$59-'Operating Pro Forma'!$Y$62)/12)*'Debt Service'!$F4),IF($E4&gt;JR$3-1,$H4,0))</f>
        <v>0</v>
      </c>
      <c r="JS4" s="251">
        <f>IF($I4="Percentage of Cash Flow",IF($E4&gt;JS$3-1,(('Operating Pro Forma'!$Y$59-'Operating Pro Forma'!$Y$62)/12)*'Debt Service'!$F4),IF($E4&gt;JS$3-1,$H4,0))</f>
        <v>0</v>
      </c>
      <c r="JT4" s="251">
        <f>IF($I4="Percentage of Cash Flow",IF($E4&gt;JT$3-1,(('Operating Pro Forma'!$Y$59-'Operating Pro Forma'!$Y$62)/12)*'Debt Service'!$F4),IF($E4&gt;JT$3-1,$H4,0))</f>
        <v>0</v>
      </c>
      <c r="JU4" s="251">
        <f>IF($I4="Percentage of Cash Flow",IF($E4&gt;JU$3-1,(('Operating Pro Forma'!$Y$59-'Operating Pro Forma'!$Y$62)/12)*'Debt Service'!$F4),IF($E4&gt;JU$3-1,$H4,0))</f>
        <v>0</v>
      </c>
      <c r="JV4" s="251">
        <f>IF($I4="Percentage of Cash Flow",IF($E4&gt;JV$3-1,(('Operating Pro Forma'!$Y$59-'Operating Pro Forma'!$Y$62)/12)*'Debt Service'!$F4),IF($E4&gt;JV$3-1,$H4,0))</f>
        <v>0</v>
      </c>
      <c r="JW4" s="251">
        <f>IF($I4="Percentage of Cash Flow",IF($E4&gt;JW$3-1,(('Operating Pro Forma'!$Y$59-'Operating Pro Forma'!$Y$62)/12)*'Debt Service'!$F4),IF($E4&gt;JW$3-1,$H4,0))</f>
        <v>0</v>
      </c>
      <c r="JX4" s="251">
        <f>IF($I4="Percentage of Cash Flow",IF($E4&gt;JX$3-1,(('Operating Pro Forma'!$Y$59-'Operating Pro Forma'!$Y$62)/12)*'Debt Service'!$F4),IF($E4&gt;JX$3-1,$H4,0))</f>
        <v>0</v>
      </c>
      <c r="JY4" s="250">
        <f>SUMIF(JM4:JX4,"&gt;0")</f>
        <v>0</v>
      </c>
      <c r="JZ4" s="251">
        <f>IF($I4="Percentage of Cash Flow",IF($E4&gt;JZ$3-1,(('Operating Pro Forma'!$Z$59-'Operating Pro Forma'!$Z$62)/12)*'Debt Service'!$F4),IF($E4&gt;JZ$3-1,$H4,0))</f>
        <v>0</v>
      </c>
      <c r="KA4" s="251">
        <f>IF($I4="Percentage of Cash Flow",IF($E4&gt;KA$3-1,(('Operating Pro Forma'!$Z$59-'Operating Pro Forma'!$Z$62)/12)*'Debt Service'!$F4),IF($E4&gt;KA$3-1,$H4,0))</f>
        <v>0</v>
      </c>
      <c r="KB4" s="251">
        <f>IF($I4="Percentage of Cash Flow",IF($E4&gt;KB$3-1,(('Operating Pro Forma'!$Z$59-'Operating Pro Forma'!$Z$62)/12)*'Debt Service'!$F4),IF($E4&gt;KB$3-1,$H4,0))</f>
        <v>0</v>
      </c>
      <c r="KC4" s="251">
        <f>IF($I4="Percentage of Cash Flow",IF($E4&gt;KC$3-1,(('Operating Pro Forma'!$Z$59-'Operating Pro Forma'!$Z$62)/12)*'Debt Service'!$F4),IF($E4&gt;KC$3-1,$H4,0))</f>
        <v>0</v>
      </c>
      <c r="KD4" s="251">
        <f>IF($I4="Percentage of Cash Flow",IF($E4&gt;KD$3-1,(('Operating Pro Forma'!$Z$59-'Operating Pro Forma'!$Z$62)/12)*'Debt Service'!$F4),IF($E4&gt;KD$3-1,$H4,0))</f>
        <v>0</v>
      </c>
      <c r="KE4" s="251">
        <f>IF($I4="Percentage of Cash Flow",IF($E4&gt;KE$3-1,(('Operating Pro Forma'!$Z$59-'Operating Pro Forma'!$Z$62)/12)*'Debt Service'!$F4),IF($E4&gt;KE$3-1,$H4,0))</f>
        <v>0</v>
      </c>
      <c r="KF4" s="251">
        <f>IF($I4="Percentage of Cash Flow",IF($E4&gt;KF$3-1,(('Operating Pro Forma'!$Z$59-'Operating Pro Forma'!$Z$62)/12)*'Debt Service'!$F4),IF($E4&gt;KF$3-1,$H4,0))</f>
        <v>0</v>
      </c>
      <c r="KG4" s="251">
        <f>IF($I4="Percentage of Cash Flow",IF($E4&gt;KG$3-1,(('Operating Pro Forma'!$Z$59-'Operating Pro Forma'!$Z$62)/12)*'Debt Service'!$F4),IF($E4&gt;KG$3-1,$H4,0))</f>
        <v>0</v>
      </c>
      <c r="KH4" s="251">
        <f>IF($I4="Percentage of Cash Flow",IF($E4&gt;KH$3-1,(('Operating Pro Forma'!$Z$59-'Operating Pro Forma'!$Z$62)/12)*'Debt Service'!$F4),IF($E4&gt;KH$3-1,$H4,0))</f>
        <v>0</v>
      </c>
      <c r="KI4" s="251">
        <f>IF($I4="Percentage of Cash Flow",IF($E4&gt;KI$3-1,(('Operating Pro Forma'!$Z$59-'Operating Pro Forma'!$Z$62)/12)*'Debt Service'!$F4),IF($E4&gt;KI$3-1,$H4,0))</f>
        <v>0</v>
      </c>
      <c r="KJ4" s="251">
        <f>IF($I4="Percentage of Cash Flow",IF($E4&gt;KJ$3-1,(('Operating Pro Forma'!$Z$59-'Operating Pro Forma'!$Z$62)/12)*'Debt Service'!$F4),IF($E4&gt;KJ$3-1,$H4,0))</f>
        <v>0</v>
      </c>
      <c r="KK4" s="251">
        <f>IF($I4="Percentage of Cash Flow",IF($E4&gt;KK$3-1,(('Operating Pro Forma'!$Z$59-'Operating Pro Forma'!$Z$62)/12)*'Debt Service'!$F4),IF($E4&gt;KK$3-1,$H4,0))</f>
        <v>0</v>
      </c>
      <c r="KL4" s="250">
        <f t="shared" ref="KL4:KL14" si="21">SUMIF(JZ4:KK4,"&gt;0")</f>
        <v>0</v>
      </c>
      <c r="KM4" s="257">
        <f>IF($I4="Percentage of Cash Flow",IF($E4&gt;KM$3-1,(('Operating Pro Forma'!$AA$59-'Operating Pro Forma'!$AA$62)/12)*'Debt Service'!$F4),IF($E4&gt;KM$3-1,$H4,0))</f>
        <v>0</v>
      </c>
      <c r="KN4" s="257">
        <f>IF($I4="Percentage of Cash Flow",IF($E4&gt;KN$3-1,(('Operating Pro Forma'!$AA$59-'Operating Pro Forma'!$AA$62)/12)*'Debt Service'!$F4),IF($E4&gt;KN$3-1,$H4,0))</f>
        <v>0</v>
      </c>
      <c r="KO4" s="257">
        <f>IF($I4="Percentage of Cash Flow",IF($E4&gt;KO$3-1,(('Operating Pro Forma'!$AA$59-'Operating Pro Forma'!$AA$62)/12)*'Debt Service'!$F4),IF($E4&gt;KO$3-1,$H4,0))</f>
        <v>0</v>
      </c>
      <c r="KP4" s="257">
        <f>IF($I4="Percentage of Cash Flow",IF($E4&gt;KP$3-1,(('Operating Pro Forma'!$AA$59-'Operating Pro Forma'!$AA$62)/12)*'Debt Service'!$F4),IF($E4&gt;KP$3-1,$H4,0))</f>
        <v>0</v>
      </c>
      <c r="KQ4" s="257">
        <f>IF($I4="Percentage of Cash Flow",IF($E4&gt;KQ$3-1,(('Operating Pro Forma'!$AA$59-'Operating Pro Forma'!$AA$62)/12)*'Debt Service'!$F4),IF($E4&gt;KQ$3-1,$H4,0))</f>
        <v>0</v>
      </c>
      <c r="KR4" s="257">
        <f>IF($I4="Percentage of Cash Flow",IF($E4&gt;KR$3-1,(('Operating Pro Forma'!$AA$59-'Operating Pro Forma'!$AA$62)/12)*'Debt Service'!$F4),IF($E4&gt;KR$3-1,$H4,0))</f>
        <v>0</v>
      </c>
      <c r="KS4" s="257">
        <f>IF($I4="Percentage of Cash Flow",IF($E4&gt;KS$3-1,(('Operating Pro Forma'!$AA$59-'Operating Pro Forma'!$AA$62)/12)*'Debt Service'!$F4),IF($E4&gt;KS$3-1,$H4,0))</f>
        <v>0</v>
      </c>
      <c r="KT4" s="257">
        <f>IF($I4="Percentage of Cash Flow",IF($E4&gt;KT$3-1,(('Operating Pro Forma'!$AA$59-'Operating Pro Forma'!$AA$62)/12)*'Debt Service'!$F4),IF($E4&gt;KT$3-1,$H4,0))</f>
        <v>0</v>
      </c>
      <c r="KU4" s="257">
        <f>IF($I4="Percentage of Cash Flow",IF($E4&gt;KU$3-1,(('Operating Pro Forma'!$AA$59-'Operating Pro Forma'!$AA$62)/12)*'Debt Service'!$F4),IF($E4&gt;KU$3-1,$H4,0))</f>
        <v>0</v>
      </c>
      <c r="KV4" s="257">
        <f>IF($I4="Percentage of Cash Flow",IF($E4&gt;KV$3-1,(('Operating Pro Forma'!$AA$59-'Operating Pro Forma'!$AA$62)/12)*'Debt Service'!$F4),IF($E4&gt;KV$3-1,$H4,0))</f>
        <v>0</v>
      </c>
      <c r="KW4" s="257">
        <f>IF($I4="Percentage of Cash Flow",IF($E4&gt;KW$3-1,(('Operating Pro Forma'!$AA$59-'Operating Pro Forma'!$AA$62)/12)*'Debt Service'!$F4),IF($E4&gt;KW$3-1,$H4,0))</f>
        <v>0</v>
      </c>
      <c r="KX4" s="257">
        <f>IF($I4="Percentage of Cash Flow",IF($E4&gt;KX$3-1,(('Operating Pro Forma'!$AA$59-'Operating Pro Forma'!$AA$62)/12)*'Debt Service'!$F4),IF($E4&gt;KX$3-1,$H4,0))</f>
        <v>0</v>
      </c>
      <c r="KY4" s="250">
        <f t="shared" ref="KY4:KY14" si="22">SUMIF(KM4:KX4,"&gt;0")</f>
        <v>0</v>
      </c>
      <c r="KZ4" s="257">
        <f>IF($I4="Percentage of Cash Flow",IF($E4&gt;KZ$3-1,(('Operating Pro Forma'!$AB$59-'Operating Pro Forma'!$AB$62)/12)*'Debt Service'!$F4),IF($E4&gt;KZ$3-1,$H4,0))</f>
        <v>0</v>
      </c>
      <c r="LA4" s="257">
        <f>IF($I4="Percentage of Cash Flow",IF($E4&gt;LA$3-1,(('Operating Pro Forma'!$AB$59-'Operating Pro Forma'!$AB$62)/12)*'Debt Service'!$F4),IF($E4&gt;LA$3-1,$H4,0))</f>
        <v>0</v>
      </c>
      <c r="LB4" s="257">
        <f>IF($I4="Percentage of Cash Flow",IF($E4&gt;LB$3-1,(('Operating Pro Forma'!$AB$59-'Operating Pro Forma'!$AB$62)/12)*'Debt Service'!$F4),IF($E4&gt;LB$3-1,$H4,0))</f>
        <v>0</v>
      </c>
      <c r="LC4" s="257">
        <f>IF($I4="Percentage of Cash Flow",IF($E4&gt;LC$3-1,(('Operating Pro Forma'!$AB$59-'Operating Pro Forma'!$AB$62)/12)*'Debt Service'!$F4),IF($E4&gt;LC$3-1,$H4,0))</f>
        <v>0</v>
      </c>
      <c r="LD4" s="257">
        <f>IF($I4="Percentage of Cash Flow",IF($E4&gt;LD$3-1,(('Operating Pro Forma'!$AB$59-'Operating Pro Forma'!$AB$62)/12)*'Debt Service'!$F4),IF($E4&gt;LD$3-1,$H4,0))</f>
        <v>0</v>
      </c>
      <c r="LE4" s="257">
        <f>IF($I4="Percentage of Cash Flow",IF($E4&gt;LE$3-1,(('Operating Pro Forma'!$AB$59-'Operating Pro Forma'!$AB$62)/12)*'Debt Service'!$F4),IF($E4&gt;LE$3-1,$H4,0))</f>
        <v>0</v>
      </c>
      <c r="LF4" s="257">
        <f>IF($I4="Percentage of Cash Flow",IF($E4&gt;LF$3-1,(('Operating Pro Forma'!$AB$59-'Operating Pro Forma'!$AB$62)/12)*'Debt Service'!$F4),IF($E4&gt;LF$3-1,$H4,0))</f>
        <v>0</v>
      </c>
      <c r="LG4" s="257">
        <f>IF($I4="Percentage of Cash Flow",IF($E4&gt;LG$3-1,(('Operating Pro Forma'!$AB$59-'Operating Pro Forma'!$AB$62)/12)*'Debt Service'!$F4),IF($E4&gt;LG$3-1,$H4,0))</f>
        <v>0</v>
      </c>
      <c r="LH4" s="257">
        <f>IF($I4="Percentage of Cash Flow",IF($E4&gt;LH$3-1,(('Operating Pro Forma'!$AB$59-'Operating Pro Forma'!$AB$62)/12)*'Debt Service'!$F4),IF($E4&gt;LH$3-1,$H4,0))</f>
        <v>0</v>
      </c>
      <c r="LI4" s="257">
        <f>IF($I4="Percentage of Cash Flow",IF($E4&gt;LI$3-1,(('Operating Pro Forma'!$AB$59-'Operating Pro Forma'!$AB$62)/12)*'Debt Service'!$F4),IF($E4&gt;LI$3-1,$H4,0))</f>
        <v>0</v>
      </c>
      <c r="LJ4" s="257">
        <f>IF($I4="Percentage of Cash Flow",IF($E4&gt;LJ$3-1,(('Operating Pro Forma'!$AB$59-'Operating Pro Forma'!$AB$62)/12)*'Debt Service'!$F4),IF($E4&gt;LJ$3-1,$H4,0))</f>
        <v>0</v>
      </c>
      <c r="LK4" s="257">
        <f>IF($I4="Percentage of Cash Flow",IF($E4&gt;LK$3-1,(('Operating Pro Forma'!$AB$59-'Operating Pro Forma'!$AB$62)/12)*'Debt Service'!$F4),IF($E4&gt;LK$3-1,$H4,0))</f>
        <v>0</v>
      </c>
      <c r="LL4" s="250">
        <f t="shared" ref="LL4:LL14" si="23">SUMIF(KZ4:LK4,"&gt;0")</f>
        <v>0</v>
      </c>
      <c r="LM4" s="257">
        <f>IF($I4="Percentage of Cash Flow",IF($E4&gt;LM$3-1,(('Operating Pro Forma'!$AC$59-'Operating Pro Forma'!$AC$62)/12)*'Debt Service'!$F4),IF($E4&gt;LM$3-1,$H4,0))</f>
        <v>0</v>
      </c>
      <c r="LN4" s="257">
        <f>IF($I4="Percentage of Cash Flow",IF($E4&gt;LN$3-1,(('Operating Pro Forma'!$AC$59-'Operating Pro Forma'!$AC$62)/12)*'Debt Service'!$F4),IF($E4&gt;LN$3-1,$H4,0))</f>
        <v>0</v>
      </c>
      <c r="LO4" s="257">
        <f>IF($I4="Percentage of Cash Flow",IF($E4&gt;LO$3-1,(('Operating Pro Forma'!$AC$59-'Operating Pro Forma'!$AC$62)/12)*'Debt Service'!$F4),IF($E4&gt;LO$3-1,$H4,0))</f>
        <v>0</v>
      </c>
      <c r="LP4" s="257">
        <f>IF($I4="Percentage of Cash Flow",IF($E4&gt;LP$3-1,(('Operating Pro Forma'!$AC$59-'Operating Pro Forma'!$AC$62)/12)*'Debt Service'!$F4),IF($E4&gt;LP$3-1,$H4,0))</f>
        <v>0</v>
      </c>
      <c r="LQ4" s="257">
        <f>IF($I4="Percentage of Cash Flow",IF($E4&gt;LQ$3-1,(('Operating Pro Forma'!$AC$59-'Operating Pro Forma'!$AC$62)/12)*'Debt Service'!$F4),IF($E4&gt;LQ$3-1,$H4,0))</f>
        <v>0</v>
      </c>
      <c r="LR4" s="257">
        <f>IF($I4="Percentage of Cash Flow",IF($E4&gt;LR$3-1,(('Operating Pro Forma'!$AC$59-'Operating Pro Forma'!$AC$62)/12)*'Debt Service'!$F4),IF($E4&gt;LR$3-1,$H4,0))</f>
        <v>0</v>
      </c>
      <c r="LS4" s="257">
        <f>IF($I4="Percentage of Cash Flow",IF($E4&gt;LS$3-1,(('Operating Pro Forma'!$AC$59-'Operating Pro Forma'!$AC$62)/12)*'Debt Service'!$F4),IF($E4&gt;LS$3-1,$H4,0))</f>
        <v>0</v>
      </c>
      <c r="LT4" s="257">
        <f>IF($I4="Percentage of Cash Flow",IF($E4&gt;LT$3-1,(('Operating Pro Forma'!$AC$59-'Operating Pro Forma'!$AC$62)/12)*'Debt Service'!$F4),IF($E4&gt;LT$3-1,$H4,0))</f>
        <v>0</v>
      </c>
      <c r="LU4" s="257">
        <f>IF($I4="Percentage of Cash Flow",IF($E4&gt;LU$3-1,(('Operating Pro Forma'!$AC$59-'Operating Pro Forma'!$AC$62)/12)*'Debt Service'!$F4),IF($E4&gt;LU$3-1,$H4,0))</f>
        <v>0</v>
      </c>
      <c r="LV4" s="257">
        <f>IF($I4="Percentage of Cash Flow",IF($E4&gt;LV$3-1,(('Operating Pro Forma'!$AC$59-'Operating Pro Forma'!$AC$62)/12)*'Debt Service'!$F4),IF($E4&gt;LV$3-1,$H4,0))</f>
        <v>0</v>
      </c>
      <c r="LW4" s="257">
        <f>IF($I4="Percentage of Cash Flow",IF($E4&gt;LW$3-1,(('Operating Pro Forma'!$AC$59-'Operating Pro Forma'!$AC$62)/12)*'Debt Service'!$F4),IF($E4&gt;LW$3-1,$H4,0))</f>
        <v>0</v>
      </c>
      <c r="LX4" s="257">
        <f>IF($I4="Percentage of Cash Flow",IF($E4&gt;LX$3-1,(('Operating Pro Forma'!$AC$59-'Operating Pro Forma'!$AC$62)/12)*'Debt Service'!$F4),IF($E4&gt;LX$3-1,$H4,0))</f>
        <v>0</v>
      </c>
      <c r="LY4" s="250">
        <f t="shared" ref="LY4:LY14" si="24">SUMIF(LM4:LX4,"&gt;0")</f>
        <v>0</v>
      </c>
      <c r="LZ4" s="257">
        <f>IF($I4="Percentage of Cash Flow",IF($E4&gt;LZ$3-1,(('Operating Pro Forma'!$AD$59-'Operating Pro Forma'!$AD$62)/12)*'Debt Service'!$F4),IF($E4&gt;LZ$3-1,$H4,0))</f>
        <v>0</v>
      </c>
      <c r="MA4" s="257">
        <f>IF($I4="Percentage of Cash Flow",IF($E4&gt;MA$3-1,(('Operating Pro Forma'!$AD$59-'Operating Pro Forma'!$AD$62)/12)*'Debt Service'!$F4),IF($E4&gt;MA$3-1,$H4,0))</f>
        <v>0</v>
      </c>
      <c r="MB4" s="257">
        <f>IF($I4="Percentage of Cash Flow",IF($E4&gt;MB$3-1,(('Operating Pro Forma'!$AD$59-'Operating Pro Forma'!$AD$62)/12)*'Debt Service'!$F4),IF($E4&gt;MB$3-1,$H4,0))</f>
        <v>0</v>
      </c>
      <c r="MC4" s="257">
        <f>IF($I4="Percentage of Cash Flow",IF($E4&gt;MC$3-1,(('Operating Pro Forma'!$AD$59-'Operating Pro Forma'!$AD$62)/12)*'Debt Service'!$F4),IF($E4&gt;MC$3-1,$H4,0))</f>
        <v>0</v>
      </c>
      <c r="MD4" s="257">
        <f>IF($I4="Percentage of Cash Flow",IF($E4&gt;MD$3-1,(('Operating Pro Forma'!$AD$59-'Operating Pro Forma'!$AD$62)/12)*'Debt Service'!$F4),IF($E4&gt;MD$3-1,$H4,0))</f>
        <v>0</v>
      </c>
      <c r="ME4" s="257">
        <f>IF($I4="Percentage of Cash Flow",IF($E4&gt;ME$3-1,(('Operating Pro Forma'!$AD$59-'Operating Pro Forma'!$AD$62)/12)*'Debt Service'!$F4),IF($E4&gt;ME$3-1,$H4,0))</f>
        <v>0</v>
      </c>
      <c r="MF4" s="257">
        <f>IF($I4="Percentage of Cash Flow",IF($E4&gt;MF$3-1,(('Operating Pro Forma'!$AD$59-'Operating Pro Forma'!$AD$62)/12)*'Debt Service'!$F4),IF($E4&gt;MF$3-1,$H4,0))</f>
        <v>0</v>
      </c>
      <c r="MG4" s="257">
        <f>IF($I4="Percentage of Cash Flow",IF($E4&gt;MG$3-1,(('Operating Pro Forma'!$AD$59-'Operating Pro Forma'!$AD$62)/12)*'Debt Service'!$F4),IF($E4&gt;MG$3-1,$H4,0))</f>
        <v>0</v>
      </c>
      <c r="MH4" s="257">
        <f>IF($I4="Percentage of Cash Flow",IF($E4&gt;MH$3-1,(('Operating Pro Forma'!$AD$59-'Operating Pro Forma'!$AD$62)/12)*'Debt Service'!$F4),IF($E4&gt;MH$3-1,$H4,0))</f>
        <v>0</v>
      </c>
      <c r="MI4" s="257">
        <f>IF($I4="Percentage of Cash Flow",IF($E4&gt;MI$3-1,(('Operating Pro Forma'!$AD$59-'Operating Pro Forma'!$AD$62)/12)*'Debt Service'!$F4),IF($E4&gt;MI$3-1,$H4,0))</f>
        <v>0</v>
      </c>
      <c r="MJ4" s="257">
        <f>IF($I4="Percentage of Cash Flow",IF($E4&gt;MJ$3-1,(('Operating Pro Forma'!$AD$59-'Operating Pro Forma'!$AD$62)/12)*'Debt Service'!$F4),IF($E4&gt;MJ$3-1,$H4,0))</f>
        <v>0</v>
      </c>
      <c r="MK4" s="257">
        <f>IF($I4="Percentage of Cash Flow",IF($E4&gt;MK$3-1,(('Operating Pro Forma'!$AD$59-'Operating Pro Forma'!$AD$62)/12)*'Debt Service'!$F4),IF($E4&gt;MK$3-1,$H4,0))</f>
        <v>0</v>
      </c>
      <c r="ML4" s="250">
        <f t="shared" ref="ML4:ML14" si="25">SUMIF(LZ4:MK4,"&gt;0")</f>
        <v>0</v>
      </c>
      <c r="MM4" s="257">
        <f>IF($I4="Percentage of Cash Flow",IF($E4&gt;MM$3-1,(('Operating Pro Forma'!$AE$59-'Operating Pro Forma'!$AE$62)/12)*'Debt Service'!$F4),IF($E4&gt;MM$3-1,$H4,0))</f>
        <v>0</v>
      </c>
      <c r="MN4" s="257">
        <f>IF($I4="Percentage of Cash Flow",IF($E4&gt;MN$3-1,(('Operating Pro Forma'!$AE$59-'Operating Pro Forma'!$AE$62)/12)*'Debt Service'!$F4),IF($E4&gt;MN$3-1,$H4,0))</f>
        <v>0</v>
      </c>
      <c r="MO4" s="257">
        <f>IF($I4="Percentage of Cash Flow",IF($E4&gt;MO$3-1,(('Operating Pro Forma'!$AE$59-'Operating Pro Forma'!$AE$62)/12)*'Debt Service'!$F4),IF($E4&gt;MO$3-1,$H4,0))</f>
        <v>0</v>
      </c>
      <c r="MP4" s="257">
        <f>IF($I4="Percentage of Cash Flow",IF($E4&gt;MP$3-1,(('Operating Pro Forma'!$AE$59-'Operating Pro Forma'!$AE$62)/12)*'Debt Service'!$F4),IF($E4&gt;MP$3-1,$H4,0))</f>
        <v>0</v>
      </c>
      <c r="MQ4" s="257">
        <f>IF($I4="Percentage of Cash Flow",IF($E4&gt;MQ$3-1,(('Operating Pro Forma'!$AE$59-'Operating Pro Forma'!$AE$62)/12)*'Debt Service'!$F4),IF($E4&gt;MQ$3-1,$H4,0))</f>
        <v>0</v>
      </c>
      <c r="MR4" s="257">
        <f>IF($I4="Percentage of Cash Flow",IF($E4&gt;MR$3-1,(('Operating Pro Forma'!$AE$59-'Operating Pro Forma'!$AE$62)/12)*'Debt Service'!$F4),IF($E4&gt;MR$3-1,$H4,0))</f>
        <v>0</v>
      </c>
      <c r="MS4" s="257">
        <f>IF($I4="Percentage of Cash Flow",IF($E4&gt;MS$3-1,(('Operating Pro Forma'!$AE$59-'Operating Pro Forma'!$AE$62)/12)*'Debt Service'!$F4),IF($E4&gt;MS$3-1,$H4,0))</f>
        <v>0</v>
      </c>
      <c r="MT4" s="257">
        <f>IF($I4="Percentage of Cash Flow",IF($E4&gt;MT$3-1,(('Operating Pro Forma'!$AE$59-'Operating Pro Forma'!$AE$62)/12)*'Debt Service'!$F4),IF($E4&gt;MT$3-1,$H4,0))</f>
        <v>0</v>
      </c>
      <c r="MU4" s="257">
        <f>IF($I4="Percentage of Cash Flow",IF($E4&gt;MU$3-1,(('Operating Pro Forma'!$AE$59-'Operating Pro Forma'!$AE$62)/12)*'Debt Service'!$F4),IF($E4&gt;MU$3-1,$H4,0))</f>
        <v>0</v>
      </c>
      <c r="MV4" s="257">
        <f>IF($I4="Percentage of Cash Flow",IF($E4&gt;MV$3-1,(('Operating Pro Forma'!$AE$59-'Operating Pro Forma'!$AE$62)/12)*'Debt Service'!$F4),IF($E4&gt;MV$3-1,$H4,0))</f>
        <v>0</v>
      </c>
      <c r="MW4" s="257">
        <f>IF($I4="Percentage of Cash Flow",IF($E4&gt;MW$3-1,(('Operating Pro Forma'!$AE$59-'Operating Pro Forma'!$AE$62)/12)*'Debt Service'!$F4),IF($E4&gt;MW$3-1,$H4,0))</f>
        <v>0</v>
      </c>
      <c r="MX4" s="257">
        <f>IF($I4="Percentage of Cash Flow",IF($E4&gt;MX$3-1,(('Operating Pro Forma'!$AE$59-'Operating Pro Forma'!$AE$62)/12)*'Debt Service'!$F4),IF($E4&gt;MX$3-1,$H4,0))</f>
        <v>0</v>
      </c>
      <c r="MY4" s="250">
        <f t="shared" ref="MY4:MY14" si="26">SUMIF(MM4:MX4,"&gt;0")</f>
        <v>0</v>
      </c>
      <c r="MZ4" s="257">
        <f>IF($I4="Percentage of Cash Flow",IF($E4&gt;MZ$3-1,(('Operating Pro Forma'!$AF$59-'Operating Pro Forma'!$AF$62)/12)*'Debt Service'!$F4),IF($E4&gt;MZ$3-1,$H4,0))</f>
        <v>0</v>
      </c>
      <c r="NA4" s="257">
        <f>IF($I4="Percentage of Cash Flow",IF($E4&gt;NA$3-1,(('Operating Pro Forma'!$AF$59-'Operating Pro Forma'!$AF$62)/12)*'Debt Service'!$F4),IF($E4&gt;NA$3-1,$H4,0))</f>
        <v>0</v>
      </c>
      <c r="NB4" s="257">
        <f>IF($I4="Percentage of Cash Flow",IF($E4&gt;NB$3-1,(('Operating Pro Forma'!$AF$59-'Operating Pro Forma'!$AF$62)/12)*'Debt Service'!$F4),IF($E4&gt;NB$3-1,$H4,0))</f>
        <v>0</v>
      </c>
      <c r="NC4" s="257">
        <f>IF($I4="Percentage of Cash Flow",IF($E4&gt;NC$3-1,(('Operating Pro Forma'!$AF$59-'Operating Pro Forma'!$AF$62)/12)*'Debt Service'!$F4),IF($E4&gt;NC$3-1,$H4,0))</f>
        <v>0</v>
      </c>
      <c r="ND4" s="257">
        <f>IF($I4="Percentage of Cash Flow",IF($E4&gt;ND$3-1,(('Operating Pro Forma'!$AF$59-'Operating Pro Forma'!$AF$62)/12)*'Debt Service'!$F4),IF($E4&gt;ND$3-1,$H4,0))</f>
        <v>0</v>
      </c>
      <c r="NE4" s="257">
        <f>IF($I4="Percentage of Cash Flow",IF($E4&gt;NE$3-1,(('Operating Pro Forma'!$AF$59-'Operating Pro Forma'!$AF$62)/12)*'Debt Service'!$F4),IF($E4&gt;NE$3-1,$H4,0))</f>
        <v>0</v>
      </c>
      <c r="NF4" s="257">
        <f>IF($I4="Percentage of Cash Flow",IF($E4&gt;NF$3-1,(('Operating Pro Forma'!$AF$59-'Operating Pro Forma'!$AF$62)/12)*'Debt Service'!$F4),IF($E4&gt;NF$3-1,$H4,0))</f>
        <v>0</v>
      </c>
      <c r="NG4" s="257">
        <f>IF($I4="Percentage of Cash Flow",IF($E4&gt;NG$3-1,(('Operating Pro Forma'!$AF$59-'Operating Pro Forma'!$AF$62)/12)*'Debt Service'!$F4),IF($E4&gt;NG$3-1,$H4,0))</f>
        <v>0</v>
      </c>
      <c r="NH4" s="257">
        <f>IF($I4="Percentage of Cash Flow",IF($E4&gt;NH$3-1,(('Operating Pro Forma'!$AF$59-'Operating Pro Forma'!$AF$62)/12)*'Debt Service'!$F4),IF($E4&gt;NH$3-1,$H4,0))</f>
        <v>0</v>
      </c>
      <c r="NI4" s="257">
        <f>IF($I4="Percentage of Cash Flow",IF($E4&gt;NI$3-1,(('Operating Pro Forma'!$AF$59-'Operating Pro Forma'!$AF$62)/12)*'Debt Service'!$F4),IF($E4&gt;NI$3-1,$H4,0))</f>
        <v>0</v>
      </c>
      <c r="NJ4" s="257">
        <f>IF($I4="Percentage of Cash Flow",IF($E4&gt;NJ$3-1,(('Operating Pro Forma'!$AF$59-'Operating Pro Forma'!$AF$62)/12)*'Debt Service'!$F4),IF($E4&gt;NJ$3-1,$H4,0))</f>
        <v>0</v>
      </c>
      <c r="NK4" s="257">
        <f>IF($I4="Percentage of Cash Flow",IF($E4&gt;NK$3-1,(('Operating Pro Forma'!$AF$59-'Operating Pro Forma'!$AF$62)/12)*'Debt Service'!$F4),IF($E4&gt;NK$3-1,$H4,0))</f>
        <v>0</v>
      </c>
      <c r="NL4" s="250">
        <f t="shared" ref="NL4:NL14" si="27">SUMIF(MZ4:NK4,"&gt;0")</f>
        <v>0</v>
      </c>
      <c r="NM4" s="257">
        <f>IF($I4="Percentage of Cash Flow",IF($E4&gt;NM$3-1,(('Operating Pro Forma'!$AG$59-'Operating Pro Forma'!$AG$62)/12)*'Debt Service'!$F4),IF($E4&gt;NM$3-1,$H4,0))</f>
        <v>0</v>
      </c>
      <c r="NN4" s="257">
        <f>IF($I4="Percentage of Cash Flow",IF($E4&gt;NN$3-1,(('Operating Pro Forma'!$AG$59-'Operating Pro Forma'!$AG$62)/12)*'Debt Service'!$F4),IF($E4&gt;NN$3-1,$H4,0))</f>
        <v>0</v>
      </c>
      <c r="NO4" s="257">
        <f>IF($I4="Percentage of Cash Flow",IF($E4&gt;NO$3-1,(('Operating Pro Forma'!$AG$59-'Operating Pro Forma'!$AG$62)/12)*'Debt Service'!$F4),IF($E4&gt;NO$3-1,$H4,0))</f>
        <v>0</v>
      </c>
      <c r="NP4" s="257">
        <f>IF($I4="Percentage of Cash Flow",IF($E4&gt;NP$3-1,(('Operating Pro Forma'!$AG$59-'Operating Pro Forma'!$AG$62)/12)*'Debt Service'!$F4),IF($E4&gt;NP$3-1,$H4,0))</f>
        <v>0</v>
      </c>
      <c r="NQ4" s="257">
        <f>IF($I4="Percentage of Cash Flow",IF($E4&gt;NQ$3-1,(('Operating Pro Forma'!$AG$59-'Operating Pro Forma'!$AG$62)/12)*'Debt Service'!$F4),IF($E4&gt;NQ$3-1,$H4,0))</f>
        <v>0</v>
      </c>
      <c r="NR4" s="257">
        <f>IF($I4="Percentage of Cash Flow",IF($E4&gt;NR$3-1,(('Operating Pro Forma'!$AG$59-'Operating Pro Forma'!$AG$62)/12)*'Debt Service'!$F4),IF($E4&gt;NR$3-1,$H4,0))</f>
        <v>0</v>
      </c>
      <c r="NS4" s="257">
        <f>IF($I4="Percentage of Cash Flow",IF($E4&gt;NS$3-1,(('Operating Pro Forma'!$AG$59-'Operating Pro Forma'!$AG$62)/12)*'Debt Service'!$F4),IF($E4&gt;NS$3-1,$H4,0))</f>
        <v>0</v>
      </c>
      <c r="NT4" s="257">
        <f>IF($I4="Percentage of Cash Flow",IF($E4&gt;NT$3-1,(('Operating Pro Forma'!$AG$59-'Operating Pro Forma'!$AG$62)/12)*'Debt Service'!$F4),IF($E4&gt;NT$3-1,$H4,0))</f>
        <v>0</v>
      </c>
      <c r="NU4" s="257">
        <f>IF($I4="Percentage of Cash Flow",IF($E4&gt;NU$3-1,(('Operating Pro Forma'!$AG$59-'Operating Pro Forma'!$AG$62)/12)*'Debt Service'!$F4),IF($E4&gt;NU$3-1,$H4,0))</f>
        <v>0</v>
      </c>
      <c r="NV4" s="257">
        <f>IF($I4="Percentage of Cash Flow",IF($E4&gt;NV$3-1,(('Operating Pro Forma'!$AG$59-'Operating Pro Forma'!$AG$62)/12)*'Debt Service'!$F4),IF($E4&gt;NV$3-1,$H4,0))</f>
        <v>0</v>
      </c>
      <c r="NW4" s="257">
        <f>IF($I4="Percentage of Cash Flow",IF($E4&gt;NW$3-1,(('Operating Pro Forma'!$AG$59-'Operating Pro Forma'!$AG$62)/12)*'Debt Service'!$F4),IF($E4&gt;NW$3-1,$H4,0))</f>
        <v>0</v>
      </c>
      <c r="NX4" s="257">
        <f>IF($I4="Percentage of Cash Flow",IF($E4&gt;NX$3-1,(('Operating Pro Forma'!$AG$59-'Operating Pro Forma'!$AG$62)/12)*'Debt Service'!$F4),IF($E4&gt;NX$3-1,$H4,0))</f>
        <v>0</v>
      </c>
      <c r="NY4" s="250">
        <f t="shared" ref="NY4:NY14" si="28">SUMIF(NM4:NX4,"&gt;0")</f>
        <v>0</v>
      </c>
      <c r="NZ4" s="257">
        <f>IF($I4="Percentage of Cash Flow",IF($E4&gt;NZ$3-1,(('Operating Pro Forma'!$AH$59-'Operating Pro Forma'!$AH$62)/12)*'Debt Service'!$F4),IF($E4&gt;NZ$3-1,$H4,0))</f>
        <v>0</v>
      </c>
      <c r="OA4" s="257">
        <f>IF($I4="Percentage of Cash Flow",IF($E4&gt;OA$3-1,(('Operating Pro Forma'!$AH$59-'Operating Pro Forma'!$AH$62)/12)*'Debt Service'!$F4),IF($E4&gt;OA$3-1,$H4,0))</f>
        <v>0</v>
      </c>
      <c r="OB4" s="257">
        <f>IF($I4="Percentage of Cash Flow",IF($E4&gt;OB$3-1,(('Operating Pro Forma'!$AH$59-'Operating Pro Forma'!$AH$62)/12)*'Debt Service'!$F4),IF($E4&gt;OB$3-1,$H4,0))</f>
        <v>0</v>
      </c>
      <c r="OC4" s="257">
        <f>IF($I4="Percentage of Cash Flow",IF($E4&gt;OC$3-1,(('Operating Pro Forma'!$AH$59-'Operating Pro Forma'!$AH$62)/12)*'Debt Service'!$F4),IF($E4&gt;OC$3-1,$H4,0))</f>
        <v>0</v>
      </c>
      <c r="OD4" s="257">
        <f>IF($I4="Percentage of Cash Flow",IF($E4&gt;OD$3-1,(('Operating Pro Forma'!$AH$59-'Operating Pro Forma'!$AH$62)/12)*'Debt Service'!$F4),IF($E4&gt;OD$3-1,$H4,0))</f>
        <v>0</v>
      </c>
      <c r="OE4" s="257">
        <f>IF($I4="Percentage of Cash Flow",IF($E4&gt;OE$3-1,(('Operating Pro Forma'!$AH$59-'Operating Pro Forma'!$AH$62)/12)*'Debt Service'!$F4),IF($E4&gt;OE$3-1,$H4,0))</f>
        <v>0</v>
      </c>
      <c r="OF4" s="257">
        <f>IF($I4="Percentage of Cash Flow",IF($E4&gt;OF$3-1,(('Operating Pro Forma'!$AH$59-'Operating Pro Forma'!$AH$62)/12)*'Debt Service'!$F4),IF($E4&gt;OF$3-1,$H4,0))</f>
        <v>0</v>
      </c>
      <c r="OG4" s="257">
        <f>IF($I4="Percentage of Cash Flow",IF($E4&gt;OG$3-1,(('Operating Pro Forma'!$AH$59-'Operating Pro Forma'!$AH$62)/12)*'Debt Service'!$F4),IF($E4&gt;OG$3-1,$H4,0))</f>
        <v>0</v>
      </c>
      <c r="OH4" s="257">
        <f>IF($I4="Percentage of Cash Flow",IF($E4&gt;OH$3-1,(('Operating Pro Forma'!$AH$59-'Operating Pro Forma'!$AH$62)/12)*'Debt Service'!$F4),IF($E4&gt;OH$3-1,$H4,0))</f>
        <v>0</v>
      </c>
      <c r="OI4" s="257">
        <f>IF($I4="Percentage of Cash Flow",IF($E4&gt;OI$3-1,(('Operating Pro Forma'!$AH$59-'Operating Pro Forma'!$AH$62)/12)*'Debt Service'!$F4),IF($E4&gt;OI$3-1,$H4,0))</f>
        <v>0</v>
      </c>
      <c r="OJ4" s="257">
        <f>IF($I4="Percentage of Cash Flow",IF($E4&gt;OJ$3-1,(('Operating Pro Forma'!$AH$59-'Operating Pro Forma'!$AH$62)/12)*'Debt Service'!$F4),IF($E4&gt;OJ$3-1,$H4,0))</f>
        <v>0</v>
      </c>
      <c r="OK4" s="257">
        <f>IF($I4="Percentage of Cash Flow",IF($E4&gt;OK$3-1,(('Operating Pro Forma'!$AH$59-'Operating Pro Forma'!$AH$62)/12)*'Debt Service'!$F4),IF($E4&gt;OK$3-1,$H4,0))</f>
        <v>0</v>
      </c>
      <c r="OL4" s="250">
        <f t="shared" ref="OL4:OL14" si="29">SUMIF(NZ4:OK4,"&gt;0")</f>
        <v>0</v>
      </c>
    </row>
    <row r="5" spans="1:402" x14ac:dyDescent="0.25">
      <c r="A5" s="243">
        <f>'Funding Sources'!A5</f>
        <v>0</v>
      </c>
      <c r="B5" s="222">
        <f>'Funding Sources'!B5:C5</f>
        <v>0</v>
      </c>
      <c r="C5" s="244">
        <f>'Funding Sources'!G5</f>
        <v>0</v>
      </c>
      <c r="D5" s="245"/>
      <c r="E5" s="246"/>
      <c r="F5" s="247"/>
      <c r="G5" s="244">
        <f t="shared" si="0"/>
        <v>0</v>
      </c>
      <c r="H5" s="245"/>
      <c r="I5" s="246"/>
      <c r="J5" s="248"/>
      <c r="M5" s="249">
        <f>IF($I5="Percentage of Cash Flow",IF($E5&gt;M$3-1,(('Operating Pro Forma'!$E$59-'Operating Pro Forma'!$E$62)/12)*'Debt Service'!$F5),IF($E5&gt;M$3-1,$H5,0))</f>
        <v>0</v>
      </c>
      <c r="N5" s="249">
        <f>IF($I5="Percentage of Cash Flow",IF($E5&gt;N$3-1,(('Operating Pro Forma'!$E$59-'Operating Pro Forma'!$E$62)/12)*'Debt Service'!$F5),IF($E5&gt;N$3-1,$H5,0))</f>
        <v>0</v>
      </c>
      <c r="O5" s="249">
        <f>IF($I5="Percentage of Cash Flow",IF($E5&gt;O$3-1,(('Operating Pro Forma'!$E$59-'Operating Pro Forma'!$E$62)/12)*'Debt Service'!$F5),IF($E5&gt;O$3-1,$H5,0))</f>
        <v>0</v>
      </c>
      <c r="P5" s="249">
        <f>IF($I5="Percentage of Cash Flow",IF($E5&gt;P$3-1,(('Operating Pro Forma'!$E$59-'Operating Pro Forma'!$E$62)/12)*'Debt Service'!$F5),IF($E5&gt;P$3-1,$H5,0))</f>
        <v>0</v>
      </c>
      <c r="Q5" s="249">
        <f>IF($I5="Percentage of Cash Flow",IF($E5&gt;Q$3-1,(('Operating Pro Forma'!$E$59-'Operating Pro Forma'!$E$62)/12)*'Debt Service'!$F5),IF($E5&gt;Q$3-1,$H5,0))</f>
        <v>0</v>
      </c>
      <c r="R5" s="249">
        <f>IF($I5="Percentage of Cash Flow",IF($E5&gt;R$3-1,(('Operating Pro Forma'!$E$59-'Operating Pro Forma'!$E$62)/12)*'Debt Service'!$F5),IF($E5&gt;R$3-1,$H5,0))</f>
        <v>0</v>
      </c>
      <c r="S5" s="249">
        <f>IF($I5="Percentage of Cash Flow",IF($E5&gt;S$3-1,(('Operating Pro Forma'!$E$59-'Operating Pro Forma'!$E$62)/12)*'Debt Service'!$F5),IF($E5&gt;S$3-1,$H5,0))</f>
        <v>0</v>
      </c>
      <c r="T5" s="249">
        <f>IF($I5="Percentage of Cash Flow",IF($E5&gt;T$3-1,(('Operating Pro Forma'!$E$59-'Operating Pro Forma'!$E$62)/12)*'Debt Service'!$F5),IF($E5&gt;T$3-1,$H5,0))</f>
        <v>0</v>
      </c>
      <c r="U5" s="249">
        <f>IF($I5="Percentage of Cash Flow",IF($E5&gt;U$3-1,(('Operating Pro Forma'!$E$59-'Operating Pro Forma'!$E$62)/12)*'Debt Service'!$F5),IF($E5&gt;U$3-1,$H5,0))</f>
        <v>0</v>
      </c>
      <c r="V5" s="249">
        <f>IF($I5="Percentage of Cash Flow",IF($E5&gt;V$3-1,(('Operating Pro Forma'!$E$59-'Operating Pro Forma'!$E$62)/12)*'Debt Service'!$F5),IF($E5&gt;V$3-1,$H5,0))</f>
        <v>0</v>
      </c>
      <c r="W5" s="249">
        <f>IF($I5="Percentage of Cash Flow",IF($E5&gt;W$3-1,(('Operating Pro Forma'!$E$59-'Operating Pro Forma'!$E$62)/12)*'Debt Service'!$F5),IF($E5&gt;W$3-1,$H5,0))</f>
        <v>0</v>
      </c>
      <c r="X5" s="249">
        <f>IF($I5="Percentage of Cash Flow",IF($E5&gt;X$3-1,(('Operating Pro Forma'!$E$59-'Operating Pro Forma'!$E$62)/12)*'Debt Service'!$F5),IF($E5&gt;X$3-1,$H5,0))</f>
        <v>0</v>
      </c>
      <c r="Y5" s="250">
        <f t="shared" si="1"/>
        <v>0</v>
      </c>
      <c r="Z5" s="251">
        <f>IF($I5="Percentage of Cash Flow",IF($E5&gt;Z$3-1,(('Operating Pro Forma'!$F$59-'Operating Pro Forma'!$F$62)/12)*'Debt Service'!$F5),IF($E5&gt;Z$3-1,$H5,0))</f>
        <v>0</v>
      </c>
      <c r="AA5" s="251">
        <f>IF($I5="Percentage of Cash Flow",IF($E5&gt;AA$3-1,(('Operating Pro Forma'!$F$59-'Operating Pro Forma'!$F$62)/12)*'Debt Service'!$F5),IF($E5&gt;AA$3-1,$H5,0))</f>
        <v>0</v>
      </c>
      <c r="AB5" s="251">
        <f>IF($I5="Percentage of Cash Flow",IF($E5&gt;AB$3-1,(('Operating Pro Forma'!$F$59-'Operating Pro Forma'!$F$62)/12)*'Debt Service'!$F5),IF($E5&gt;AB$3-1,$H5,0))</f>
        <v>0</v>
      </c>
      <c r="AC5" s="251">
        <f>IF($I5="Percentage of Cash Flow",IF($E5&gt;AC$3-1,(('Operating Pro Forma'!$F$59-'Operating Pro Forma'!$F$62)/12)*'Debt Service'!$F5),IF($E5&gt;AC$3-1,$H5,0))</f>
        <v>0</v>
      </c>
      <c r="AD5" s="251">
        <f>IF($I5="Percentage of Cash Flow",IF($E5&gt;AD$3-1,(('Operating Pro Forma'!$F$59-'Operating Pro Forma'!$F$62)/12)*'Debt Service'!$F5),IF($E5&gt;AD$3-1,$H5,0))</f>
        <v>0</v>
      </c>
      <c r="AE5" s="251">
        <f>IF($I5="Percentage of Cash Flow",IF($E5&gt;AE$3-1,(('Operating Pro Forma'!$F$59-'Operating Pro Forma'!$F$62)/12)*'Debt Service'!$F5),IF($E5&gt;AE$3-1,$H5,0))</f>
        <v>0</v>
      </c>
      <c r="AF5" s="251">
        <f>IF($I5="Percentage of Cash Flow",IF($E5&gt;AF$3-1,(('Operating Pro Forma'!$F$59-'Operating Pro Forma'!$F$62)/12)*'Debt Service'!$F5),IF($E5&gt;AF$3-1,$H5,0))</f>
        <v>0</v>
      </c>
      <c r="AG5" s="251">
        <f>IF($I5="Percentage of Cash Flow",IF($E5&gt;AG$3-1,(('Operating Pro Forma'!$F$59-'Operating Pro Forma'!$F$62)/12)*'Debt Service'!$F5),IF($E5&gt;AG$3-1,$H5,0))</f>
        <v>0</v>
      </c>
      <c r="AH5" s="251">
        <f>IF($I5="Percentage of Cash Flow",IF($E5&gt;AH$3-1,(('Operating Pro Forma'!$F$59-'Operating Pro Forma'!$F$62)/12)*'Debt Service'!$F5),IF($E5&gt;AH$3-1,$H5,0))</f>
        <v>0</v>
      </c>
      <c r="AI5" s="251">
        <f>IF($I5="Percentage of Cash Flow",IF($E5&gt;AI$3-1,(('Operating Pro Forma'!$F$59-'Operating Pro Forma'!$F$62)/12)*'Debt Service'!$F5),IF($E5&gt;AI$3-1,$H5,0))</f>
        <v>0</v>
      </c>
      <c r="AJ5" s="251">
        <f>IF($I5="Percentage of Cash Flow",IF($E5&gt;AJ$3-1,(('Operating Pro Forma'!$F$59-'Operating Pro Forma'!$F$62)/12)*'Debt Service'!$F5),IF($E5&gt;AJ$3-1,$H5,0))</f>
        <v>0</v>
      </c>
      <c r="AK5" s="251">
        <f>IF($I5="Percentage of Cash Flow",IF($E5&gt;AK$3-1,(('Operating Pro Forma'!$F$59-'Operating Pro Forma'!$F$62)/12)*'Debt Service'!$F5),IF($E5&gt;AK$3-1,$H5,0))</f>
        <v>0</v>
      </c>
      <c r="AL5" s="250">
        <f t="shared" si="2"/>
        <v>0</v>
      </c>
      <c r="AM5" s="251">
        <f>IF($I5="Percentage of Cash Flow",IF($E5&gt;AM$3-1,(('Operating Pro Forma'!$G$59-'Operating Pro Forma'!$G$62)/12)*'Debt Service'!$F5),IF($E5&gt;AM$3-1,$H5,0))</f>
        <v>0</v>
      </c>
      <c r="AN5" s="251">
        <f>IF($I5="Percentage of Cash Flow",IF($E5&gt;AN$3-1,(('Operating Pro Forma'!$G$59-'Operating Pro Forma'!$G$62)/12)*'Debt Service'!$F5),IF($E5&gt;AN$3-1,$H5,0))</f>
        <v>0</v>
      </c>
      <c r="AO5" s="251">
        <f>IF($I5="Percentage of Cash Flow",IF($E5&gt;AO$3-1,(('Operating Pro Forma'!$G$59-'Operating Pro Forma'!$G$62)/12)*'Debt Service'!$F5),IF($E5&gt;AO$3-1,$H5,0))</f>
        <v>0</v>
      </c>
      <c r="AP5" s="251">
        <f>IF($I5="Percentage of Cash Flow",IF($E5&gt;AP$3-1,(('Operating Pro Forma'!$G$59-'Operating Pro Forma'!$G$62)/12)*'Debt Service'!$F5),IF($E5&gt;AP$3-1,$H5,0))</f>
        <v>0</v>
      </c>
      <c r="AQ5" s="251">
        <f>IF($I5="Percentage of Cash Flow",IF($E5&gt;AQ$3-1,(('Operating Pro Forma'!$G$59-'Operating Pro Forma'!$G$62)/12)*'Debt Service'!$F5),IF($E5&gt;AQ$3-1,$H5,0))</f>
        <v>0</v>
      </c>
      <c r="AR5" s="251">
        <f>IF($I5="Percentage of Cash Flow",IF($E5&gt;AR$3-1,(('Operating Pro Forma'!$G$59-'Operating Pro Forma'!$G$62)/12)*'Debt Service'!$F5),IF($E5&gt;AR$3-1,$H5,0))</f>
        <v>0</v>
      </c>
      <c r="AS5" s="251">
        <f>IF($I5="Percentage of Cash Flow",IF($E5&gt;AS$3-1,(('Operating Pro Forma'!$G$59-'Operating Pro Forma'!$G$62)/12)*'Debt Service'!$F5),IF($E5&gt;AS$3-1,$H5,0))</f>
        <v>0</v>
      </c>
      <c r="AT5" s="251">
        <f>IF($I5="Percentage of Cash Flow",IF($E5&gt;AT$3-1,(('Operating Pro Forma'!$G$59-'Operating Pro Forma'!$G$62)/12)*'Debt Service'!$F5),IF($E5&gt;AT$3-1,$H5,0))</f>
        <v>0</v>
      </c>
      <c r="AU5" s="251">
        <f>IF($I5="Percentage of Cash Flow",IF($E5&gt;AU$3-1,(('Operating Pro Forma'!$G$59-'Operating Pro Forma'!$G$62)/12)*'Debt Service'!$F5),IF($E5&gt;AU$3-1,$H5,0))</f>
        <v>0</v>
      </c>
      <c r="AV5" s="251">
        <f>IF($I5="Percentage of Cash Flow",IF($E5&gt;AV$3-1,(('Operating Pro Forma'!$G$59-'Operating Pro Forma'!$G$62)/12)*'Debt Service'!$F5),IF($E5&gt;AV$3-1,$H5,0))</f>
        <v>0</v>
      </c>
      <c r="AW5" s="251">
        <f>IF($I5="Percentage of Cash Flow",IF($E5&gt;AW$3-1,(('Operating Pro Forma'!$G$59-'Operating Pro Forma'!$G$62)/12)*'Debt Service'!$F5),IF($E5&gt;AW$3-1,$H5,0))</f>
        <v>0</v>
      </c>
      <c r="AX5" s="251">
        <f>IF($I5="Percentage of Cash Flow",IF($E5&gt;AX$3-1,(('Operating Pro Forma'!$G$59-'Operating Pro Forma'!$G$62)/12)*'Debt Service'!$F5),IF($E5&gt;AX$3-1,$H5,0))</f>
        <v>0</v>
      </c>
      <c r="AY5" s="250">
        <f t="shared" si="3"/>
        <v>0</v>
      </c>
      <c r="AZ5" s="251">
        <f>IF($I5="Percentage of Cash Flow",IF($E5&gt;AZ$3-1,(('Operating Pro Forma'!$H$59-'Operating Pro Forma'!$H$62)/12)*'Debt Service'!$F5),IF($E5&gt;AZ$3-1,$H5,0))</f>
        <v>0</v>
      </c>
      <c r="BA5" s="251">
        <f>IF($I5="Percentage of Cash Flow",IF($E5&gt;BA$3-1,(('Operating Pro Forma'!$H$59-'Operating Pro Forma'!$H$62)/12)*'Debt Service'!$F5),IF($E5&gt;BA$3-1,$H5,0))</f>
        <v>0</v>
      </c>
      <c r="BB5" s="251">
        <f>IF($I5="Percentage of Cash Flow",IF($E5&gt;BB$3-1,(('Operating Pro Forma'!$H$59-'Operating Pro Forma'!$H$62)/12)*'Debt Service'!$F5),IF($E5&gt;BB$3-1,$H5,0))</f>
        <v>0</v>
      </c>
      <c r="BC5" s="251">
        <f>IF($I5="Percentage of Cash Flow",IF($E5&gt;BC$3-1,(('Operating Pro Forma'!$H$59-'Operating Pro Forma'!$H$62)/12)*'Debt Service'!$F5),IF($E5&gt;BC$3-1,$H5,0))</f>
        <v>0</v>
      </c>
      <c r="BD5" s="251">
        <f>IF($I5="Percentage of Cash Flow",IF($E5&gt;BD$3-1,(('Operating Pro Forma'!$H$59-'Operating Pro Forma'!$H$62)/12)*'Debt Service'!$F5),IF($E5&gt;BD$3-1,$H5,0))</f>
        <v>0</v>
      </c>
      <c r="BE5" s="251">
        <f>IF($I5="Percentage of Cash Flow",IF($E5&gt;BE$3-1,(('Operating Pro Forma'!$H$59-'Operating Pro Forma'!$H$62)/12)*'Debt Service'!$F5),IF($E5&gt;BE$3-1,$H5,0))</f>
        <v>0</v>
      </c>
      <c r="BF5" s="251">
        <f>IF($I5="Percentage of Cash Flow",IF($E5&gt;BF$3-1,(('Operating Pro Forma'!$H$59-'Operating Pro Forma'!$H$62)/12)*'Debt Service'!$F5),IF($E5&gt;BF$3-1,$H5,0))</f>
        <v>0</v>
      </c>
      <c r="BG5" s="251">
        <f>IF($I5="Percentage of Cash Flow",IF($E5&gt;BG$3-1,(('Operating Pro Forma'!$H$59-'Operating Pro Forma'!$H$62)/12)*'Debt Service'!$F5),IF($E5&gt;BG$3-1,$H5,0))</f>
        <v>0</v>
      </c>
      <c r="BH5" s="251">
        <f>IF($I5="Percentage of Cash Flow",IF($E5&gt;BH$3-1,(('Operating Pro Forma'!$H$59-'Operating Pro Forma'!$H$62)/12)*'Debt Service'!$F5),IF($E5&gt;BH$3-1,$H5,0))</f>
        <v>0</v>
      </c>
      <c r="BI5" s="251">
        <f>IF($I5="Percentage of Cash Flow",IF($E5&gt;BI$3-1,(('Operating Pro Forma'!$H$59-'Operating Pro Forma'!$H$62)/12)*'Debt Service'!$F5),IF($E5&gt;BI$3-1,$H5,0))</f>
        <v>0</v>
      </c>
      <c r="BJ5" s="251">
        <f>IF($I5="Percentage of Cash Flow",IF($E5&gt;BJ$3-1,(('Operating Pro Forma'!$H$59-'Operating Pro Forma'!$H$62)/12)*'Debt Service'!$F5),IF($E5&gt;BJ$3-1,$H5,0))</f>
        <v>0</v>
      </c>
      <c r="BK5" s="251">
        <f>IF($I5="Percentage of Cash Flow",IF($E5&gt;BK$3-1,(('Operating Pro Forma'!$H$59-'Operating Pro Forma'!$H$62)/12)*'Debt Service'!$F5),IF($E5&gt;BK$3-1,$H5,0))</f>
        <v>0</v>
      </c>
      <c r="BL5" s="250">
        <f t="shared" si="4"/>
        <v>0</v>
      </c>
      <c r="BM5" s="251">
        <f>IF($I5="Percentage of Cash Flow",IF($E5&gt;BM$3-1,(('Operating Pro Forma'!$I$59-'Operating Pro Forma'!$I$62)/12)*'Debt Service'!$F5),IF($E5&gt;BM$3-1,$H5,0))</f>
        <v>0</v>
      </c>
      <c r="BN5" s="251">
        <f>IF($I5="Percentage of Cash Flow",IF($E5&gt;BN$3-1,(('Operating Pro Forma'!$I$59-'Operating Pro Forma'!$I$62)/12)*'Debt Service'!$F5),IF($E5&gt;BN$3-1,$H5,0))</f>
        <v>0</v>
      </c>
      <c r="BO5" s="251">
        <f>IF($I5="Percentage of Cash Flow",IF($E5&gt;BO$3-1,(('Operating Pro Forma'!$I$59-'Operating Pro Forma'!$I$62)/12)*'Debt Service'!$F5),IF($E5&gt;BO$3-1,$H5,0))</f>
        <v>0</v>
      </c>
      <c r="BP5" s="251">
        <f>IF($I5="Percentage of Cash Flow",IF($E5&gt;BP$3-1,(('Operating Pro Forma'!$I$59-'Operating Pro Forma'!$I$62)/12)*'Debt Service'!$F5),IF($E5&gt;BP$3-1,$H5,0))</f>
        <v>0</v>
      </c>
      <c r="BQ5" s="251">
        <f>IF($I5="Percentage of Cash Flow",IF($E5&gt;BQ$3-1,(('Operating Pro Forma'!$I$59-'Operating Pro Forma'!$I$62)/12)*'Debt Service'!$F5),IF($E5&gt;BQ$3-1,$H5,0))</f>
        <v>0</v>
      </c>
      <c r="BR5" s="251">
        <f>IF($I5="Percentage of Cash Flow",IF($E5&gt;BR$3-1,(('Operating Pro Forma'!$I$59-'Operating Pro Forma'!$I$62)/12)*'Debt Service'!$F5),IF($E5&gt;BR$3-1,$H5,0))</f>
        <v>0</v>
      </c>
      <c r="BS5" s="251">
        <f>IF($I5="Percentage of Cash Flow",IF($E5&gt;BS$3-1,(('Operating Pro Forma'!$I$59-'Operating Pro Forma'!$I$62)/12)*'Debt Service'!$F5),IF($E5&gt;BS$3-1,$H5,0))</f>
        <v>0</v>
      </c>
      <c r="BT5" s="251">
        <f>IF($I5="Percentage of Cash Flow",IF($E5&gt;BT$3-1,(('Operating Pro Forma'!$I$59-'Operating Pro Forma'!$I$62)/12)*'Debt Service'!$F5),IF($E5&gt;BT$3-1,$H5,0))</f>
        <v>0</v>
      </c>
      <c r="BU5" s="251">
        <f>IF($I5="Percentage of Cash Flow",IF($E5&gt;BU$3-1,(('Operating Pro Forma'!$I$59-'Operating Pro Forma'!$I$62)/12)*'Debt Service'!$F5),IF($E5&gt;BU$3-1,$H5,0))</f>
        <v>0</v>
      </c>
      <c r="BV5" s="251">
        <f>IF($I5="Percentage of Cash Flow",IF($E5&gt;BV$3-1,(('Operating Pro Forma'!$I$59-'Operating Pro Forma'!$I$62)/12)*'Debt Service'!$F5),IF($E5&gt;BV$3-1,$H5,0))</f>
        <v>0</v>
      </c>
      <c r="BW5" s="251">
        <f>IF($I5="Percentage of Cash Flow",IF($E5&gt;BW$3-1,(('Operating Pro Forma'!$I$59-'Operating Pro Forma'!$I$62)/12)*'Debt Service'!$F5),IF($E5&gt;BW$3-1,$H5,0))</f>
        <v>0</v>
      </c>
      <c r="BX5" s="251">
        <f>IF($I5="Percentage of Cash Flow",IF($E5&gt;BX$3-1,(('Operating Pro Forma'!$I$59-'Operating Pro Forma'!$I$62)/12)*'Debt Service'!$F5),IF($E5&gt;BX$3-1,$H5,0))</f>
        <v>0</v>
      </c>
      <c r="BY5" s="250">
        <f t="shared" si="5"/>
        <v>0</v>
      </c>
      <c r="BZ5" s="251">
        <f>IF($I5="Percentage of Cash Flow",IF($E5&gt;BZ$3-1,(('Operating Pro Forma'!$J$59-'Operating Pro Forma'!$J$62)/12)*'Debt Service'!$F5),IF($E5&gt;BZ$3-1,$H5,0))</f>
        <v>0</v>
      </c>
      <c r="CA5" s="251">
        <f>IF($I5="Percentage of Cash Flow",IF($E5&gt;CA$3-1,(('Operating Pro Forma'!$J$59-'Operating Pro Forma'!$J$62)/12)*'Debt Service'!$F5),IF($E5&gt;CA$3-1,$H5,0))</f>
        <v>0</v>
      </c>
      <c r="CB5" s="251">
        <f>IF($I5="Percentage of Cash Flow",IF($E5&gt;CB$3-1,(('Operating Pro Forma'!$J$59-'Operating Pro Forma'!$J$62)/12)*'Debt Service'!$F5),IF($E5&gt;CB$3-1,$H5,0))</f>
        <v>0</v>
      </c>
      <c r="CC5" s="251">
        <f>IF($I5="Percentage of Cash Flow",IF($E5&gt;CC$3-1,(('Operating Pro Forma'!$J$59-'Operating Pro Forma'!$J$62)/12)*'Debt Service'!$F5),IF($E5&gt;CC$3-1,$H5,0))</f>
        <v>0</v>
      </c>
      <c r="CD5" s="251">
        <f>IF($I5="Percentage of Cash Flow",IF($E5&gt;CD$3-1,(('Operating Pro Forma'!$J$59-'Operating Pro Forma'!$J$62)/12)*'Debt Service'!$F5),IF($E5&gt;CD$3-1,$H5,0))</f>
        <v>0</v>
      </c>
      <c r="CE5" s="251">
        <f>IF($I5="Percentage of Cash Flow",IF($E5&gt;CE$3-1,(('Operating Pro Forma'!$J$59-'Operating Pro Forma'!$J$62)/12)*'Debt Service'!$F5),IF($E5&gt;CE$3-1,$H5,0))</f>
        <v>0</v>
      </c>
      <c r="CF5" s="251">
        <f>IF($I5="Percentage of Cash Flow",IF($E5&gt;CF$3-1,(('Operating Pro Forma'!$J$59-'Operating Pro Forma'!$J$62)/12)*'Debt Service'!$F5),IF($E5&gt;CF$3-1,$H5,0))</f>
        <v>0</v>
      </c>
      <c r="CG5" s="251">
        <f>IF($I5="Percentage of Cash Flow",IF($E5&gt;CG$3-1,(('Operating Pro Forma'!$J$59-'Operating Pro Forma'!$J$62)/12)*'Debt Service'!$F5),IF($E5&gt;CG$3-1,$H5,0))</f>
        <v>0</v>
      </c>
      <c r="CH5" s="251">
        <f>IF($I5="Percentage of Cash Flow",IF($E5&gt;CH$3-1,(('Operating Pro Forma'!$J$59-'Operating Pro Forma'!$J$62)/12)*'Debt Service'!$F5),IF($E5&gt;CH$3-1,$H5,0))</f>
        <v>0</v>
      </c>
      <c r="CI5" s="251">
        <f>IF($I5="Percentage of Cash Flow",IF($E5&gt;CI$3-1,(('Operating Pro Forma'!$J$59-'Operating Pro Forma'!$J$62)/12)*'Debt Service'!$F5),IF($E5&gt;CI$3-1,$H5,0))</f>
        <v>0</v>
      </c>
      <c r="CJ5" s="251">
        <f>IF($I5="Percentage of Cash Flow",IF($E5&gt;CJ$3-1,(('Operating Pro Forma'!$J$59-'Operating Pro Forma'!$J$62)/12)*'Debt Service'!$F5),IF($E5&gt;CJ$3-1,$H5,0))</f>
        <v>0</v>
      </c>
      <c r="CK5" s="251">
        <f>IF($I5="Percentage of Cash Flow",IF($E5&gt;CK$3-1,(('Operating Pro Forma'!$J$59-'Operating Pro Forma'!$J$62)/12)*'Debt Service'!$F5),IF($E5&gt;CK$3-1,$H5,0))</f>
        <v>0</v>
      </c>
      <c r="CL5" s="250">
        <f t="shared" si="6"/>
        <v>0</v>
      </c>
      <c r="CM5" s="251">
        <f>IF($I5="Percentage of Cash Flow",IF($E5&gt;CM$3-1,(('Operating Pro Forma'!$K$59-'Operating Pro Forma'!$K$62)/12)*'Debt Service'!$F5),IF($E5&gt;CM$3-1,$H5,0))</f>
        <v>0</v>
      </c>
      <c r="CN5" s="251">
        <f>IF($I5="Percentage of Cash Flow",IF($E5&gt;CN$3-1,(('Operating Pro Forma'!$K$59-'Operating Pro Forma'!$K$62)/12)*'Debt Service'!$F5),IF($E5&gt;CN$3-1,$H5,0))</f>
        <v>0</v>
      </c>
      <c r="CO5" s="251">
        <f>IF($I5="Percentage of Cash Flow",IF($E5&gt;CO$3-1,(('Operating Pro Forma'!$K$59-'Operating Pro Forma'!$K$62)/12)*'Debt Service'!$F5),IF($E5&gt;CO$3-1,$H5,0))</f>
        <v>0</v>
      </c>
      <c r="CP5" s="251">
        <f>IF($I5="Percentage of Cash Flow",IF($E5&gt;CP$3-1,(('Operating Pro Forma'!$K$59-'Operating Pro Forma'!$K$62)/12)*'Debt Service'!$F5),IF($E5&gt;CP$3-1,$H5,0))</f>
        <v>0</v>
      </c>
      <c r="CQ5" s="251">
        <f>IF($I5="Percentage of Cash Flow",IF($E5&gt;CQ$3-1,(('Operating Pro Forma'!$K$59-'Operating Pro Forma'!$K$62)/12)*'Debt Service'!$F5),IF($E5&gt;CQ$3-1,$H5,0))</f>
        <v>0</v>
      </c>
      <c r="CR5" s="251">
        <f>IF($I5="Percentage of Cash Flow",IF($E5&gt;CR$3-1,(('Operating Pro Forma'!$K$59-'Operating Pro Forma'!$K$62)/12)*'Debt Service'!$F5),IF($E5&gt;CR$3-1,$H5,0))</f>
        <v>0</v>
      </c>
      <c r="CS5" s="251">
        <f>IF($I5="Percentage of Cash Flow",IF($E5&gt;CS$3-1,(('Operating Pro Forma'!$K$59-'Operating Pro Forma'!$K$62)/12)*'Debt Service'!$F5),IF($E5&gt;CS$3-1,$H5,0))</f>
        <v>0</v>
      </c>
      <c r="CT5" s="251">
        <f>IF($I5="Percentage of Cash Flow",IF($E5&gt;CT$3-1,(('Operating Pro Forma'!$K$59-'Operating Pro Forma'!$K$62)/12)*'Debt Service'!$F5),IF($E5&gt;CT$3-1,$H5,0))</f>
        <v>0</v>
      </c>
      <c r="CU5" s="251">
        <f>IF($I5="Percentage of Cash Flow",IF($E5&gt;CU$3-1,(('Operating Pro Forma'!$K$59-'Operating Pro Forma'!$K$62)/12)*'Debt Service'!$F5),IF($E5&gt;CU$3-1,$H5,0))</f>
        <v>0</v>
      </c>
      <c r="CV5" s="251">
        <f>IF($I5="Percentage of Cash Flow",IF($E5&gt;CV$3-1,(('Operating Pro Forma'!$K$59-'Operating Pro Forma'!$K$62)/12)*'Debt Service'!$F5),IF($E5&gt;CV$3-1,$H5,0))</f>
        <v>0</v>
      </c>
      <c r="CW5" s="251">
        <f>IF($I5="Percentage of Cash Flow",IF($E5&gt;CW$3-1,(('Operating Pro Forma'!$K$59-'Operating Pro Forma'!$K$62)/12)*'Debt Service'!$F5),IF($E5&gt;CW$3-1,$H5,0))</f>
        <v>0</v>
      </c>
      <c r="CX5" s="251">
        <f>IF($I5="Percentage of Cash Flow",IF($E5&gt;CX$3-1,(('Operating Pro Forma'!$K$59-'Operating Pro Forma'!$K$62)/12)*'Debt Service'!$F5),IF($E5&gt;CX$3-1,$H5,0))</f>
        <v>0</v>
      </c>
      <c r="CY5" s="250">
        <f t="shared" si="7"/>
        <v>0</v>
      </c>
      <c r="CZ5" s="251">
        <f>IF($I5="Percentage of Cash Flow",IF($E5&gt;CZ$3-1,(('Operating Pro Forma'!$L$59-'Operating Pro Forma'!$L$62)/12)*'Debt Service'!$F5),IF($E5&gt;CZ$3-1,$H5,0))</f>
        <v>0</v>
      </c>
      <c r="DA5" s="251">
        <f>IF($I5="Percentage of Cash Flow",IF($E5&gt;DA$3-1,(('Operating Pro Forma'!$L$59-'Operating Pro Forma'!$L$62)/12)*'Debt Service'!$F5),IF($E5&gt;DA$3-1,$H5,0))</f>
        <v>0</v>
      </c>
      <c r="DB5" s="251">
        <f>IF($I5="Percentage of Cash Flow",IF($E5&gt;DB$3-1,(('Operating Pro Forma'!$L$59-'Operating Pro Forma'!$L$62)/12)*'Debt Service'!$F5),IF($E5&gt;DB$3-1,$H5,0))</f>
        <v>0</v>
      </c>
      <c r="DC5" s="251">
        <f>IF($I5="Percentage of Cash Flow",IF($E5&gt;DC$3-1,(('Operating Pro Forma'!$L$59-'Operating Pro Forma'!$L$62)/12)*'Debt Service'!$F5),IF($E5&gt;DC$3-1,$H5,0))</f>
        <v>0</v>
      </c>
      <c r="DD5" s="251">
        <f>IF($I5="Percentage of Cash Flow",IF($E5&gt;DD$3-1,(('Operating Pro Forma'!$L$59-'Operating Pro Forma'!$L$62)/12)*'Debt Service'!$F5),IF($E5&gt;DD$3-1,$H5,0))</f>
        <v>0</v>
      </c>
      <c r="DE5" s="251">
        <f>IF($I5="Percentage of Cash Flow",IF($E5&gt;DE$3-1,(('Operating Pro Forma'!$L$59-'Operating Pro Forma'!$L$62)/12)*'Debt Service'!$F5),IF($E5&gt;DE$3-1,$H5,0))</f>
        <v>0</v>
      </c>
      <c r="DF5" s="251">
        <f>IF($I5="Percentage of Cash Flow",IF($E5&gt;DF$3-1,(('Operating Pro Forma'!$L$59-'Operating Pro Forma'!$L$62)/12)*'Debt Service'!$F5),IF($E5&gt;DF$3-1,$H5,0))</f>
        <v>0</v>
      </c>
      <c r="DG5" s="251">
        <f>IF($I5="Percentage of Cash Flow",IF($E5&gt;DG$3-1,(('Operating Pro Forma'!$L$59-'Operating Pro Forma'!$L$62)/12)*'Debt Service'!$F5),IF($E5&gt;DG$3-1,$H5,0))</f>
        <v>0</v>
      </c>
      <c r="DH5" s="251">
        <f>IF($I5="Percentage of Cash Flow",IF($E5&gt;DH$3-1,(('Operating Pro Forma'!$L$59-'Operating Pro Forma'!$L$62)/12)*'Debt Service'!$F5),IF($E5&gt;DH$3-1,$H5,0))</f>
        <v>0</v>
      </c>
      <c r="DI5" s="251">
        <f>IF($I5="Percentage of Cash Flow",IF($E5&gt;DI$3-1,(('Operating Pro Forma'!$L$59-'Operating Pro Forma'!$L$62)/12)*'Debt Service'!$F5),IF($E5&gt;DI$3-1,$H5,0))</f>
        <v>0</v>
      </c>
      <c r="DJ5" s="251">
        <f>IF($I5="Percentage of Cash Flow",IF($E5&gt;DJ$3-1,(('Operating Pro Forma'!$L$59-'Operating Pro Forma'!$L$62)/12)*'Debt Service'!$F5),IF($E5&gt;DJ$3-1,$H5,0))</f>
        <v>0</v>
      </c>
      <c r="DK5" s="251">
        <f>IF($I5="Percentage of Cash Flow",IF($E5&gt;DK$3-1,(('Operating Pro Forma'!$L$59-'Operating Pro Forma'!$L$62)/12)*'Debt Service'!$F5),IF($E5&gt;DK$3-1,$H5,0))</f>
        <v>0</v>
      </c>
      <c r="DL5" s="250">
        <f t="shared" si="8"/>
        <v>0</v>
      </c>
      <c r="DM5" s="251">
        <f>IF($I5="Percentage of Cash Flow",IF($E5&gt;DM$3-1,(('Operating Pro Forma'!$M$59-'Operating Pro Forma'!$M$62)/12)*'Debt Service'!$F5),IF($E5&gt;DM$3-1,$H5,0))</f>
        <v>0</v>
      </c>
      <c r="DN5" s="251">
        <f>IF($I5="Percentage of Cash Flow",IF($E5&gt;DN$3-1,(('Operating Pro Forma'!$M$59-'Operating Pro Forma'!$M$62)/12)*'Debt Service'!$F5),IF($E5&gt;DN$3-1,$H5,0))</f>
        <v>0</v>
      </c>
      <c r="DO5" s="251">
        <f>IF($I5="Percentage of Cash Flow",IF($E5&gt;DO$3-1,(('Operating Pro Forma'!$M$59-'Operating Pro Forma'!$M$62)/12)*'Debt Service'!$F5),IF($E5&gt;DO$3-1,$H5,0))</f>
        <v>0</v>
      </c>
      <c r="DP5" s="251">
        <f>IF($I5="Percentage of Cash Flow",IF($E5&gt;DP$3-1,(('Operating Pro Forma'!$M$59-'Operating Pro Forma'!$M$62)/12)*'Debt Service'!$F5),IF($E5&gt;DP$3-1,$H5,0))</f>
        <v>0</v>
      </c>
      <c r="DQ5" s="251">
        <f>IF($I5="Percentage of Cash Flow",IF($E5&gt;DQ$3-1,(('Operating Pro Forma'!$M$59-'Operating Pro Forma'!$M$62)/12)*'Debt Service'!$F5),IF($E5&gt;DQ$3-1,$H5,0))</f>
        <v>0</v>
      </c>
      <c r="DR5" s="251">
        <f>IF($I5="Percentage of Cash Flow",IF($E5&gt;DR$3-1,(('Operating Pro Forma'!$M$59-'Operating Pro Forma'!$M$62)/12)*'Debt Service'!$F5),IF($E5&gt;DR$3-1,$H5,0))</f>
        <v>0</v>
      </c>
      <c r="DS5" s="251">
        <f>IF($I5="Percentage of Cash Flow",IF($E5&gt;DS$3-1,(('Operating Pro Forma'!$M$59-'Operating Pro Forma'!$M$62)/12)*'Debt Service'!$F5),IF($E5&gt;DS$3-1,$H5,0))</f>
        <v>0</v>
      </c>
      <c r="DT5" s="251">
        <f>IF($I5="Percentage of Cash Flow",IF($E5&gt;DT$3-1,(('Operating Pro Forma'!$M$59-'Operating Pro Forma'!$M$62)/12)*'Debt Service'!$F5),IF($E5&gt;DT$3-1,$H5,0))</f>
        <v>0</v>
      </c>
      <c r="DU5" s="251">
        <f>IF($I5="Percentage of Cash Flow",IF($E5&gt;DU$3-1,(('Operating Pro Forma'!$M$59-'Operating Pro Forma'!$M$62)/12)*'Debt Service'!$F5),IF($E5&gt;DU$3-1,$H5,0))</f>
        <v>0</v>
      </c>
      <c r="DV5" s="251">
        <f>IF($I5="Percentage of Cash Flow",IF($E5&gt;DV$3-1,(('Operating Pro Forma'!$M$59-'Operating Pro Forma'!$M$62)/12)*'Debt Service'!$F5),IF($E5&gt;DV$3-1,$H5,0))</f>
        <v>0</v>
      </c>
      <c r="DW5" s="251">
        <f>IF($I5="Percentage of Cash Flow",IF($E5&gt;DW$3-1,(('Operating Pro Forma'!$M$59-'Operating Pro Forma'!$M$62)/12)*'Debt Service'!$F5),IF($E5&gt;DW$3-1,$H5,0))</f>
        <v>0</v>
      </c>
      <c r="DX5" s="251">
        <f>IF($I5="Percentage of Cash Flow",IF($E5&gt;DX$3-1,(('Operating Pro Forma'!$M$59-'Operating Pro Forma'!$M$62)/12)*'Debt Service'!$F5),IF($E5&gt;DX$3-1,$H5,0))</f>
        <v>0</v>
      </c>
      <c r="DY5" s="250">
        <f t="shared" si="9"/>
        <v>0</v>
      </c>
      <c r="DZ5" s="251">
        <f>IF($I5="Percentage of Cash Flow",IF($E5&gt;DZ$3-1,(('Operating Pro Forma'!$N$59-'Operating Pro Forma'!$N$62)/12)*'Debt Service'!$F5),IF($E5&gt;DZ$3-1,$H5,0))</f>
        <v>0</v>
      </c>
      <c r="EA5" s="251">
        <f>IF($I5="Percentage of Cash Flow",IF($E5&gt;EA$3-1,(('Operating Pro Forma'!$N$59-'Operating Pro Forma'!$N$62)/12)*'Debt Service'!$F5),IF($E5&gt;EA$3-1,$H5,0))</f>
        <v>0</v>
      </c>
      <c r="EB5" s="251">
        <f>IF($I5="Percentage of Cash Flow",IF($E5&gt;EB$3-1,(('Operating Pro Forma'!$N$59-'Operating Pro Forma'!$N$62)/12)*'Debt Service'!$F5),IF($E5&gt;EB$3-1,$H5,0))</f>
        <v>0</v>
      </c>
      <c r="EC5" s="251">
        <f>IF($I5="Percentage of Cash Flow",IF($E5&gt;EC$3-1,(('Operating Pro Forma'!$N$59-'Operating Pro Forma'!$N$62)/12)*'Debt Service'!$F5),IF($E5&gt;EC$3-1,$H5,0))</f>
        <v>0</v>
      </c>
      <c r="ED5" s="251">
        <f>IF($I5="Percentage of Cash Flow",IF($E5&gt;ED$3-1,(('Operating Pro Forma'!$N$59-'Operating Pro Forma'!$N$62)/12)*'Debt Service'!$F5),IF($E5&gt;ED$3-1,$H5,0))</f>
        <v>0</v>
      </c>
      <c r="EE5" s="251">
        <f>IF($I5="Percentage of Cash Flow",IF($E5&gt;EE$3-1,(('Operating Pro Forma'!$N$59-'Operating Pro Forma'!$N$62)/12)*'Debt Service'!$F5),IF($E5&gt;EE$3-1,$H5,0))</f>
        <v>0</v>
      </c>
      <c r="EF5" s="251">
        <f>IF($I5="Percentage of Cash Flow",IF($E5&gt;EF$3-1,(('Operating Pro Forma'!$N$59-'Operating Pro Forma'!$N$62)/12)*'Debt Service'!$F5),IF($E5&gt;EF$3-1,$H5,0))</f>
        <v>0</v>
      </c>
      <c r="EG5" s="251">
        <f>IF($I5="Percentage of Cash Flow",IF($E5&gt;EG$3-1,(('Operating Pro Forma'!$N$59-'Operating Pro Forma'!$N$62)/12)*'Debt Service'!$F5),IF($E5&gt;EG$3-1,$H5,0))</f>
        <v>0</v>
      </c>
      <c r="EH5" s="251">
        <f>IF($I5="Percentage of Cash Flow",IF($E5&gt;EH$3-1,(('Operating Pro Forma'!$N$59-'Operating Pro Forma'!$N$62)/12)*'Debt Service'!$F5),IF($E5&gt;EH$3-1,$H5,0))</f>
        <v>0</v>
      </c>
      <c r="EI5" s="251">
        <f>IF($I5="Percentage of Cash Flow",IF($E5&gt;EI$3-1,(('Operating Pro Forma'!$N$59-'Operating Pro Forma'!$N$62)/12)*'Debt Service'!$F5),IF($E5&gt;EI$3-1,$H5,0))</f>
        <v>0</v>
      </c>
      <c r="EJ5" s="251">
        <f>IF($I5="Percentage of Cash Flow",IF($E5&gt;EJ$3-1,(('Operating Pro Forma'!$N$59-'Operating Pro Forma'!$N$62)/12)*'Debt Service'!$F5),IF($E5&gt;EJ$3-1,$H5,0))</f>
        <v>0</v>
      </c>
      <c r="EK5" s="251">
        <f>IF($I5="Percentage of Cash Flow",IF($E5&gt;EK$3-1,(('Operating Pro Forma'!$N$59-'Operating Pro Forma'!$N$62)/12)*'Debt Service'!$F5),IF($E5&gt;EK$3-1,$H5,0))</f>
        <v>0</v>
      </c>
      <c r="EL5" s="250">
        <f t="shared" si="10"/>
        <v>0</v>
      </c>
      <c r="EM5" s="251">
        <f>IF($I5="Percentage of Cash Flow",IF($E5&gt;EM$3-1,(('Operating Pro Forma'!$O$59-'Operating Pro Forma'!$O$62)/12)*'Debt Service'!$F5),IF($E5&gt;EM$3-1,$H5,0))</f>
        <v>0</v>
      </c>
      <c r="EN5" s="251">
        <f>IF($I5="Percentage of Cash Flow",IF($E5&gt;EN$3-1,(('Operating Pro Forma'!$O$59-'Operating Pro Forma'!$O$62)/12)*'Debt Service'!$F5),IF($E5&gt;EN$3-1,$H5,0))</f>
        <v>0</v>
      </c>
      <c r="EO5" s="251">
        <f>IF($I5="Percentage of Cash Flow",IF($E5&gt;EO$3-1,(('Operating Pro Forma'!$O$59-'Operating Pro Forma'!$O$62)/12)*'Debt Service'!$F5),IF($E5&gt;EO$3-1,$H5,0))</f>
        <v>0</v>
      </c>
      <c r="EP5" s="251">
        <f>IF($I5="Percentage of Cash Flow",IF($E5&gt;EP$3-1,(('Operating Pro Forma'!$O$59-'Operating Pro Forma'!$O$62)/12)*'Debt Service'!$F5),IF($E5&gt;EP$3-1,$H5,0))</f>
        <v>0</v>
      </c>
      <c r="EQ5" s="251">
        <f>IF($I5="Percentage of Cash Flow",IF($E5&gt;EQ$3-1,(('Operating Pro Forma'!$O$59-'Operating Pro Forma'!$O$62)/12)*'Debt Service'!$F5),IF($E5&gt;EQ$3-1,$H5,0))</f>
        <v>0</v>
      </c>
      <c r="ER5" s="251">
        <f>IF($I5="Percentage of Cash Flow",IF($E5&gt;ER$3-1,(('Operating Pro Forma'!$O$59-'Operating Pro Forma'!$O$62)/12)*'Debt Service'!$F5),IF($E5&gt;ER$3-1,$H5,0))</f>
        <v>0</v>
      </c>
      <c r="ES5" s="251">
        <f>IF($I5="Percentage of Cash Flow",IF($E5&gt;ES$3-1,(('Operating Pro Forma'!$O$59-'Operating Pro Forma'!$O$62)/12)*'Debt Service'!$F5),IF($E5&gt;ES$3-1,$H5,0))</f>
        <v>0</v>
      </c>
      <c r="ET5" s="251">
        <f>IF($I5="Percentage of Cash Flow",IF($E5&gt;ET$3-1,(('Operating Pro Forma'!$O$59-'Operating Pro Forma'!$O$62)/12)*'Debt Service'!$F5),IF($E5&gt;ET$3-1,$H5,0))</f>
        <v>0</v>
      </c>
      <c r="EU5" s="251">
        <f>IF($I5="Percentage of Cash Flow",IF($E5&gt;EU$3-1,(('Operating Pro Forma'!$O$59-'Operating Pro Forma'!$O$62)/12)*'Debt Service'!$F5),IF($E5&gt;EU$3-1,$H5,0))</f>
        <v>0</v>
      </c>
      <c r="EV5" s="251">
        <f>IF($I5="Percentage of Cash Flow",IF($E5&gt;EV$3-1,(('Operating Pro Forma'!$O$59-'Operating Pro Forma'!$O$62)/12)*'Debt Service'!$F5),IF($E5&gt;EV$3-1,$H5,0))</f>
        <v>0</v>
      </c>
      <c r="EW5" s="251">
        <f>IF($I5="Percentage of Cash Flow",IF($E5&gt;EW$3-1,(('Operating Pro Forma'!$O$59-'Operating Pro Forma'!$O$62)/12)*'Debt Service'!$F5),IF($E5&gt;EW$3-1,$H5,0))</f>
        <v>0</v>
      </c>
      <c r="EX5" s="251">
        <f>IF($I5="Percentage of Cash Flow",IF($E5&gt;EX$3-1,(('Operating Pro Forma'!$O$59-'Operating Pro Forma'!$O$62)/12)*'Debt Service'!$F5),IF($E5&gt;EX$3-1,$H5,0))</f>
        <v>0</v>
      </c>
      <c r="EY5" s="250">
        <f t="shared" si="11"/>
        <v>0</v>
      </c>
      <c r="EZ5" s="251">
        <f>IF($I5="Percentage of Cash Flow",IF($E5&gt;EZ$3-1,(('Operating Pro Forma'!$P$59-'Operating Pro Forma'!$P$62)/12)*'Debt Service'!$F5),IF($E5&gt;EZ$3-1,$H5,0))</f>
        <v>0</v>
      </c>
      <c r="FA5" s="251">
        <f>IF($I5="Percentage of Cash Flow",IF($E5&gt;FA$3-1,(('Operating Pro Forma'!$P$59-'Operating Pro Forma'!$P$62)/12)*'Debt Service'!$F5),IF($E5&gt;FA$3-1,$H5,0))</f>
        <v>0</v>
      </c>
      <c r="FB5" s="251">
        <f>IF($I5="Percentage of Cash Flow",IF($E5&gt;FB$3-1,(('Operating Pro Forma'!$P$59-'Operating Pro Forma'!$P$62)/12)*'Debt Service'!$F5),IF($E5&gt;FB$3-1,$H5,0))</f>
        <v>0</v>
      </c>
      <c r="FC5" s="251">
        <f>IF($I5="Percentage of Cash Flow",IF($E5&gt;FC$3-1,(('Operating Pro Forma'!$P$59-'Operating Pro Forma'!$P$62)/12)*'Debt Service'!$F5),IF($E5&gt;FC$3-1,$H5,0))</f>
        <v>0</v>
      </c>
      <c r="FD5" s="251">
        <f>IF($I5="Percentage of Cash Flow",IF($E5&gt;FD$3-1,(('Operating Pro Forma'!$P$59-'Operating Pro Forma'!$P$62)/12)*'Debt Service'!$F5),IF($E5&gt;FD$3-1,$H5,0))</f>
        <v>0</v>
      </c>
      <c r="FE5" s="251">
        <f>IF($I5="Percentage of Cash Flow",IF($E5&gt;FE$3-1,(('Operating Pro Forma'!$P$59-'Operating Pro Forma'!$P$62)/12)*'Debt Service'!$F5),IF($E5&gt;FE$3-1,$H5,0))</f>
        <v>0</v>
      </c>
      <c r="FF5" s="251">
        <f>IF($I5="Percentage of Cash Flow",IF($E5&gt;FF$3-1,(('Operating Pro Forma'!$P$59-'Operating Pro Forma'!$P$62)/12)*'Debt Service'!$F5),IF($E5&gt;FF$3-1,$H5,0))</f>
        <v>0</v>
      </c>
      <c r="FG5" s="251">
        <f>IF($I5="Percentage of Cash Flow",IF($E5&gt;FG$3-1,(('Operating Pro Forma'!$P$59-'Operating Pro Forma'!$P$62)/12)*'Debt Service'!$F5),IF($E5&gt;FG$3-1,$H5,0))</f>
        <v>0</v>
      </c>
      <c r="FH5" s="251">
        <f>IF($I5="Percentage of Cash Flow",IF($E5&gt;FH$3-1,(('Operating Pro Forma'!$P$59-'Operating Pro Forma'!$P$62)/12)*'Debt Service'!$F5),IF($E5&gt;FH$3-1,$H5,0))</f>
        <v>0</v>
      </c>
      <c r="FI5" s="251">
        <f>IF($I5="Percentage of Cash Flow",IF($E5&gt;FI$3-1,(('Operating Pro Forma'!$P$59-'Operating Pro Forma'!$P$62)/12)*'Debt Service'!$F5),IF($E5&gt;FI$3-1,$H5,0))</f>
        <v>0</v>
      </c>
      <c r="FJ5" s="251">
        <f>IF($I5="Percentage of Cash Flow",IF($E5&gt;FJ$3-1,(('Operating Pro Forma'!$P$59-'Operating Pro Forma'!$P$62)/12)*'Debt Service'!$F5),IF($E5&gt;FJ$3-1,$H5,0))</f>
        <v>0</v>
      </c>
      <c r="FK5" s="251">
        <f>IF($I5="Percentage of Cash Flow",IF($E5&gt;FK$3-1,(('Operating Pro Forma'!$P$59-'Operating Pro Forma'!$P$62)/12)*'Debt Service'!$F5),IF($E5&gt;FK$3-1,$H5,0))</f>
        <v>0</v>
      </c>
      <c r="FL5" s="250">
        <f t="shared" si="12"/>
        <v>0</v>
      </c>
      <c r="FM5" s="251">
        <f>IF($I5="Percentage of Cash Flow",IF($E5&gt;FM$3-1,(('Operating Pro Forma'!$Q$59-'Operating Pro Forma'!$Q$62)/12)*'Debt Service'!$F5),IF($E5&gt;FM$3-1,$H5,0))</f>
        <v>0</v>
      </c>
      <c r="FN5" s="251">
        <f>IF($I5="Percentage of Cash Flow",IF($E5&gt;FN$3-1,(('Operating Pro Forma'!$Q$59-'Operating Pro Forma'!$Q$62)/12)*'Debt Service'!$F5),IF($E5&gt;FN$3-1,$H5,0))</f>
        <v>0</v>
      </c>
      <c r="FO5" s="251">
        <f>IF($I5="Percentage of Cash Flow",IF($E5&gt;FO$3-1,(('Operating Pro Forma'!$Q$59-'Operating Pro Forma'!$Q$62)/12)*'Debt Service'!$F5),IF($E5&gt;FO$3-1,$H5,0))</f>
        <v>0</v>
      </c>
      <c r="FP5" s="251">
        <f>IF($I5="Percentage of Cash Flow",IF($E5&gt;FP$3-1,(('Operating Pro Forma'!$Q$59-'Operating Pro Forma'!$Q$62)/12)*'Debt Service'!$F5),IF($E5&gt;FP$3-1,$H5,0))</f>
        <v>0</v>
      </c>
      <c r="FQ5" s="251">
        <f>IF($I5="Percentage of Cash Flow",IF($E5&gt;FQ$3-1,(('Operating Pro Forma'!$Q$59-'Operating Pro Forma'!$Q$62)/12)*'Debt Service'!$F5),IF($E5&gt;FQ$3-1,$H5,0))</f>
        <v>0</v>
      </c>
      <c r="FR5" s="251">
        <f>IF($I5="Percentage of Cash Flow",IF($E5&gt;FR$3-1,(('Operating Pro Forma'!$Q$59-'Operating Pro Forma'!$Q$62)/12)*'Debt Service'!$F5),IF($E5&gt;FR$3-1,$H5,0))</f>
        <v>0</v>
      </c>
      <c r="FS5" s="251">
        <f>IF($I5="Percentage of Cash Flow",IF($E5&gt;FS$3-1,(('Operating Pro Forma'!$Q$59-'Operating Pro Forma'!$Q$62)/12)*'Debt Service'!$F5),IF($E5&gt;FS$3-1,$H5,0))</f>
        <v>0</v>
      </c>
      <c r="FT5" s="251">
        <f>IF($I5="Percentage of Cash Flow",IF($E5&gt;FT$3-1,(('Operating Pro Forma'!$Q$59-'Operating Pro Forma'!$Q$62)/12)*'Debt Service'!$F5),IF($E5&gt;FT$3-1,$H5,0))</f>
        <v>0</v>
      </c>
      <c r="FU5" s="251">
        <f>IF($I5="Percentage of Cash Flow",IF($E5&gt;FU$3-1,(('Operating Pro Forma'!$Q$59-'Operating Pro Forma'!$Q$62)/12)*'Debt Service'!$F5),IF($E5&gt;FU$3-1,$H5,0))</f>
        <v>0</v>
      </c>
      <c r="FV5" s="251">
        <f>IF($I5="Percentage of Cash Flow",IF($E5&gt;FV$3-1,(('Operating Pro Forma'!$Q$59-'Operating Pro Forma'!$Q$62)/12)*'Debt Service'!$F5),IF($E5&gt;FV$3-1,$H5,0))</f>
        <v>0</v>
      </c>
      <c r="FW5" s="251">
        <f>IF($I5="Percentage of Cash Flow",IF($E5&gt;FW$3-1,(('Operating Pro Forma'!$Q$59-'Operating Pro Forma'!$Q$62)/12)*'Debt Service'!$F5),IF($E5&gt;FW$3-1,$H5,0))</f>
        <v>0</v>
      </c>
      <c r="FX5" s="251">
        <f>IF($I5="Percentage of Cash Flow",IF($E5&gt;FX$3-1,(('Operating Pro Forma'!$Q$59-'Operating Pro Forma'!$Q$62)/12)*'Debt Service'!$F5),IF($E5&gt;FX$3-1,$H5,0))</f>
        <v>0</v>
      </c>
      <c r="FY5" s="250">
        <f t="shared" si="13"/>
        <v>0</v>
      </c>
      <c r="FZ5" s="251">
        <f>IF($I5="Percentage of Cash Flow",IF($E5&gt;FZ$3-1,(('Operating Pro Forma'!$R$59-'Operating Pro Forma'!$R$62)/12)*'Debt Service'!$F5),IF($E5&gt;FZ$3-1,$H5,0))</f>
        <v>0</v>
      </c>
      <c r="GA5" s="251">
        <f>IF($I5="Percentage of Cash Flow",IF($E5&gt;GA$3-1,(('Operating Pro Forma'!$R$59-'Operating Pro Forma'!$R$62)/12)*'Debt Service'!$F5),IF($E5&gt;GA$3-1,$H5,0))</f>
        <v>0</v>
      </c>
      <c r="GB5" s="251">
        <f>IF($I5="Percentage of Cash Flow",IF($E5&gt;GB$3-1,(('Operating Pro Forma'!$R$59-'Operating Pro Forma'!$R$62)/12)*'Debt Service'!$F5),IF($E5&gt;GB$3-1,$H5,0))</f>
        <v>0</v>
      </c>
      <c r="GC5" s="251">
        <f>IF($I5="Percentage of Cash Flow",IF($E5&gt;GC$3-1,(('Operating Pro Forma'!$R$59-'Operating Pro Forma'!$R$62)/12)*'Debt Service'!$F5),IF($E5&gt;GC$3-1,$H5,0))</f>
        <v>0</v>
      </c>
      <c r="GD5" s="251">
        <f>IF($I5="Percentage of Cash Flow",IF($E5&gt;GD$3-1,(('Operating Pro Forma'!$R$59-'Operating Pro Forma'!$R$62)/12)*'Debt Service'!$F5),IF($E5&gt;GD$3-1,$H5,0))</f>
        <v>0</v>
      </c>
      <c r="GE5" s="251">
        <f>IF($I5="Percentage of Cash Flow",IF($E5&gt;GE$3-1,(('Operating Pro Forma'!$R$59-'Operating Pro Forma'!$R$62)/12)*'Debt Service'!$F5),IF($E5&gt;GE$3-1,$H5,0))</f>
        <v>0</v>
      </c>
      <c r="GF5" s="251">
        <f>IF($I5="Percentage of Cash Flow",IF($E5&gt;GF$3-1,(('Operating Pro Forma'!$R$59-'Operating Pro Forma'!$R$62)/12)*'Debt Service'!$F5),IF($E5&gt;GF$3-1,$H5,0))</f>
        <v>0</v>
      </c>
      <c r="GG5" s="251">
        <f>IF($I5="Percentage of Cash Flow",IF($E5&gt;GG$3-1,(('Operating Pro Forma'!$R$59-'Operating Pro Forma'!$R$62)/12)*'Debt Service'!$F5),IF($E5&gt;GG$3-1,$H5,0))</f>
        <v>0</v>
      </c>
      <c r="GH5" s="251">
        <f>IF($I5="Percentage of Cash Flow",IF($E5&gt;GH$3-1,(('Operating Pro Forma'!$R$59-'Operating Pro Forma'!$R$62)/12)*'Debt Service'!$F5),IF($E5&gt;GH$3-1,$H5,0))</f>
        <v>0</v>
      </c>
      <c r="GI5" s="251">
        <f>IF($I5="Percentage of Cash Flow",IF($E5&gt;GI$3-1,(('Operating Pro Forma'!$R$59-'Operating Pro Forma'!$R$62)/12)*'Debt Service'!$F5),IF($E5&gt;GI$3-1,$H5,0))</f>
        <v>0</v>
      </c>
      <c r="GJ5" s="251">
        <f>IF($I5="Percentage of Cash Flow",IF($E5&gt;GJ$3-1,(('Operating Pro Forma'!$R$59-'Operating Pro Forma'!$R$62)/12)*'Debt Service'!$F5),IF($E5&gt;GJ$3-1,$H5,0))</f>
        <v>0</v>
      </c>
      <c r="GK5" s="251">
        <f>IF($I5="Percentage of Cash Flow",IF($E5&gt;GK$3-1,(('Operating Pro Forma'!$R$59-'Operating Pro Forma'!$R$62)/12)*'Debt Service'!$F5),IF($E5&gt;GK$3-1,$H5,0))</f>
        <v>0</v>
      </c>
      <c r="GL5" s="250">
        <f t="shared" si="14"/>
        <v>0</v>
      </c>
      <c r="GM5" s="251">
        <f>IF($I5="Percentage of Cash Flow",IF($E5&gt;GM$3-1,(('Operating Pro Forma'!$S$59-'Operating Pro Forma'!$S$62)/12)*'Debt Service'!$F5),IF($E5&gt;GM$3-1,$H5,0))</f>
        <v>0</v>
      </c>
      <c r="GN5" s="251">
        <f>IF($I5="Percentage of Cash Flow",IF($E5&gt;GN$3-1,(('Operating Pro Forma'!$S$59-'Operating Pro Forma'!$S$62)/12)*'Debt Service'!$F5),IF($E5&gt;GN$3-1,$H5,0))</f>
        <v>0</v>
      </c>
      <c r="GO5" s="251">
        <f>IF($I5="Percentage of Cash Flow",IF($E5&gt;GO$3-1,(('Operating Pro Forma'!$S$59-'Operating Pro Forma'!$S$62)/12)*'Debt Service'!$F5),IF($E5&gt;GO$3-1,$H5,0))</f>
        <v>0</v>
      </c>
      <c r="GP5" s="251">
        <f>IF($I5="Percentage of Cash Flow",IF($E5&gt;GP$3-1,(('Operating Pro Forma'!$S$59-'Operating Pro Forma'!$S$62)/12)*'Debt Service'!$F5),IF($E5&gt;GP$3-1,$H5,0))</f>
        <v>0</v>
      </c>
      <c r="GQ5" s="251">
        <f>IF($I5="Percentage of Cash Flow",IF($E5&gt;GQ$3-1,(('Operating Pro Forma'!$S$59-'Operating Pro Forma'!$S$62)/12)*'Debt Service'!$F5),IF($E5&gt;GQ$3-1,$H5,0))</f>
        <v>0</v>
      </c>
      <c r="GR5" s="251">
        <f>IF($I5="Percentage of Cash Flow",IF($E5&gt;GR$3-1,(('Operating Pro Forma'!$S$59-'Operating Pro Forma'!$S$62)/12)*'Debt Service'!$F5),IF($E5&gt;GR$3-1,$H5,0))</f>
        <v>0</v>
      </c>
      <c r="GS5" s="251">
        <f>IF($I5="Percentage of Cash Flow",IF($E5&gt;GS$3-1,(('Operating Pro Forma'!$S$59-'Operating Pro Forma'!$S$62)/12)*'Debt Service'!$F5),IF($E5&gt;GS$3-1,$H5,0))</f>
        <v>0</v>
      </c>
      <c r="GT5" s="251">
        <f>IF($I5="Percentage of Cash Flow",IF($E5&gt;GT$3-1,(('Operating Pro Forma'!$S$59-'Operating Pro Forma'!$S$62)/12)*'Debt Service'!$F5),IF($E5&gt;GT$3-1,$H5,0))</f>
        <v>0</v>
      </c>
      <c r="GU5" s="251">
        <f>IF($I5="Percentage of Cash Flow",IF($E5&gt;GU$3-1,(('Operating Pro Forma'!$S$59-'Operating Pro Forma'!$S$62)/12)*'Debt Service'!$F5),IF($E5&gt;GU$3-1,$H5,0))</f>
        <v>0</v>
      </c>
      <c r="GV5" s="251">
        <f>IF($I5="Percentage of Cash Flow",IF($E5&gt;GV$3-1,(('Operating Pro Forma'!$S$59-'Operating Pro Forma'!$S$62)/12)*'Debt Service'!$F5),IF($E5&gt;GV$3-1,$H5,0))</f>
        <v>0</v>
      </c>
      <c r="GW5" s="251">
        <f>IF($I5="Percentage of Cash Flow",IF($E5&gt;GW$3-1,(('Operating Pro Forma'!$S$59-'Operating Pro Forma'!$S$62)/12)*'Debt Service'!$F5),IF($E5&gt;GW$3-1,$H5,0))</f>
        <v>0</v>
      </c>
      <c r="GX5" s="251">
        <f>IF($I5="Percentage of Cash Flow",IF($E5&gt;GX$3-1,(('Operating Pro Forma'!$S$59-'Operating Pro Forma'!$S$62)/12)*'Debt Service'!$F5),IF($E5&gt;GX$3-1,$H5,0))</f>
        <v>0</v>
      </c>
      <c r="GY5" s="250">
        <f t="shared" si="15"/>
        <v>0</v>
      </c>
      <c r="GZ5" s="251">
        <f>IF($I5="Percentage of Cash Flow",IF($E5&gt;GZ$3-1,(('Operating Pro Forma'!$T$59-'Operating Pro Forma'!$T$62)/12)*'Debt Service'!$F5),IF($E5&gt;GZ$3-1,$H5,0))</f>
        <v>0</v>
      </c>
      <c r="HA5" s="251">
        <f>IF($I5="Percentage of Cash Flow",IF($E5&gt;HA$3-1,(('Operating Pro Forma'!$T$59-'Operating Pro Forma'!$T$62)/12)*'Debt Service'!$F5),IF($E5&gt;HA$3-1,$H5,0))</f>
        <v>0</v>
      </c>
      <c r="HB5" s="251">
        <f>IF($I5="Percentage of Cash Flow",IF($E5&gt;HB$3-1,(('Operating Pro Forma'!$T$59-'Operating Pro Forma'!$T$62)/12)*'Debt Service'!$F5),IF($E5&gt;HB$3-1,$H5,0))</f>
        <v>0</v>
      </c>
      <c r="HC5" s="251">
        <f>IF($I5="Percentage of Cash Flow",IF($E5&gt;HC$3-1,(('Operating Pro Forma'!$T$59-'Operating Pro Forma'!$T$62)/12)*'Debt Service'!$F5),IF($E5&gt;HC$3-1,$H5,0))</f>
        <v>0</v>
      </c>
      <c r="HD5" s="251">
        <f>IF($I5="Percentage of Cash Flow",IF($E5&gt;HD$3-1,(('Operating Pro Forma'!$T$59-'Operating Pro Forma'!$T$62)/12)*'Debt Service'!$F5),IF($E5&gt;HD$3-1,$H5,0))</f>
        <v>0</v>
      </c>
      <c r="HE5" s="251">
        <f>IF($I5="Percentage of Cash Flow",IF($E5&gt;HE$3-1,(('Operating Pro Forma'!$T$59-'Operating Pro Forma'!$T$62)/12)*'Debt Service'!$F5),IF($E5&gt;HE$3-1,$H5,0))</f>
        <v>0</v>
      </c>
      <c r="HF5" s="251">
        <f>IF($I5="Percentage of Cash Flow",IF($E5&gt;HF$3-1,(('Operating Pro Forma'!$T$59-'Operating Pro Forma'!$T$62)/12)*'Debt Service'!$F5),IF($E5&gt;HF$3-1,$H5,0))</f>
        <v>0</v>
      </c>
      <c r="HG5" s="251">
        <f>IF($I5="Percentage of Cash Flow",IF($E5&gt;HG$3-1,(('Operating Pro Forma'!$T$59-'Operating Pro Forma'!$T$62)/12)*'Debt Service'!$F5),IF($E5&gt;HG$3-1,$H5,0))</f>
        <v>0</v>
      </c>
      <c r="HH5" s="251">
        <f>IF($I5="Percentage of Cash Flow",IF($E5&gt;HH$3-1,(('Operating Pro Forma'!$T$59-'Operating Pro Forma'!$T$62)/12)*'Debt Service'!$F5),IF($E5&gt;HH$3-1,$H5,0))</f>
        <v>0</v>
      </c>
      <c r="HI5" s="251">
        <f>IF($I5="Percentage of Cash Flow",IF($E5&gt;HI$3-1,(('Operating Pro Forma'!$T$59-'Operating Pro Forma'!$T$62)/12)*'Debt Service'!$F5),IF($E5&gt;HI$3-1,$H5,0))</f>
        <v>0</v>
      </c>
      <c r="HJ5" s="251">
        <f>IF($I5="Percentage of Cash Flow",IF($E5&gt;HJ$3-1,(('Operating Pro Forma'!$T$59-'Operating Pro Forma'!$T$62)/12)*'Debt Service'!$F5),IF($E5&gt;HJ$3-1,$H5,0))</f>
        <v>0</v>
      </c>
      <c r="HK5" s="251">
        <f>IF($I5="Percentage of Cash Flow",IF($E5&gt;HK$3-1,(('Operating Pro Forma'!$T$59-'Operating Pro Forma'!$T$62)/12)*'Debt Service'!$F5),IF($E5&gt;HK$3-1,$H5,0))</f>
        <v>0</v>
      </c>
      <c r="HL5" s="250">
        <f t="shared" si="16"/>
        <v>0</v>
      </c>
      <c r="HM5" s="251">
        <f>IF($I5="Percentage of Cash Flow",IF($E5&gt;HM$3-1,(('Operating Pro Forma'!$U$59-'Operating Pro Forma'!$U$62)/12)*'Debt Service'!$F5),IF($E5&gt;HM$3-1,$H5,0))</f>
        <v>0</v>
      </c>
      <c r="HN5" s="251">
        <f>IF($I5="Percentage of Cash Flow",IF($E5&gt;HN$3-1,(('Operating Pro Forma'!$U$59-'Operating Pro Forma'!$U$62)/12)*'Debt Service'!$F5),IF($E5&gt;HN$3-1,$H5,0))</f>
        <v>0</v>
      </c>
      <c r="HO5" s="251">
        <f>IF($I5="Percentage of Cash Flow",IF($E5&gt;HO$3-1,(('Operating Pro Forma'!$U$59-'Operating Pro Forma'!$U$62)/12)*'Debt Service'!$F5),IF($E5&gt;HO$3-1,$H5,0))</f>
        <v>0</v>
      </c>
      <c r="HP5" s="251">
        <f>IF($I5="Percentage of Cash Flow",IF($E5&gt;HP$3-1,(('Operating Pro Forma'!$U$59-'Operating Pro Forma'!$U$62)/12)*'Debt Service'!$F5),IF($E5&gt;HP$3-1,$H5,0))</f>
        <v>0</v>
      </c>
      <c r="HQ5" s="251">
        <f>IF($I5="Percentage of Cash Flow",IF($E5&gt;HQ$3-1,(('Operating Pro Forma'!$U$59-'Operating Pro Forma'!$U$62)/12)*'Debt Service'!$F5),IF($E5&gt;HQ$3-1,$H5,0))</f>
        <v>0</v>
      </c>
      <c r="HR5" s="251">
        <f>IF($I5="Percentage of Cash Flow",IF($E5&gt;HR$3-1,(('Operating Pro Forma'!$U$59-'Operating Pro Forma'!$U$62)/12)*'Debt Service'!$F5),IF($E5&gt;HR$3-1,$H5,0))</f>
        <v>0</v>
      </c>
      <c r="HS5" s="251">
        <f>IF($I5="Percentage of Cash Flow",IF($E5&gt;HS$3-1,(('Operating Pro Forma'!$U$59-'Operating Pro Forma'!$U$62)/12)*'Debt Service'!$F5),IF($E5&gt;HS$3-1,$H5,0))</f>
        <v>0</v>
      </c>
      <c r="HT5" s="251">
        <f>IF($I5="Percentage of Cash Flow",IF($E5&gt;HT$3-1,(('Operating Pro Forma'!$U$59-'Operating Pro Forma'!$U$62)/12)*'Debt Service'!$F5),IF($E5&gt;HT$3-1,$H5,0))</f>
        <v>0</v>
      </c>
      <c r="HU5" s="251">
        <f>IF($I5="Percentage of Cash Flow",IF($E5&gt;HU$3-1,(('Operating Pro Forma'!$U$59-'Operating Pro Forma'!$U$62)/12)*'Debt Service'!$F5),IF($E5&gt;HU$3-1,$H5,0))</f>
        <v>0</v>
      </c>
      <c r="HV5" s="251">
        <f>IF($I5="Percentage of Cash Flow",IF($E5&gt;HV$3-1,(('Operating Pro Forma'!$U$59-'Operating Pro Forma'!$U$62)/12)*'Debt Service'!$F5),IF($E5&gt;HV$3-1,$H5,0))</f>
        <v>0</v>
      </c>
      <c r="HW5" s="251">
        <f>IF($I5="Percentage of Cash Flow",IF($E5&gt;HW$3-1,(('Operating Pro Forma'!$U$59-'Operating Pro Forma'!$U$62)/12)*'Debt Service'!$F5),IF($E5&gt;HW$3-1,$H5,0))</f>
        <v>0</v>
      </c>
      <c r="HX5" s="251">
        <f>IF($I5="Percentage of Cash Flow",IF($E5&gt;HX$3-1,(('Operating Pro Forma'!$U$59-'Operating Pro Forma'!$U$62)/12)*'Debt Service'!$F5),IF($E5&gt;HX$3-1,$H5,0))</f>
        <v>0</v>
      </c>
      <c r="HY5" s="250">
        <f t="shared" si="17"/>
        <v>0</v>
      </c>
      <c r="HZ5" s="251">
        <f>IF($I5="Percentage of Cash Flow",IF($E5&gt;HZ$3-1,(('Operating Pro Forma'!$V$59-'Operating Pro Forma'!$V$62)/12)*'Debt Service'!$F5),IF($E5&gt;HZ$3-1,$H5,0))</f>
        <v>0</v>
      </c>
      <c r="IA5" s="251">
        <f>IF($I5="Percentage of Cash Flow",IF($E5&gt;IA$3-1,(('Operating Pro Forma'!$V$59-'Operating Pro Forma'!$V$62)/12)*'Debt Service'!$F5),IF($E5&gt;IA$3-1,$H5,0))</f>
        <v>0</v>
      </c>
      <c r="IB5" s="251">
        <f>IF($I5="Percentage of Cash Flow",IF($E5&gt;IB$3-1,(('Operating Pro Forma'!$V$59-'Operating Pro Forma'!$V$62)/12)*'Debt Service'!$F5),IF($E5&gt;IB$3-1,$H5,0))</f>
        <v>0</v>
      </c>
      <c r="IC5" s="251">
        <f>IF($I5="Percentage of Cash Flow",IF($E5&gt;IC$3-1,(('Operating Pro Forma'!$V$59-'Operating Pro Forma'!$V$62)/12)*'Debt Service'!$F5),IF($E5&gt;IC$3-1,$H5,0))</f>
        <v>0</v>
      </c>
      <c r="ID5" s="251">
        <f>IF($I5="Percentage of Cash Flow",IF($E5&gt;ID$3-1,(('Operating Pro Forma'!$V$59-'Operating Pro Forma'!$V$62)/12)*'Debt Service'!$F5),IF($E5&gt;ID$3-1,$H5,0))</f>
        <v>0</v>
      </c>
      <c r="IE5" s="251">
        <f>IF($I5="Percentage of Cash Flow",IF($E5&gt;IE$3-1,(('Operating Pro Forma'!$V$59-'Operating Pro Forma'!$V$62)/12)*'Debt Service'!$F5),IF($E5&gt;IE$3-1,$H5,0))</f>
        <v>0</v>
      </c>
      <c r="IF5" s="251">
        <f>IF($I5="Percentage of Cash Flow",IF($E5&gt;IF$3-1,(('Operating Pro Forma'!$V$59-'Operating Pro Forma'!$V$62)/12)*'Debt Service'!$F5),IF($E5&gt;IF$3-1,$H5,0))</f>
        <v>0</v>
      </c>
      <c r="IG5" s="251">
        <f>IF($I5="Percentage of Cash Flow",IF($E5&gt;IG$3-1,(('Operating Pro Forma'!$V$59-'Operating Pro Forma'!$V$62)/12)*'Debt Service'!$F5),IF($E5&gt;IG$3-1,$H5,0))</f>
        <v>0</v>
      </c>
      <c r="IH5" s="251">
        <f>IF($I5="Percentage of Cash Flow",IF($E5&gt;IH$3-1,(('Operating Pro Forma'!$V$59-'Operating Pro Forma'!$V$62)/12)*'Debt Service'!$F5),IF($E5&gt;IH$3-1,$H5,0))</f>
        <v>0</v>
      </c>
      <c r="II5" s="251">
        <f>IF($I5="Percentage of Cash Flow",IF($E5&gt;II$3-1,(('Operating Pro Forma'!$V$59-'Operating Pro Forma'!$V$62)/12)*'Debt Service'!$F5),IF($E5&gt;II$3-1,$H5,0))</f>
        <v>0</v>
      </c>
      <c r="IJ5" s="251">
        <f>IF($I5="Percentage of Cash Flow",IF($E5&gt;IJ$3-1,(('Operating Pro Forma'!$V$59-'Operating Pro Forma'!$V$62)/12)*'Debt Service'!$F5),IF($E5&gt;IJ$3-1,$H5,0))</f>
        <v>0</v>
      </c>
      <c r="IK5" s="251">
        <f>IF($I5="Percentage of Cash Flow",IF($E5&gt;IK$3-1,(('Operating Pro Forma'!$V$59-'Operating Pro Forma'!$V$62)/12)*'Debt Service'!$F5),IF($E5&gt;IK$3-1,$H5,0))</f>
        <v>0</v>
      </c>
      <c r="IL5" s="250">
        <f t="shared" si="18"/>
        <v>0</v>
      </c>
      <c r="IM5" s="251">
        <f>IF($I5="Percentage of Cash Flow",IF($E5&gt;IM$3-1,(('Operating Pro Forma'!$W$59-'Operating Pro Forma'!$W$62)/12)*'Debt Service'!#REF!),IF($E5&gt;IM$3-1,$H5,0))</f>
        <v>0</v>
      </c>
      <c r="IN5" s="251">
        <f>IF($I5="Percentage of Cash Flow",IF($E5&gt;IN$3-1,(('Operating Pro Forma'!$W$59-'Operating Pro Forma'!$W$62)/12)*'Debt Service'!#REF!),IF($E5&gt;IN$3-1,$H5,0))</f>
        <v>0</v>
      </c>
      <c r="IO5" s="251">
        <f>IF($I5="Percentage of Cash Flow",IF($E5&gt;IO$3-1,(('Operating Pro Forma'!$W$59-'Operating Pro Forma'!$W$62)/12)*'Debt Service'!#REF!),IF($E5&gt;IO$3-1,$H5,0))</f>
        <v>0</v>
      </c>
      <c r="IP5" s="251">
        <f>IF($I5="Percentage of Cash Flow",IF($E5&gt;IP$3-1,(('Operating Pro Forma'!$W$59-'Operating Pro Forma'!$W$62)/12)*'Debt Service'!#REF!),IF($E5&gt;IP$3-1,$H5,0))</f>
        <v>0</v>
      </c>
      <c r="IQ5" s="251">
        <f>IF($I5="Percentage of Cash Flow",IF($E5&gt;IQ$3-1,(('Operating Pro Forma'!$W$59-'Operating Pro Forma'!$W$62)/12)*'Debt Service'!#REF!),IF($E5&gt;IQ$3-1,$H5,0))</f>
        <v>0</v>
      </c>
      <c r="IR5" s="251">
        <f>IF($I5="Percentage of Cash Flow",IF($E5&gt;IR$3-1,(('Operating Pro Forma'!$W$59-'Operating Pro Forma'!$W$62)/12)*'Debt Service'!#REF!),IF($E5&gt;IR$3-1,$H5,0))</f>
        <v>0</v>
      </c>
      <c r="IS5" s="251">
        <f>IF($I5="Percentage of Cash Flow",IF($E5&gt;IS$3-1,(('Operating Pro Forma'!$W$59-'Operating Pro Forma'!$W$62)/12)*'Debt Service'!#REF!),IF($E5&gt;IS$3-1,$H5,0))</f>
        <v>0</v>
      </c>
      <c r="IT5" s="251">
        <f>IF($I5="Percentage of Cash Flow",IF($E5&gt;IT$3-1,(('Operating Pro Forma'!$W$59-'Operating Pro Forma'!$W$62)/12)*'Debt Service'!#REF!),IF($E5&gt;IT$3-1,$H5,0))</f>
        <v>0</v>
      </c>
      <c r="IU5" s="251">
        <f>IF($I5="Percentage of Cash Flow",IF($E5&gt;IU$3-1,(('Operating Pro Forma'!$W$59-'Operating Pro Forma'!$W$62)/12)*'Debt Service'!#REF!),IF($E5&gt;IU$3-1,$H5,0))</f>
        <v>0</v>
      </c>
      <c r="IV5" s="251">
        <f>IF($I5="Percentage of Cash Flow",IF($E5&gt;IV$3-1,(('Operating Pro Forma'!$W$59-'Operating Pro Forma'!$W$62)/12)*'Debt Service'!#REF!),IF($E5&gt;IV$3-1,$H5,0))</f>
        <v>0</v>
      </c>
      <c r="IW5" s="251">
        <f>IF($I5="Percentage of Cash Flow",IF($E5&gt;IW$3-1,(('Operating Pro Forma'!$W$59-'Operating Pro Forma'!$W$62)/12)*'Debt Service'!#REF!),IF($E5&gt;IW$3-1,$H5,0))</f>
        <v>0</v>
      </c>
      <c r="IX5" s="251">
        <f>IF($I5="Percentage of Cash Flow",IF($E5&gt;IX$3-1,(('Operating Pro Forma'!$W$59-'Operating Pro Forma'!$W$62)/12)*'Debt Service'!#REF!),IF($E5&gt;IX$3-1,$H5,0))</f>
        <v>0</v>
      </c>
      <c r="IY5" s="250">
        <f t="shared" si="19"/>
        <v>0</v>
      </c>
      <c r="IZ5" s="251">
        <f>IF($I5="Percentage of Cash Flow",IF($E5&gt;IZ$3-1,(('Operating Pro Forma'!$X$59-'Operating Pro Forma'!$X$62)/12)*'Debt Service'!$F5),IF($E5&gt;IZ$3-1,$H5,0))</f>
        <v>0</v>
      </c>
      <c r="JA5" s="251">
        <f>IF($I5="Percentage of Cash Flow",IF($E5&gt;JA$3-1,(('Operating Pro Forma'!$X$59-'Operating Pro Forma'!$X$62)/12)*'Debt Service'!$F5),IF($E5&gt;JA$3-1,$H5,0))</f>
        <v>0</v>
      </c>
      <c r="JB5" s="251">
        <f>IF($I5="Percentage of Cash Flow",IF($E5&gt;JB$3-1,(('Operating Pro Forma'!$X$59-'Operating Pro Forma'!$X$62)/12)*'Debt Service'!$F5),IF($E5&gt;JB$3-1,$H5,0))</f>
        <v>0</v>
      </c>
      <c r="JC5" s="251">
        <f>IF($I5="Percentage of Cash Flow",IF($E5&gt;JC$3-1,(('Operating Pro Forma'!$X$59-'Operating Pro Forma'!$X$62)/12)*'Debt Service'!$F5),IF($E5&gt;JC$3-1,$H5,0))</f>
        <v>0</v>
      </c>
      <c r="JD5" s="251">
        <f>IF($I5="Percentage of Cash Flow",IF($E5&gt;JD$3-1,(('Operating Pro Forma'!$X$59-'Operating Pro Forma'!$X$62)/12)*'Debt Service'!$F5),IF($E5&gt;JD$3-1,$H5,0))</f>
        <v>0</v>
      </c>
      <c r="JE5" s="251">
        <f>IF($I5="Percentage of Cash Flow",IF($E5&gt;JE$3-1,(('Operating Pro Forma'!$X$59-'Operating Pro Forma'!$X$62)/12)*'Debt Service'!$F5),IF($E5&gt;JE$3-1,$H5,0))</f>
        <v>0</v>
      </c>
      <c r="JF5" s="251">
        <f>IF($I5="Percentage of Cash Flow",IF($E5&gt;JF$3-1,(('Operating Pro Forma'!$X$59-'Operating Pro Forma'!$X$62)/12)*'Debt Service'!$F5),IF($E5&gt;JF$3-1,$H5,0))</f>
        <v>0</v>
      </c>
      <c r="JG5" s="251">
        <f>IF($I5="Percentage of Cash Flow",IF($E5&gt;JG$3-1,(('Operating Pro Forma'!$X$59-'Operating Pro Forma'!$X$62)/12)*'Debt Service'!$F5),IF($E5&gt;JG$3-1,$H5,0))</f>
        <v>0</v>
      </c>
      <c r="JH5" s="251">
        <f>IF($I5="Percentage of Cash Flow",IF($E5&gt;JH$3-1,(('Operating Pro Forma'!$X$59-'Operating Pro Forma'!$X$62)/12)*'Debt Service'!$F5),IF($E5&gt;JH$3-1,$H5,0))</f>
        <v>0</v>
      </c>
      <c r="JI5" s="251">
        <f>IF($I5="Percentage of Cash Flow",IF($E5&gt;JI$3-1,(('Operating Pro Forma'!$X$59-'Operating Pro Forma'!$X$62)/12)*'Debt Service'!$F5),IF($E5&gt;JI$3-1,$H5,0))</f>
        <v>0</v>
      </c>
      <c r="JJ5" s="251">
        <f>IF($I5="Percentage of Cash Flow",IF($E5&gt;JJ$3-1,(('Operating Pro Forma'!$X$59-'Operating Pro Forma'!$X$62)/12)*'Debt Service'!$F5),IF($E5&gt;JJ$3-1,$H5,0))</f>
        <v>0</v>
      </c>
      <c r="JK5" s="251">
        <f>IF($I5="Percentage of Cash Flow",IF($E5&gt;JK$3-1,(('Operating Pro Forma'!$X$59-'Operating Pro Forma'!$X$62)/12)*'Debt Service'!$F5),IF($E5&gt;JK$3-1,$H5,0))</f>
        <v>0</v>
      </c>
      <c r="JL5" s="250">
        <f t="shared" si="20"/>
        <v>0</v>
      </c>
      <c r="JM5" s="251">
        <f>IF($I5="Percentage of Cash Flow",IF($E5&gt;JM$3-1,(('Operating Pro Forma'!$Y$59-'Operating Pro Forma'!$Y$62)/12)*'Debt Service'!$F5),IF($E5&gt;JM$3-1,$H5,0))</f>
        <v>0</v>
      </c>
      <c r="JN5" s="251">
        <f>IF($I5="Percentage of Cash Flow",IF($E5&gt;JN$3-1,(('Operating Pro Forma'!$Y$59-'Operating Pro Forma'!$Y$62)/12)*'Debt Service'!$F5),IF($E5&gt;JN$3-1,$H5,0))</f>
        <v>0</v>
      </c>
      <c r="JO5" s="251">
        <f>IF($I5="Percentage of Cash Flow",IF($E5&gt;JO$3-1,(('Operating Pro Forma'!$Y$59-'Operating Pro Forma'!$Y$62)/12)*'Debt Service'!$F5),IF($E5&gt;JO$3-1,$H5,0))</f>
        <v>0</v>
      </c>
      <c r="JP5" s="251">
        <f>IF($I5="Percentage of Cash Flow",IF($E5&gt;JP$3-1,(('Operating Pro Forma'!$Y$59-'Operating Pro Forma'!$Y$62)/12)*'Debt Service'!$F5),IF($E5&gt;JP$3-1,$H5,0))</f>
        <v>0</v>
      </c>
      <c r="JQ5" s="251">
        <f>IF($I5="Percentage of Cash Flow",IF($E5&gt;JQ$3-1,(('Operating Pro Forma'!$Y$59-'Operating Pro Forma'!$Y$62)/12)*'Debt Service'!$F5),IF($E5&gt;JQ$3-1,$H5,0))</f>
        <v>0</v>
      </c>
      <c r="JR5" s="251">
        <f>IF($I5="Percentage of Cash Flow",IF($E5&gt;JR$3-1,(('Operating Pro Forma'!$Y$59-'Operating Pro Forma'!$Y$62)/12)*'Debt Service'!$F5),IF($E5&gt;JR$3-1,$H5,0))</f>
        <v>0</v>
      </c>
      <c r="JS5" s="251">
        <f>IF($I5="Percentage of Cash Flow",IF($E5&gt;JS$3-1,(('Operating Pro Forma'!$Y$59-'Operating Pro Forma'!$Y$62)/12)*'Debt Service'!$F5),IF($E5&gt;JS$3-1,$H5,0))</f>
        <v>0</v>
      </c>
      <c r="JT5" s="251">
        <f>IF($I5="Percentage of Cash Flow",IF($E5&gt;JT$3-1,(('Operating Pro Forma'!$Y$59-'Operating Pro Forma'!$Y$62)/12)*'Debt Service'!$F5),IF($E5&gt;JT$3-1,$H5,0))</f>
        <v>0</v>
      </c>
      <c r="JU5" s="251">
        <f>IF($I5="Percentage of Cash Flow",IF($E5&gt;JU$3-1,(('Operating Pro Forma'!$Y$59-'Operating Pro Forma'!$Y$62)/12)*'Debt Service'!$F5),IF($E5&gt;JU$3-1,$H5,0))</f>
        <v>0</v>
      </c>
      <c r="JV5" s="251">
        <f>IF($I5="Percentage of Cash Flow",IF($E5&gt;JV$3-1,(('Operating Pro Forma'!$Y$59-'Operating Pro Forma'!$Y$62)/12)*'Debt Service'!$F5),IF($E5&gt;JV$3-1,$H5,0))</f>
        <v>0</v>
      </c>
      <c r="JW5" s="251">
        <f>IF($I5="Percentage of Cash Flow",IF($E5&gt;JW$3-1,(('Operating Pro Forma'!$Y$59-'Operating Pro Forma'!$Y$62)/12)*'Debt Service'!$F5),IF($E5&gt;JW$3-1,$H5,0))</f>
        <v>0</v>
      </c>
      <c r="JX5" s="251">
        <f>IF($I5="Percentage of Cash Flow",IF($E5&gt;JX$3-1,(('Operating Pro Forma'!$Y$59-'Operating Pro Forma'!$Y$62)/12)*'Debt Service'!$F5),IF($E5&gt;JX$3-1,$H5,0))</f>
        <v>0</v>
      </c>
      <c r="JY5" s="250">
        <f t="shared" ref="JY5:JY14" si="30">SUMIF(JM5:JX5,"&gt;0")</f>
        <v>0</v>
      </c>
      <c r="JZ5" s="251">
        <f>IF($I5="Percentage of Cash Flow",IF($E5&gt;JZ$3-1,(('Operating Pro Forma'!$Z$59-'Operating Pro Forma'!$Z$62)/12)*'Debt Service'!$F5),IF($E5&gt;JZ$3-1,$H5,0))</f>
        <v>0</v>
      </c>
      <c r="KA5" s="251">
        <f>IF($I5="Percentage of Cash Flow",IF($E5&gt;KA$3-1,(('Operating Pro Forma'!$Z$59-'Operating Pro Forma'!$Z$62)/12)*'Debt Service'!$F5),IF($E5&gt;KA$3-1,$H5,0))</f>
        <v>0</v>
      </c>
      <c r="KB5" s="251">
        <f>IF($I5="Percentage of Cash Flow",IF($E5&gt;KB$3-1,(('Operating Pro Forma'!$Z$59-'Operating Pro Forma'!$Z$62)/12)*'Debt Service'!$F5),IF($E5&gt;KB$3-1,$H5,0))</f>
        <v>0</v>
      </c>
      <c r="KC5" s="251">
        <f>IF($I5="Percentage of Cash Flow",IF($E5&gt;KC$3-1,(('Operating Pro Forma'!$Z$59-'Operating Pro Forma'!$Z$62)/12)*'Debt Service'!$F5),IF($E5&gt;KC$3-1,$H5,0))</f>
        <v>0</v>
      </c>
      <c r="KD5" s="251">
        <f>IF($I5="Percentage of Cash Flow",IF($E5&gt;KD$3-1,(('Operating Pro Forma'!$Z$59-'Operating Pro Forma'!$Z$62)/12)*'Debt Service'!$F5),IF($E5&gt;KD$3-1,$H5,0))</f>
        <v>0</v>
      </c>
      <c r="KE5" s="251">
        <f>IF($I5="Percentage of Cash Flow",IF($E5&gt;KE$3-1,(('Operating Pro Forma'!$Z$59-'Operating Pro Forma'!$Z$62)/12)*'Debt Service'!$F5),IF($E5&gt;KE$3-1,$H5,0))</f>
        <v>0</v>
      </c>
      <c r="KF5" s="251">
        <f>IF($I5="Percentage of Cash Flow",IF($E5&gt;KF$3-1,(('Operating Pro Forma'!$Z$59-'Operating Pro Forma'!$Z$62)/12)*'Debt Service'!$F5),IF($E5&gt;KF$3-1,$H5,0))</f>
        <v>0</v>
      </c>
      <c r="KG5" s="251">
        <f>IF($I5="Percentage of Cash Flow",IF($E5&gt;KG$3-1,(('Operating Pro Forma'!$Z$59-'Operating Pro Forma'!$Z$62)/12)*'Debt Service'!$F5),IF($E5&gt;KG$3-1,$H5,0))</f>
        <v>0</v>
      </c>
      <c r="KH5" s="251">
        <f>IF($I5="Percentage of Cash Flow",IF($E5&gt;KH$3-1,(('Operating Pro Forma'!$Z$59-'Operating Pro Forma'!$Z$62)/12)*'Debt Service'!$F5),IF($E5&gt;KH$3-1,$H5,0))</f>
        <v>0</v>
      </c>
      <c r="KI5" s="251">
        <f>IF($I5="Percentage of Cash Flow",IF($E5&gt;KI$3-1,(('Operating Pro Forma'!$Z$59-'Operating Pro Forma'!$Z$62)/12)*'Debt Service'!$F5),IF($E5&gt;KI$3-1,$H5,0))</f>
        <v>0</v>
      </c>
      <c r="KJ5" s="251">
        <f>IF($I5="Percentage of Cash Flow",IF($E5&gt;KJ$3-1,(('Operating Pro Forma'!$Z$59-'Operating Pro Forma'!$Z$62)/12)*'Debt Service'!$F5),IF($E5&gt;KJ$3-1,$H5,0))</f>
        <v>0</v>
      </c>
      <c r="KK5" s="251">
        <f>IF($I5="Percentage of Cash Flow",IF($E5&gt;KK$3-1,(('Operating Pro Forma'!$Z$59-'Operating Pro Forma'!$Z$62)/12)*'Debt Service'!$F5),IF($E5&gt;KK$3-1,$H5,0))</f>
        <v>0</v>
      </c>
      <c r="KL5" s="250">
        <f t="shared" si="21"/>
        <v>0</v>
      </c>
      <c r="KM5" s="257">
        <f>IF($I5="Percentage of Cash Flow",IF($E5&gt;KM$3-1,(('Operating Pro Forma'!$AA$59-'Operating Pro Forma'!$AA$62)/12)*'Debt Service'!$F5),IF($E5&gt;KM$3-1,$H5,0))</f>
        <v>0</v>
      </c>
      <c r="KN5" s="257">
        <f>IF($I5="Percentage of Cash Flow",IF($E5&gt;KN$3-1,(('Operating Pro Forma'!$AA$59-'Operating Pro Forma'!$AA$62)/12)*'Debt Service'!$F5),IF($E5&gt;KN$3-1,$H5,0))</f>
        <v>0</v>
      </c>
      <c r="KO5" s="257">
        <f>IF($I5="Percentage of Cash Flow",IF($E5&gt;KO$3-1,(('Operating Pro Forma'!$AA$59-'Operating Pro Forma'!$AA$62)/12)*'Debt Service'!$F5),IF($E5&gt;KO$3-1,$H5,0))</f>
        <v>0</v>
      </c>
      <c r="KP5" s="257">
        <f>IF($I5="Percentage of Cash Flow",IF($E5&gt;KP$3-1,(('Operating Pro Forma'!$AA$59-'Operating Pro Forma'!$AA$62)/12)*'Debt Service'!$F5),IF($E5&gt;KP$3-1,$H5,0))</f>
        <v>0</v>
      </c>
      <c r="KQ5" s="257">
        <f>IF($I5="Percentage of Cash Flow",IF($E5&gt;KQ$3-1,(('Operating Pro Forma'!$AA$59-'Operating Pro Forma'!$AA$62)/12)*'Debt Service'!$F5),IF($E5&gt;KQ$3-1,$H5,0))</f>
        <v>0</v>
      </c>
      <c r="KR5" s="257">
        <f>IF($I5="Percentage of Cash Flow",IF($E5&gt;KR$3-1,(('Operating Pro Forma'!$AA$59-'Operating Pro Forma'!$AA$62)/12)*'Debt Service'!$F5),IF($E5&gt;KR$3-1,$H5,0))</f>
        <v>0</v>
      </c>
      <c r="KS5" s="257">
        <f>IF($I5="Percentage of Cash Flow",IF($E5&gt;KS$3-1,(('Operating Pro Forma'!$AA$59-'Operating Pro Forma'!$AA$62)/12)*'Debt Service'!$F5),IF($E5&gt;KS$3-1,$H5,0))</f>
        <v>0</v>
      </c>
      <c r="KT5" s="257">
        <f>IF($I5="Percentage of Cash Flow",IF($E5&gt;KT$3-1,(('Operating Pro Forma'!$AA$59-'Operating Pro Forma'!$AA$62)/12)*'Debt Service'!$F5),IF($E5&gt;KT$3-1,$H5,0))</f>
        <v>0</v>
      </c>
      <c r="KU5" s="257">
        <f>IF($I5="Percentage of Cash Flow",IF($E5&gt;KU$3-1,(('Operating Pro Forma'!$AA$59-'Operating Pro Forma'!$AA$62)/12)*'Debt Service'!$F5),IF($E5&gt;KU$3-1,$H5,0))</f>
        <v>0</v>
      </c>
      <c r="KV5" s="257">
        <f>IF($I5="Percentage of Cash Flow",IF($E5&gt;KV$3-1,(('Operating Pro Forma'!$AA$59-'Operating Pro Forma'!$AA$62)/12)*'Debt Service'!$F5),IF($E5&gt;KV$3-1,$H5,0))</f>
        <v>0</v>
      </c>
      <c r="KW5" s="257">
        <f>IF($I5="Percentage of Cash Flow",IF($E5&gt;KW$3-1,(('Operating Pro Forma'!$AA$59-'Operating Pro Forma'!$AA$62)/12)*'Debt Service'!$F5),IF($E5&gt;KW$3-1,$H5,0))</f>
        <v>0</v>
      </c>
      <c r="KX5" s="257">
        <f>IF($I5="Percentage of Cash Flow",IF($E5&gt;KX$3-1,(('Operating Pro Forma'!$AA$59-'Operating Pro Forma'!$AA$62)/12)*'Debt Service'!$F5),IF($E5&gt;KX$3-1,$H5,0))</f>
        <v>0</v>
      </c>
      <c r="KY5" s="250">
        <f t="shared" si="22"/>
        <v>0</v>
      </c>
      <c r="KZ5" s="257">
        <f>IF($I5="Percentage of Cash Flow",IF($E5&gt;KZ$3-1,(('Operating Pro Forma'!$AB$59-'Operating Pro Forma'!$AB$62)/12)*'Debt Service'!$F5),IF($E5&gt;KZ$3-1,$H5,0))</f>
        <v>0</v>
      </c>
      <c r="LA5" s="257">
        <f>IF($I5="Percentage of Cash Flow",IF($E5&gt;LA$3-1,(('Operating Pro Forma'!$AB$59-'Operating Pro Forma'!$AB$62)/12)*'Debt Service'!$F5),IF($E5&gt;LA$3-1,$H5,0))</f>
        <v>0</v>
      </c>
      <c r="LB5" s="257">
        <f>IF($I5="Percentage of Cash Flow",IF($E5&gt;LB$3-1,(('Operating Pro Forma'!$AB$59-'Operating Pro Forma'!$AB$62)/12)*'Debt Service'!$F5),IF($E5&gt;LB$3-1,$H5,0))</f>
        <v>0</v>
      </c>
      <c r="LC5" s="257">
        <f>IF($I5="Percentage of Cash Flow",IF($E5&gt;LC$3-1,(('Operating Pro Forma'!$AB$59-'Operating Pro Forma'!$AB$62)/12)*'Debt Service'!$F5),IF($E5&gt;LC$3-1,$H5,0))</f>
        <v>0</v>
      </c>
      <c r="LD5" s="257">
        <f>IF($I5="Percentage of Cash Flow",IF($E5&gt;LD$3-1,(('Operating Pro Forma'!$AB$59-'Operating Pro Forma'!$AB$62)/12)*'Debt Service'!$F5),IF($E5&gt;LD$3-1,$H5,0))</f>
        <v>0</v>
      </c>
      <c r="LE5" s="257">
        <f>IF($I5="Percentage of Cash Flow",IF($E5&gt;LE$3-1,(('Operating Pro Forma'!$AB$59-'Operating Pro Forma'!$AB$62)/12)*'Debt Service'!$F5),IF($E5&gt;LE$3-1,$H5,0))</f>
        <v>0</v>
      </c>
      <c r="LF5" s="257">
        <f>IF($I5="Percentage of Cash Flow",IF($E5&gt;LF$3-1,(('Operating Pro Forma'!$AB$59-'Operating Pro Forma'!$AB$62)/12)*'Debt Service'!$F5),IF($E5&gt;LF$3-1,$H5,0))</f>
        <v>0</v>
      </c>
      <c r="LG5" s="257">
        <f>IF($I5="Percentage of Cash Flow",IF($E5&gt;LG$3-1,(('Operating Pro Forma'!$AB$59-'Operating Pro Forma'!$AB$62)/12)*'Debt Service'!$F5),IF($E5&gt;LG$3-1,$H5,0))</f>
        <v>0</v>
      </c>
      <c r="LH5" s="257">
        <f>IF($I5="Percentage of Cash Flow",IF($E5&gt;LH$3-1,(('Operating Pro Forma'!$AB$59-'Operating Pro Forma'!$AB$62)/12)*'Debt Service'!$F5),IF($E5&gt;LH$3-1,$H5,0))</f>
        <v>0</v>
      </c>
      <c r="LI5" s="257">
        <f>IF($I5="Percentage of Cash Flow",IF($E5&gt;LI$3-1,(('Operating Pro Forma'!$AB$59-'Operating Pro Forma'!$AB$62)/12)*'Debt Service'!$F5),IF($E5&gt;LI$3-1,$H5,0))</f>
        <v>0</v>
      </c>
      <c r="LJ5" s="257">
        <f>IF($I5="Percentage of Cash Flow",IF($E5&gt;LJ$3-1,(('Operating Pro Forma'!$AB$59-'Operating Pro Forma'!$AB$62)/12)*'Debt Service'!$F5),IF($E5&gt;LJ$3-1,$H5,0))</f>
        <v>0</v>
      </c>
      <c r="LK5" s="257">
        <f>IF($I5="Percentage of Cash Flow",IF($E5&gt;LK$3-1,(('Operating Pro Forma'!$AB$59-'Operating Pro Forma'!$AB$62)/12)*'Debt Service'!$F5),IF($E5&gt;LK$3-1,$H5,0))</f>
        <v>0</v>
      </c>
      <c r="LL5" s="250">
        <f t="shared" si="23"/>
        <v>0</v>
      </c>
      <c r="LM5" s="257">
        <f>IF($I5="Percentage of Cash Flow",IF($E5&gt;LM$3-1,(('Operating Pro Forma'!$AC$59-'Operating Pro Forma'!$AC$62)/12)*'Debt Service'!$F5),IF($E5&gt;LM$3-1,$H5,0))</f>
        <v>0</v>
      </c>
      <c r="LN5" s="257">
        <f>IF($I5="Percentage of Cash Flow",IF($E5&gt;LN$3-1,(('Operating Pro Forma'!$AC$59-'Operating Pro Forma'!$AC$62)/12)*'Debt Service'!$F5),IF($E5&gt;LN$3-1,$H5,0))</f>
        <v>0</v>
      </c>
      <c r="LO5" s="257">
        <f>IF($I5="Percentage of Cash Flow",IF($E5&gt;LO$3-1,(('Operating Pro Forma'!$AC$59-'Operating Pro Forma'!$AC$62)/12)*'Debt Service'!$F5),IF($E5&gt;LO$3-1,$H5,0))</f>
        <v>0</v>
      </c>
      <c r="LP5" s="257">
        <f>IF($I5="Percentage of Cash Flow",IF($E5&gt;LP$3-1,(('Operating Pro Forma'!$AC$59-'Operating Pro Forma'!$AC$62)/12)*'Debt Service'!$F5),IF($E5&gt;LP$3-1,$H5,0))</f>
        <v>0</v>
      </c>
      <c r="LQ5" s="257">
        <f>IF($I5="Percentage of Cash Flow",IF($E5&gt;LQ$3-1,(('Operating Pro Forma'!$AC$59-'Operating Pro Forma'!$AC$62)/12)*'Debt Service'!$F5),IF($E5&gt;LQ$3-1,$H5,0))</f>
        <v>0</v>
      </c>
      <c r="LR5" s="257">
        <f>IF($I5="Percentage of Cash Flow",IF($E5&gt;LR$3-1,(('Operating Pro Forma'!$AC$59-'Operating Pro Forma'!$AC$62)/12)*'Debt Service'!$F5),IF($E5&gt;LR$3-1,$H5,0))</f>
        <v>0</v>
      </c>
      <c r="LS5" s="257">
        <f>IF($I5="Percentage of Cash Flow",IF($E5&gt;LS$3-1,(('Operating Pro Forma'!$AC$59-'Operating Pro Forma'!$AC$62)/12)*'Debt Service'!$F5),IF($E5&gt;LS$3-1,$H5,0))</f>
        <v>0</v>
      </c>
      <c r="LT5" s="257">
        <f>IF($I5="Percentage of Cash Flow",IF($E5&gt;LT$3-1,(('Operating Pro Forma'!$AC$59-'Operating Pro Forma'!$AC$62)/12)*'Debt Service'!$F5),IF($E5&gt;LT$3-1,$H5,0))</f>
        <v>0</v>
      </c>
      <c r="LU5" s="257">
        <f>IF($I5="Percentage of Cash Flow",IF($E5&gt;LU$3-1,(('Operating Pro Forma'!$AC$59-'Operating Pro Forma'!$AC$62)/12)*'Debt Service'!$F5),IF($E5&gt;LU$3-1,$H5,0))</f>
        <v>0</v>
      </c>
      <c r="LV5" s="257">
        <f>IF($I5="Percentage of Cash Flow",IF($E5&gt;LV$3-1,(('Operating Pro Forma'!$AC$59-'Operating Pro Forma'!$AC$62)/12)*'Debt Service'!$F5),IF($E5&gt;LV$3-1,$H5,0))</f>
        <v>0</v>
      </c>
      <c r="LW5" s="257">
        <f>IF($I5="Percentage of Cash Flow",IF($E5&gt;LW$3-1,(('Operating Pro Forma'!$AC$59-'Operating Pro Forma'!$AC$62)/12)*'Debt Service'!$F5),IF($E5&gt;LW$3-1,$H5,0))</f>
        <v>0</v>
      </c>
      <c r="LX5" s="257">
        <f>IF($I5="Percentage of Cash Flow",IF($E5&gt;LX$3-1,(('Operating Pro Forma'!$AC$59-'Operating Pro Forma'!$AC$62)/12)*'Debt Service'!$F5),IF($E5&gt;LX$3-1,$H5,0))</f>
        <v>0</v>
      </c>
      <c r="LY5" s="250">
        <f t="shared" si="24"/>
        <v>0</v>
      </c>
      <c r="LZ5" s="257">
        <f>IF($I5="Percentage of Cash Flow",IF($E5&gt;LZ$3-1,(('Operating Pro Forma'!$AD$59-'Operating Pro Forma'!$AD$62)/12)*'Debt Service'!$F5),IF($E5&gt;LZ$3-1,$H5,0))</f>
        <v>0</v>
      </c>
      <c r="MA5" s="257">
        <f>IF($I5="Percentage of Cash Flow",IF($E5&gt;MA$3-1,(('Operating Pro Forma'!$AD$59-'Operating Pro Forma'!$AD$62)/12)*'Debt Service'!$F5),IF($E5&gt;MA$3-1,$H5,0))</f>
        <v>0</v>
      </c>
      <c r="MB5" s="257">
        <f>IF($I5="Percentage of Cash Flow",IF($E5&gt;MB$3-1,(('Operating Pro Forma'!$AD$59-'Operating Pro Forma'!$AD$62)/12)*'Debt Service'!$F5),IF($E5&gt;MB$3-1,$H5,0))</f>
        <v>0</v>
      </c>
      <c r="MC5" s="257">
        <f>IF($I5="Percentage of Cash Flow",IF($E5&gt;MC$3-1,(('Operating Pro Forma'!$AD$59-'Operating Pro Forma'!$AD$62)/12)*'Debt Service'!$F5),IF($E5&gt;MC$3-1,$H5,0))</f>
        <v>0</v>
      </c>
      <c r="MD5" s="257">
        <f>IF($I5="Percentage of Cash Flow",IF($E5&gt;MD$3-1,(('Operating Pro Forma'!$AD$59-'Operating Pro Forma'!$AD$62)/12)*'Debt Service'!$F5),IF($E5&gt;MD$3-1,$H5,0))</f>
        <v>0</v>
      </c>
      <c r="ME5" s="257">
        <f>IF($I5="Percentage of Cash Flow",IF($E5&gt;ME$3-1,(('Operating Pro Forma'!$AD$59-'Operating Pro Forma'!$AD$62)/12)*'Debt Service'!$F5),IF($E5&gt;ME$3-1,$H5,0))</f>
        <v>0</v>
      </c>
      <c r="MF5" s="257">
        <f>IF($I5="Percentage of Cash Flow",IF($E5&gt;MF$3-1,(('Operating Pro Forma'!$AD$59-'Operating Pro Forma'!$AD$62)/12)*'Debt Service'!$F5),IF($E5&gt;MF$3-1,$H5,0))</f>
        <v>0</v>
      </c>
      <c r="MG5" s="257">
        <f>IF($I5="Percentage of Cash Flow",IF($E5&gt;MG$3-1,(('Operating Pro Forma'!$AD$59-'Operating Pro Forma'!$AD$62)/12)*'Debt Service'!$F5),IF($E5&gt;MG$3-1,$H5,0))</f>
        <v>0</v>
      </c>
      <c r="MH5" s="257">
        <f>IF($I5="Percentage of Cash Flow",IF($E5&gt;MH$3-1,(('Operating Pro Forma'!$AD$59-'Operating Pro Forma'!$AD$62)/12)*'Debt Service'!$F5),IF($E5&gt;MH$3-1,$H5,0))</f>
        <v>0</v>
      </c>
      <c r="MI5" s="257">
        <f>IF($I5="Percentage of Cash Flow",IF($E5&gt;MI$3-1,(('Operating Pro Forma'!$AD$59-'Operating Pro Forma'!$AD$62)/12)*'Debt Service'!$F5),IF($E5&gt;MI$3-1,$H5,0))</f>
        <v>0</v>
      </c>
      <c r="MJ5" s="257">
        <f>IF($I5="Percentage of Cash Flow",IF($E5&gt;MJ$3-1,(('Operating Pro Forma'!$AD$59-'Operating Pro Forma'!$AD$62)/12)*'Debt Service'!$F5),IF($E5&gt;MJ$3-1,$H5,0))</f>
        <v>0</v>
      </c>
      <c r="MK5" s="257">
        <f>IF($I5="Percentage of Cash Flow",IF($E5&gt;MK$3-1,(('Operating Pro Forma'!$AD$59-'Operating Pro Forma'!$AD$62)/12)*'Debt Service'!$F5),IF($E5&gt;MK$3-1,$H5,0))</f>
        <v>0</v>
      </c>
      <c r="ML5" s="250">
        <f t="shared" si="25"/>
        <v>0</v>
      </c>
      <c r="MM5" s="257">
        <f>IF($I5="Percentage of Cash Flow",IF($E5&gt;MM$3-1,(('Operating Pro Forma'!$AE$59-'Operating Pro Forma'!$AE$62)/12)*'Debt Service'!$F5),IF($E5&gt;MM$3-1,$H5,0))</f>
        <v>0</v>
      </c>
      <c r="MN5" s="257">
        <f>IF($I5="Percentage of Cash Flow",IF($E5&gt;MN$3-1,(('Operating Pro Forma'!$AE$59-'Operating Pro Forma'!$AE$62)/12)*'Debt Service'!$F5),IF($E5&gt;MN$3-1,$H5,0))</f>
        <v>0</v>
      </c>
      <c r="MO5" s="257">
        <f>IF($I5="Percentage of Cash Flow",IF($E5&gt;MO$3-1,(('Operating Pro Forma'!$AE$59-'Operating Pro Forma'!$AE$62)/12)*'Debt Service'!$F5),IF($E5&gt;MO$3-1,$H5,0))</f>
        <v>0</v>
      </c>
      <c r="MP5" s="257">
        <f>IF($I5="Percentage of Cash Flow",IF($E5&gt;MP$3-1,(('Operating Pro Forma'!$AE$59-'Operating Pro Forma'!$AE$62)/12)*'Debt Service'!$F5),IF($E5&gt;MP$3-1,$H5,0))</f>
        <v>0</v>
      </c>
      <c r="MQ5" s="257">
        <f>IF($I5="Percentage of Cash Flow",IF($E5&gt;MQ$3-1,(('Operating Pro Forma'!$AE$59-'Operating Pro Forma'!$AE$62)/12)*'Debt Service'!$F5),IF($E5&gt;MQ$3-1,$H5,0))</f>
        <v>0</v>
      </c>
      <c r="MR5" s="257">
        <f>IF($I5="Percentage of Cash Flow",IF($E5&gt;MR$3-1,(('Operating Pro Forma'!$AE$59-'Operating Pro Forma'!$AE$62)/12)*'Debt Service'!$F5),IF($E5&gt;MR$3-1,$H5,0))</f>
        <v>0</v>
      </c>
      <c r="MS5" s="257">
        <f>IF($I5="Percentage of Cash Flow",IF($E5&gt;MS$3-1,(('Operating Pro Forma'!$AE$59-'Operating Pro Forma'!$AE$62)/12)*'Debt Service'!$F5),IF($E5&gt;MS$3-1,$H5,0))</f>
        <v>0</v>
      </c>
      <c r="MT5" s="257">
        <f>IF($I5="Percentage of Cash Flow",IF($E5&gt;MT$3-1,(('Operating Pro Forma'!$AE$59-'Operating Pro Forma'!$AE$62)/12)*'Debt Service'!$F5),IF($E5&gt;MT$3-1,$H5,0))</f>
        <v>0</v>
      </c>
      <c r="MU5" s="257">
        <f>IF($I5="Percentage of Cash Flow",IF($E5&gt;MU$3-1,(('Operating Pro Forma'!$AE$59-'Operating Pro Forma'!$AE$62)/12)*'Debt Service'!$F5),IF($E5&gt;MU$3-1,$H5,0))</f>
        <v>0</v>
      </c>
      <c r="MV5" s="257">
        <f>IF($I5="Percentage of Cash Flow",IF($E5&gt;MV$3-1,(('Operating Pro Forma'!$AE$59-'Operating Pro Forma'!$AE$62)/12)*'Debt Service'!$F5),IF($E5&gt;MV$3-1,$H5,0))</f>
        <v>0</v>
      </c>
      <c r="MW5" s="257">
        <f>IF($I5="Percentage of Cash Flow",IF($E5&gt;MW$3-1,(('Operating Pro Forma'!$AE$59-'Operating Pro Forma'!$AE$62)/12)*'Debt Service'!$F5),IF($E5&gt;MW$3-1,$H5,0))</f>
        <v>0</v>
      </c>
      <c r="MX5" s="257">
        <f>IF($I5="Percentage of Cash Flow",IF($E5&gt;MX$3-1,(('Operating Pro Forma'!$AE$59-'Operating Pro Forma'!$AE$62)/12)*'Debt Service'!$F5),IF($E5&gt;MX$3-1,$H5,0))</f>
        <v>0</v>
      </c>
      <c r="MY5" s="250">
        <f t="shared" si="26"/>
        <v>0</v>
      </c>
      <c r="MZ5" s="257">
        <f>IF($I5="Percentage of Cash Flow",IF($E5&gt;MZ$3-1,(('Operating Pro Forma'!$AF$59-'Operating Pro Forma'!$AF$62)/12)*'Debt Service'!$F5),IF($E5&gt;MZ$3-1,$H5,0))</f>
        <v>0</v>
      </c>
      <c r="NA5" s="257">
        <f>IF($I5="Percentage of Cash Flow",IF($E5&gt;NA$3-1,(('Operating Pro Forma'!$AF$59-'Operating Pro Forma'!$AF$62)/12)*'Debt Service'!$F5),IF($E5&gt;NA$3-1,$H5,0))</f>
        <v>0</v>
      </c>
      <c r="NB5" s="257">
        <f>IF($I5="Percentage of Cash Flow",IF($E5&gt;NB$3-1,(('Operating Pro Forma'!$AF$59-'Operating Pro Forma'!$AF$62)/12)*'Debt Service'!$F5),IF($E5&gt;NB$3-1,$H5,0))</f>
        <v>0</v>
      </c>
      <c r="NC5" s="257">
        <f>IF($I5="Percentage of Cash Flow",IF($E5&gt;NC$3-1,(('Operating Pro Forma'!$AF$59-'Operating Pro Forma'!$AF$62)/12)*'Debt Service'!$F5),IF($E5&gt;NC$3-1,$H5,0))</f>
        <v>0</v>
      </c>
      <c r="ND5" s="257">
        <f>IF($I5="Percentage of Cash Flow",IF($E5&gt;ND$3-1,(('Operating Pro Forma'!$AF$59-'Operating Pro Forma'!$AF$62)/12)*'Debt Service'!$F5),IF($E5&gt;ND$3-1,$H5,0))</f>
        <v>0</v>
      </c>
      <c r="NE5" s="257">
        <f>IF($I5="Percentage of Cash Flow",IF($E5&gt;NE$3-1,(('Operating Pro Forma'!$AF$59-'Operating Pro Forma'!$AF$62)/12)*'Debt Service'!$F5),IF($E5&gt;NE$3-1,$H5,0))</f>
        <v>0</v>
      </c>
      <c r="NF5" s="257">
        <f>IF($I5="Percentage of Cash Flow",IF($E5&gt;NF$3-1,(('Operating Pro Forma'!$AF$59-'Operating Pro Forma'!$AF$62)/12)*'Debt Service'!$F5),IF($E5&gt;NF$3-1,$H5,0))</f>
        <v>0</v>
      </c>
      <c r="NG5" s="257">
        <f>IF($I5="Percentage of Cash Flow",IF($E5&gt;NG$3-1,(('Operating Pro Forma'!$AF$59-'Operating Pro Forma'!$AF$62)/12)*'Debt Service'!$F5),IF($E5&gt;NG$3-1,$H5,0))</f>
        <v>0</v>
      </c>
      <c r="NH5" s="257">
        <f>IF($I5="Percentage of Cash Flow",IF($E5&gt;NH$3-1,(('Operating Pro Forma'!$AF$59-'Operating Pro Forma'!$AF$62)/12)*'Debt Service'!$F5),IF($E5&gt;NH$3-1,$H5,0))</f>
        <v>0</v>
      </c>
      <c r="NI5" s="257">
        <f>IF($I5="Percentage of Cash Flow",IF($E5&gt;NI$3-1,(('Operating Pro Forma'!$AF$59-'Operating Pro Forma'!$AF$62)/12)*'Debt Service'!$F5),IF($E5&gt;NI$3-1,$H5,0))</f>
        <v>0</v>
      </c>
      <c r="NJ5" s="257">
        <f>IF($I5="Percentage of Cash Flow",IF($E5&gt;NJ$3-1,(('Operating Pro Forma'!$AF$59-'Operating Pro Forma'!$AF$62)/12)*'Debt Service'!$F5),IF($E5&gt;NJ$3-1,$H5,0))</f>
        <v>0</v>
      </c>
      <c r="NK5" s="257">
        <f>IF($I5="Percentage of Cash Flow",IF($E5&gt;NK$3-1,(('Operating Pro Forma'!$AF$59-'Operating Pro Forma'!$AF$62)/12)*'Debt Service'!$F5),IF($E5&gt;NK$3-1,$H5,0))</f>
        <v>0</v>
      </c>
      <c r="NL5" s="250">
        <f t="shared" si="27"/>
        <v>0</v>
      </c>
      <c r="NM5" s="257">
        <f>IF($I5="Percentage of Cash Flow",IF($E5&gt;NM$3-1,(('Operating Pro Forma'!$AG$59-'Operating Pro Forma'!$AG$62)/12)*'Debt Service'!$F5),IF($E5&gt;NM$3-1,$H5,0))</f>
        <v>0</v>
      </c>
      <c r="NN5" s="257">
        <f>IF($I5="Percentage of Cash Flow",IF($E5&gt;NN$3-1,(('Operating Pro Forma'!$AG$59-'Operating Pro Forma'!$AG$62)/12)*'Debt Service'!$F5),IF($E5&gt;NN$3-1,$H5,0))</f>
        <v>0</v>
      </c>
      <c r="NO5" s="257">
        <f>IF($I5="Percentage of Cash Flow",IF($E5&gt;NO$3-1,(('Operating Pro Forma'!$AG$59-'Operating Pro Forma'!$AG$62)/12)*'Debt Service'!$F5),IF($E5&gt;NO$3-1,$H5,0))</f>
        <v>0</v>
      </c>
      <c r="NP5" s="257">
        <f>IF($I5="Percentage of Cash Flow",IF($E5&gt;NP$3-1,(('Operating Pro Forma'!$AG$59-'Operating Pro Forma'!$AG$62)/12)*'Debt Service'!$F5),IF($E5&gt;NP$3-1,$H5,0))</f>
        <v>0</v>
      </c>
      <c r="NQ5" s="257">
        <f>IF($I5="Percentage of Cash Flow",IF($E5&gt;NQ$3-1,(('Operating Pro Forma'!$AG$59-'Operating Pro Forma'!$AG$62)/12)*'Debt Service'!$F5),IF($E5&gt;NQ$3-1,$H5,0))</f>
        <v>0</v>
      </c>
      <c r="NR5" s="257">
        <f>IF($I5="Percentage of Cash Flow",IF($E5&gt;NR$3-1,(('Operating Pro Forma'!$AG$59-'Operating Pro Forma'!$AG$62)/12)*'Debt Service'!$F5),IF($E5&gt;NR$3-1,$H5,0))</f>
        <v>0</v>
      </c>
      <c r="NS5" s="257">
        <f>IF($I5="Percentage of Cash Flow",IF($E5&gt;NS$3-1,(('Operating Pro Forma'!$AG$59-'Operating Pro Forma'!$AG$62)/12)*'Debt Service'!$F5),IF($E5&gt;NS$3-1,$H5,0))</f>
        <v>0</v>
      </c>
      <c r="NT5" s="257">
        <f>IF($I5="Percentage of Cash Flow",IF($E5&gt;NT$3-1,(('Operating Pro Forma'!$AG$59-'Operating Pro Forma'!$AG$62)/12)*'Debt Service'!$F5),IF($E5&gt;NT$3-1,$H5,0))</f>
        <v>0</v>
      </c>
      <c r="NU5" s="257">
        <f>IF($I5="Percentage of Cash Flow",IF($E5&gt;NU$3-1,(('Operating Pro Forma'!$AG$59-'Operating Pro Forma'!$AG$62)/12)*'Debt Service'!$F5),IF($E5&gt;NU$3-1,$H5,0))</f>
        <v>0</v>
      </c>
      <c r="NV5" s="257">
        <f>IF($I5="Percentage of Cash Flow",IF($E5&gt;NV$3-1,(('Operating Pro Forma'!$AG$59-'Operating Pro Forma'!$AG$62)/12)*'Debt Service'!$F5),IF($E5&gt;NV$3-1,$H5,0))</f>
        <v>0</v>
      </c>
      <c r="NW5" s="257">
        <f>IF($I5="Percentage of Cash Flow",IF($E5&gt;NW$3-1,(('Operating Pro Forma'!$AG$59-'Operating Pro Forma'!$AG$62)/12)*'Debt Service'!$F5),IF($E5&gt;NW$3-1,$H5,0))</f>
        <v>0</v>
      </c>
      <c r="NX5" s="257">
        <f>IF($I5="Percentage of Cash Flow",IF($E5&gt;NX$3-1,(('Operating Pro Forma'!$AG$59-'Operating Pro Forma'!$AG$62)/12)*'Debt Service'!$F5),IF($E5&gt;NX$3-1,$H5,0))</f>
        <v>0</v>
      </c>
      <c r="NY5" s="250">
        <f t="shared" si="28"/>
        <v>0</v>
      </c>
      <c r="NZ5" s="257">
        <f>IF($I5="Percentage of Cash Flow",IF($E5&gt;NZ$3-1,(('Operating Pro Forma'!$AH$59-'Operating Pro Forma'!$AH$62)/12)*'Debt Service'!$F5),IF($E5&gt;NZ$3-1,$H5,0))</f>
        <v>0</v>
      </c>
      <c r="OA5" s="257">
        <f>IF($I5="Percentage of Cash Flow",IF($E5&gt;OA$3-1,(('Operating Pro Forma'!$AH$59-'Operating Pro Forma'!$AH$62)/12)*'Debt Service'!$F5),IF($E5&gt;OA$3-1,$H5,0))</f>
        <v>0</v>
      </c>
      <c r="OB5" s="257">
        <f>IF($I5="Percentage of Cash Flow",IF($E5&gt;OB$3-1,(('Operating Pro Forma'!$AH$59-'Operating Pro Forma'!$AH$62)/12)*'Debt Service'!$F5),IF($E5&gt;OB$3-1,$H5,0))</f>
        <v>0</v>
      </c>
      <c r="OC5" s="257">
        <f>IF($I5="Percentage of Cash Flow",IF($E5&gt;OC$3-1,(('Operating Pro Forma'!$AH$59-'Operating Pro Forma'!$AH$62)/12)*'Debt Service'!$F5),IF($E5&gt;OC$3-1,$H5,0))</f>
        <v>0</v>
      </c>
      <c r="OD5" s="257">
        <f>IF($I5="Percentage of Cash Flow",IF($E5&gt;OD$3-1,(('Operating Pro Forma'!$AH$59-'Operating Pro Forma'!$AH$62)/12)*'Debt Service'!$F5),IF($E5&gt;OD$3-1,$H5,0))</f>
        <v>0</v>
      </c>
      <c r="OE5" s="257">
        <f>IF($I5="Percentage of Cash Flow",IF($E5&gt;OE$3-1,(('Operating Pro Forma'!$AH$59-'Operating Pro Forma'!$AH$62)/12)*'Debt Service'!$F5),IF($E5&gt;OE$3-1,$H5,0))</f>
        <v>0</v>
      </c>
      <c r="OF5" s="257">
        <f>IF($I5="Percentage of Cash Flow",IF($E5&gt;OF$3-1,(('Operating Pro Forma'!$AH$59-'Operating Pro Forma'!$AH$62)/12)*'Debt Service'!$F5),IF($E5&gt;OF$3-1,$H5,0))</f>
        <v>0</v>
      </c>
      <c r="OG5" s="257">
        <f>IF($I5="Percentage of Cash Flow",IF($E5&gt;OG$3-1,(('Operating Pro Forma'!$AH$59-'Operating Pro Forma'!$AH$62)/12)*'Debt Service'!$F5),IF($E5&gt;OG$3-1,$H5,0))</f>
        <v>0</v>
      </c>
      <c r="OH5" s="257">
        <f>IF($I5="Percentage of Cash Flow",IF($E5&gt;OH$3-1,(('Operating Pro Forma'!$AH$59-'Operating Pro Forma'!$AH$62)/12)*'Debt Service'!$F5),IF($E5&gt;OH$3-1,$H5,0))</f>
        <v>0</v>
      </c>
      <c r="OI5" s="257">
        <f>IF($I5="Percentage of Cash Flow",IF($E5&gt;OI$3-1,(('Operating Pro Forma'!$AH$59-'Operating Pro Forma'!$AH$62)/12)*'Debt Service'!$F5),IF($E5&gt;OI$3-1,$H5,0))</f>
        <v>0</v>
      </c>
      <c r="OJ5" s="257">
        <f>IF($I5="Percentage of Cash Flow",IF($E5&gt;OJ$3-1,(('Operating Pro Forma'!$AH$59-'Operating Pro Forma'!$AH$62)/12)*'Debt Service'!$F5),IF($E5&gt;OJ$3-1,$H5,0))</f>
        <v>0</v>
      </c>
      <c r="OK5" s="257">
        <f>IF($I5="Percentage of Cash Flow",IF($E5&gt;OK$3-1,(('Operating Pro Forma'!$AH$59-'Operating Pro Forma'!$AH$62)/12)*'Debt Service'!$F5),IF($E5&gt;OK$3-1,$H5,0))</f>
        <v>0</v>
      </c>
      <c r="OL5" s="250">
        <f t="shared" si="29"/>
        <v>0</v>
      </c>
    </row>
    <row r="6" spans="1:402" x14ac:dyDescent="0.25">
      <c r="A6" s="243">
        <f>'Funding Sources'!A6</f>
        <v>0</v>
      </c>
      <c r="B6" s="222">
        <f>'Funding Sources'!B6:C6</f>
        <v>0</v>
      </c>
      <c r="C6" s="244">
        <f>'Funding Sources'!G6</f>
        <v>0</v>
      </c>
      <c r="D6" s="245"/>
      <c r="E6" s="246"/>
      <c r="F6" s="247"/>
      <c r="G6" s="244">
        <f t="shared" si="0"/>
        <v>0</v>
      </c>
      <c r="H6" s="245"/>
      <c r="I6" s="246"/>
      <c r="J6" s="248"/>
      <c r="M6" s="249">
        <f>IF($I6="Percentage of Cash Flow",IF($E6&gt;M$3-1,(('Operating Pro Forma'!$E$59-'Operating Pro Forma'!$E$62)/12)*'Debt Service'!$F6),IF($E6&gt;M$3-1,$H6,0))</f>
        <v>0</v>
      </c>
      <c r="N6" s="249">
        <f>IF($I6="Percentage of Cash Flow",IF($E6&gt;N$3-1,(('Operating Pro Forma'!$E$59-'Operating Pro Forma'!$E$62)/12)*'Debt Service'!$F6),IF($E6&gt;N$3-1,$H6,0))</f>
        <v>0</v>
      </c>
      <c r="O6" s="249">
        <f>IF($I6="Percentage of Cash Flow",IF($E6&gt;O$3-1,(('Operating Pro Forma'!$E$59-'Operating Pro Forma'!$E$62)/12)*'Debt Service'!$F6),IF($E6&gt;O$3-1,$H6,0))</f>
        <v>0</v>
      </c>
      <c r="P6" s="249">
        <f>IF($I6="Percentage of Cash Flow",IF($E6&gt;P$3-1,(('Operating Pro Forma'!$E$59-'Operating Pro Forma'!$E$62)/12)*'Debt Service'!$F6),IF($E6&gt;P$3-1,$H6,0))</f>
        <v>0</v>
      </c>
      <c r="Q6" s="249">
        <f>IF($I6="Percentage of Cash Flow",IF($E6&gt;Q$3-1,(('Operating Pro Forma'!$E$59-'Operating Pro Forma'!$E$62)/12)*'Debt Service'!$F6),IF($E6&gt;Q$3-1,$H6,0))</f>
        <v>0</v>
      </c>
      <c r="R6" s="249">
        <f>IF($I6="Percentage of Cash Flow",IF($E6&gt;R$3-1,(('Operating Pro Forma'!$E$59-'Operating Pro Forma'!$E$62)/12)*'Debt Service'!$F6),IF($E6&gt;R$3-1,$H6,0))</f>
        <v>0</v>
      </c>
      <c r="S6" s="249">
        <f>IF($I6="Percentage of Cash Flow",IF($E6&gt;S$3-1,(('Operating Pro Forma'!$E$59-'Operating Pro Forma'!$E$62)/12)*'Debt Service'!$F6),IF($E6&gt;S$3-1,$H6,0))</f>
        <v>0</v>
      </c>
      <c r="T6" s="249">
        <f>IF($I6="Percentage of Cash Flow",IF($E6&gt;T$3-1,(('Operating Pro Forma'!$E$59-'Operating Pro Forma'!$E$62)/12)*'Debt Service'!$F6),IF($E6&gt;T$3-1,$H6,0))</f>
        <v>0</v>
      </c>
      <c r="U6" s="249">
        <f>IF($I6="Percentage of Cash Flow",IF($E6&gt;U$3-1,(('Operating Pro Forma'!$E$59-'Operating Pro Forma'!$E$62)/12)*'Debt Service'!$F6),IF($E6&gt;U$3-1,$H6,0))</f>
        <v>0</v>
      </c>
      <c r="V6" s="249">
        <f>IF($I6="Percentage of Cash Flow",IF($E6&gt;V$3-1,(('Operating Pro Forma'!$E$59-'Operating Pro Forma'!$E$62)/12)*'Debt Service'!$F6),IF($E6&gt;V$3-1,$H6,0))</f>
        <v>0</v>
      </c>
      <c r="W6" s="249">
        <f>IF($I6="Percentage of Cash Flow",IF($E6&gt;W$3-1,(('Operating Pro Forma'!$E$59-'Operating Pro Forma'!$E$62)/12)*'Debt Service'!$F6),IF($E6&gt;W$3-1,$H6,0))</f>
        <v>0</v>
      </c>
      <c r="X6" s="249">
        <f>IF($I6="Percentage of Cash Flow",IF($E6&gt;X$3-1,(('Operating Pro Forma'!$E$59-'Operating Pro Forma'!$E$62)/12)*'Debt Service'!$F6),IF($E6&gt;X$3-1,$H6,0))</f>
        <v>0</v>
      </c>
      <c r="Y6" s="250">
        <f t="shared" si="1"/>
        <v>0</v>
      </c>
      <c r="Z6" s="251">
        <f>IF($I6="Percentage of Cash Flow",IF($E6&gt;Z$3-1,(('Operating Pro Forma'!$F$59-'Operating Pro Forma'!$F$62)/12)*'Debt Service'!$F6),IF($E6&gt;Z$3-1,$H6,0))</f>
        <v>0</v>
      </c>
      <c r="AA6" s="251">
        <f>IF($I6="Percentage of Cash Flow",IF($E6&gt;AA$3-1,(('Operating Pro Forma'!$F$59-'Operating Pro Forma'!$F$62)/12)*'Debt Service'!$F6),IF($E6&gt;AA$3-1,$H6,0))</f>
        <v>0</v>
      </c>
      <c r="AB6" s="251">
        <f>IF($I6="Percentage of Cash Flow",IF($E6&gt;AB$3-1,(('Operating Pro Forma'!$F$59-'Operating Pro Forma'!$F$62)/12)*'Debt Service'!$F6),IF($E6&gt;AB$3-1,$H6,0))</f>
        <v>0</v>
      </c>
      <c r="AC6" s="251">
        <f>IF($I6="Percentage of Cash Flow",IF($E6&gt;AC$3-1,(('Operating Pro Forma'!$F$59-'Operating Pro Forma'!$F$62)/12)*'Debt Service'!$F6),IF($E6&gt;AC$3-1,$H6,0))</f>
        <v>0</v>
      </c>
      <c r="AD6" s="251">
        <f>IF($I6="Percentage of Cash Flow",IF($E6&gt;AD$3-1,(('Operating Pro Forma'!$F$59-'Operating Pro Forma'!$F$62)/12)*'Debt Service'!$F6),IF($E6&gt;AD$3-1,$H6,0))</f>
        <v>0</v>
      </c>
      <c r="AE6" s="251">
        <f>IF($I6="Percentage of Cash Flow",IF($E6&gt;AE$3-1,(('Operating Pro Forma'!$F$59-'Operating Pro Forma'!$F$62)/12)*'Debt Service'!$F6),IF($E6&gt;AE$3-1,$H6,0))</f>
        <v>0</v>
      </c>
      <c r="AF6" s="251">
        <f>IF($I6="Percentage of Cash Flow",IF($E6&gt;AF$3-1,(('Operating Pro Forma'!$F$59-'Operating Pro Forma'!$F$62)/12)*'Debt Service'!$F6),IF($E6&gt;AF$3-1,$H6,0))</f>
        <v>0</v>
      </c>
      <c r="AG6" s="251">
        <f>IF($I6="Percentage of Cash Flow",IF($E6&gt;AG$3-1,(('Operating Pro Forma'!$F$59-'Operating Pro Forma'!$F$62)/12)*'Debt Service'!$F6),IF($E6&gt;AG$3-1,$H6,0))</f>
        <v>0</v>
      </c>
      <c r="AH6" s="251">
        <f>IF($I6="Percentage of Cash Flow",IF($E6&gt;AH$3-1,(('Operating Pro Forma'!$F$59-'Operating Pro Forma'!$F$62)/12)*'Debt Service'!$F6),IF($E6&gt;AH$3-1,$H6,0))</f>
        <v>0</v>
      </c>
      <c r="AI6" s="251">
        <f>IF($I6="Percentage of Cash Flow",IF($E6&gt;AI$3-1,(('Operating Pro Forma'!$F$59-'Operating Pro Forma'!$F$62)/12)*'Debt Service'!$F6),IF($E6&gt;AI$3-1,$H6,0))</f>
        <v>0</v>
      </c>
      <c r="AJ6" s="251">
        <f>IF($I6="Percentage of Cash Flow",IF($E6&gt;AJ$3-1,(('Operating Pro Forma'!$F$59-'Operating Pro Forma'!$F$62)/12)*'Debt Service'!$F6),IF($E6&gt;AJ$3-1,$H6,0))</f>
        <v>0</v>
      </c>
      <c r="AK6" s="251">
        <f>IF($I6="Percentage of Cash Flow",IF($E6&gt;AK$3-1,(('Operating Pro Forma'!$F$59-'Operating Pro Forma'!$F$62)/12)*'Debt Service'!$F6),IF($E6&gt;AK$3-1,$H6,0))</f>
        <v>0</v>
      </c>
      <c r="AL6" s="250">
        <f t="shared" si="2"/>
        <v>0</v>
      </c>
      <c r="AM6" s="251">
        <f>IF($I6="Percentage of Cash Flow",IF($E6&gt;AM$3-1,(('Operating Pro Forma'!$G$59-'Operating Pro Forma'!$G$62)/12)*'Debt Service'!$F6),IF($E6&gt;AM$3-1,$H6,0))</f>
        <v>0</v>
      </c>
      <c r="AN6" s="251">
        <f>IF($I6="Percentage of Cash Flow",IF($E6&gt;AN$3-1,(('Operating Pro Forma'!$G$59-'Operating Pro Forma'!$G$62)/12)*'Debt Service'!$F6),IF($E6&gt;AN$3-1,$H6,0))</f>
        <v>0</v>
      </c>
      <c r="AO6" s="251">
        <f>IF($I6="Percentage of Cash Flow",IF($E6&gt;AO$3-1,(('Operating Pro Forma'!$G$59-'Operating Pro Forma'!$G$62)/12)*'Debt Service'!$F6),IF($E6&gt;AO$3-1,$H6,0))</f>
        <v>0</v>
      </c>
      <c r="AP6" s="251">
        <f>IF($I6="Percentage of Cash Flow",IF($E6&gt;AP$3-1,(('Operating Pro Forma'!$G$59-'Operating Pro Forma'!$G$62)/12)*'Debt Service'!$F6),IF($E6&gt;AP$3-1,$H6,0))</f>
        <v>0</v>
      </c>
      <c r="AQ6" s="251">
        <f>IF($I6="Percentage of Cash Flow",IF($E6&gt;AQ$3-1,(('Operating Pro Forma'!$G$59-'Operating Pro Forma'!$G$62)/12)*'Debt Service'!$F6),IF($E6&gt;AQ$3-1,$H6,0))</f>
        <v>0</v>
      </c>
      <c r="AR6" s="251">
        <f>IF($I6="Percentage of Cash Flow",IF($E6&gt;AR$3-1,(('Operating Pro Forma'!$G$59-'Operating Pro Forma'!$G$62)/12)*'Debt Service'!$F6),IF($E6&gt;AR$3-1,$H6,0))</f>
        <v>0</v>
      </c>
      <c r="AS6" s="251">
        <f>IF($I6="Percentage of Cash Flow",IF($E6&gt;AS$3-1,(('Operating Pro Forma'!$G$59-'Operating Pro Forma'!$G$62)/12)*'Debt Service'!$F6),IF($E6&gt;AS$3-1,$H6,0))</f>
        <v>0</v>
      </c>
      <c r="AT6" s="251">
        <f>IF($I6="Percentage of Cash Flow",IF($E6&gt;AT$3-1,(('Operating Pro Forma'!$G$59-'Operating Pro Forma'!$G$62)/12)*'Debt Service'!$F6),IF($E6&gt;AT$3-1,$H6,0))</f>
        <v>0</v>
      </c>
      <c r="AU6" s="251">
        <f>IF($I6="Percentage of Cash Flow",IF($E6&gt;AU$3-1,(('Operating Pro Forma'!$G$59-'Operating Pro Forma'!$G$62)/12)*'Debt Service'!$F6),IF($E6&gt;AU$3-1,$H6,0))</f>
        <v>0</v>
      </c>
      <c r="AV6" s="251">
        <f>IF($I6="Percentage of Cash Flow",IF($E6&gt;AV$3-1,(('Operating Pro Forma'!$G$59-'Operating Pro Forma'!$G$62)/12)*'Debt Service'!$F6),IF($E6&gt;AV$3-1,$H6,0))</f>
        <v>0</v>
      </c>
      <c r="AW6" s="251">
        <f>IF($I6="Percentage of Cash Flow",IF($E6&gt;AW$3-1,(('Operating Pro Forma'!$G$59-'Operating Pro Forma'!$G$62)/12)*'Debt Service'!$F6),IF($E6&gt;AW$3-1,$H6,0))</f>
        <v>0</v>
      </c>
      <c r="AX6" s="251">
        <f>IF($I6="Percentage of Cash Flow",IF($E6&gt;AX$3-1,(('Operating Pro Forma'!$G$59-'Operating Pro Forma'!$G$62)/12)*'Debt Service'!$F6),IF($E6&gt;AX$3-1,$H6,0))</f>
        <v>0</v>
      </c>
      <c r="AY6" s="250">
        <f t="shared" si="3"/>
        <v>0</v>
      </c>
      <c r="AZ6" s="251">
        <f>IF($I6="Percentage of Cash Flow",IF($E6&gt;AZ$3-1,(('Operating Pro Forma'!$H$59-'Operating Pro Forma'!$H$62)/12)*'Debt Service'!$F6),IF($E6&gt;AZ$3-1,$H6,0))</f>
        <v>0</v>
      </c>
      <c r="BA6" s="251">
        <f>IF($I6="Percentage of Cash Flow",IF($E6&gt;BA$3-1,(('Operating Pro Forma'!$H$59-'Operating Pro Forma'!$H$62)/12)*'Debt Service'!$F6),IF($E6&gt;BA$3-1,$H6,0))</f>
        <v>0</v>
      </c>
      <c r="BB6" s="251">
        <f>IF($I6="Percentage of Cash Flow",IF($E6&gt;BB$3-1,(('Operating Pro Forma'!$H$59-'Operating Pro Forma'!$H$62)/12)*'Debt Service'!$F6),IF($E6&gt;BB$3-1,$H6,0))</f>
        <v>0</v>
      </c>
      <c r="BC6" s="251">
        <f>IF($I6="Percentage of Cash Flow",IF($E6&gt;BC$3-1,(('Operating Pro Forma'!$H$59-'Operating Pro Forma'!$H$62)/12)*'Debt Service'!$F6),IF($E6&gt;BC$3-1,$H6,0))</f>
        <v>0</v>
      </c>
      <c r="BD6" s="251">
        <f>IF($I6="Percentage of Cash Flow",IF($E6&gt;BD$3-1,(('Operating Pro Forma'!$H$59-'Operating Pro Forma'!$H$62)/12)*'Debt Service'!$F6),IF($E6&gt;BD$3-1,$H6,0))</f>
        <v>0</v>
      </c>
      <c r="BE6" s="251">
        <f>IF($I6="Percentage of Cash Flow",IF($E6&gt;BE$3-1,(('Operating Pro Forma'!$H$59-'Operating Pro Forma'!$H$62)/12)*'Debt Service'!$F6),IF($E6&gt;BE$3-1,$H6,0))</f>
        <v>0</v>
      </c>
      <c r="BF6" s="251">
        <f>IF($I6="Percentage of Cash Flow",IF($E6&gt;BF$3-1,(('Operating Pro Forma'!$H$59-'Operating Pro Forma'!$H$62)/12)*'Debt Service'!$F6),IF($E6&gt;BF$3-1,$H6,0))</f>
        <v>0</v>
      </c>
      <c r="BG6" s="251">
        <f>IF($I6="Percentage of Cash Flow",IF($E6&gt;BG$3-1,(('Operating Pro Forma'!$H$59-'Operating Pro Forma'!$H$62)/12)*'Debt Service'!$F6),IF($E6&gt;BG$3-1,$H6,0))</f>
        <v>0</v>
      </c>
      <c r="BH6" s="251">
        <f>IF($I6="Percentage of Cash Flow",IF($E6&gt;BH$3-1,(('Operating Pro Forma'!$H$59-'Operating Pro Forma'!$H$62)/12)*'Debt Service'!$F6),IF($E6&gt;BH$3-1,$H6,0))</f>
        <v>0</v>
      </c>
      <c r="BI6" s="251">
        <f>IF($I6="Percentage of Cash Flow",IF($E6&gt;BI$3-1,(('Operating Pro Forma'!$H$59-'Operating Pro Forma'!$H$62)/12)*'Debt Service'!$F6),IF($E6&gt;BI$3-1,$H6,0))</f>
        <v>0</v>
      </c>
      <c r="BJ6" s="251">
        <f>IF($I6="Percentage of Cash Flow",IF($E6&gt;BJ$3-1,(('Operating Pro Forma'!$H$59-'Operating Pro Forma'!$H$62)/12)*'Debt Service'!$F6),IF($E6&gt;BJ$3-1,$H6,0))</f>
        <v>0</v>
      </c>
      <c r="BK6" s="251">
        <f>IF($I6="Percentage of Cash Flow",IF($E6&gt;BK$3-1,(('Operating Pro Forma'!$H$59-'Operating Pro Forma'!$H$62)/12)*'Debt Service'!$F6),IF($E6&gt;BK$3-1,$H6,0))</f>
        <v>0</v>
      </c>
      <c r="BL6" s="250">
        <f t="shared" si="4"/>
        <v>0</v>
      </c>
      <c r="BM6" s="251">
        <f>IF($I6="Percentage of Cash Flow",IF($E6&gt;BM$3-1,(('Operating Pro Forma'!$I$59-'Operating Pro Forma'!$I$62)/12)*'Debt Service'!$F6),IF($E6&gt;BM$3-1,$H6,0))</f>
        <v>0</v>
      </c>
      <c r="BN6" s="251">
        <f>IF($I6="Percentage of Cash Flow",IF($E6&gt;BN$3-1,(('Operating Pro Forma'!$I$59-'Operating Pro Forma'!$I$62)/12)*'Debt Service'!$F6),IF($E6&gt;BN$3-1,$H6,0))</f>
        <v>0</v>
      </c>
      <c r="BO6" s="251">
        <f>IF($I6="Percentage of Cash Flow",IF($E6&gt;BO$3-1,(('Operating Pro Forma'!$I$59-'Operating Pro Forma'!$I$62)/12)*'Debt Service'!$F6),IF($E6&gt;BO$3-1,$H6,0))</f>
        <v>0</v>
      </c>
      <c r="BP6" s="251">
        <f>IF($I6="Percentage of Cash Flow",IF($E6&gt;BP$3-1,(('Operating Pro Forma'!$I$59-'Operating Pro Forma'!$I$62)/12)*'Debt Service'!$F6),IF($E6&gt;BP$3-1,$H6,0))</f>
        <v>0</v>
      </c>
      <c r="BQ6" s="251">
        <f>IF($I6="Percentage of Cash Flow",IF($E6&gt;BQ$3-1,(('Operating Pro Forma'!$I$59-'Operating Pro Forma'!$I$62)/12)*'Debt Service'!$F6),IF($E6&gt;BQ$3-1,$H6,0))</f>
        <v>0</v>
      </c>
      <c r="BR6" s="251">
        <f>IF($I6="Percentage of Cash Flow",IF($E6&gt;BR$3-1,(('Operating Pro Forma'!$I$59-'Operating Pro Forma'!$I$62)/12)*'Debt Service'!$F6),IF($E6&gt;BR$3-1,$H6,0))</f>
        <v>0</v>
      </c>
      <c r="BS6" s="251">
        <f>IF($I6="Percentage of Cash Flow",IF($E6&gt;BS$3-1,(('Operating Pro Forma'!$I$59-'Operating Pro Forma'!$I$62)/12)*'Debt Service'!$F6),IF($E6&gt;BS$3-1,$H6,0))</f>
        <v>0</v>
      </c>
      <c r="BT6" s="251">
        <f>IF($I6="Percentage of Cash Flow",IF($E6&gt;BT$3-1,(('Operating Pro Forma'!$I$59-'Operating Pro Forma'!$I$62)/12)*'Debt Service'!$F6),IF($E6&gt;BT$3-1,$H6,0))</f>
        <v>0</v>
      </c>
      <c r="BU6" s="251">
        <f>IF($I6="Percentage of Cash Flow",IF($E6&gt;BU$3-1,(('Operating Pro Forma'!$I$59-'Operating Pro Forma'!$I$62)/12)*'Debt Service'!$F6),IF($E6&gt;BU$3-1,$H6,0))</f>
        <v>0</v>
      </c>
      <c r="BV6" s="251">
        <f>IF($I6="Percentage of Cash Flow",IF($E6&gt;BV$3-1,(('Operating Pro Forma'!$I$59-'Operating Pro Forma'!$I$62)/12)*'Debt Service'!$F6),IF($E6&gt;BV$3-1,$H6,0))</f>
        <v>0</v>
      </c>
      <c r="BW6" s="251">
        <f>IF($I6="Percentage of Cash Flow",IF($E6&gt;BW$3-1,(('Operating Pro Forma'!$I$59-'Operating Pro Forma'!$I$62)/12)*'Debt Service'!$F6),IF($E6&gt;BW$3-1,$H6,0))</f>
        <v>0</v>
      </c>
      <c r="BX6" s="251">
        <f>IF($I6="Percentage of Cash Flow",IF($E6&gt;BX$3-1,(('Operating Pro Forma'!$I$59-'Operating Pro Forma'!$I$62)/12)*'Debt Service'!$F6),IF($E6&gt;BX$3-1,$H6,0))</f>
        <v>0</v>
      </c>
      <c r="BY6" s="250">
        <f t="shared" si="5"/>
        <v>0</v>
      </c>
      <c r="BZ6" s="251">
        <f>IF($I6="Percentage of Cash Flow",IF($E6&gt;BZ$3-1,(('Operating Pro Forma'!$J$59-'Operating Pro Forma'!$J$62)/12)*'Debt Service'!$F6),IF($E6&gt;BZ$3-1,$H6,0))</f>
        <v>0</v>
      </c>
      <c r="CA6" s="251">
        <f>IF($I6="Percentage of Cash Flow",IF($E6&gt;CA$3-1,(('Operating Pro Forma'!$J$59-'Operating Pro Forma'!$J$62)/12)*'Debt Service'!$F6),IF($E6&gt;CA$3-1,$H6,0))</f>
        <v>0</v>
      </c>
      <c r="CB6" s="251">
        <f>IF($I6="Percentage of Cash Flow",IF($E6&gt;CB$3-1,(('Operating Pro Forma'!$J$59-'Operating Pro Forma'!$J$62)/12)*'Debt Service'!$F6),IF($E6&gt;CB$3-1,$H6,0))</f>
        <v>0</v>
      </c>
      <c r="CC6" s="251">
        <f>IF($I6="Percentage of Cash Flow",IF($E6&gt;CC$3-1,(('Operating Pro Forma'!$J$59-'Operating Pro Forma'!$J$62)/12)*'Debt Service'!$F6),IF($E6&gt;CC$3-1,$H6,0))</f>
        <v>0</v>
      </c>
      <c r="CD6" s="251">
        <f>IF($I6="Percentage of Cash Flow",IF($E6&gt;CD$3-1,(('Operating Pro Forma'!$J$59-'Operating Pro Forma'!$J$62)/12)*'Debt Service'!$F6),IF($E6&gt;CD$3-1,$H6,0))</f>
        <v>0</v>
      </c>
      <c r="CE6" s="251">
        <f>IF($I6="Percentage of Cash Flow",IF($E6&gt;CE$3-1,(('Operating Pro Forma'!$J$59-'Operating Pro Forma'!$J$62)/12)*'Debt Service'!$F6),IF($E6&gt;CE$3-1,$H6,0))</f>
        <v>0</v>
      </c>
      <c r="CF6" s="251">
        <f>IF($I6="Percentage of Cash Flow",IF($E6&gt;CF$3-1,(('Operating Pro Forma'!$J$59-'Operating Pro Forma'!$J$62)/12)*'Debt Service'!$F6),IF($E6&gt;CF$3-1,$H6,0))</f>
        <v>0</v>
      </c>
      <c r="CG6" s="251">
        <f>IF($I6="Percentage of Cash Flow",IF($E6&gt;CG$3-1,(('Operating Pro Forma'!$J$59-'Operating Pro Forma'!$J$62)/12)*'Debt Service'!$F6),IF($E6&gt;CG$3-1,$H6,0))</f>
        <v>0</v>
      </c>
      <c r="CH6" s="251">
        <f>IF($I6="Percentage of Cash Flow",IF($E6&gt;CH$3-1,(('Operating Pro Forma'!$J$59-'Operating Pro Forma'!$J$62)/12)*'Debt Service'!$F6),IF($E6&gt;CH$3-1,$H6,0))</f>
        <v>0</v>
      </c>
      <c r="CI6" s="251">
        <f>IF($I6="Percentage of Cash Flow",IF($E6&gt;CI$3-1,(('Operating Pro Forma'!$J$59-'Operating Pro Forma'!$J$62)/12)*'Debt Service'!$F6),IF($E6&gt;CI$3-1,$H6,0))</f>
        <v>0</v>
      </c>
      <c r="CJ6" s="251">
        <f>IF($I6="Percentage of Cash Flow",IF($E6&gt;CJ$3-1,(('Operating Pro Forma'!$J$59-'Operating Pro Forma'!$J$62)/12)*'Debt Service'!$F6),IF($E6&gt;CJ$3-1,$H6,0))</f>
        <v>0</v>
      </c>
      <c r="CK6" s="251">
        <f>IF($I6="Percentage of Cash Flow",IF($E6&gt;CK$3-1,(('Operating Pro Forma'!$J$59-'Operating Pro Forma'!$J$62)/12)*'Debt Service'!$F6),IF($E6&gt;CK$3-1,$H6,0))</f>
        <v>0</v>
      </c>
      <c r="CL6" s="250">
        <f t="shared" si="6"/>
        <v>0</v>
      </c>
      <c r="CM6" s="251">
        <f>IF($I6="Percentage of Cash Flow",IF($E6&gt;CM$3-1,(('Operating Pro Forma'!$K$59-'Operating Pro Forma'!$K$62)/12)*'Debt Service'!$F6),IF($E6&gt;CM$3-1,$H6,0))</f>
        <v>0</v>
      </c>
      <c r="CN6" s="251">
        <f>IF($I6="Percentage of Cash Flow",IF($E6&gt;CN$3-1,(('Operating Pro Forma'!$K$59-'Operating Pro Forma'!$K$62)/12)*'Debt Service'!$F6),IF($E6&gt;CN$3-1,$H6,0))</f>
        <v>0</v>
      </c>
      <c r="CO6" s="251">
        <f>IF($I6="Percentage of Cash Flow",IF($E6&gt;CO$3-1,(('Operating Pro Forma'!$K$59-'Operating Pro Forma'!$K$62)/12)*'Debt Service'!$F6),IF($E6&gt;CO$3-1,$H6,0))</f>
        <v>0</v>
      </c>
      <c r="CP6" s="251">
        <f>IF($I6="Percentage of Cash Flow",IF($E6&gt;CP$3-1,(('Operating Pro Forma'!$K$59-'Operating Pro Forma'!$K$62)/12)*'Debt Service'!$F6),IF($E6&gt;CP$3-1,$H6,0))</f>
        <v>0</v>
      </c>
      <c r="CQ6" s="251">
        <f>IF($I6="Percentage of Cash Flow",IF($E6&gt;CQ$3-1,(('Operating Pro Forma'!$K$59-'Operating Pro Forma'!$K$62)/12)*'Debt Service'!$F6),IF($E6&gt;CQ$3-1,$H6,0))</f>
        <v>0</v>
      </c>
      <c r="CR6" s="251">
        <f>IF($I6="Percentage of Cash Flow",IF($E6&gt;CR$3-1,(('Operating Pro Forma'!$K$59-'Operating Pro Forma'!$K$62)/12)*'Debt Service'!$F6),IF($E6&gt;CR$3-1,$H6,0))</f>
        <v>0</v>
      </c>
      <c r="CS6" s="251">
        <f>IF($I6="Percentage of Cash Flow",IF($E6&gt;CS$3-1,(('Operating Pro Forma'!$K$59-'Operating Pro Forma'!$K$62)/12)*'Debt Service'!$F6),IF($E6&gt;CS$3-1,$H6,0))</f>
        <v>0</v>
      </c>
      <c r="CT6" s="251">
        <f>IF($I6="Percentage of Cash Flow",IF($E6&gt;CT$3-1,(('Operating Pro Forma'!$K$59-'Operating Pro Forma'!$K$62)/12)*'Debt Service'!$F6),IF($E6&gt;CT$3-1,$H6,0))</f>
        <v>0</v>
      </c>
      <c r="CU6" s="251">
        <f>IF($I6="Percentage of Cash Flow",IF($E6&gt;CU$3-1,(('Operating Pro Forma'!$K$59-'Operating Pro Forma'!$K$62)/12)*'Debt Service'!$F6),IF($E6&gt;CU$3-1,$H6,0))</f>
        <v>0</v>
      </c>
      <c r="CV6" s="251">
        <f>IF($I6="Percentage of Cash Flow",IF($E6&gt;CV$3-1,(('Operating Pro Forma'!$K$59-'Operating Pro Forma'!$K$62)/12)*'Debt Service'!$F6),IF($E6&gt;CV$3-1,$H6,0))</f>
        <v>0</v>
      </c>
      <c r="CW6" s="251">
        <f>IF($I6="Percentage of Cash Flow",IF($E6&gt;CW$3-1,(('Operating Pro Forma'!$K$59-'Operating Pro Forma'!$K$62)/12)*'Debt Service'!$F6),IF($E6&gt;CW$3-1,$H6,0))</f>
        <v>0</v>
      </c>
      <c r="CX6" s="251">
        <f>IF($I6="Percentage of Cash Flow",IF($E6&gt;CX$3-1,(('Operating Pro Forma'!$K$59-'Operating Pro Forma'!$K$62)/12)*'Debt Service'!$F6),IF($E6&gt;CX$3-1,$H6,0))</f>
        <v>0</v>
      </c>
      <c r="CY6" s="250">
        <f t="shared" si="7"/>
        <v>0</v>
      </c>
      <c r="CZ6" s="251">
        <f>IF($I6="Percentage of Cash Flow",IF($E6&gt;CZ$3-1,(('Operating Pro Forma'!$L$59-'Operating Pro Forma'!$L$62)/12)*'Debt Service'!$F6),IF($E6&gt;CZ$3-1,$H6,0))</f>
        <v>0</v>
      </c>
      <c r="DA6" s="251">
        <f>IF($I6="Percentage of Cash Flow",IF($E6&gt;DA$3-1,(('Operating Pro Forma'!$L$59-'Operating Pro Forma'!$L$62)/12)*'Debt Service'!$F6),IF($E6&gt;DA$3-1,$H6,0))</f>
        <v>0</v>
      </c>
      <c r="DB6" s="251">
        <f>IF($I6="Percentage of Cash Flow",IF($E6&gt;DB$3-1,(('Operating Pro Forma'!$L$59-'Operating Pro Forma'!$L$62)/12)*'Debt Service'!$F6),IF($E6&gt;DB$3-1,$H6,0))</f>
        <v>0</v>
      </c>
      <c r="DC6" s="251">
        <f>IF($I6="Percentage of Cash Flow",IF($E6&gt;DC$3-1,(('Operating Pro Forma'!$L$59-'Operating Pro Forma'!$L$62)/12)*'Debt Service'!$F6),IF($E6&gt;DC$3-1,$H6,0))</f>
        <v>0</v>
      </c>
      <c r="DD6" s="251">
        <f>IF($I6="Percentage of Cash Flow",IF($E6&gt;DD$3-1,(('Operating Pro Forma'!$L$59-'Operating Pro Forma'!$L$62)/12)*'Debt Service'!$F6),IF($E6&gt;DD$3-1,$H6,0))</f>
        <v>0</v>
      </c>
      <c r="DE6" s="251">
        <f>IF($I6="Percentage of Cash Flow",IF($E6&gt;DE$3-1,(('Operating Pro Forma'!$L$59-'Operating Pro Forma'!$L$62)/12)*'Debt Service'!$F6),IF($E6&gt;DE$3-1,$H6,0))</f>
        <v>0</v>
      </c>
      <c r="DF6" s="251">
        <f>IF($I6="Percentage of Cash Flow",IF($E6&gt;DF$3-1,(('Operating Pro Forma'!$L$59-'Operating Pro Forma'!$L$62)/12)*'Debt Service'!$F6),IF($E6&gt;DF$3-1,$H6,0))</f>
        <v>0</v>
      </c>
      <c r="DG6" s="251">
        <f>IF($I6="Percentage of Cash Flow",IF($E6&gt;DG$3-1,(('Operating Pro Forma'!$L$59-'Operating Pro Forma'!$L$62)/12)*'Debt Service'!$F6),IF($E6&gt;DG$3-1,$H6,0))</f>
        <v>0</v>
      </c>
      <c r="DH6" s="251">
        <f>IF($I6="Percentage of Cash Flow",IF($E6&gt;DH$3-1,(('Operating Pro Forma'!$L$59-'Operating Pro Forma'!$L$62)/12)*'Debt Service'!$F6),IF($E6&gt;DH$3-1,$H6,0))</f>
        <v>0</v>
      </c>
      <c r="DI6" s="251">
        <f>IF($I6="Percentage of Cash Flow",IF($E6&gt;DI$3-1,(('Operating Pro Forma'!$L$59-'Operating Pro Forma'!$L$62)/12)*'Debt Service'!$F6),IF($E6&gt;DI$3-1,$H6,0))</f>
        <v>0</v>
      </c>
      <c r="DJ6" s="251">
        <f>IF($I6="Percentage of Cash Flow",IF($E6&gt;DJ$3-1,(('Operating Pro Forma'!$L$59-'Operating Pro Forma'!$L$62)/12)*'Debt Service'!$F6),IF($E6&gt;DJ$3-1,$H6,0))</f>
        <v>0</v>
      </c>
      <c r="DK6" s="251">
        <f>IF($I6="Percentage of Cash Flow",IF($E6&gt;DK$3-1,(('Operating Pro Forma'!$L$59-'Operating Pro Forma'!$L$62)/12)*'Debt Service'!$F6),IF($E6&gt;DK$3-1,$H6,0))</f>
        <v>0</v>
      </c>
      <c r="DL6" s="250">
        <f t="shared" si="8"/>
        <v>0</v>
      </c>
      <c r="DM6" s="251">
        <f>IF($I6="Percentage of Cash Flow",IF($E6&gt;DM$3-1,(('Operating Pro Forma'!$M$59-'Operating Pro Forma'!$M$62)/12)*'Debt Service'!$F6),IF($E6&gt;DM$3-1,$H6,0))</f>
        <v>0</v>
      </c>
      <c r="DN6" s="251">
        <f>IF($I6="Percentage of Cash Flow",IF($E6&gt;DN$3-1,(('Operating Pro Forma'!$M$59-'Operating Pro Forma'!$M$62)/12)*'Debt Service'!$F6),IF($E6&gt;DN$3-1,$H6,0))</f>
        <v>0</v>
      </c>
      <c r="DO6" s="251">
        <f>IF($I6="Percentage of Cash Flow",IF($E6&gt;DO$3-1,(('Operating Pro Forma'!$M$59-'Operating Pro Forma'!$M$62)/12)*'Debt Service'!$F6),IF($E6&gt;DO$3-1,$H6,0))</f>
        <v>0</v>
      </c>
      <c r="DP6" s="251">
        <f>IF($I6="Percentage of Cash Flow",IF($E6&gt;DP$3-1,(('Operating Pro Forma'!$M$59-'Operating Pro Forma'!$M$62)/12)*'Debt Service'!$F6),IF($E6&gt;DP$3-1,$H6,0))</f>
        <v>0</v>
      </c>
      <c r="DQ6" s="251">
        <f>IF($I6="Percentage of Cash Flow",IF($E6&gt;DQ$3-1,(('Operating Pro Forma'!$M$59-'Operating Pro Forma'!$M$62)/12)*'Debt Service'!$F6),IF($E6&gt;DQ$3-1,$H6,0))</f>
        <v>0</v>
      </c>
      <c r="DR6" s="251">
        <f>IF($I6="Percentage of Cash Flow",IF($E6&gt;DR$3-1,(('Operating Pro Forma'!$M$59-'Operating Pro Forma'!$M$62)/12)*'Debt Service'!$F6),IF($E6&gt;DR$3-1,$H6,0))</f>
        <v>0</v>
      </c>
      <c r="DS6" s="251">
        <f>IF($I6="Percentage of Cash Flow",IF($E6&gt;DS$3-1,(('Operating Pro Forma'!$M$59-'Operating Pro Forma'!$M$62)/12)*'Debt Service'!$F6),IF($E6&gt;DS$3-1,$H6,0))</f>
        <v>0</v>
      </c>
      <c r="DT6" s="251">
        <f>IF($I6="Percentage of Cash Flow",IF($E6&gt;DT$3-1,(('Operating Pro Forma'!$M$59-'Operating Pro Forma'!$M$62)/12)*'Debt Service'!$F6),IF($E6&gt;DT$3-1,$H6,0))</f>
        <v>0</v>
      </c>
      <c r="DU6" s="251">
        <f>IF($I6="Percentage of Cash Flow",IF($E6&gt;DU$3-1,(('Operating Pro Forma'!$M$59-'Operating Pro Forma'!$M$62)/12)*'Debt Service'!$F6),IF($E6&gt;DU$3-1,$H6,0))</f>
        <v>0</v>
      </c>
      <c r="DV6" s="251">
        <f>IF($I6="Percentage of Cash Flow",IF($E6&gt;DV$3-1,(('Operating Pro Forma'!$M$59-'Operating Pro Forma'!$M$62)/12)*'Debt Service'!$F6),IF($E6&gt;DV$3-1,$H6,0))</f>
        <v>0</v>
      </c>
      <c r="DW6" s="251">
        <f>IF($I6="Percentage of Cash Flow",IF($E6&gt;DW$3-1,(('Operating Pro Forma'!$M$59-'Operating Pro Forma'!$M$62)/12)*'Debt Service'!$F6),IF($E6&gt;DW$3-1,$H6,0))</f>
        <v>0</v>
      </c>
      <c r="DX6" s="251">
        <f>IF($I6="Percentage of Cash Flow",IF($E6&gt;DX$3-1,(('Operating Pro Forma'!$M$59-'Operating Pro Forma'!$M$62)/12)*'Debt Service'!$F6),IF($E6&gt;DX$3-1,$H6,0))</f>
        <v>0</v>
      </c>
      <c r="DY6" s="250">
        <f t="shared" si="9"/>
        <v>0</v>
      </c>
      <c r="DZ6" s="251">
        <f>IF($I6="Percentage of Cash Flow",IF($E6&gt;DZ$3-1,(('Operating Pro Forma'!$N$59-'Operating Pro Forma'!$N$62)/12)*'Debt Service'!$F6),IF($E6&gt;DZ$3-1,$H6,0))</f>
        <v>0</v>
      </c>
      <c r="EA6" s="251">
        <f>IF($I6="Percentage of Cash Flow",IF($E6&gt;EA$3-1,(('Operating Pro Forma'!$N$59-'Operating Pro Forma'!$N$62)/12)*'Debt Service'!$F6),IF($E6&gt;EA$3-1,$H6,0))</f>
        <v>0</v>
      </c>
      <c r="EB6" s="251">
        <f>IF($I6="Percentage of Cash Flow",IF($E6&gt;EB$3-1,(('Operating Pro Forma'!$N$59-'Operating Pro Forma'!$N$62)/12)*'Debt Service'!$F6),IF($E6&gt;EB$3-1,$H6,0))</f>
        <v>0</v>
      </c>
      <c r="EC6" s="251">
        <f>IF($I6="Percentage of Cash Flow",IF($E6&gt;EC$3-1,(('Operating Pro Forma'!$N$59-'Operating Pro Forma'!$N$62)/12)*'Debt Service'!$F6),IF($E6&gt;EC$3-1,$H6,0))</f>
        <v>0</v>
      </c>
      <c r="ED6" s="251">
        <f>IF($I6="Percentage of Cash Flow",IF($E6&gt;ED$3-1,(('Operating Pro Forma'!$N$59-'Operating Pro Forma'!$N$62)/12)*'Debt Service'!$F6),IF($E6&gt;ED$3-1,$H6,0))</f>
        <v>0</v>
      </c>
      <c r="EE6" s="251">
        <f>IF($I6="Percentage of Cash Flow",IF($E6&gt;EE$3-1,(('Operating Pro Forma'!$N$59-'Operating Pro Forma'!$N$62)/12)*'Debt Service'!$F6),IF($E6&gt;EE$3-1,$H6,0))</f>
        <v>0</v>
      </c>
      <c r="EF6" s="251">
        <f>IF($I6="Percentage of Cash Flow",IF($E6&gt;EF$3-1,(('Operating Pro Forma'!$N$59-'Operating Pro Forma'!$N$62)/12)*'Debt Service'!$F6),IF($E6&gt;EF$3-1,$H6,0))</f>
        <v>0</v>
      </c>
      <c r="EG6" s="251">
        <f>IF($I6="Percentage of Cash Flow",IF($E6&gt;EG$3-1,(('Operating Pro Forma'!$N$59-'Operating Pro Forma'!$N$62)/12)*'Debt Service'!$F6),IF($E6&gt;EG$3-1,$H6,0))</f>
        <v>0</v>
      </c>
      <c r="EH6" s="251">
        <f>IF($I6="Percentage of Cash Flow",IF($E6&gt;EH$3-1,(('Operating Pro Forma'!$N$59-'Operating Pro Forma'!$N$62)/12)*'Debt Service'!$F6),IF($E6&gt;EH$3-1,$H6,0))</f>
        <v>0</v>
      </c>
      <c r="EI6" s="251">
        <f>IF($I6="Percentage of Cash Flow",IF($E6&gt;EI$3-1,(('Operating Pro Forma'!$N$59-'Operating Pro Forma'!$N$62)/12)*'Debt Service'!$F6),IF($E6&gt;EI$3-1,$H6,0))</f>
        <v>0</v>
      </c>
      <c r="EJ6" s="251">
        <f>IF($I6="Percentage of Cash Flow",IF($E6&gt;EJ$3-1,(('Operating Pro Forma'!$N$59-'Operating Pro Forma'!$N$62)/12)*'Debt Service'!$F6),IF($E6&gt;EJ$3-1,$H6,0))</f>
        <v>0</v>
      </c>
      <c r="EK6" s="251">
        <f>IF($I6="Percentage of Cash Flow",IF($E6&gt;EK$3-1,(('Operating Pro Forma'!$N$59-'Operating Pro Forma'!$N$62)/12)*'Debt Service'!$F6),IF($E6&gt;EK$3-1,$H6,0))</f>
        <v>0</v>
      </c>
      <c r="EL6" s="250">
        <f t="shared" si="10"/>
        <v>0</v>
      </c>
      <c r="EM6" s="251">
        <f>IF($I6="Percentage of Cash Flow",IF($E6&gt;EM$3-1,(('Operating Pro Forma'!$O$59-'Operating Pro Forma'!$O$62)/12)*'Debt Service'!$F6),IF($E6&gt;EM$3-1,$H6,0))</f>
        <v>0</v>
      </c>
      <c r="EN6" s="251">
        <f>IF($I6="Percentage of Cash Flow",IF($E6&gt;EN$3-1,(('Operating Pro Forma'!$O$59-'Operating Pro Forma'!$O$62)/12)*'Debt Service'!$F6),IF($E6&gt;EN$3-1,$H6,0))</f>
        <v>0</v>
      </c>
      <c r="EO6" s="251">
        <f>IF($I6="Percentage of Cash Flow",IF($E6&gt;EO$3-1,(('Operating Pro Forma'!$O$59-'Operating Pro Forma'!$O$62)/12)*'Debt Service'!$F6),IF($E6&gt;EO$3-1,$H6,0))</f>
        <v>0</v>
      </c>
      <c r="EP6" s="251">
        <f>IF($I6="Percentage of Cash Flow",IF($E6&gt;EP$3-1,(('Operating Pro Forma'!$O$59-'Operating Pro Forma'!$O$62)/12)*'Debt Service'!$F6),IF($E6&gt;EP$3-1,$H6,0))</f>
        <v>0</v>
      </c>
      <c r="EQ6" s="251">
        <f>IF($I6="Percentage of Cash Flow",IF($E6&gt;EQ$3-1,(('Operating Pro Forma'!$O$59-'Operating Pro Forma'!$O$62)/12)*'Debt Service'!$F6),IF($E6&gt;EQ$3-1,$H6,0))</f>
        <v>0</v>
      </c>
      <c r="ER6" s="251">
        <f>IF($I6="Percentage of Cash Flow",IF($E6&gt;ER$3-1,(('Operating Pro Forma'!$O$59-'Operating Pro Forma'!$O$62)/12)*'Debt Service'!$F6),IF($E6&gt;ER$3-1,$H6,0))</f>
        <v>0</v>
      </c>
      <c r="ES6" s="251">
        <f>IF($I6="Percentage of Cash Flow",IF($E6&gt;ES$3-1,(('Operating Pro Forma'!$O$59-'Operating Pro Forma'!$O$62)/12)*'Debt Service'!$F6),IF($E6&gt;ES$3-1,$H6,0))</f>
        <v>0</v>
      </c>
      <c r="ET6" s="251">
        <f>IF($I6="Percentage of Cash Flow",IF($E6&gt;ET$3-1,(('Operating Pro Forma'!$O$59-'Operating Pro Forma'!$O$62)/12)*'Debt Service'!$F6),IF($E6&gt;ET$3-1,$H6,0))</f>
        <v>0</v>
      </c>
      <c r="EU6" s="251">
        <f>IF($I6="Percentage of Cash Flow",IF($E6&gt;EU$3-1,(('Operating Pro Forma'!$O$59-'Operating Pro Forma'!$O$62)/12)*'Debt Service'!$F6),IF($E6&gt;EU$3-1,$H6,0))</f>
        <v>0</v>
      </c>
      <c r="EV6" s="251">
        <f>IF($I6="Percentage of Cash Flow",IF($E6&gt;EV$3-1,(('Operating Pro Forma'!$O$59-'Operating Pro Forma'!$O$62)/12)*'Debt Service'!$F6),IF($E6&gt;EV$3-1,$H6,0))</f>
        <v>0</v>
      </c>
      <c r="EW6" s="251">
        <f>IF($I6="Percentage of Cash Flow",IF($E6&gt;EW$3-1,(('Operating Pro Forma'!$O$59-'Operating Pro Forma'!$O$62)/12)*'Debt Service'!$F6),IF($E6&gt;EW$3-1,$H6,0))</f>
        <v>0</v>
      </c>
      <c r="EX6" s="251">
        <f>IF($I6="Percentage of Cash Flow",IF($E6&gt;EX$3-1,(('Operating Pro Forma'!$O$59-'Operating Pro Forma'!$O$62)/12)*'Debt Service'!$F6),IF($E6&gt;EX$3-1,$H6,0))</f>
        <v>0</v>
      </c>
      <c r="EY6" s="250">
        <f t="shared" si="11"/>
        <v>0</v>
      </c>
      <c r="EZ6" s="251">
        <f>IF($I6="Percentage of Cash Flow",IF($E6&gt;EZ$3-1,(('Operating Pro Forma'!$P$59-'Operating Pro Forma'!$P$62)/12)*'Debt Service'!$F6),IF($E6&gt;EZ$3-1,$H6,0))</f>
        <v>0</v>
      </c>
      <c r="FA6" s="251">
        <f>IF($I6="Percentage of Cash Flow",IF($E6&gt;FA$3-1,(('Operating Pro Forma'!$P$59-'Operating Pro Forma'!$P$62)/12)*'Debt Service'!$F6),IF($E6&gt;FA$3-1,$H6,0))</f>
        <v>0</v>
      </c>
      <c r="FB6" s="251">
        <f>IF($I6="Percentage of Cash Flow",IF($E6&gt;FB$3-1,(('Operating Pro Forma'!$P$59-'Operating Pro Forma'!$P$62)/12)*'Debt Service'!$F6),IF($E6&gt;FB$3-1,$H6,0))</f>
        <v>0</v>
      </c>
      <c r="FC6" s="251">
        <f>IF($I6="Percentage of Cash Flow",IF($E6&gt;FC$3-1,(('Operating Pro Forma'!$P$59-'Operating Pro Forma'!$P$62)/12)*'Debt Service'!$F6),IF($E6&gt;FC$3-1,$H6,0))</f>
        <v>0</v>
      </c>
      <c r="FD6" s="251">
        <f>IF($I6="Percentage of Cash Flow",IF($E6&gt;FD$3-1,(('Operating Pro Forma'!$P$59-'Operating Pro Forma'!$P$62)/12)*'Debt Service'!$F6),IF($E6&gt;FD$3-1,$H6,0))</f>
        <v>0</v>
      </c>
      <c r="FE6" s="251">
        <f>IF($I6="Percentage of Cash Flow",IF($E6&gt;FE$3-1,(('Operating Pro Forma'!$P$59-'Operating Pro Forma'!$P$62)/12)*'Debt Service'!$F6),IF($E6&gt;FE$3-1,$H6,0))</f>
        <v>0</v>
      </c>
      <c r="FF6" s="251">
        <f>IF($I6="Percentage of Cash Flow",IF($E6&gt;FF$3-1,(('Operating Pro Forma'!$P$59-'Operating Pro Forma'!$P$62)/12)*'Debt Service'!$F6),IF($E6&gt;FF$3-1,$H6,0))</f>
        <v>0</v>
      </c>
      <c r="FG6" s="251">
        <f>IF($I6="Percentage of Cash Flow",IF($E6&gt;FG$3-1,(('Operating Pro Forma'!$P$59-'Operating Pro Forma'!$P$62)/12)*'Debt Service'!$F6),IF($E6&gt;FG$3-1,$H6,0))</f>
        <v>0</v>
      </c>
      <c r="FH6" s="251">
        <f>IF($I6="Percentage of Cash Flow",IF($E6&gt;FH$3-1,(('Operating Pro Forma'!$P$59-'Operating Pro Forma'!$P$62)/12)*'Debt Service'!$F6),IF($E6&gt;FH$3-1,$H6,0))</f>
        <v>0</v>
      </c>
      <c r="FI6" s="251">
        <f>IF($I6="Percentage of Cash Flow",IF($E6&gt;FI$3-1,(('Operating Pro Forma'!$P$59-'Operating Pro Forma'!$P$62)/12)*'Debt Service'!$F6),IF($E6&gt;FI$3-1,$H6,0))</f>
        <v>0</v>
      </c>
      <c r="FJ6" s="251">
        <f>IF($I6="Percentage of Cash Flow",IF($E6&gt;FJ$3-1,(('Operating Pro Forma'!$P$59-'Operating Pro Forma'!$P$62)/12)*'Debt Service'!$F6),IF($E6&gt;FJ$3-1,$H6,0))</f>
        <v>0</v>
      </c>
      <c r="FK6" s="251">
        <f>IF($I6="Percentage of Cash Flow",IF($E6&gt;FK$3-1,(('Operating Pro Forma'!$P$59-'Operating Pro Forma'!$P$62)/12)*'Debt Service'!$F6),IF($E6&gt;FK$3-1,$H6,0))</f>
        <v>0</v>
      </c>
      <c r="FL6" s="250">
        <f t="shared" si="12"/>
        <v>0</v>
      </c>
      <c r="FM6" s="251">
        <f>IF($I6="Percentage of Cash Flow",IF($E6&gt;FM$3-1,(('Operating Pro Forma'!$Q$59-'Operating Pro Forma'!$Q$62)/12)*'Debt Service'!$F6),IF($E6&gt;FM$3-1,$H6,0))</f>
        <v>0</v>
      </c>
      <c r="FN6" s="251">
        <f>IF($I6="Percentage of Cash Flow",IF($E6&gt;FN$3-1,(('Operating Pro Forma'!$Q$59-'Operating Pro Forma'!$Q$62)/12)*'Debt Service'!$F6),IF($E6&gt;FN$3-1,$H6,0))</f>
        <v>0</v>
      </c>
      <c r="FO6" s="251">
        <f>IF($I6="Percentage of Cash Flow",IF($E6&gt;FO$3-1,(('Operating Pro Forma'!$Q$59-'Operating Pro Forma'!$Q$62)/12)*'Debt Service'!$F6),IF($E6&gt;FO$3-1,$H6,0))</f>
        <v>0</v>
      </c>
      <c r="FP6" s="251">
        <f>IF($I6="Percentage of Cash Flow",IF($E6&gt;FP$3-1,(('Operating Pro Forma'!$Q$59-'Operating Pro Forma'!$Q$62)/12)*'Debt Service'!$F6),IF($E6&gt;FP$3-1,$H6,0))</f>
        <v>0</v>
      </c>
      <c r="FQ6" s="251">
        <f>IF($I6="Percentage of Cash Flow",IF($E6&gt;FQ$3-1,(('Operating Pro Forma'!$Q$59-'Operating Pro Forma'!$Q$62)/12)*'Debt Service'!$F6),IF($E6&gt;FQ$3-1,$H6,0))</f>
        <v>0</v>
      </c>
      <c r="FR6" s="251">
        <f>IF($I6="Percentage of Cash Flow",IF($E6&gt;FR$3-1,(('Operating Pro Forma'!$Q$59-'Operating Pro Forma'!$Q$62)/12)*'Debt Service'!$F6),IF($E6&gt;FR$3-1,$H6,0))</f>
        <v>0</v>
      </c>
      <c r="FS6" s="251">
        <f>IF($I6="Percentage of Cash Flow",IF($E6&gt;FS$3-1,(('Operating Pro Forma'!$Q$59-'Operating Pro Forma'!$Q$62)/12)*'Debt Service'!$F6),IF($E6&gt;FS$3-1,$H6,0))</f>
        <v>0</v>
      </c>
      <c r="FT6" s="251">
        <f>IF($I6="Percentage of Cash Flow",IF($E6&gt;FT$3-1,(('Operating Pro Forma'!$Q$59-'Operating Pro Forma'!$Q$62)/12)*'Debt Service'!$F6),IF($E6&gt;FT$3-1,$H6,0))</f>
        <v>0</v>
      </c>
      <c r="FU6" s="251">
        <f>IF($I6="Percentage of Cash Flow",IF($E6&gt;FU$3-1,(('Operating Pro Forma'!$Q$59-'Operating Pro Forma'!$Q$62)/12)*'Debt Service'!$F6),IF($E6&gt;FU$3-1,$H6,0))</f>
        <v>0</v>
      </c>
      <c r="FV6" s="251">
        <f>IF($I6="Percentage of Cash Flow",IF($E6&gt;FV$3-1,(('Operating Pro Forma'!$Q$59-'Operating Pro Forma'!$Q$62)/12)*'Debt Service'!$F6),IF($E6&gt;FV$3-1,$H6,0))</f>
        <v>0</v>
      </c>
      <c r="FW6" s="251">
        <f>IF($I6="Percentage of Cash Flow",IF($E6&gt;FW$3-1,(('Operating Pro Forma'!$Q$59-'Operating Pro Forma'!$Q$62)/12)*'Debt Service'!$F6),IF($E6&gt;FW$3-1,$H6,0))</f>
        <v>0</v>
      </c>
      <c r="FX6" s="251">
        <f>IF($I6="Percentage of Cash Flow",IF($E6&gt;FX$3-1,(('Operating Pro Forma'!$Q$59-'Operating Pro Forma'!$Q$62)/12)*'Debt Service'!$F6),IF($E6&gt;FX$3-1,$H6,0))</f>
        <v>0</v>
      </c>
      <c r="FY6" s="250">
        <f t="shared" si="13"/>
        <v>0</v>
      </c>
      <c r="FZ6" s="251">
        <f>IF($I6="Percentage of Cash Flow",IF($E6&gt;FZ$3-1,(('Operating Pro Forma'!$R$59-'Operating Pro Forma'!$R$62)/12)*'Debt Service'!$F6),IF($E6&gt;FZ$3-1,$H6,0))</f>
        <v>0</v>
      </c>
      <c r="GA6" s="251">
        <f>IF($I6="Percentage of Cash Flow",IF($E6&gt;GA$3-1,(('Operating Pro Forma'!$R$59-'Operating Pro Forma'!$R$62)/12)*'Debt Service'!$F6),IF($E6&gt;GA$3-1,$H6,0))</f>
        <v>0</v>
      </c>
      <c r="GB6" s="251">
        <f>IF($I6="Percentage of Cash Flow",IF($E6&gt;GB$3-1,(('Operating Pro Forma'!$R$59-'Operating Pro Forma'!$R$62)/12)*'Debt Service'!$F6),IF($E6&gt;GB$3-1,$H6,0))</f>
        <v>0</v>
      </c>
      <c r="GC6" s="251">
        <f>IF($I6="Percentage of Cash Flow",IF($E6&gt;GC$3-1,(('Operating Pro Forma'!$R$59-'Operating Pro Forma'!$R$62)/12)*'Debt Service'!$F6),IF($E6&gt;GC$3-1,$H6,0))</f>
        <v>0</v>
      </c>
      <c r="GD6" s="251">
        <f>IF($I6="Percentage of Cash Flow",IF($E6&gt;GD$3-1,(('Operating Pro Forma'!$R$59-'Operating Pro Forma'!$R$62)/12)*'Debt Service'!$F6),IF($E6&gt;GD$3-1,$H6,0))</f>
        <v>0</v>
      </c>
      <c r="GE6" s="251">
        <f>IF($I6="Percentage of Cash Flow",IF($E6&gt;GE$3-1,(('Operating Pro Forma'!$R$59-'Operating Pro Forma'!$R$62)/12)*'Debt Service'!$F6),IF($E6&gt;GE$3-1,$H6,0))</f>
        <v>0</v>
      </c>
      <c r="GF6" s="251">
        <f>IF($I6="Percentage of Cash Flow",IF($E6&gt;GF$3-1,(('Operating Pro Forma'!$R$59-'Operating Pro Forma'!$R$62)/12)*'Debt Service'!$F6),IF($E6&gt;GF$3-1,$H6,0))</f>
        <v>0</v>
      </c>
      <c r="GG6" s="251">
        <f>IF($I6="Percentage of Cash Flow",IF($E6&gt;GG$3-1,(('Operating Pro Forma'!$R$59-'Operating Pro Forma'!$R$62)/12)*'Debt Service'!$F6),IF($E6&gt;GG$3-1,$H6,0))</f>
        <v>0</v>
      </c>
      <c r="GH6" s="251">
        <f>IF($I6="Percentage of Cash Flow",IF($E6&gt;GH$3-1,(('Operating Pro Forma'!$R$59-'Operating Pro Forma'!$R$62)/12)*'Debt Service'!$F6),IF($E6&gt;GH$3-1,$H6,0))</f>
        <v>0</v>
      </c>
      <c r="GI6" s="251">
        <f>IF($I6="Percentage of Cash Flow",IF($E6&gt;GI$3-1,(('Operating Pro Forma'!$R$59-'Operating Pro Forma'!$R$62)/12)*'Debt Service'!$F6),IF($E6&gt;GI$3-1,$H6,0))</f>
        <v>0</v>
      </c>
      <c r="GJ6" s="251">
        <f>IF($I6="Percentage of Cash Flow",IF($E6&gt;GJ$3-1,(('Operating Pro Forma'!$R$59-'Operating Pro Forma'!$R$62)/12)*'Debt Service'!$F6),IF($E6&gt;GJ$3-1,$H6,0))</f>
        <v>0</v>
      </c>
      <c r="GK6" s="251">
        <f>IF($I6="Percentage of Cash Flow",IF($E6&gt;GK$3-1,(('Operating Pro Forma'!$R$59-'Operating Pro Forma'!$R$62)/12)*'Debt Service'!$F6),IF($E6&gt;GK$3-1,$H6,0))</f>
        <v>0</v>
      </c>
      <c r="GL6" s="250">
        <f t="shared" si="14"/>
        <v>0</v>
      </c>
      <c r="GM6" s="251">
        <f>IF($I6="Percentage of Cash Flow",IF($E6&gt;GM$3-1,(('Operating Pro Forma'!$S$59-'Operating Pro Forma'!$S$62)/12)*'Debt Service'!$F6),IF($E6&gt;GM$3-1,$H6,0))</f>
        <v>0</v>
      </c>
      <c r="GN6" s="251">
        <f>IF($I6="Percentage of Cash Flow",IF($E6&gt;GN$3-1,(('Operating Pro Forma'!$S$59-'Operating Pro Forma'!$S$62)/12)*'Debt Service'!$F6),IF($E6&gt;GN$3-1,$H6,0))</f>
        <v>0</v>
      </c>
      <c r="GO6" s="251">
        <f>IF($I6="Percentage of Cash Flow",IF($E6&gt;GO$3-1,(('Operating Pro Forma'!$S$59-'Operating Pro Forma'!$S$62)/12)*'Debt Service'!$F6),IF($E6&gt;GO$3-1,$H6,0))</f>
        <v>0</v>
      </c>
      <c r="GP6" s="251">
        <f>IF($I6="Percentage of Cash Flow",IF($E6&gt;GP$3-1,(('Operating Pro Forma'!$S$59-'Operating Pro Forma'!$S$62)/12)*'Debt Service'!$F6),IF($E6&gt;GP$3-1,$H6,0))</f>
        <v>0</v>
      </c>
      <c r="GQ6" s="251">
        <f>IF($I6="Percentage of Cash Flow",IF($E6&gt;GQ$3-1,(('Operating Pro Forma'!$S$59-'Operating Pro Forma'!$S$62)/12)*'Debt Service'!$F6),IF($E6&gt;GQ$3-1,$H6,0))</f>
        <v>0</v>
      </c>
      <c r="GR6" s="251">
        <f>IF($I6="Percentage of Cash Flow",IF($E6&gt;GR$3-1,(('Operating Pro Forma'!$S$59-'Operating Pro Forma'!$S$62)/12)*'Debt Service'!$F6),IF($E6&gt;GR$3-1,$H6,0))</f>
        <v>0</v>
      </c>
      <c r="GS6" s="251">
        <f>IF($I6="Percentage of Cash Flow",IF($E6&gt;GS$3-1,(('Operating Pro Forma'!$S$59-'Operating Pro Forma'!$S$62)/12)*'Debt Service'!$F6),IF($E6&gt;GS$3-1,$H6,0))</f>
        <v>0</v>
      </c>
      <c r="GT6" s="251">
        <f>IF($I6="Percentage of Cash Flow",IF($E6&gt;GT$3-1,(('Operating Pro Forma'!$S$59-'Operating Pro Forma'!$S$62)/12)*'Debt Service'!$F6),IF($E6&gt;GT$3-1,$H6,0))</f>
        <v>0</v>
      </c>
      <c r="GU6" s="251">
        <f>IF($I6="Percentage of Cash Flow",IF($E6&gt;GU$3-1,(('Operating Pro Forma'!$S$59-'Operating Pro Forma'!$S$62)/12)*'Debt Service'!$F6),IF($E6&gt;GU$3-1,$H6,0))</f>
        <v>0</v>
      </c>
      <c r="GV6" s="251">
        <f>IF($I6="Percentage of Cash Flow",IF($E6&gt;GV$3-1,(('Operating Pro Forma'!$S$59-'Operating Pro Forma'!$S$62)/12)*'Debt Service'!$F6),IF($E6&gt;GV$3-1,$H6,0))</f>
        <v>0</v>
      </c>
      <c r="GW6" s="251">
        <f>IF($I6="Percentage of Cash Flow",IF($E6&gt;GW$3-1,(('Operating Pro Forma'!$S$59-'Operating Pro Forma'!$S$62)/12)*'Debt Service'!$F6),IF($E6&gt;GW$3-1,$H6,0))</f>
        <v>0</v>
      </c>
      <c r="GX6" s="251">
        <f>IF($I6="Percentage of Cash Flow",IF($E6&gt;GX$3-1,(('Operating Pro Forma'!$S$59-'Operating Pro Forma'!$S$62)/12)*'Debt Service'!$F6),IF($E6&gt;GX$3-1,$H6,0))</f>
        <v>0</v>
      </c>
      <c r="GY6" s="250">
        <f t="shared" si="15"/>
        <v>0</v>
      </c>
      <c r="GZ6" s="251">
        <f>IF($I6="Percentage of Cash Flow",IF($E6&gt;GZ$3-1,(('Operating Pro Forma'!$T$59-'Operating Pro Forma'!$T$62)/12)*'Debt Service'!$F6),IF($E6&gt;GZ$3-1,$H6,0))</f>
        <v>0</v>
      </c>
      <c r="HA6" s="251">
        <f>IF($I6="Percentage of Cash Flow",IF($E6&gt;HA$3-1,(('Operating Pro Forma'!$T$59-'Operating Pro Forma'!$T$62)/12)*'Debt Service'!$F6),IF($E6&gt;HA$3-1,$H6,0))</f>
        <v>0</v>
      </c>
      <c r="HB6" s="251">
        <f>IF($I6="Percentage of Cash Flow",IF($E6&gt;HB$3-1,(('Operating Pro Forma'!$T$59-'Operating Pro Forma'!$T$62)/12)*'Debt Service'!$F6),IF($E6&gt;HB$3-1,$H6,0))</f>
        <v>0</v>
      </c>
      <c r="HC6" s="251">
        <f>IF($I6="Percentage of Cash Flow",IF($E6&gt;HC$3-1,(('Operating Pro Forma'!$T$59-'Operating Pro Forma'!$T$62)/12)*'Debt Service'!$F6),IF($E6&gt;HC$3-1,$H6,0))</f>
        <v>0</v>
      </c>
      <c r="HD6" s="251">
        <f>IF($I6="Percentage of Cash Flow",IF($E6&gt;HD$3-1,(('Operating Pro Forma'!$T$59-'Operating Pro Forma'!$T$62)/12)*'Debt Service'!$F6),IF($E6&gt;HD$3-1,$H6,0))</f>
        <v>0</v>
      </c>
      <c r="HE6" s="251">
        <f>IF($I6="Percentage of Cash Flow",IF($E6&gt;HE$3-1,(('Operating Pro Forma'!$T$59-'Operating Pro Forma'!$T$62)/12)*'Debt Service'!$F6),IF($E6&gt;HE$3-1,$H6,0))</f>
        <v>0</v>
      </c>
      <c r="HF6" s="251">
        <f>IF($I6="Percentage of Cash Flow",IF($E6&gt;HF$3-1,(('Operating Pro Forma'!$T$59-'Operating Pro Forma'!$T$62)/12)*'Debt Service'!$F6),IF($E6&gt;HF$3-1,$H6,0))</f>
        <v>0</v>
      </c>
      <c r="HG6" s="251">
        <f>IF($I6="Percentage of Cash Flow",IF($E6&gt;HG$3-1,(('Operating Pro Forma'!$T$59-'Operating Pro Forma'!$T$62)/12)*'Debt Service'!$F6),IF($E6&gt;HG$3-1,$H6,0))</f>
        <v>0</v>
      </c>
      <c r="HH6" s="251">
        <f>IF($I6="Percentage of Cash Flow",IF($E6&gt;HH$3-1,(('Operating Pro Forma'!$T$59-'Operating Pro Forma'!$T$62)/12)*'Debt Service'!$F6),IF($E6&gt;HH$3-1,$H6,0))</f>
        <v>0</v>
      </c>
      <c r="HI6" s="251">
        <f>IF($I6="Percentage of Cash Flow",IF($E6&gt;HI$3-1,(('Operating Pro Forma'!$T$59-'Operating Pro Forma'!$T$62)/12)*'Debt Service'!$F6),IF($E6&gt;HI$3-1,$H6,0))</f>
        <v>0</v>
      </c>
      <c r="HJ6" s="251">
        <f>IF($I6="Percentage of Cash Flow",IF($E6&gt;HJ$3-1,(('Operating Pro Forma'!$T$59-'Operating Pro Forma'!$T$62)/12)*'Debt Service'!$F6),IF($E6&gt;HJ$3-1,$H6,0))</f>
        <v>0</v>
      </c>
      <c r="HK6" s="251">
        <f>IF($I6="Percentage of Cash Flow",IF($E6&gt;HK$3-1,(('Operating Pro Forma'!$T$59-'Operating Pro Forma'!$T$62)/12)*'Debt Service'!$F6),IF($E6&gt;HK$3-1,$H6,0))</f>
        <v>0</v>
      </c>
      <c r="HL6" s="250">
        <f t="shared" si="16"/>
        <v>0</v>
      </c>
      <c r="HM6" s="251">
        <f>IF($I6="Percentage of Cash Flow",IF($E6&gt;HM$3-1,(('Operating Pro Forma'!$U$59-'Operating Pro Forma'!$U$62)/12)*'Debt Service'!$F6),IF($E6&gt;HM$3-1,$H6,0))</f>
        <v>0</v>
      </c>
      <c r="HN6" s="251">
        <f>IF($I6="Percentage of Cash Flow",IF($E6&gt;HN$3-1,(('Operating Pro Forma'!$U$59-'Operating Pro Forma'!$U$62)/12)*'Debt Service'!$F6),IF($E6&gt;HN$3-1,$H6,0))</f>
        <v>0</v>
      </c>
      <c r="HO6" s="251">
        <f>IF($I6="Percentage of Cash Flow",IF($E6&gt;HO$3-1,(('Operating Pro Forma'!$U$59-'Operating Pro Forma'!$U$62)/12)*'Debt Service'!$F6),IF($E6&gt;HO$3-1,$H6,0))</f>
        <v>0</v>
      </c>
      <c r="HP6" s="251">
        <f>IF($I6="Percentage of Cash Flow",IF($E6&gt;HP$3-1,(('Operating Pro Forma'!$U$59-'Operating Pro Forma'!$U$62)/12)*'Debt Service'!$F6),IF($E6&gt;HP$3-1,$H6,0))</f>
        <v>0</v>
      </c>
      <c r="HQ6" s="251">
        <f>IF($I6="Percentage of Cash Flow",IF($E6&gt;HQ$3-1,(('Operating Pro Forma'!$U$59-'Operating Pro Forma'!$U$62)/12)*'Debt Service'!$F6),IF($E6&gt;HQ$3-1,$H6,0))</f>
        <v>0</v>
      </c>
      <c r="HR6" s="251">
        <f>IF($I6="Percentage of Cash Flow",IF($E6&gt;HR$3-1,(('Operating Pro Forma'!$U$59-'Operating Pro Forma'!$U$62)/12)*'Debt Service'!$F6),IF($E6&gt;HR$3-1,$H6,0))</f>
        <v>0</v>
      </c>
      <c r="HS6" s="251">
        <f>IF($I6="Percentage of Cash Flow",IF($E6&gt;HS$3-1,(('Operating Pro Forma'!$U$59-'Operating Pro Forma'!$U$62)/12)*'Debt Service'!$F6),IF($E6&gt;HS$3-1,$H6,0))</f>
        <v>0</v>
      </c>
      <c r="HT6" s="251">
        <f>IF($I6="Percentage of Cash Flow",IF($E6&gt;HT$3-1,(('Operating Pro Forma'!$U$59-'Operating Pro Forma'!$U$62)/12)*'Debt Service'!$F6),IF($E6&gt;HT$3-1,$H6,0))</f>
        <v>0</v>
      </c>
      <c r="HU6" s="251">
        <f>IF($I6="Percentage of Cash Flow",IF($E6&gt;HU$3-1,(('Operating Pro Forma'!$U$59-'Operating Pro Forma'!$U$62)/12)*'Debt Service'!$F6),IF($E6&gt;HU$3-1,$H6,0))</f>
        <v>0</v>
      </c>
      <c r="HV6" s="251">
        <f>IF($I6="Percentage of Cash Flow",IF($E6&gt;HV$3-1,(('Operating Pro Forma'!$U$59-'Operating Pro Forma'!$U$62)/12)*'Debt Service'!$F6),IF($E6&gt;HV$3-1,$H6,0))</f>
        <v>0</v>
      </c>
      <c r="HW6" s="251">
        <f>IF($I6="Percentage of Cash Flow",IF($E6&gt;HW$3-1,(('Operating Pro Forma'!$U$59-'Operating Pro Forma'!$U$62)/12)*'Debt Service'!$F6),IF($E6&gt;HW$3-1,$H6,0))</f>
        <v>0</v>
      </c>
      <c r="HX6" s="251">
        <f>IF($I6="Percentage of Cash Flow",IF($E6&gt;HX$3-1,(('Operating Pro Forma'!$U$59-'Operating Pro Forma'!$U$62)/12)*'Debt Service'!$F6),IF($E6&gt;HX$3-1,$H6,0))</f>
        <v>0</v>
      </c>
      <c r="HY6" s="250">
        <f t="shared" si="17"/>
        <v>0</v>
      </c>
      <c r="HZ6" s="251">
        <f>IF($I6="Percentage of Cash Flow",IF($E6&gt;HZ$3-1,(('Operating Pro Forma'!$V$59-'Operating Pro Forma'!$V$62)/12)*'Debt Service'!$F6),IF($E6&gt;HZ$3-1,$H6,0))</f>
        <v>0</v>
      </c>
      <c r="IA6" s="251">
        <f>IF($I6="Percentage of Cash Flow",IF($E6&gt;IA$3-1,(('Operating Pro Forma'!$V$59-'Operating Pro Forma'!$V$62)/12)*'Debt Service'!$F6),IF($E6&gt;IA$3-1,$H6,0))</f>
        <v>0</v>
      </c>
      <c r="IB6" s="251">
        <f>IF($I6="Percentage of Cash Flow",IF($E6&gt;IB$3-1,(('Operating Pro Forma'!$V$59-'Operating Pro Forma'!$V$62)/12)*'Debt Service'!$F6),IF($E6&gt;IB$3-1,$H6,0))</f>
        <v>0</v>
      </c>
      <c r="IC6" s="251">
        <f>IF($I6="Percentage of Cash Flow",IF($E6&gt;IC$3-1,(('Operating Pro Forma'!$V$59-'Operating Pro Forma'!$V$62)/12)*'Debt Service'!$F6),IF($E6&gt;IC$3-1,$H6,0))</f>
        <v>0</v>
      </c>
      <c r="ID6" s="251">
        <f>IF($I6="Percentage of Cash Flow",IF($E6&gt;ID$3-1,(('Operating Pro Forma'!$V$59-'Operating Pro Forma'!$V$62)/12)*'Debt Service'!$F6),IF($E6&gt;ID$3-1,$H6,0))</f>
        <v>0</v>
      </c>
      <c r="IE6" s="251">
        <f>IF($I6="Percentage of Cash Flow",IF($E6&gt;IE$3-1,(('Operating Pro Forma'!$V$59-'Operating Pro Forma'!$V$62)/12)*'Debt Service'!$F6),IF($E6&gt;IE$3-1,$H6,0))</f>
        <v>0</v>
      </c>
      <c r="IF6" s="251">
        <f>IF($I6="Percentage of Cash Flow",IF($E6&gt;IF$3-1,(('Operating Pro Forma'!$V$59-'Operating Pro Forma'!$V$62)/12)*'Debt Service'!$F6),IF($E6&gt;IF$3-1,$H6,0))</f>
        <v>0</v>
      </c>
      <c r="IG6" s="251">
        <f>IF($I6="Percentage of Cash Flow",IF($E6&gt;IG$3-1,(('Operating Pro Forma'!$V$59-'Operating Pro Forma'!$V$62)/12)*'Debt Service'!$F6),IF($E6&gt;IG$3-1,$H6,0))</f>
        <v>0</v>
      </c>
      <c r="IH6" s="251">
        <f>IF($I6="Percentage of Cash Flow",IF($E6&gt;IH$3-1,(('Operating Pro Forma'!$V$59-'Operating Pro Forma'!$V$62)/12)*'Debt Service'!$F6),IF($E6&gt;IH$3-1,$H6,0))</f>
        <v>0</v>
      </c>
      <c r="II6" s="251">
        <f>IF($I6="Percentage of Cash Flow",IF($E6&gt;II$3-1,(('Operating Pro Forma'!$V$59-'Operating Pro Forma'!$V$62)/12)*'Debt Service'!$F6),IF($E6&gt;II$3-1,$H6,0))</f>
        <v>0</v>
      </c>
      <c r="IJ6" s="251">
        <f>IF($I6="Percentage of Cash Flow",IF($E6&gt;IJ$3-1,(('Operating Pro Forma'!$V$59-'Operating Pro Forma'!$V$62)/12)*'Debt Service'!$F6),IF($E6&gt;IJ$3-1,$H6,0))</f>
        <v>0</v>
      </c>
      <c r="IK6" s="251">
        <f>IF($I6="Percentage of Cash Flow",IF($E6&gt;IK$3-1,(('Operating Pro Forma'!$V$59-'Operating Pro Forma'!$V$62)/12)*'Debt Service'!$F6),IF($E6&gt;IK$3-1,$H6,0))</f>
        <v>0</v>
      </c>
      <c r="IL6" s="250">
        <f t="shared" si="18"/>
        <v>0</v>
      </c>
      <c r="IM6" s="251">
        <f>IF($I6="Percentage of Cash Flow",IF($E6&gt;IM$3-1,(('Operating Pro Forma'!$W$59-'Operating Pro Forma'!$W$62)/12)*'Debt Service'!#REF!),IF($E6&gt;IM$3-1,$H6,0))</f>
        <v>0</v>
      </c>
      <c r="IN6" s="251">
        <f>IF($I6="Percentage of Cash Flow",IF($E6&gt;IN$3-1,(('Operating Pro Forma'!$W$59-'Operating Pro Forma'!$W$62)/12)*'Debt Service'!#REF!),IF($E6&gt;IN$3-1,$H6,0))</f>
        <v>0</v>
      </c>
      <c r="IO6" s="251">
        <f>IF($I6="Percentage of Cash Flow",IF($E6&gt;IO$3-1,(('Operating Pro Forma'!$W$59-'Operating Pro Forma'!$W$62)/12)*'Debt Service'!#REF!),IF($E6&gt;IO$3-1,$H6,0))</f>
        <v>0</v>
      </c>
      <c r="IP6" s="251">
        <f>IF($I6="Percentage of Cash Flow",IF($E6&gt;IP$3-1,(('Operating Pro Forma'!$W$59-'Operating Pro Forma'!$W$62)/12)*'Debt Service'!#REF!),IF($E6&gt;IP$3-1,$H6,0))</f>
        <v>0</v>
      </c>
      <c r="IQ6" s="251">
        <f>IF($I6="Percentage of Cash Flow",IF($E6&gt;IQ$3-1,(('Operating Pro Forma'!$W$59-'Operating Pro Forma'!$W$62)/12)*'Debt Service'!#REF!),IF($E6&gt;IQ$3-1,$H6,0))</f>
        <v>0</v>
      </c>
      <c r="IR6" s="251">
        <f>IF($I6="Percentage of Cash Flow",IF($E6&gt;IR$3-1,(('Operating Pro Forma'!$W$59-'Operating Pro Forma'!$W$62)/12)*'Debt Service'!#REF!),IF($E6&gt;IR$3-1,$H6,0))</f>
        <v>0</v>
      </c>
      <c r="IS6" s="251">
        <f>IF($I6="Percentage of Cash Flow",IF($E6&gt;IS$3-1,(('Operating Pro Forma'!$W$59-'Operating Pro Forma'!$W$62)/12)*'Debt Service'!#REF!),IF($E6&gt;IS$3-1,$H6,0))</f>
        <v>0</v>
      </c>
      <c r="IT6" s="251">
        <f>IF($I6="Percentage of Cash Flow",IF($E6&gt;IT$3-1,(('Operating Pro Forma'!$W$59-'Operating Pro Forma'!$W$62)/12)*'Debt Service'!#REF!),IF($E6&gt;IT$3-1,$H6,0))</f>
        <v>0</v>
      </c>
      <c r="IU6" s="251">
        <f>IF($I6="Percentage of Cash Flow",IF($E6&gt;IU$3-1,(('Operating Pro Forma'!$W$59-'Operating Pro Forma'!$W$62)/12)*'Debt Service'!#REF!),IF($E6&gt;IU$3-1,$H6,0))</f>
        <v>0</v>
      </c>
      <c r="IV6" s="251">
        <f>IF($I6="Percentage of Cash Flow",IF($E6&gt;IV$3-1,(('Operating Pro Forma'!$W$59-'Operating Pro Forma'!$W$62)/12)*'Debt Service'!#REF!),IF($E6&gt;IV$3-1,$H6,0))</f>
        <v>0</v>
      </c>
      <c r="IW6" s="251">
        <f>IF($I6="Percentage of Cash Flow",IF($E6&gt;IW$3-1,(('Operating Pro Forma'!$W$59-'Operating Pro Forma'!$W$62)/12)*'Debt Service'!#REF!),IF($E6&gt;IW$3-1,$H6,0))</f>
        <v>0</v>
      </c>
      <c r="IX6" s="251">
        <f>IF($I6="Percentage of Cash Flow",IF($E6&gt;IX$3-1,(('Operating Pro Forma'!$W$59-'Operating Pro Forma'!$W$62)/12)*'Debt Service'!#REF!),IF($E6&gt;IX$3-1,$H6,0))</f>
        <v>0</v>
      </c>
      <c r="IY6" s="250">
        <f t="shared" si="19"/>
        <v>0</v>
      </c>
      <c r="IZ6" s="251">
        <f>IF($I6="Percentage of Cash Flow",IF($E6&gt;IZ$3-1,(('Operating Pro Forma'!$X$59-'Operating Pro Forma'!$X$62)/12)*'Debt Service'!$F6),IF($E6&gt;IZ$3-1,$H6,0))</f>
        <v>0</v>
      </c>
      <c r="JA6" s="251">
        <f>IF($I6="Percentage of Cash Flow",IF($E6&gt;JA$3-1,(('Operating Pro Forma'!$X$59-'Operating Pro Forma'!$X$62)/12)*'Debt Service'!$F6),IF($E6&gt;JA$3-1,$H6,0))</f>
        <v>0</v>
      </c>
      <c r="JB6" s="251">
        <f>IF($I6="Percentage of Cash Flow",IF($E6&gt;JB$3-1,(('Operating Pro Forma'!$X$59-'Operating Pro Forma'!$X$62)/12)*'Debt Service'!$F6),IF($E6&gt;JB$3-1,$H6,0))</f>
        <v>0</v>
      </c>
      <c r="JC6" s="251">
        <f>IF($I6="Percentage of Cash Flow",IF($E6&gt;JC$3-1,(('Operating Pro Forma'!$X$59-'Operating Pro Forma'!$X$62)/12)*'Debt Service'!$F6),IF($E6&gt;JC$3-1,$H6,0))</f>
        <v>0</v>
      </c>
      <c r="JD6" s="251">
        <f>IF($I6="Percentage of Cash Flow",IF($E6&gt;JD$3-1,(('Operating Pro Forma'!$X$59-'Operating Pro Forma'!$X$62)/12)*'Debt Service'!$F6),IF($E6&gt;JD$3-1,$H6,0))</f>
        <v>0</v>
      </c>
      <c r="JE6" s="251">
        <f>IF($I6="Percentage of Cash Flow",IF($E6&gt;JE$3-1,(('Operating Pro Forma'!$X$59-'Operating Pro Forma'!$X$62)/12)*'Debt Service'!$F6),IF($E6&gt;JE$3-1,$H6,0))</f>
        <v>0</v>
      </c>
      <c r="JF6" s="251">
        <f>IF($I6="Percentage of Cash Flow",IF($E6&gt;JF$3-1,(('Operating Pro Forma'!$X$59-'Operating Pro Forma'!$X$62)/12)*'Debt Service'!$F6),IF($E6&gt;JF$3-1,$H6,0))</f>
        <v>0</v>
      </c>
      <c r="JG6" s="251">
        <f>IF($I6="Percentage of Cash Flow",IF($E6&gt;JG$3-1,(('Operating Pro Forma'!$X$59-'Operating Pro Forma'!$X$62)/12)*'Debt Service'!$F6),IF($E6&gt;JG$3-1,$H6,0))</f>
        <v>0</v>
      </c>
      <c r="JH6" s="251">
        <f>IF($I6="Percentage of Cash Flow",IF($E6&gt;JH$3-1,(('Operating Pro Forma'!$X$59-'Operating Pro Forma'!$X$62)/12)*'Debt Service'!$F6),IF($E6&gt;JH$3-1,$H6,0))</f>
        <v>0</v>
      </c>
      <c r="JI6" s="251">
        <f>IF($I6="Percentage of Cash Flow",IF($E6&gt;JI$3-1,(('Operating Pro Forma'!$X$59-'Operating Pro Forma'!$X$62)/12)*'Debt Service'!$F6),IF($E6&gt;JI$3-1,$H6,0))</f>
        <v>0</v>
      </c>
      <c r="JJ6" s="251">
        <f>IF($I6="Percentage of Cash Flow",IF($E6&gt;JJ$3-1,(('Operating Pro Forma'!$X$59-'Operating Pro Forma'!$X$62)/12)*'Debt Service'!$F6),IF($E6&gt;JJ$3-1,$H6,0))</f>
        <v>0</v>
      </c>
      <c r="JK6" s="251">
        <f>IF($I6="Percentage of Cash Flow",IF($E6&gt;JK$3-1,(('Operating Pro Forma'!$X$59-'Operating Pro Forma'!$X$62)/12)*'Debt Service'!$F6),IF($E6&gt;JK$3-1,$H6,0))</f>
        <v>0</v>
      </c>
      <c r="JL6" s="250">
        <f t="shared" si="20"/>
        <v>0</v>
      </c>
      <c r="JM6" s="251">
        <f>IF($I6="Percentage of Cash Flow",IF($E6&gt;JM$3-1,(('Operating Pro Forma'!$Y$59-'Operating Pro Forma'!$Y$62)/12)*'Debt Service'!$F6),IF($E6&gt;JM$3-1,$H6,0))</f>
        <v>0</v>
      </c>
      <c r="JN6" s="251">
        <f>IF($I6="Percentage of Cash Flow",IF($E6&gt;JN$3-1,(('Operating Pro Forma'!$Y$59-'Operating Pro Forma'!$Y$62)/12)*'Debt Service'!$F6),IF($E6&gt;JN$3-1,$H6,0))</f>
        <v>0</v>
      </c>
      <c r="JO6" s="251">
        <f>IF($I6="Percentage of Cash Flow",IF($E6&gt;JO$3-1,(('Operating Pro Forma'!$Y$59-'Operating Pro Forma'!$Y$62)/12)*'Debt Service'!$F6),IF($E6&gt;JO$3-1,$H6,0))</f>
        <v>0</v>
      </c>
      <c r="JP6" s="251">
        <f>IF($I6="Percentage of Cash Flow",IF($E6&gt;JP$3-1,(('Operating Pro Forma'!$Y$59-'Operating Pro Forma'!$Y$62)/12)*'Debt Service'!$F6),IF($E6&gt;JP$3-1,$H6,0))</f>
        <v>0</v>
      </c>
      <c r="JQ6" s="251">
        <f>IF($I6="Percentage of Cash Flow",IF($E6&gt;JQ$3-1,(('Operating Pro Forma'!$Y$59-'Operating Pro Forma'!$Y$62)/12)*'Debt Service'!$F6),IF($E6&gt;JQ$3-1,$H6,0))</f>
        <v>0</v>
      </c>
      <c r="JR6" s="251">
        <f>IF($I6="Percentage of Cash Flow",IF($E6&gt;JR$3-1,(('Operating Pro Forma'!$Y$59-'Operating Pro Forma'!$Y$62)/12)*'Debt Service'!$F6),IF($E6&gt;JR$3-1,$H6,0))</f>
        <v>0</v>
      </c>
      <c r="JS6" s="251">
        <f>IF($I6="Percentage of Cash Flow",IF($E6&gt;JS$3-1,(('Operating Pro Forma'!$Y$59-'Operating Pro Forma'!$Y$62)/12)*'Debt Service'!$F6),IF($E6&gt;JS$3-1,$H6,0))</f>
        <v>0</v>
      </c>
      <c r="JT6" s="251">
        <f>IF($I6="Percentage of Cash Flow",IF($E6&gt;JT$3-1,(('Operating Pro Forma'!$Y$59-'Operating Pro Forma'!$Y$62)/12)*'Debt Service'!$F6),IF($E6&gt;JT$3-1,$H6,0))</f>
        <v>0</v>
      </c>
      <c r="JU6" s="251">
        <f>IF($I6="Percentage of Cash Flow",IF($E6&gt;JU$3-1,(('Operating Pro Forma'!$Y$59-'Operating Pro Forma'!$Y$62)/12)*'Debt Service'!$F6),IF($E6&gt;JU$3-1,$H6,0))</f>
        <v>0</v>
      </c>
      <c r="JV6" s="251">
        <f>IF($I6="Percentage of Cash Flow",IF($E6&gt;JV$3-1,(('Operating Pro Forma'!$Y$59-'Operating Pro Forma'!$Y$62)/12)*'Debt Service'!$F6),IF($E6&gt;JV$3-1,$H6,0))</f>
        <v>0</v>
      </c>
      <c r="JW6" s="251">
        <f>IF($I6="Percentage of Cash Flow",IF($E6&gt;JW$3-1,(('Operating Pro Forma'!$Y$59-'Operating Pro Forma'!$Y$62)/12)*'Debt Service'!$F6),IF($E6&gt;JW$3-1,$H6,0))</f>
        <v>0</v>
      </c>
      <c r="JX6" s="251">
        <f>IF($I6="Percentage of Cash Flow",IF($E6&gt;JX$3-1,(('Operating Pro Forma'!$Y$59-'Operating Pro Forma'!$Y$62)/12)*'Debt Service'!$F6),IF($E6&gt;JX$3-1,$H6,0))</f>
        <v>0</v>
      </c>
      <c r="JY6" s="250">
        <f t="shared" si="30"/>
        <v>0</v>
      </c>
      <c r="JZ6" s="251">
        <f>IF($I6="Percentage of Cash Flow",IF($E6&gt;JZ$3-1,(('Operating Pro Forma'!$Z$59-'Operating Pro Forma'!$Z$62)/12)*'Debt Service'!$F6),IF($E6&gt;JZ$3-1,$H6,0))</f>
        <v>0</v>
      </c>
      <c r="KA6" s="251">
        <f>IF($I6="Percentage of Cash Flow",IF($E6&gt;KA$3-1,(('Operating Pro Forma'!$Z$59-'Operating Pro Forma'!$Z$62)/12)*'Debt Service'!$F6),IF($E6&gt;KA$3-1,$H6,0))</f>
        <v>0</v>
      </c>
      <c r="KB6" s="251">
        <f>IF($I6="Percentage of Cash Flow",IF($E6&gt;KB$3-1,(('Operating Pro Forma'!$Z$59-'Operating Pro Forma'!$Z$62)/12)*'Debt Service'!$F6),IF($E6&gt;KB$3-1,$H6,0))</f>
        <v>0</v>
      </c>
      <c r="KC6" s="251">
        <f>IF($I6="Percentage of Cash Flow",IF($E6&gt;KC$3-1,(('Operating Pro Forma'!$Z$59-'Operating Pro Forma'!$Z$62)/12)*'Debt Service'!$F6),IF($E6&gt;KC$3-1,$H6,0))</f>
        <v>0</v>
      </c>
      <c r="KD6" s="251">
        <f>IF($I6="Percentage of Cash Flow",IF($E6&gt;KD$3-1,(('Operating Pro Forma'!$Z$59-'Operating Pro Forma'!$Z$62)/12)*'Debt Service'!$F6),IF($E6&gt;KD$3-1,$H6,0))</f>
        <v>0</v>
      </c>
      <c r="KE6" s="251">
        <f>IF($I6="Percentage of Cash Flow",IF($E6&gt;KE$3-1,(('Operating Pro Forma'!$Z$59-'Operating Pro Forma'!$Z$62)/12)*'Debt Service'!$F6),IF($E6&gt;KE$3-1,$H6,0))</f>
        <v>0</v>
      </c>
      <c r="KF6" s="251">
        <f>IF($I6="Percentage of Cash Flow",IF($E6&gt;KF$3-1,(('Operating Pro Forma'!$Z$59-'Operating Pro Forma'!$Z$62)/12)*'Debt Service'!$F6),IF($E6&gt;KF$3-1,$H6,0))</f>
        <v>0</v>
      </c>
      <c r="KG6" s="251">
        <f>IF($I6="Percentage of Cash Flow",IF($E6&gt;KG$3-1,(('Operating Pro Forma'!$Z$59-'Operating Pro Forma'!$Z$62)/12)*'Debt Service'!$F6),IF($E6&gt;KG$3-1,$H6,0))</f>
        <v>0</v>
      </c>
      <c r="KH6" s="251">
        <f>IF($I6="Percentage of Cash Flow",IF($E6&gt;KH$3-1,(('Operating Pro Forma'!$Z$59-'Operating Pro Forma'!$Z$62)/12)*'Debt Service'!$F6),IF($E6&gt;KH$3-1,$H6,0))</f>
        <v>0</v>
      </c>
      <c r="KI6" s="251">
        <f>IF($I6="Percentage of Cash Flow",IF($E6&gt;KI$3-1,(('Operating Pro Forma'!$Z$59-'Operating Pro Forma'!$Z$62)/12)*'Debt Service'!$F6),IF($E6&gt;KI$3-1,$H6,0))</f>
        <v>0</v>
      </c>
      <c r="KJ6" s="251">
        <f>IF($I6="Percentage of Cash Flow",IF($E6&gt;KJ$3-1,(('Operating Pro Forma'!$Z$59-'Operating Pro Forma'!$Z$62)/12)*'Debt Service'!$F6),IF($E6&gt;KJ$3-1,$H6,0))</f>
        <v>0</v>
      </c>
      <c r="KK6" s="251">
        <f>IF($I6="Percentage of Cash Flow",IF($E6&gt;KK$3-1,(('Operating Pro Forma'!$Z$59-'Operating Pro Forma'!$Z$62)/12)*'Debt Service'!$F6),IF($E6&gt;KK$3-1,$H6,0))</f>
        <v>0</v>
      </c>
      <c r="KL6" s="250">
        <f t="shared" si="21"/>
        <v>0</v>
      </c>
      <c r="KM6" s="257">
        <f>IF($I6="Percentage of Cash Flow",IF($E6&gt;KM$3-1,(('Operating Pro Forma'!$AA$59-'Operating Pro Forma'!$AA$62)/12)*'Debt Service'!$F6),IF($E6&gt;KM$3-1,$H6,0))</f>
        <v>0</v>
      </c>
      <c r="KN6" s="257">
        <f>IF($I6="Percentage of Cash Flow",IF($E6&gt;KN$3-1,(('Operating Pro Forma'!$AA$59-'Operating Pro Forma'!$AA$62)/12)*'Debt Service'!$F6),IF($E6&gt;KN$3-1,$H6,0))</f>
        <v>0</v>
      </c>
      <c r="KO6" s="257">
        <f>IF($I6="Percentage of Cash Flow",IF($E6&gt;KO$3-1,(('Operating Pro Forma'!$AA$59-'Operating Pro Forma'!$AA$62)/12)*'Debt Service'!$F6),IF($E6&gt;KO$3-1,$H6,0))</f>
        <v>0</v>
      </c>
      <c r="KP6" s="257">
        <f>IF($I6="Percentage of Cash Flow",IF($E6&gt;KP$3-1,(('Operating Pro Forma'!$AA$59-'Operating Pro Forma'!$AA$62)/12)*'Debt Service'!$F6),IF($E6&gt;KP$3-1,$H6,0))</f>
        <v>0</v>
      </c>
      <c r="KQ6" s="257">
        <f>IF($I6="Percentage of Cash Flow",IF($E6&gt;KQ$3-1,(('Operating Pro Forma'!$AA$59-'Operating Pro Forma'!$AA$62)/12)*'Debt Service'!$F6),IF($E6&gt;KQ$3-1,$H6,0))</f>
        <v>0</v>
      </c>
      <c r="KR6" s="257">
        <f>IF($I6="Percentage of Cash Flow",IF($E6&gt;KR$3-1,(('Operating Pro Forma'!$AA$59-'Operating Pro Forma'!$AA$62)/12)*'Debt Service'!$F6),IF($E6&gt;KR$3-1,$H6,0))</f>
        <v>0</v>
      </c>
      <c r="KS6" s="257">
        <f>IF($I6="Percentage of Cash Flow",IF($E6&gt;KS$3-1,(('Operating Pro Forma'!$AA$59-'Operating Pro Forma'!$AA$62)/12)*'Debt Service'!$F6),IF($E6&gt;KS$3-1,$H6,0))</f>
        <v>0</v>
      </c>
      <c r="KT6" s="257">
        <f>IF($I6="Percentage of Cash Flow",IF($E6&gt;KT$3-1,(('Operating Pro Forma'!$AA$59-'Operating Pro Forma'!$AA$62)/12)*'Debt Service'!$F6),IF($E6&gt;KT$3-1,$H6,0))</f>
        <v>0</v>
      </c>
      <c r="KU6" s="257">
        <f>IF($I6="Percentage of Cash Flow",IF($E6&gt;KU$3-1,(('Operating Pro Forma'!$AA$59-'Operating Pro Forma'!$AA$62)/12)*'Debt Service'!$F6),IF($E6&gt;KU$3-1,$H6,0))</f>
        <v>0</v>
      </c>
      <c r="KV6" s="257">
        <f>IF($I6="Percentage of Cash Flow",IF($E6&gt;KV$3-1,(('Operating Pro Forma'!$AA$59-'Operating Pro Forma'!$AA$62)/12)*'Debt Service'!$F6),IF($E6&gt;KV$3-1,$H6,0))</f>
        <v>0</v>
      </c>
      <c r="KW6" s="257">
        <f>IF($I6="Percentage of Cash Flow",IF($E6&gt;KW$3-1,(('Operating Pro Forma'!$AA$59-'Operating Pro Forma'!$AA$62)/12)*'Debt Service'!$F6),IF($E6&gt;KW$3-1,$H6,0))</f>
        <v>0</v>
      </c>
      <c r="KX6" s="257">
        <f>IF($I6="Percentage of Cash Flow",IF($E6&gt;KX$3-1,(('Operating Pro Forma'!$AA$59-'Operating Pro Forma'!$AA$62)/12)*'Debt Service'!$F6),IF($E6&gt;KX$3-1,$H6,0))</f>
        <v>0</v>
      </c>
      <c r="KY6" s="250">
        <f t="shared" si="22"/>
        <v>0</v>
      </c>
      <c r="KZ6" s="257">
        <f>IF($I6="Percentage of Cash Flow",IF($E6&gt;KZ$3-1,(('Operating Pro Forma'!$AB$59-'Operating Pro Forma'!$AB$62)/12)*'Debt Service'!$F6),IF($E6&gt;KZ$3-1,$H6,0))</f>
        <v>0</v>
      </c>
      <c r="LA6" s="257">
        <f>IF($I6="Percentage of Cash Flow",IF($E6&gt;LA$3-1,(('Operating Pro Forma'!$AB$59-'Operating Pro Forma'!$AB$62)/12)*'Debt Service'!$F6),IF($E6&gt;LA$3-1,$H6,0))</f>
        <v>0</v>
      </c>
      <c r="LB6" s="257">
        <f>IF($I6="Percentage of Cash Flow",IF($E6&gt;LB$3-1,(('Operating Pro Forma'!$AB$59-'Operating Pro Forma'!$AB$62)/12)*'Debt Service'!$F6),IF($E6&gt;LB$3-1,$H6,0))</f>
        <v>0</v>
      </c>
      <c r="LC6" s="257">
        <f>IF($I6="Percentage of Cash Flow",IF($E6&gt;LC$3-1,(('Operating Pro Forma'!$AB$59-'Operating Pro Forma'!$AB$62)/12)*'Debt Service'!$F6),IF($E6&gt;LC$3-1,$H6,0))</f>
        <v>0</v>
      </c>
      <c r="LD6" s="257">
        <f>IF($I6="Percentage of Cash Flow",IF($E6&gt;LD$3-1,(('Operating Pro Forma'!$AB$59-'Operating Pro Forma'!$AB$62)/12)*'Debt Service'!$F6),IF($E6&gt;LD$3-1,$H6,0))</f>
        <v>0</v>
      </c>
      <c r="LE6" s="257">
        <f>IF($I6="Percentage of Cash Flow",IF($E6&gt;LE$3-1,(('Operating Pro Forma'!$AB$59-'Operating Pro Forma'!$AB$62)/12)*'Debt Service'!$F6),IF($E6&gt;LE$3-1,$H6,0))</f>
        <v>0</v>
      </c>
      <c r="LF6" s="257">
        <f>IF($I6="Percentage of Cash Flow",IF($E6&gt;LF$3-1,(('Operating Pro Forma'!$AB$59-'Operating Pro Forma'!$AB$62)/12)*'Debt Service'!$F6),IF($E6&gt;LF$3-1,$H6,0))</f>
        <v>0</v>
      </c>
      <c r="LG6" s="257">
        <f>IF($I6="Percentage of Cash Flow",IF($E6&gt;LG$3-1,(('Operating Pro Forma'!$AB$59-'Operating Pro Forma'!$AB$62)/12)*'Debt Service'!$F6),IF($E6&gt;LG$3-1,$H6,0))</f>
        <v>0</v>
      </c>
      <c r="LH6" s="257">
        <f>IF($I6="Percentage of Cash Flow",IF($E6&gt;LH$3-1,(('Operating Pro Forma'!$AB$59-'Operating Pro Forma'!$AB$62)/12)*'Debt Service'!$F6),IF($E6&gt;LH$3-1,$H6,0))</f>
        <v>0</v>
      </c>
      <c r="LI6" s="257">
        <f>IF($I6="Percentage of Cash Flow",IF($E6&gt;LI$3-1,(('Operating Pro Forma'!$AB$59-'Operating Pro Forma'!$AB$62)/12)*'Debt Service'!$F6),IF($E6&gt;LI$3-1,$H6,0))</f>
        <v>0</v>
      </c>
      <c r="LJ6" s="257">
        <f>IF($I6="Percentage of Cash Flow",IF($E6&gt;LJ$3-1,(('Operating Pro Forma'!$AB$59-'Operating Pro Forma'!$AB$62)/12)*'Debt Service'!$F6),IF($E6&gt;LJ$3-1,$H6,0))</f>
        <v>0</v>
      </c>
      <c r="LK6" s="257">
        <f>IF($I6="Percentage of Cash Flow",IF($E6&gt;LK$3-1,(('Operating Pro Forma'!$AB$59-'Operating Pro Forma'!$AB$62)/12)*'Debt Service'!$F6),IF($E6&gt;LK$3-1,$H6,0))</f>
        <v>0</v>
      </c>
      <c r="LL6" s="250">
        <f t="shared" si="23"/>
        <v>0</v>
      </c>
      <c r="LM6" s="257">
        <f>IF($I6="Percentage of Cash Flow",IF($E6&gt;LM$3-1,(('Operating Pro Forma'!$AC$59-'Operating Pro Forma'!$AC$62)/12)*'Debt Service'!$F6),IF($E6&gt;LM$3-1,$H6,0))</f>
        <v>0</v>
      </c>
      <c r="LN6" s="257">
        <f>IF($I6="Percentage of Cash Flow",IF($E6&gt;LN$3-1,(('Operating Pro Forma'!$AC$59-'Operating Pro Forma'!$AC$62)/12)*'Debt Service'!$F6),IF($E6&gt;LN$3-1,$H6,0))</f>
        <v>0</v>
      </c>
      <c r="LO6" s="257">
        <f>IF($I6="Percentage of Cash Flow",IF($E6&gt;LO$3-1,(('Operating Pro Forma'!$AC$59-'Operating Pro Forma'!$AC$62)/12)*'Debt Service'!$F6),IF($E6&gt;LO$3-1,$H6,0))</f>
        <v>0</v>
      </c>
      <c r="LP6" s="257">
        <f>IF($I6="Percentage of Cash Flow",IF($E6&gt;LP$3-1,(('Operating Pro Forma'!$AC$59-'Operating Pro Forma'!$AC$62)/12)*'Debt Service'!$F6),IF($E6&gt;LP$3-1,$H6,0))</f>
        <v>0</v>
      </c>
      <c r="LQ6" s="257">
        <f>IF($I6="Percentage of Cash Flow",IF($E6&gt;LQ$3-1,(('Operating Pro Forma'!$AC$59-'Operating Pro Forma'!$AC$62)/12)*'Debt Service'!$F6),IF($E6&gt;LQ$3-1,$H6,0))</f>
        <v>0</v>
      </c>
      <c r="LR6" s="257">
        <f>IF($I6="Percentage of Cash Flow",IF($E6&gt;LR$3-1,(('Operating Pro Forma'!$AC$59-'Operating Pro Forma'!$AC$62)/12)*'Debt Service'!$F6),IF($E6&gt;LR$3-1,$H6,0))</f>
        <v>0</v>
      </c>
      <c r="LS6" s="257">
        <f>IF($I6="Percentage of Cash Flow",IF($E6&gt;LS$3-1,(('Operating Pro Forma'!$AC$59-'Operating Pro Forma'!$AC$62)/12)*'Debt Service'!$F6),IF($E6&gt;LS$3-1,$H6,0))</f>
        <v>0</v>
      </c>
      <c r="LT6" s="257">
        <f>IF($I6="Percentage of Cash Flow",IF($E6&gt;LT$3-1,(('Operating Pro Forma'!$AC$59-'Operating Pro Forma'!$AC$62)/12)*'Debt Service'!$F6),IF($E6&gt;LT$3-1,$H6,0))</f>
        <v>0</v>
      </c>
      <c r="LU6" s="257">
        <f>IF($I6="Percentage of Cash Flow",IF($E6&gt;LU$3-1,(('Operating Pro Forma'!$AC$59-'Operating Pro Forma'!$AC$62)/12)*'Debt Service'!$F6),IF($E6&gt;LU$3-1,$H6,0))</f>
        <v>0</v>
      </c>
      <c r="LV6" s="257">
        <f>IF($I6="Percentage of Cash Flow",IF($E6&gt;LV$3-1,(('Operating Pro Forma'!$AC$59-'Operating Pro Forma'!$AC$62)/12)*'Debt Service'!$F6),IF($E6&gt;LV$3-1,$H6,0))</f>
        <v>0</v>
      </c>
      <c r="LW6" s="257">
        <f>IF($I6="Percentage of Cash Flow",IF($E6&gt;LW$3-1,(('Operating Pro Forma'!$AC$59-'Operating Pro Forma'!$AC$62)/12)*'Debt Service'!$F6),IF($E6&gt;LW$3-1,$H6,0))</f>
        <v>0</v>
      </c>
      <c r="LX6" s="257">
        <f>IF($I6="Percentage of Cash Flow",IF($E6&gt;LX$3-1,(('Operating Pro Forma'!$AC$59-'Operating Pro Forma'!$AC$62)/12)*'Debt Service'!$F6),IF($E6&gt;LX$3-1,$H6,0))</f>
        <v>0</v>
      </c>
      <c r="LY6" s="250">
        <f t="shared" si="24"/>
        <v>0</v>
      </c>
      <c r="LZ6" s="257">
        <f>IF($I6="Percentage of Cash Flow",IF($E6&gt;LZ$3-1,(('Operating Pro Forma'!$AD$59-'Operating Pro Forma'!$AD$62)/12)*'Debt Service'!$F6),IF($E6&gt;LZ$3-1,$H6,0))</f>
        <v>0</v>
      </c>
      <c r="MA6" s="257">
        <f>IF($I6="Percentage of Cash Flow",IF($E6&gt;MA$3-1,(('Operating Pro Forma'!$AD$59-'Operating Pro Forma'!$AD$62)/12)*'Debt Service'!$F6),IF($E6&gt;MA$3-1,$H6,0))</f>
        <v>0</v>
      </c>
      <c r="MB6" s="257">
        <f>IF($I6="Percentage of Cash Flow",IF($E6&gt;MB$3-1,(('Operating Pro Forma'!$AD$59-'Operating Pro Forma'!$AD$62)/12)*'Debt Service'!$F6),IF($E6&gt;MB$3-1,$H6,0))</f>
        <v>0</v>
      </c>
      <c r="MC6" s="257">
        <f>IF($I6="Percentage of Cash Flow",IF($E6&gt;MC$3-1,(('Operating Pro Forma'!$AD$59-'Operating Pro Forma'!$AD$62)/12)*'Debt Service'!$F6),IF($E6&gt;MC$3-1,$H6,0))</f>
        <v>0</v>
      </c>
      <c r="MD6" s="257">
        <f>IF($I6="Percentage of Cash Flow",IF($E6&gt;MD$3-1,(('Operating Pro Forma'!$AD$59-'Operating Pro Forma'!$AD$62)/12)*'Debt Service'!$F6),IF($E6&gt;MD$3-1,$H6,0))</f>
        <v>0</v>
      </c>
      <c r="ME6" s="257">
        <f>IF($I6="Percentage of Cash Flow",IF($E6&gt;ME$3-1,(('Operating Pro Forma'!$AD$59-'Operating Pro Forma'!$AD$62)/12)*'Debt Service'!$F6),IF($E6&gt;ME$3-1,$H6,0))</f>
        <v>0</v>
      </c>
      <c r="MF6" s="257">
        <f>IF($I6="Percentage of Cash Flow",IF($E6&gt;MF$3-1,(('Operating Pro Forma'!$AD$59-'Operating Pro Forma'!$AD$62)/12)*'Debt Service'!$F6),IF($E6&gt;MF$3-1,$H6,0))</f>
        <v>0</v>
      </c>
      <c r="MG6" s="257">
        <f>IF($I6="Percentage of Cash Flow",IF($E6&gt;MG$3-1,(('Operating Pro Forma'!$AD$59-'Operating Pro Forma'!$AD$62)/12)*'Debt Service'!$F6),IF($E6&gt;MG$3-1,$H6,0))</f>
        <v>0</v>
      </c>
      <c r="MH6" s="257">
        <f>IF($I6="Percentage of Cash Flow",IF($E6&gt;MH$3-1,(('Operating Pro Forma'!$AD$59-'Operating Pro Forma'!$AD$62)/12)*'Debt Service'!$F6),IF($E6&gt;MH$3-1,$H6,0))</f>
        <v>0</v>
      </c>
      <c r="MI6" s="257">
        <f>IF($I6="Percentage of Cash Flow",IF($E6&gt;MI$3-1,(('Operating Pro Forma'!$AD$59-'Operating Pro Forma'!$AD$62)/12)*'Debt Service'!$F6),IF($E6&gt;MI$3-1,$H6,0))</f>
        <v>0</v>
      </c>
      <c r="MJ6" s="257">
        <f>IF($I6="Percentage of Cash Flow",IF($E6&gt;MJ$3-1,(('Operating Pro Forma'!$AD$59-'Operating Pro Forma'!$AD$62)/12)*'Debt Service'!$F6),IF($E6&gt;MJ$3-1,$H6,0))</f>
        <v>0</v>
      </c>
      <c r="MK6" s="257">
        <f>IF($I6="Percentage of Cash Flow",IF($E6&gt;MK$3-1,(('Operating Pro Forma'!$AD$59-'Operating Pro Forma'!$AD$62)/12)*'Debt Service'!$F6),IF($E6&gt;MK$3-1,$H6,0))</f>
        <v>0</v>
      </c>
      <c r="ML6" s="250">
        <f t="shared" si="25"/>
        <v>0</v>
      </c>
      <c r="MM6" s="257">
        <f>IF($I6="Percentage of Cash Flow",IF($E6&gt;MM$3-1,(('Operating Pro Forma'!$AE$59-'Operating Pro Forma'!$AE$62)/12)*'Debt Service'!$F6),IF($E6&gt;MM$3-1,$H6,0))</f>
        <v>0</v>
      </c>
      <c r="MN6" s="257">
        <f>IF($I6="Percentage of Cash Flow",IF($E6&gt;MN$3-1,(('Operating Pro Forma'!$AE$59-'Operating Pro Forma'!$AE$62)/12)*'Debt Service'!$F6),IF($E6&gt;MN$3-1,$H6,0))</f>
        <v>0</v>
      </c>
      <c r="MO6" s="257">
        <f>IF($I6="Percentage of Cash Flow",IF($E6&gt;MO$3-1,(('Operating Pro Forma'!$AE$59-'Operating Pro Forma'!$AE$62)/12)*'Debt Service'!$F6),IF($E6&gt;MO$3-1,$H6,0))</f>
        <v>0</v>
      </c>
      <c r="MP6" s="257">
        <f>IF($I6="Percentage of Cash Flow",IF($E6&gt;MP$3-1,(('Operating Pro Forma'!$AE$59-'Operating Pro Forma'!$AE$62)/12)*'Debt Service'!$F6),IF($E6&gt;MP$3-1,$H6,0))</f>
        <v>0</v>
      </c>
      <c r="MQ6" s="257">
        <f>IF($I6="Percentage of Cash Flow",IF($E6&gt;MQ$3-1,(('Operating Pro Forma'!$AE$59-'Operating Pro Forma'!$AE$62)/12)*'Debt Service'!$F6),IF($E6&gt;MQ$3-1,$H6,0))</f>
        <v>0</v>
      </c>
      <c r="MR6" s="257">
        <f>IF($I6="Percentage of Cash Flow",IF($E6&gt;MR$3-1,(('Operating Pro Forma'!$AE$59-'Operating Pro Forma'!$AE$62)/12)*'Debt Service'!$F6),IF($E6&gt;MR$3-1,$H6,0))</f>
        <v>0</v>
      </c>
      <c r="MS6" s="257">
        <f>IF($I6="Percentage of Cash Flow",IF($E6&gt;MS$3-1,(('Operating Pro Forma'!$AE$59-'Operating Pro Forma'!$AE$62)/12)*'Debt Service'!$F6),IF($E6&gt;MS$3-1,$H6,0))</f>
        <v>0</v>
      </c>
      <c r="MT6" s="257">
        <f>IF($I6="Percentage of Cash Flow",IF($E6&gt;MT$3-1,(('Operating Pro Forma'!$AE$59-'Operating Pro Forma'!$AE$62)/12)*'Debt Service'!$F6),IF($E6&gt;MT$3-1,$H6,0))</f>
        <v>0</v>
      </c>
      <c r="MU6" s="257">
        <f>IF($I6="Percentage of Cash Flow",IF($E6&gt;MU$3-1,(('Operating Pro Forma'!$AE$59-'Operating Pro Forma'!$AE$62)/12)*'Debt Service'!$F6),IF($E6&gt;MU$3-1,$H6,0))</f>
        <v>0</v>
      </c>
      <c r="MV6" s="257">
        <f>IF($I6="Percentage of Cash Flow",IF($E6&gt;MV$3-1,(('Operating Pro Forma'!$AE$59-'Operating Pro Forma'!$AE$62)/12)*'Debt Service'!$F6),IF($E6&gt;MV$3-1,$H6,0))</f>
        <v>0</v>
      </c>
      <c r="MW6" s="257">
        <f>IF($I6="Percentage of Cash Flow",IF($E6&gt;MW$3-1,(('Operating Pro Forma'!$AE$59-'Operating Pro Forma'!$AE$62)/12)*'Debt Service'!$F6),IF($E6&gt;MW$3-1,$H6,0))</f>
        <v>0</v>
      </c>
      <c r="MX6" s="257">
        <f>IF($I6="Percentage of Cash Flow",IF($E6&gt;MX$3-1,(('Operating Pro Forma'!$AE$59-'Operating Pro Forma'!$AE$62)/12)*'Debt Service'!$F6),IF($E6&gt;MX$3-1,$H6,0))</f>
        <v>0</v>
      </c>
      <c r="MY6" s="250">
        <f t="shared" si="26"/>
        <v>0</v>
      </c>
      <c r="MZ6" s="257">
        <f>IF($I6="Percentage of Cash Flow",IF($E6&gt;MZ$3-1,(('Operating Pro Forma'!$AF$59-'Operating Pro Forma'!$AF$62)/12)*'Debt Service'!$F6),IF($E6&gt;MZ$3-1,$H6,0))</f>
        <v>0</v>
      </c>
      <c r="NA6" s="257">
        <f>IF($I6="Percentage of Cash Flow",IF($E6&gt;NA$3-1,(('Operating Pro Forma'!$AF$59-'Operating Pro Forma'!$AF$62)/12)*'Debt Service'!$F6),IF($E6&gt;NA$3-1,$H6,0))</f>
        <v>0</v>
      </c>
      <c r="NB6" s="257">
        <f>IF($I6="Percentage of Cash Flow",IF($E6&gt;NB$3-1,(('Operating Pro Forma'!$AF$59-'Operating Pro Forma'!$AF$62)/12)*'Debt Service'!$F6),IF($E6&gt;NB$3-1,$H6,0))</f>
        <v>0</v>
      </c>
      <c r="NC6" s="257">
        <f>IF($I6="Percentage of Cash Flow",IF($E6&gt;NC$3-1,(('Operating Pro Forma'!$AF$59-'Operating Pro Forma'!$AF$62)/12)*'Debt Service'!$F6),IF($E6&gt;NC$3-1,$H6,0))</f>
        <v>0</v>
      </c>
      <c r="ND6" s="257">
        <f>IF($I6="Percentage of Cash Flow",IF($E6&gt;ND$3-1,(('Operating Pro Forma'!$AF$59-'Operating Pro Forma'!$AF$62)/12)*'Debt Service'!$F6),IF($E6&gt;ND$3-1,$H6,0))</f>
        <v>0</v>
      </c>
      <c r="NE6" s="257">
        <f>IF($I6="Percentage of Cash Flow",IF($E6&gt;NE$3-1,(('Operating Pro Forma'!$AF$59-'Operating Pro Forma'!$AF$62)/12)*'Debt Service'!$F6),IF($E6&gt;NE$3-1,$H6,0))</f>
        <v>0</v>
      </c>
      <c r="NF6" s="257">
        <f>IF($I6="Percentage of Cash Flow",IF($E6&gt;NF$3-1,(('Operating Pro Forma'!$AF$59-'Operating Pro Forma'!$AF$62)/12)*'Debt Service'!$F6),IF($E6&gt;NF$3-1,$H6,0))</f>
        <v>0</v>
      </c>
      <c r="NG6" s="257">
        <f>IF($I6="Percentage of Cash Flow",IF($E6&gt;NG$3-1,(('Operating Pro Forma'!$AF$59-'Operating Pro Forma'!$AF$62)/12)*'Debt Service'!$F6),IF($E6&gt;NG$3-1,$H6,0))</f>
        <v>0</v>
      </c>
      <c r="NH6" s="257">
        <f>IF($I6="Percentage of Cash Flow",IF($E6&gt;NH$3-1,(('Operating Pro Forma'!$AF$59-'Operating Pro Forma'!$AF$62)/12)*'Debt Service'!$F6),IF($E6&gt;NH$3-1,$H6,0))</f>
        <v>0</v>
      </c>
      <c r="NI6" s="257">
        <f>IF($I6="Percentage of Cash Flow",IF($E6&gt;NI$3-1,(('Operating Pro Forma'!$AF$59-'Operating Pro Forma'!$AF$62)/12)*'Debt Service'!$F6),IF($E6&gt;NI$3-1,$H6,0))</f>
        <v>0</v>
      </c>
      <c r="NJ6" s="257">
        <f>IF($I6="Percentage of Cash Flow",IF($E6&gt;NJ$3-1,(('Operating Pro Forma'!$AF$59-'Operating Pro Forma'!$AF$62)/12)*'Debt Service'!$F6),IF($E6&gt;NJ$3-1,$H6,0))</f>
        <v>0</v>
      </c>
      <c r="NK6" s="257">
        <f>IF($I6="Percentage of Cash Flow",IF($E6&gt;NK$3-1,(('Operating Pro Forma'!$AF$59-'Operating Pro Forma'!$AF$62)/12)*'Debt Service'!$F6),IF($E6&gt;NK$3-1,$H6,0))</f>
        <v>0</v>
      </c>
      <c r="NL6" s="250">
        <f t="shared" si="27"/>
        <v>0</v>
      </c>
      <c r="NM6" s="257">
        <f>IF($I6="Percentage of Cash Flow",IF($E6&gt;NM$3-1,(('Operating Pro Forma'!$AG$59-'Operating Pro Forma'!$AG$62)/12)*'Debt Service'!$F6),IF($E6&gt;NM$3-1,$H6,0))</f>
        <v>0</v>
      </c>
      <c r="NN6" s="257">
        <f>IF($I6="Percentage of Cash Flow",IF($E6&gt;NN$3-1,(('Operating Pro Forma'!$AG$59-'Operating Pro Forma'!$AG$62)/12)*'Debt Service'!$F6),IF($E6&gt;NN$3-1,$H6,0))</f>
        <v>0</v>
      </c>
      <c r="NO6" s="257">
        <f>IF($I6="Percentage of Cash Flow",IF($E6&gt;NO$3-1,(('Operating Pro Forma'!$AG$59-'Operating Pro Forma'!$AG$62)/12)*'Debt Service'!$F6),IF($E6&gt;NO$3-1,$H6,0))</f>
        <v>0</v>
      </c>
      <c r="NP6" s="257">
        <f>IF($I6="Percentage of Cash Flow",IF($E6&gt;NP$3-1,(('Operating Pro Forma'!$AG$59-'Operating Pro Forma'!$AG$62)/12)*'Debt Service'!$F6),IF($E6&gt;NP$3-1,$H6,0))</f>
        <v>0</v>
      </c>
      <c r="NQ6" s="257">
        <f>IF($I6="Percentage of Cash Flow",IF($E6&gt;NQ$3-1,(('Operating Pro Forma'!$AG$59-'Operating Pro Forma'!$AG$62)/12)*'Debt Service'!$F6),IF($E6&gt;NQ$3-1,$H6,0))</f>
        <v>0</v>
      </c>
      <c r="NR6" s="257">
        <f>IF($I6="Percentage of Cash Flow",IF($E6&gt;NR$3-1,(('Operating Pro Forma'!$AG$59-'Operating Pro Forma'!$AG$62)/12)*'Debt Service'!$F6),IF($E6&gt;NR$3-1,$H6,0))</f>
        <v>0</v>
      </c>
      <c r="NS6" s="257">
        <f>IF($I6="Percentage of Cash Flow",IF($E6&gt;NS$3-1,(('Operating Pro Forma'!$AG$59-'Operating Pro Forma'!$AG$62)/12)*'Debt Service'!$F6),IF($E6&gt;NS$3-1,$H6,0))</f>
        <v>0</v>
      </c>
      <c r="NT6" s="257">
        <f>IF($I6="Percentage of Cash Flow",IF($E6&gt;NT$3-1,(('Operating Pro Forma'!$AG$59-'Operating Pro Forma'!$AG$62)/12)*'Debt Service'!$F6),IF($E6&gt;NT$3-1,$H6,0))</f>
        <v>0</v>
      </c>
      <c r="NU6" s="257">
        <f>IF($I6="Percentage of Cash Flow",IF($E6&gt;NU$3-1,(('Operating Pro Forma'!$AG$59-'Operating Pro Forma'!$AG$62)/12)*'Debt Service'!$F6),IF($E6&gt;NU$3-1,$H6,0))</f>
        <v>0</v>
      </c>
      <c r="NV6" s="257">
        <f>IF($I6="Percentage of Cash Flow",IF($E6&gt;NV$3-1,(('Operating Pro Forma'!$AG$59-'Operating Pro Forma'!$AG$62)/12)*'Debt Service'!$F6),IF($E6&gt;NV$3-1,$H6,0))</f>
        <v>0</v>
      </c>
      <c r="NW6" s="257">
        <f>IF($I6="Percentage of Cash Flow",IF($E6&gt;NW$3-1,(('Operating Pro Forma'!$AG$59-'Operating Pro Forma'!$AG$62)/12)*'Debt Service'!$F6),IF($E6&gt;NW$3-1,$H6,0))</f>
        <v>0</v>
      </c>
      <c r="NX6" s="257">
        <f>IF($I6="Percentage of Cash Flow",IF($E6&gt;NX$3-1,(('Operating Pro Forma'!$AG$59-'Operating Pro Forma'!$AG$62)/12)*'Debt Service'!$F6),IF($E6&gt;NX$3-1,$H6,0))</f>
        <v>0</v>
      </c>
      <c r="NY6" s="250">
        <f t="shared" si="28"/>
        <v>0</v>
      </c>
      <c r="NZ6" s="257">
        <f>IF($I6="Percentage of Cash Flow",IF($E6&gt;NZ$3-1,(('Operating Pro Forma'!$AH$59-'Operating Pro Forma'!$AH$62)/12)*'Debt Service'!$F6),IF($E6&gt;NZ$3-1,$H6,0))</f>
        <v>0</v>
      </c>
      <c r="OA6" s="257">
        <f>IF($I6="Percentage of Cash Flow",IF($E6&gt;OA$3-1,(('Operating Pro Forma'!$AH$59-'Operating Pro Forma'!$AH$62)/12)*'Debt Service'!$F6),IF($E6&gt;OA$3-1,$H6,0))</f>
        <v>0</v>
      </c>
      <c r="OB6" s="257">
        <f>IF($I6="Percentage of Cash Flow",IF($E6&gt;OB$3-1,(('Operating Pro Forma'!$AH$59-'Operating Pro Forma'!$AH$62)/12)*'Debt Service'!$F6),IF($E6&gt;OB$3-1,$H6,0))</f>
        <v>0</v>
      </c>
      <c r="OC6" s="257">
        <f>IF($I6="Percentage of Cash Flow",IF($E6&gt;OC$3-1,(('Operating Pro Forma'!$AH$59-'Operating Pro Forma'!$AH$62)/12)*'Debt Service'!$F6),IF($E6&gt;OC$3-1,$H6,0))</f>
        <v>0</v>
      </c>
      <c r="OD6" s="257">
        <f>IF($I6="Percentage of Cash Flow",IF($E6&gt;OD$3-1,(('Operating Pro Forma'!$AH$59-'Operating Pro Forma'!$AH$62)/12)*'Debt Service'!$F6),IF($E6&gt;OD$3-1,$H6,0))</f>
        <v>0</v>
      </c>
      <c r="OE6" s="257">
        <f>IF($I6="Percentage of Cash Flow",IF($E6&gt;OE$3-1,(('Operating Pro Forma'!$AH$59-'Operating Pro Forma'!$AH$62)/12)*'Debt Service'!$F6),IF($E6&gt;OE$3-1,$H6,0))</f>
        <v>0</v>
      </c>
      <c r="OF6" s="257">
        <f>IF($I6="Percentage of Cash Flow",IF($E6&gt;OF$3-1,(('Operating Pro Forma'!$AH$59-'Operating Pro Forma'!$AH$62)/12)*'Debt Service'!$F6),IF($E6&gt;OF$3-1,$H6,0))</f>
        <v>0</v>
      </c>
      <c r="OG6" s="257">
        <f>IF($I6="Percentage of Cash Flow",IF($E6&gt;OG$3-1,(('Operating Pro Forma'!$AH$59-'Operating Pro Forma'!$AH$62)/12)*'Debt Service'!$F6),IF($E6&gt;OG$3-1,$H6,0))</f>
        <v>0</v>
      </c>
      <c r="OH6" s="257">
        <f>IF($I6="Percentage of Cash Flow",IF($E6&gt;OH$3-1,(('Operating Pro Forma'!$AH$59-'Operating Pro Forma'!$AH$62)/12)*'Debt Service'!$F6),IF($E6&gt;OH$3-1,$H6,0))</f>
        <v>0</v>
      </c>
      <c r="OI6" s="257">
        <f>IF($I6="Percentage of Cash Flow",IF($E6&gt;OI$3-1,(('Operating Pro Forma'!$AH$59-'Operating Pro Forma'!$AH$62)/12)*'Debt Service'!$F6),IF($E6&gt;OI$3-1,$H6,0))</f>
        <v>0</v>
      </c>
      <c r="OJ6" s="257">
        <f>IF($I6="Percentage of Cash Flow",IF($E6&gt;OJ$3-1,(('Operating Pro Forma'!$AH$59-'Operating Pro Forma'!$AH$62)/12)*'Debt Service'!$F6),IF($E6&gt;OJ$3-1,$H6,0))</f>
        <v>0</v>
      </c>
      <c r="OK6" s="257">
        <f>IF($I6="Percentage of Cash Flow",IF($E6&gt;OK$3-1,(('Operating Pro Forma'!$AH$59-'Operating Pro Forma'!$AH$62)/12)*'Debt Service'!$F6),IF($E6&gt;OK$3-1,$H6,0))</f>
        <v>0</v>
      </c>
      <c r="OL6" s="250">
        <f t="shared" si="29"/>
        <v>0</v>
      </c>
    </row>
    <row r="7" spans="1:402" x14ac:dyDescent="0.25">
      <c r="A7" s="243">
        <f>'Funding Sources'!A7</f>
        <v>0</v>
      </c>
      <c r="B7" s="222">
        <f>'Funding Sources'!B7:C7</f>
        <v>0</v>
      </c>
      <c r="C7" s="244">
        <f>'Funding Sources'!G7</f>
        <v>0</v>
      </c>
      <c r="D7" s="245"/>
      <c r="E7" s="246"/>
      <c r="F7" s="247"/>
      <c r="G7" s="244">
        <f t="shared" si="0"/>
        <v>0</v>
      </c>
      <c r="H7" s="245"/>
      <c r="I7" s="246"/>
      <c r="J7" s="248"/>
      <c r="M7" s="249">
        <f>IF($I7="Percentage of Cash Flow",IF($E7&gt;M$3-1,(('Operating Pro Forma'!$E$59-'Operating Pro Forma'!$E$62)/12)*'Debt Service'!$F7),IF($E7&gt;M$3-1,$H7,0))</f>
        <v>0</v>
      </c>
      <c r="N7" s="249">
        <f>IF($I7="Percentage of Cash Flow",IF($E7&gt;N$3-1,(('Operating Pro Forma'!$E$59-'Operating Pro Forma'!$E$62)/12)*'Debt Service'!$F7),IF($E7&gt;N$3-1,$H7,0))</f>
        <v>0</v>
      </c>
      <c r="O7" s="249">
        <f>IF($I7="Percentage of Cash Flow",IF($E7&gt;O$3-1,(('Operating Pro Forma'!$E$59-'Operating Pro Forma'!$E$62)/12)*'Debt Service'!$F7),IF($E7&gt;O$3-1,$H7,0))</f>
        <v>0</v>
      </c>
      <c r="P7" s="249">
        <f>IF($I7="Percentage of Cash Flow",IF($E7&gt;P$3-1,(('Operating Pro Forma'!$E$59-'Operating Pro Forma'!$E$62)/12)*'Debt Service'!$F7),IF($E7&gt;P$3-1,$H7,0))</f>
        <v>0</v>
      </c>
      <c r="Q7" s="249">
        <f>IF($I7="Percentage of Cash Flow",IF($E7&gt;Q$3-1,(('Operating Pro Forma'!$E$59-'Operating Pro Forma'!$E$62)/12)*'Debt Service'!$F7),IF($E7&gt;Q$3-1,$H7,0))</f>
        <v>0</v>
      </c>
      <c r="R7" s="249">
        <f>IF($I7="Percentage of Cash Flow",IF($E7&gt;R$3-1,(('Operating Pro Forma'!$E$59-'Operating Pro Forma'!$E$62)/12)*'Debt Service'!$F7),IF($E7&gt;R$3-1,$H7,0))</f>
        <v>0</v>
      </c>
      <c r="S7" s="249">
        <f>IF($I7="Percentage of Cash Flow",IF($E7&gt;S$3-1,(('Operating Pro Forma'!$E$59-'Operating Pro Forma'!$E$62)/12)*'Debt Service'!$F7),IF($E7&gt;S$3-1,$H7,0))</f>
        <v>0</v>
      </c>
      <c r="T7" s="249">
        <f>IF($I7="Percentage of Cash Flow",IF($E7&gt;T$3-1,(('Operating Pro Forma'!$E$59-'Operating Pro Forma'!$E$62)/12)*'Debt Service'!$F7),IF($E7&gt;T$3-1,$H7,0))</f>
        <v>0</v>
      </c>
      <c r="U7" s="249">
        <f>IF($I7="Percentage of Cash Flow",IF($E7&gt;U$3-1,(('Operating Pro Forma'!$E$59-'Operating Pro Forma'!$E$62)/12)*'Debt Service'!$F7),IF($E7&gt;U$3-1,$H7,0))</f>
        <v>0</v>
      </c>
      <c r="V7" s="249">
        <f>IF($I7="Percentage of Cash Flow",IF($E7&gt;V$3-1,(('Operating Pro Forma'!$E$59-'Operating Pro Forma'!$E$62)/12)*'Debt Service'!$F7),IF($E7&gt;V$3-1,$H7,0))</f>
        <v>0</v>
      </c>
      <c r="W7" s="249">
        <f>IF($I7="Percentage of Cash Flow",IF($E7&gt;W$3-1,(('Operating Pro Forma'!$E$59-'Operating Pro Forma'!$E$62)/12)*'Debt Service'!$F7),IF($E7&gt;W$3-1,$H7,0))</f>
        <v>0</v>
      </c>
      <c r="X7" s="249">
        <f>IF($I7="Percentage of Cash Flow",IF($E7&gt;X$3-1,(('Operating Pro Forma'!$E$59-'Operating Pro Forma'!$E$62)/12)*'Debt Service'!$F7),IF($E7&gt;X$3-1,$H7,0))</f>
        <v>0</v>
      </c>
      <c r="Y7" s="250">
        <f t="shared" si="1"/>
        <v>0</v>
      </c>
      <c r="Z7" s="251">
        <f>IF($I7="Percentage of Cash Flow",IF($E7&gt;Z$3-1,(('Operating Pro Forma'!$F$59-'Operating Pro Forma'!$F$62)/12)*'Debt Service'!$F7),IF($E7&gt;Z$3-1,$H7,0))</f>
        <v>0</v>
      </c>
      <c r="AA7" s="251">
        <f>IF($I7="Percentage of Cash Flow",IF($E7&gt;AA$3-1,(('Operating Pro Forma'!$F$59-'Operating Pro Forma'!$F$62)/12)*'Debt Service'!$F7),IF($E7&gt;AA$3-1,$H7,0))</f>
        <v>0</v>
      </c>
      <c r="AB7" s="251">
        <f>IF($I7="Percentage of Cash Flow",IF($E7&gt;AB$3-1,(('Operating Pro Forma'!$F$59-'Operating Pro Forma'!$F$62)/12)*'Debt Service'!$F7),IF($E7&gt;AB$3-1,$H7,0))</f>
        <v>0</v>
      </c>
      <c r="AC7" s="251">
        <f>IF($I7="Percentage of Cash Flow",IF($E7&gt;AC$3-1,(('Operating Pro Forma'!$F$59-'Operating Pro Forma'!$F$62)/12)*'Debt Service'!$F7),IF($E7&gt;AC$3-1,$H7,0))</f>
        <v>0</v>
      </c>
      <c r="AD7" s="251">
        <f>IF($I7="Percentage of Cash Flow",IF($E7&gt;AD$3-1,(('Operating Pro Forma'!$F$59-'Operating Pro Forma'!$F$62)/12)*'Debt Service'!$F7),IF($E7&gt;AD$3-1,$H7,0))</f>
        <v>0</v>
      </c>
      <c r="AE7" s="251">
        <f>IF($I7="Percentage of Cash Flow",IF($E7&gt;AE$3-1,(('Operating Pro Forma'!$F$59-'Operating Pro Forma'!$F$62)/12)*'Debt Service'!$F7),IF($E7&gt;AE$3-1,$H7,0))</f>
        <v>0</v>
      </c>
      <c r="AF7" s="251">
        <f>IF($I7="Percentage of Cash Flow",IF($E7&gt;AF$3-1,(('Operating Pro Forma'!$F$59-'Operating Pro Forma'!$F$62)/12)*'Debt Service'!$F7),IF($E7&gt;AF$3-1,$H7,0))</f>
        <v>0</v>
      </c>
      <c r="AG7" s="251">
        <f>IF($I7="Percentage of Cash Flow",IF($E7&gt;AG$3-1,(('Operating Pro Forma'!$F$59-'Operating Pro Forma'!$F$62)/12)*'Debt Service'!$F7),IF($E7&gt;AG$3-1,$H7,0))</f>
        <v>0</v>
      </c>
      <c r="AH7" s="251">
        <f>IF($I7="Percentage of Cash Flow",IF($E7&gt;AH$3-1,(('Operating Pro Forma'!$F$59-'Operating Pro Forma'!$F$62)/12)*'Debt Service'!$F7),IF($E7&gt;AH$3-1,$H7,0))</f>
        <v>0</v>
      </c>
      <c r="AI7" s="251">
        <f>IF($I7="Percentage of Cash Flow",IF($E7&gt;AI$3-1,(('Operating Pro Forma'!$F$59-'Operating Pro Forma'!$F$62)/12)*'Debt Service'!$F7),IF($E7&gt;AI$3-1,$H7,0))</f>
        <v>0</v>
      </c>
      <c r="AJ7" s="251">
        <f>IF($I7="Percentage of Cash Flow",IF($E7&gt;AJ$3-1,(('Operating Pro Forma'!$F$59-'Operating Pro Forma'!$F$62)/12)*'Debt Service'!$F7),IF($E7&gt;AJ$3-1,$H7,0))</f>
        <v>0</v>
      </c>
      <c r="AK7" s="251">
        <f>IF($I7="Percentage of Cash Flow",IF($E7&gt;AK$3-1,(('Operating Pro Forma'!$F$59-'Operating Pro Forma'!$F$62)/12)*'Debt Service'!$F7),IF($E7&gt;AK$3-1,$H7,0))</f>
        <v>0</v>
      </c>
      <c r="AL7" s="250">
        <f t="shared" si="2"/>
        <v>0</v>
      </c>
      <c r="AM7" s="251">
        <f>IF($I7="Percentage of Cash Flow",IF($E7&gt;AM$3-1,(('Operating Pro Forma'!$G$59-'Operating Pro Forma'!$G$62)/12)*'Debt Service'!$F7),IF($E7&gt;AM$3-1,$H7,0))</f>
        <v>0</v>
      </c>
      <c r="AN7" s="251">
        <f>IF($I7="Percentage of Cash Flow",IF($E7&gt;AN$3-1,(('Operating Pro Forma'!$G$59-'Operating Pro Forma'!$G$62)/12)*'Debt Service'!$F7),IF($E7&gt;AN$3-1,$H7,0))</f>
        <v>0</v>
      </c>
      <c r="AO7" s="251">
        <f>IF($I7="Percentage of Cash Flow",IF($E7&gt;AO$3-1,(('Operating Pro Forma'!$G$59-'Operating Pro Forma'!$G$62)/12)*'Debt Service'!$F7),IF($E7&gt;AO$3-1,$H7,0))</f>
        <v>0</v>
      </c>
      <c r="AP7" s="251">
        <f>IF($I7="Percentage of Cash Flow",IF($E7&gt;AP$3-1,(('Operating Pro Forma'!$G$59-'Operating Pro Forma'!$G$62)/12)*'Debt Service'!$F7),IF($E7&gt;AP$3-1,$H7,0))</f>
        <v>0</v>
      </c>
      <c r="AQ7" s="251">
        <f>IF($I7="Percentage of Cash Flow",IF($E7&gt;AQ$3-1,(('Operating Pro Forma'!$G$59-'Operating Pro Forma'!$G$62)/12)*'Debt Service'!$F7),IF($E7&gt;AQ$3-1,$H7,0))</f>
        <v>0</v>
      </c>
      <c r="AR7" s="251">
        <f>IF($I7="Percentage of Cash Flow",IF($E7&gt;AR$3-1,(('Operating Pro Forma'!$G$59-'Operating Pro Forma'!$G$62)/12)*'Debt Service'!$F7),IF($E7&gt;AR$3-1,$H7,0))</f>
        <v>0</v>
      </c>
      <c r="AS7" s="251">
        <f>IF($I7="Percentage of Cash Flow",IF($E7&gt;AS$3-1,(('Operating Pro Forma'!$G$59-'Operating Pro Forma'!$G$62)/12)*'Debt Service'!$F7),IF($E7&gt;AS$3-1,$H7,0))</f>
        <v>0</v>
      </c>
      <c r="AT7" s="251">
        <f>IF($I7="Percentage of Cash Flow",IF($E7&gt;AT$3-1,(('Operating Pro Forma'!$G$59-'Operating Pro Forma'!$G$62)/12)*'Debt Service'!$F7),IF($E7&gt;AT$3-1,$H7,0))</f>
        <v>0</v>
      </c>
      <c r="AU7" s="251">
        <f>IF($I7="Percentage of Cash Flow",IF($E7&gt;AU$3-1,(('Operating Pro Forma'!$G$59-'Operating Pro Forma'!$G$62)/12)*'Debt Service'!$F7),IF($E7&gt;AU$3-1,$H7,0))</f>
        <v>0</v>
      </c>
      <c r="AV7" s="251">
        <f>IF($I7="Percentage of Cash Flow",IF($E7&gt;AV$3-1,(('Operating Pro Forma'!$G$59-'Operating Pro Forma'!$G$62)/12)*'Debt Service'!$F7),IF($E7&gt;AV$3-1,$H7,0))</f>
        <v>0</v>
      </c>
      <c r="AW7" s="251">
        <f>IF($I7="Percentage of Cash Flow",IF($E7&gt;AW$3-1,(('Operating Pro Forma'!$G$59-'Operating Pro Forma'!$G$62)/12)*'Debt Service'!$F7),IF($E7&gt;AW$3-1,$H7,0))</f>
        <v>0</v>
      </c>
      <c r="AX7" s="251">
        <f>IF($I7="Percentage of Cash Flow",IF($E7&gt;AX$3-1,(('Operating Pro Forma'!$G$59-'Operating Pro Forma'!$G$62)/12)*'Debt Service'!$F7),IF($E7&gt;AX$3-1,$H7,0))</f>
        <v>0</v>
      </c>
      <c r="AY7" s="250">
        <f t="shared" si="3"/>
        <v>0</v>
      </c>
      <c r="AZ7" s="251">
        <f>IF($I7="Percentage of Cash Flow",IF($E7&gt;AZ$3-1,(('Operating Pro Forma'!$H$59-'Operating Pro Forma'!$H$62)/12)*'Debt Service'!$F7),IF($E7&gt;AZ$3-1,$H7,0))</f>
        <v>0</v>
      </c>
      <c r="BA7" s="251">
        <f>IF($I7="Percentage of Cash Flow",IF($E7&gt;BA$3-1,(('Operating Pro Forma'!$H$59-'Operating Pro Forma'!$H$62)/12)*'Debt Service'!$F7),IF($E7&gt;BA$3-1,$H7,0))</f>
        <v>0</v>
      </c>
      <c r="BB7" s="251">
        <f>IF($I7="Percentage of Cash Flow",IF($E7&gt;BB$3-1,(('Operating Pro Forma'!$H$59-'Operating Pro Forma'!$H$62)/12)*'Debt Service'!$F7),IF($E7&gt;BB$3-1,$H7,0))</f>
        <v>0</v>
      </c>
      <c r="BC7" s="251">
        <f>IF($I7="Percentage of Cash Flow",IF($E7&gt;BC$3-1,(('Operating Pro Forma'!$H$59-'Operating Pro Forma'!$H$62)/12)*'Debt Service'!$F7),IF($E7&gt;BC$3-1,$H7,0))</f>
        <v>0</v>
      </c>
      <c r="BD7" s="251">
        <f>IF($I7="Percentage of Cash Flow",IF($E7&gt;BD$3-1,(('Operating Pro Forma'!$H$59-'Operating Pro Forma'!$H$62)/12)*'Debt Service'!$F7),IF($E7&gt;BD$3-1,$H7,0))</f>
        <v>0</v>
      </c>
      <c r="BE7" s="251">
        <f>IF($I7="Percentage of Cash Flow",IF($E7&gt;BE$3-1,(('Operating Pro Forma'!$H$59-'Operating Pro Forma'!$H$62)/12)*'Debt Service'!$F7),IF($E7&gt;BE$3-1,$H7,0))</f>
        <v>0</v>
      </c>
      <c r="BF7" s="251">
        <f>IF($I7="Percentage of Cash Flow",IF($E7&gt;BF$3-1,(('Operating Pro Forma'!$H$59-'Operating Pro Forma'!$H$62)/12)*'Debt Service'!$F7),IF($E7&gt;BF$3-1,$H7,0))</f>
        <v>0</v>
      </c>
      <c r="BG7" s="251">
        <f>IF($I7="Percentage of Cash Flow",IF($E7&gt;BG$3-1,(('Operating Pro Forma'!$H$59-'Operating Pro Forma'!$H$62)/12)*'Debt Service'!$F7),IF($E7&gt;BG$3-1,$H7,0))</f>
        <v>0</v>
      </c>
      <c r="BH7" s="251">
        <f>IF($I7="Percentage of Cash Flow",IF($E7&gt;BH$3-1,(('Operating Pro Forma'!$H$59-'Operating Pro Forma'!$H$62)/12)*'Debt Service'!$F7),IF($E7&gt;BH$3-1,$H7,0))</f>
        <v>0</v>
      </c>
      <c r="BI7" s="251">
        <f>IF($I7="Percentage of Cash Flow",IF($E7&gt;BI$3-1,(('Operating Pro Forma'!$H$59-'Operating Pro Forma'!$H$62)/12)*'Debt Service'!$F7),IF($E7&gt;BI$3-1,$H7,0))</f>
        <v>0</v>
      </c>
      <c r="BJ7" s="251">
        <f>IF($I7="Percentage of Cash Flow",IF($E7&gt;BJ$3-1,(('Operating Pro Forma'!$H$59-'Operating Pro Forma'!$H$62)/12)*'Debt Service'!$F7),IF($E7&gt;BJ$3-1,$H7,0))</f>
        <v>0</v>
      </c>
      <c r="BK7" s="251">
        <f>IF($I7="Percentage of Cash Flow",IF($E7&gt;BK$3-1,(('Operating Pro Forma'!$H$59-'Operating Pro Forma'!$H$62)/12)*'Debt Service'!$F7),IF($E7&gt;BK$3-1,$H7,0))</f>
        <v>0</v>
      </c>
      <c r="BL7" s="250">
        <f t="shared" si="4"/>
        <v>0</v>
      </c>
      <c r="BM7" s="251">
        <f>IF($I7="Percentage of Cash Flow",IF($E7&gt;BM$3-1,(('Operating Pro Forma'!$I$59-'Operating Pro Forma'!$I$62)/12)*'Debt Service'!$F7),IF($E7&gt;BM$3-1,$H7,0))</f>
        <v>0</v>
      </c>
      <c r="BN7" s="251">
        <f>IF($I7="Percentage of Cash Flow",IF($E7&gt;BN$3-1,(('Operating Pro Forma'!$I$59-'Operating Pro Forma'!$I$62)/12)*'Debt Service'!$F7),IF($E7&gt;BN$3-1,$H7,0))</f>
        <v>0</v>
      </c>
      <c r="BO7" s="251">
        <f>IF($I7="Percentage of Cash Flow",IF($E7&gt;BO$3-1,(('Operating Pro Forma'!$I$59-'Operating Pro Forma'!$I$62)/12)*'Debt Service'!$F7),IF($E7&gt;BO$3-1,$H7,0))</f>
        <v>0</v>
      </c>
      <c r="BP7" s="251">
        <f>IF($I7="Percentage of Cash Flow",IF($E7&gt;BP$3-1,(('Operating Pro Forma'!$I$59-'Operating Pro Forma'!$I$62)/12)*'Debt Service'!$F7),IF($E7&gt;BP$3-1,$H7,0))</f>
        <v>0</v>
      </c>
      <c r="BQ7" s="251">
        <f>IF($I7="Percentage of Cash Flow",IF($E7&gt;BQ$3-1,(('Operating Pro Forma'!$I$59-'Operating Pro Forma'!$I$62)/12)*'Debt Service'!$F7),IF($E7&gt;BQ$3-1,$H7,0))</f>
        <v>0</v>
      </c>
      <c r="BR7" s="251">
        <f>IF($I7="Percentage of Cash Flow",IF($E7&gt;BR$3-1,(('Operating Pro Forma'!$I$59-'Operating Pro Forma'!$I$62)/12)*'Debt Service'!$F7),IF($E7&gt;BR$3-1,$H7,0))</f>
        <v>0</v>
      </c>
      <c r="BS7" s="251">
        <f>IF($I7="Percentage of Cash Flow",IF($E7&gt;BS$3-1,(('Operating Pro Forma'!$I$59-'Operating Pro Forma'!$I$62)/12)*'Debt Service'!$F7),IF($E7&gt;BS$3-1,$H7,0))</f>
        <v>0</v>
      </c>
      <c r="BT7" s="251">
        <f>IF($I7="Percentage of Cash Flow",IF($E7&gt;BT$3-1,(('Operating Pro Forma'!$I$59-'Operating Pro Forma'!$I$62)/12)*'Debt Service'!$F7),IF($E7&gt;BT$3-1,$H7,0))</f>
        <v>0</v>
      </c>
      <c r="BU7" s="251">
        <f>IF($I7="Percentage of Cash Flow",IF($E7&gt;BU$3-1,(('Operating Pro Forma'!$I$59-'Operating Pro Forma'!$I$62)/12)*'Debt Service'!$F7),IF($E7&gt;BU$3-1,$H7,0))</f>
        <v>0</v>
      </c>
      <c r="BV7" s="251">
        <f>IF($I7="Percentage of Cash Flow",IF($E7&gt;BV$3-1,(('Operating Pro Forma'!$I$59-'Operating Pro Forma'!$I$62)/12)*'Debt Service'!$F7),IF($E7&gt;BV$3-1,$H7,0))</f>
        <v>0</v>
      </c>
      <c r="BW7" s="251">
        <f>IF($I7="Percentage of Cash Flow",IF($E7&gt;BW$3-1,(('Operating Pro Forma'!$I$59-'Operating Pro Forma'!$I$62)/12)*'Debt Service'!$F7),IF($E7&gt;BW$3-1,$H7,0))</f>
        <v>0</v>
      </c>
      <c r="BX7" s="251">
        <f>IF($I7="Percentage of Cash Flow",IF($E7&gt;BX$3-1,(('Operating Pro Forma'!$I$59-'Operating Pro Forma'!$I$62)/12)*'Debt Service'!$F7),IF($E7&gt;BX$3-1,$H7,0))</f>
        <v>0</v>
      </c>
      <c r="BY7" s="250">
        <f t="shared" si="5"/>
        <v>0</v>
      </c>
      <c r="BZ7" s="251">
        <f>IF($I7="Percentage of Cash Flow",IF($E7&gt;BZ$3-1,(('Operating Pro Forma'!$J$59-'Operating Pro Forma'!$J$62)/12)*'Debt Service'!$F7),IF($E7&gt;BZ$3-1,$H7,0))</f>
        <v>0</v>
      </c>
      <c r="CA7" s="251">
        <f>IF($I7="Percentage of Cash Flow",IF($E7&gt;CA$3-1,(('Operating Pro Forma'!$J$59-'Operating Pro Forma'!$J$62)/12)*'Debt Service'!$F7),IF($E7&gt;CA$3-1,$H7,0))</f>
        <v>0</v>
      </c>
      <c r="CB7" s="251">
        <f>IF($I7="Percentage of Cash Flow",IF($E7&gt;CB$3-1,(('Operating Pro Forma'!$J$59-'Operating Pro Forma'!$J$62)/12)*'Debt Service'!$F7),IF($E7&gt;CB$3-1,$H7,0))</f>
        <v>0</v>
      </c>
      <c r="CC7" s="251">
        <f>IF($I7="Percentage of Cash Flow",IF($E7&gt;CC$3-1,(('Operating Pro Forma'!$J$59-'Operating Pro Forma'!$J$62)/12)*'Debt Service'!$F7),IF($E7&gt;CC$3-1,$H7,0))</f>
        <v>0</v>
      </c>
      <c r="CD7" s="251">
        <f>IF($I7="Percentage of Cash Flow",IF($E7&gt;CD$3-1,(('Operating Pro Forma'!$J$59-'Operating Pro Forma'!$J$62)/12)*'Debt Service'!$F7),IF($E7&gt;CD$3-1,$H7,0))</f>
        <v>0</v>
      </c>
      <c r="CE7" s="251">
        <f>IF($I7="Percentage of Cash Flow",IF($E7&gt;CE$3-1,(('Operating Pro Forma'!$J$59-'Operating Pro Forma'!$J$62)/12)*'Debt Service'!$F7),IF($E7&gt;CE$3-1,$H7,0))</f>
        <v>0</v>
      </c>
      <c r="CF7" s="251">
        <f>IF($I7="Percentage of Cash Flow",IF($E7&gt;CF$3-1,(('Operating Pro Forma'!$J$59-'Operating Pro Forma'!$J$62)/12)*'Debt Service'!$F7),IF($E7&gt;CF$3-1,$H7,0))</f>
        <v>0</v>
      </c>
      <c r="CG7" s="251">
        <f>IF($I7="Percentage of Cash Flow",IF($E7&gt;CG$3-1,(('Operating Pro Forma'!$J$59-'Operating Pro Forma'!$J$62)/12)*'Debt Service'!$F7),IF($E7&gt;CG$3-1,$H7,0))</f>
        <v>0</v>
      </c>
      <c r="CH7" s="251">
        <f>IF($I7="Percentage of Cash Flow",IF($E7&gt;CH$3-1,(('Operating Pro Forma'!$J$59-'Operating Pro Forma'!$J$62)/12)*'Debt Service'!$F7),IF($E7&gt;CH$3-1,$H7,0))</f>
        <v>0</v>
      </c>
      <c r="CI7" s="251">
        <f>IF($I7="Percentage of Cash Flow",IF($E7&gt;CI$3-1,(('Operating Pro Forma'!$J$59-'Operating Pro Forma'!$J$62)/12)*'Debt Service'!$F7),IF($E7&gt;CI$3-1,$H7,0))</f>
        <v>0</v>
      </c>
      <c r="CJ7" s="251">
        <f>IF($I7="Percentage of Cash Flow",IF($E7&gt;CJ$3-1,(('Operating Pro Forma'!$J$59-'Operating Pro Forma'!$J$62)/12)*'Debt Service'!$F7),IF($E7&gt;CJ$3-1,$H7,0))</f>
        <v>0</v>
      </c>
      <c r="CK7" s="251">
        <f>IF($I7="Percentage of Cash Flow",IF($E7&gt;CK$3-1,(('Operating Pro Forma'!$J$59-'Operating Pro Forma'!$J$62)/12)*'Debt Service'!$F7),IF($E7&gt;CK$3-1,$H7,0))</f>
        <v>0</v>
      </c>
      <c r="CL7" s="250">
        <f t="shared" si="6"/>
        <v>0</v>
      </c>
      <c r="CM7" s="251">
        <f>IF($I7="Percentage of Cash Flow",IF($E7&gt;CM$3-1,(('Operating Pro Forma'!$K$59-'Operating Pro Forma'!$K$62)/12)*'Debt Service'!$F7),IF($E7&gt;CM$3-1,$H7,0))</f>
        <v>0</v>
      </c>
      <c r="CN7" s="251">
        <f>IF($I7="Percentage of Cash Flow",IF($E7&gt;CN$3-1,(('Operating Pro Forma'!$K$59-'Operating Pro Forma'!$K$62)/12)*'Debt Service'!$F7),IF($E7&gt;CN$3-1,$H7,0))</f>
        <v>0</v>
      </c>
      <c r="CO7" s="251">
        <f>IF($I7="Percentage of Cash Flow",IF($E7&gt;CO$3-1,(('Operating Pro Forma'!$K$59-'Operating Pro Forma'!$K$62)/12)*'Debt Service'!$F7),IF($E7&gt;CO$3-1,$H7,0))</f>
        <v>0</v>
      </c>
      <c r="CP7" s="251">
        <f>IF($I7="Percentage of Cash Flow",IF($E7&gt;CP$3-1,(('Operating Pro Forma'!$K$59-'Operating Pro Forma'!$K$62)/12)*'Debt Service'!$F7),IF($E7&gt;CP$3-1,$H7,0))</f>
        <v>0</v>
      </c>
      <c r="CQ7" s="251">
        <f>IF($I7="Percentage of Cash Flow",IF($E7&gt;CQ$3-1,(('Operating Pro Forma'!$K$59-'Operating Pro Forma'!$K$62)/12)*'Debt Service'!$F7),IF($E7&gt;CQ$3-1,$H7,0))</f>
        <v>0</v>
      </c>
      <c r="CR7" s="251">
        <f>IF($I7="Percentage of Cash Flow",IF($E7&gt;CR$3-1,(('Operating Pro Forma'!$K$59-'Operating Pro Forma'!$K$62)/12)*'Debt Service'!$F7),IF($E7&gt;CR$3-1,$H7,0))</f>
        <v>0</v>
      </c>
      <c r="CS7" s="251">
        <f>IF($I7="Percentage of Cash Flow",IF($E7&gt;CS$3-1,(('Operating Pro Forma'!$K$59-'Operating Pro Forma'!$K$62)/12)*'Debt Service'!$F7),IF($E7&gt;CS$3-1,$H7,0))</f>
        <v>0</v>
      </c>
      <c r="CT7" s="251">
        <f>IF($I7="Percentage of Cash Flow",IF($E7&gt;CT$3-1,(('Operating Pro Forma'!$K$59-'Operating Pro Forma'!$K$62)/12)*'Debt Service'!$F7),IF($E7&gt;CT$3-1,$H7,0))</f>
        <v>0</v>
      </c>
      <c r="CU7" s="251">
        <f>IF($I7="Percentage of Cash Flow",IF($E7&gt;CU$3-1,(('Operating Pro Forma'!$K$59-'Operating Pro Forma'!$K$62)/12)*'Debt Service'!$F7),IF($E7&gt;CU$3-1,$H7,0))</f>
        <v>0</v>
      </c>
      <c r="CV7" s="251">
        <f>IF($I7="Percentage of Cash Flow",IF($E7&gt;CV$3-1,(('Operating Pro Forma'!$K$59-'Operating Pro Forma'!$K$62)/12)*'Debt Service'!$F7),IF($E7&gt;CV$3-1,$H7,0))</f>
        <v>0</v>
      </c>
      <c r="CW7" s="251">
        <f>IF($I7="Percentage of Cash Flow",IF($E7&gt;CW$3-1,(('Operating Pro Forma'!$K$59-'Operating Pro Forma'!$K$62)/12)*'Debt Service'!$F7),IF($E7&gt;CW$3-1,$H7,0))</f>
        <v>0</v>
      </c>
      <c r="CX7" s="251">
        <f>IF($I7="Percentage of Cash Flow",IF($E7&gt;CX$3-1,(('Operating Pro Forma'!$K$59-'Operating Pro Forma'!$K$62)/12)*'Debt Service'!$F7),IF($E7&gt;CX$3-1,$H7,0))</f>
        <v>0</v>
      </c>
      <c r="CY7" s="250">
        <f t="shared" si="7"/>
        <v>0</v>
      </c>
      <c r="CZ7" s="251">
        <f>IF($I7="Percentage of Cash Flow",IF($E7&gt;CZ$3-1,(('Operating Pro Forma'!$L$59-'Operating Pro Forma'!$L$62)/12)*'Debt Service'!$F7),IF($E7&gt;CZ$3-1,$H7,0))</f>
        <v>0</v>
      </c>
      <c r="DA7" s="251">
        <f>IF($I7="Percentage of Cash Flow",IF($E7&gt;DA$3-1,(('Operating Pro Forma'!$L$59-'Operating Pro Forma'!$L$62)/12)*'Debt Service'!$F7),IF($E7&gt;DA$3-1,$H7,0))</f>
        <v>0</v>
      </c>
      <c r="DB7" s="251">
        <f>IF($I7="Percentage of Cash Flow",IF($E7&gt;DB$3-1,(('Operating Pro Forma'!$L$59-'Operating Pro Forma'!$L$62)/12)*'Debt Service'!$F7),IF($E7&gt;DB$3-1,$H7,0))</f>
        <v>0</v>
      </c>
      <c r="DC7" s="251">
        <f>IF($I7="Percentage of Cash Flow",IF($E7&gt;DC$3-1,(('Operating Pro Forma'!$L$59-'Operating Pro Forma'!$L$62)/12)*'Debt Service'!$F7),IF($E7&gt;DC$3-1,$H7,0))</f>
        <v>0</v>
      </c>
      <c r="DD7" s="251">
        <f>IF($I7="Percentage of Cash Flow",IF($E7&gt;DD$3-1,(('Operating Pro Forma'!$L$59-'Operating Pro Forma'!$L$62)/12)*'Debt Service'!$F7),IF($E7&gt;DD$3-1,$H7,0))</f>
        <v>0</v>
      </c>
      <c r="DE7" s="251">
        <f>IF($I7="Percentage of Cash Flow",IF($E7&gt;DE$3-1,(('Operating Pro Forma'!$L$59-'Operating Pro Forma'!$L$62)/12)*'Debt Service'!$F7),IF($E7&gt;DE$3-1,$H7,0))</f>
        <v>0</v>
      </c>
      <c r="DF7" s="251">
        <f>IF($I7="Percentage of Cash Flow",IF($E7&gt;DF$3-1,(('Operating Pro Forma'!$L$59-'Operating Pro Forma'!$L$62)/12)*'Debt Service'!$F7),IF($E7&gt;DF$3-1,$H7,0))</f>
        <v>0</v>
      </c>
      <c r="DG7" s="251">
        <f>IF($I7="Percentage of Cash Flow",IF($E7&gt;DG$3-1,(('Operating Pro Forma'!$L$59-'Operating Pro Forma'!$L$62)/12)*'Debt Service'!$F7),IF($E7&gt;DG$3-1,$H7,0))</f>
        <v>0</v>
      </c>
      <c r="DH7" s="251">
        <f>IF($I7="Percentage of Cash Flow",IF($E7&gt;DH$3-1,(('Operating Pro Forma'!$L$59-'Operating Pro Forma'!$L$62)/12)*'Debt Service'!$F7),IF($E7&gt;DH$3-1,$H7,0))</f>
        <v>0</v>
      </c>
      <c r="DI7" s="251">
        <f>IF($I7="Percentage of Cash Flow",IF($E7&gt;DI$3-1,(('Operating Pro Forma'!$L$59-'Operating Pro Forma'!$L$62)/12)*'Debt Service'!$F7),IF($E7&gt;DI$3-1,$H7,0))</f>
        <v>0</v>
      </c>
      <c r="DJ7" s="251">
        <f>IF($I7="Percentage of Cash Flow",IF($E7&gt;DJ$3-1,(('Operating Pro Forma'!$L$59-'Operating Pro Forma'!$L$62)/12)*'Debt Service'!$F7),IF($E7&gt;DJ$3-1,$H7,0))</f>
        <v>0</v>
      </c>
      <c r="DK7" s="251">
        <f>IF($I7="Percentage of Cash Flow",IF($E7&gt;DK$3-1,(('Operating Pro Forma'!$L$59-'Operating Pro Forma'!$L$62)/12)*'Debt Service'!$F7),IF($E7&gt;DK$3-1,$H7,0))</f>
        <v>0</v>
      </c>
      <c r="DL7" s="250">
        <f t="shared" si="8"/>
        <v>0</v>
      </c>
      <c r="DM7" s="251">
        <f>IF($I7="Percentage of Cash Flow",IF($E7&gt;DM$3-1,(('Operating Pro Forma'!$M$59-'Operating Pro Forma'!$M$62)/12)*'Debt Service'!$F7),IF($E7&gt;DM$3-1,$H7,0))</f>
        <v>0</v>
      </c>
      <c r="DN7" s="251">
        <f>IF($I7="Percentage of Cash Flow",IF($E7&gt;DN$3-1,(('Operating Pro Forma'!$M$59-'Operating Pro Forma'!$M$62)/12)*'Debt Service'!$F7),IF($E7&gt;DN$3-1,$H7,0))</f>
        <v>0</v>
      </c>
      <c r="DO7" s="251">
        <f>IF($I7="Percentage of Cash Flow",IF($E7&gt;DO$3-1,(('Operating Pro Forma'!$M$59-'Operating Pro Forma'!$M$62)/12)*'Debt Service'!$F7),IF($E7&gt;DO$3-1,$H7,0))</f>
        <v>0</v>
      </c>
      <c r="DP7" s="251">
        <f>IF($I7="Percentage of Cash Flow",IF($E7&gt;DP$3-1,(('Operating Pro Forma'!$M$59-'Operating Pro Forma'!$M$62)/12)*'Debt Service'!$F7),IF($E7&gt;DP$3-1,$H7,0))</f>
        <v>0</v>
      </c>
      <c r="DQ7" s="251">
        <f>IF($I7="Percentage of Cash Flow",IF($E7&gt;DQ$3-1,(('Operating Pro Forma'!$M$59-'Operating Pro Forma'!$M$62)/12)*'Debt Service'!$F7),IF($E7&gt;DQ$3-1,$H7,0))</f>
        <v>0</v>
      </c>
      <c r="DR7" s="251">
        <f>IF($I7="Percentage of Cash Flow",IF($E7&gt;DR$3-1,(('Operating Pro Forma'!$M$59-'Operating Pro Forma'!$M$62)/12)*'Debt Service'!$F7),IF($E7&gt;DR$3-1,$H7,0))</f>
        <v>0</v>
      </c>
      <c r="DS7" s="251">
        <f>IF($I7="Percentage of Cash Flow",IF($E7&gt;DS$3-1,(('Operating Pro Forma'!$M$59-'Operating Pro Forma'!$M$62)/12)*'Debt Service'!$F7),IF($E7&gt;DS$3-1,$H7,0))</f>
        <v>0</v>
      </c>
      <c r="DT7" s="251">
        <f>IF($I7="Percentage of Cash Flow",IF($E7&gt;DT$3-1,(('Operating Pro Forma'!$M$59-'Operating Pro Forma'!$M$62)/12)*'Debt Service'!$F7),IF($E7&gt;DT$3-1,$H7,0))</f>
        <v>0</v>
      </c>
      <c r="DU7" s="251">
        <f>IF($I7="Percentage of Cash Flow",IF($E7&gt;DU$3-1,(('Operating Pro Forma'!$M$59-'Operating Pro Forma'!$M$62)/12)*'Debt Service'!$F7),IF($E7&gt;DU$3-1,$H7,0))</f>
        <v>0</v>
      </c>
      <c r="DV7" s="251">
        <f>IF($I7="Percentage of Cash Flow",IF($E7&gt;DV$3-1,(('Operating Pro Forma'!$M$59-'Operating Pro Forma'!$M$62)/12)*'Debt Service'!$F7),IF($E7&gt;DV$3-1,$H7,0))</f>
        <v>0</v>
      </c>
      <c r="DW7" s="251">
        <f>IF($I7="Percentage of Cash Flow",IF($E7&gt;DW$3-1,(('Operating Pro Forma'!$M$59-'Operating Pro Forma'!$M$62)/12)*'Debt Service'!$F7),IF($E7&gt;DW$3-1,$H7,0))</f>
        <v>0</v>
      </c>
      <c r="DX7" s="251">
        <f>IF($I7="Percentage of Cash Flow",IF($E7&gt;DX$3-1,(('Operating Pro Forma'!$M$59-'Operating Pro Forma'!$M$62)/12)*'Debt Service'!$F7),IF($E7&gt;DX$3-1,$H7,0))</f>
        <v>0</v>
      </c>
      <c r="DY7" s="250">
        <f t="shared" si="9"/>
        <v>0</v>
      </c>
      <c r="DZ7" s="251">
        <f>IF($I7="Percentage of Cash Flow",IF($E7&gt;DZ$3-1,(('Operating Pro Forma'!$N$59-'Operating Pro Forma'!$N$62)/12)*'Debt Service'!$F7),IF($E7&gt;DZ$3-1,$H7,0))</f>
        <v>0</v>
      </c>
      <c r="EA7" s="251">
        <f>IF($I7="Percentage of Cash Flow",IF($E7&gt;EA$3-1,(('Operating Pro Forma'!$N$59-'Operating Pro Forma'!$N$62)/12)*'Debt Service'!$F7),IF($E7&gt;EA$3-1,$H7,0))</f>
        <v>0</v>
      </c>
      <c r="EB7" s="251">
        <f>IF($I7="Percentage of Cash Flow",IF($E7&gt;EB$3-1,(('Operating Pro Forma'!$N$59-'Operating Pro Forma'!$N$62)/12)*'Debt Service'!$F7),IF($E7&gt;EB$3-1,$H7,0))</f>
        <v>0</v>
      </c>
      <c r="EC7" s="251">
        <f>IF($I7="Percentage of Cash Flow",IF($E7&gt;EC$3-1,(('Operating Pro Forma'!$N$59-'Operating Pro Forma'!$N$62)/12)*'Debt Service'!$F7),IF($E7&gt;EC$3-1,$H7,0))</f>
        <v>0</v>
      </c>
      <c r="ED7" s="251">
        <f>IF($I7="Percentage of Cash Flow",IF($E7&gt;ED$3-1,(('Operating Pro Forma'!$N$59-'Operating Pro Forma'!$N$62)/12)*'Debt Service'!$F7),IF($E7&gt;ED$3-1,$H7,0))</f>
        <v>0</v>
      </c>
      <c r="EE7" s="251">
        <f>IF($I7="Percentage of Cash Flow",IF($E7&gt;EE$3-1,(('Operating Pro Forma'!$N$59-'Operating Pro Forma'!$N$62)/12)*'Debt Service'!$F7),IF($E7&gt;EE$3-1,$H7,0))</f>
        <v>0</v>
      </c>
      <c r="EF7" s="251">
        <f>IF($I7="Percentage of Cash Flow",IF($E7&gt;EF$3-1,(('Operating Pro Forma'!$N$59-'Operating Pro Forma'!$N$62)/12)*'Debt Service'!$F7),IF($E7&gt;EF$3-1,$H7,0))</f>
        <v>0</v>
      </c>
      <c r="EG7" s="251">
        <f>IF($I7="Percentage of Cash Flow",IF($E7&gt;EG$3-1,(('Operating Pro Forma'!$N$59-'Operating Pro Forma'!$N$62)/12)*'Debt Service'!$F7),IF($E7&gt;EG$3-1,$H7,0))</f>
        <v>0</v>
      </c>
      <c r="EH7" s="251">
        <f>IF($I7="Percentage of Cash Flow",IF($E7&gt;EH$3-1,(('Operating Pro Forma'!$N$59-'Operating Pro Forma'!$N$62)/12)*'Debt Service'!$F7),IF($E7&gt;EH$3-1,$H7,0))</f>
        <v>0</v>
      </c>
      <c r="EI7" s="251">
        <f>IF($I7="Percentage of Cash Flow",IF($E7&gt;EI$3-1,(('Operating Pro Forma'!$N$59-'Operating Pro Forma'!$N$62)/12)*'Debt Service'!$F7),IF($E7&gt;EI$3-1,$H7,0))</f>
        <v>0</v>
      </c>
      <c r="EJ7" s="251">
        <f>IF($I7="Percentage of Cash Flow",IF($E7&gt;EJ$3-1,(('Operating Pro Forma'!$N$59-'Operating Pro Forma'!$N$62)/12)*'Debt Service'!$F7),IF($E7&gt;EJ$3-1,$H7,0))</f>
        <v>0</v>
      </c>
      <c r="EK7" s="251">
        <f>IF($I7="Percentage of Cash Flow",IF($E7&gt;EK$3-1,(('Operating Pro Forma'!$N$59-'Operating Pro Forma'!$N$62)/12)*'Debt Service'!$F7),IF($E7&gt;EK$3-1,$H7,0))</f>
        <v>0</v>
      </c>
      <c r="EL7" s="250">
        <f t="shared" si="10"/>
        <v>0</v>
      </c>
      <c r="EM7" s="251">
        <f>IF($I7="Percentage of Cash Flow",IF($E7&gt;EM$3-1,(('Operating Pro Forma'!$O$59-'Operating Pro Forma'!$O$62)/12)*'Debt Service'!$F7),IF($E7&gt;EM$3-1,$H7,0))</f>
        <v>0</v>
      </c>
      <c r="EN7" s="251">
        <f>IF($I7="Percentage of Cash Flow",IF($E7&gt;EN$3-1,(('Operating Pro Forma'!$O$59-'Operating Pro Forma'!$O$62)/12)*'Debt Service'!$F7),IF($E7&gt;EN$3-1,$H7,0))</f>
        <v>0</v>
      </c>
      <c r="EO7" s="251">
        <f>IF($I7="Percentage of Cash Flow",IF($E7&gt;EO$3-1,(('Operating Pro Forma'!$O$59-'Operating Pro Forma'!$O$62)/12)*'Debt Service'!$F7),IF($E7&gt;EO$3-1,$H7,0))</f>
        <v>0</v>
      </c>
      <c r="EP7" s="251">
        <f>IF($I7="Percentage of Cash Flow",IF($E7&gt;EP$3-1,(('Operating Pro Forma'!$O$59-'Operating Pro Forma'!$O$62)/12)*'Debt Service'!$F7),IF($E7&gt;EP$3-1,$H7,0))</f>
        <v>0</v>
      </c>
      <c r="EQ7" s="251">
        <f>IF($I7="Percentage of Cash Flow",IF($E7&gt;EQ$3-1,(('Operating Pro Forma'!$O$59-'Operating Pro Forma'!$O$62)/12)*'Debt Service'!$F7),IF($E7&gt;EQ$3-1,$H7,0))</f>
        <v>0</v>
      </c>
      <c r="ER7" s="251">
        <f>IF($I7="Percentage of Cash Flow",IF($E7&gt;ER$3-1,(('Operating Pro Forma'!$O$59-'Operating Pro Forma'!$O$62)/12)*'Debt Service'!$F7),IF($E7&gt;ER$3-1,$H7,0))</f>
        <v>0</v>
      </c>
      <c r="ES7" s="251">
        <f>IF($I7="Percentage of Cash Flow",IF($E7&gt;ES$3-1,(('Operating Pro Forma'!$O$59-'Operating Pro Forma'!$O$62)/12)*'Debt Service'!$F7),IF($E7&gt;ES$3-1,$H7,0))</f>
        <v>0</v>
      </c>
      <c r="ET7" s="251">
        <f>IF($I7="Percentage of Cash Flow",IF($E7&gt;ET$3-1,(('Operating Pro Forma'!$O$59-'Operating Pro Forma'!$O$62)/12)*'Debt Service'!$F7),IF($E7&gt;ET$3-1,$H7,0))</f>
        <v>0</v>
      </c>
      <c r="EU7" s="251">
        <f>IF($I7="Percentage of Cash Flow",IF($E7&gt;EU$3-1,(('Operating Pro Forma'!$O$59-'Operating Pro Forma'!$O$62)/12)*'Debt Service'!$F7),IF($E7&gt;EU$3-1,$H7,0))</f>
        <v>0</v>
      </c>
      <c r="EV7" s="251">
        <f>IF($I7="Percentage of Cash Flow",IF($E7&gt;EV$3-1,(('Operating Pro Forma'!$O$59-'Operating Pro Forma'!$O$62)/12)*'Debt Service'!$F7),IF($E7&gt;EV$3-1,$H7,0))</f>
        <v>0</v>
      </c>
      <c r="EW7" s="251">
        <f>IF($I7="Percentage of Cash Flow",IF($E7&gt;EW$3-1,(('Operating Pro Forma'!$O$59-'Operating Pro Forma'!$O$62)/12)*'Debt Service'!$F7),IF($E7&gt;EW$3-1,$H7,0))</f>
        <v>0</v>
      </c>
      <c r="EX7" s="251">
        <f>IF($I7="Percentage of Cash Flow",IF($E7&gt;EX$3-1,(('Operating Pro Forma'!$O$59-'Operating Pro Forma'!$O$62)/12)*'Debt Service'!$F7),IF($E7&gt;EX$3-1,$H7,0))</f>
        <v>0</v>
      </c>
      <c r="EY7" s="250">
        <f t="shared" si="11"/>
        <v>0</v>
      </c>
      <c r="EZ7" s="251">
        <f>IF($I7="Percentage of Cash Flow",IF($E7&gt;EZ$3-1,(('Operating Pro Forma'!$P$59-'Operating Pro Forma'!$P$62)/12)*'Debt Service'!$F7),IF($E7&gt;EZ$3-1,$H7,0))</f>
        <v>0</v>
      </c>
      <c r="FA7" s="251">
        <f>IF($I7="Percentage of Cash Flow",IF($E7&gt;FA$3-1,(('Operating Pro Forma'!$P$59-'Operating Pro Forma'!$P$62)/12)*'Debt Service'!$F7),IF($E7&gt;FA$3-1,$H7,0))</f>
        <v>0</v>
      </c>
      <c r="FB7" s="251">
        <f>IF($I7="Percentage of Cash Flow",IF($E7&gt;FB$3-1,(('Operating Pro Forma'!$P$59-'Operating Pro Forma'!$P$62)/12)*'Debt Service'!$F7),IF($E7&gt;FB$3-1,$H7,0))</f>
        <v>0</v>
      </c>
      <c r="FC7" s="251">
        <f>IF($I7="Percentage of Cash Flow",IF($E7&gt;FC$3-1,(('Operating Pro Forma'!$P$59-'Operating Pro Forma'!$P$62)/12)*'Debt Service'!$F7),IF($E7&gt;FC$3-1,$H7,0))</f>
        <v>0</v>
      </c>
      <c r="FD7" s="251">
        <f>IF($I7="Percentage of Cash Flow",IF($E7&gt;FD$3-1,(('Operating Pro Forma'!$P$59-'Operating Pro Forma'!$P$62)/12)*'Debt Service'!$F7),IF($E7&gt;FD$3-1,$H7,0))</f>
        <v>0</v>
      </c>
      <c r="FE7" s="251">
        <f>IF($I7="Percentage of Cash Flow",IF($E7&gt;FE$3-1,(('Operating Pro Forma'!$P$59-'Operating Pro Forma'!$P$62)/12)*'Debt Service'!$F7),IF($E7&gt;FE$3-1,$H7,0))</f>
        <v>0</v>
      </c>
      <c r="FF7" s="251">
        <f>IF($I7="Percentage of Cash Flow",IF($E7&gt;FF$3-1,(('Operating Pro Forma'!$P$59-'Operating Pro Forma'!$P$62)/12)*'Debt Service'!$F7),IF($E7&gt;FF$3-1,$H7,0))</f>
        <v>0</v>
      </c>
      <c r="FG7" s="251">
        <f>IF($I7="Percentage of Cash Flow",IF($E7&gt;FG$3-1,(('Operating Pro Forma'!$P$59-'Operating Pro Forma'!$P$62)/12)*'Debt Service'!$F7),IF($E7&gt;FG$3-1,$H7,0))</f>
        <v>0</v>
      </c>
      <c r="FH7" s="251">
        <f>IF($I7="Percentage of Cash Flow",IF($E7&gt;FH$3-1,(('Operating Pro Forma'!$P$59-'Operating Pro Forma'!$P$62)/12)*'Debt Service'!$F7),IF($E7&gt;FH$3-1,$H7,0))</f>
        <v>0</v>
      </c>
      <c r="FI7" s="251">
        <f>IF($I7="Percentage of Cash Flow",IF($E7&gt;FI$3-1,(('Operating Pro Forma'!$P$59-'Operating Pro Forma'!$P$62)/12)*'Debt Service'!$F7),IF($E7&gt;FI$3-1,$H7,0))</f>
        <v>0</v>
      </c>
      <c r="FJ7" s="251">
        <f>IF($I7="Percentage of Cash Flow",IF($E7&gt;FJ$3-1,(('Operating Pro Forma'!$P$59-'Operating Pro Forma'!$P$62)/12)*'Debt Service'!$F7),IF($E7&gt;FJ$3-1,$H7,0))</f>
        <v>0</v>
      </c>
      <c r="FK7" s="251">
        <f>IF($I7="Percentage of Cash Flow",IF($E7&gt;FK$3-1,(('Operating Pro Forma'!$P$59-'Operating Pro Forma'!$P$62)/12)*'Debt Service'!$F7),IF($E7&gt;FK$3-1,$H7,0))</f>
        <v>0</v>
      </c>
      <c r="FL7" s="250">
        <f t="shared" si="12"/>
        <v>0</v>
      </c>
      <c r="FM7" s="251">
        <f>IF($I7="Percentage of Cash Flow",IF($E7&gt;FM$3-1,(('Operating Pro Forma'!$Q$59-'Operating Pro Forma'!$Q$62)/12)*'Debt Service'!$F7),IF($E7&gt;FM$3-1,$H7,0))</f>
        <v>0</v>
      </c>
      <c r="FN7" s="251">
        <f>IF($I7="Percentage of Cash Flow",IF($E7&gt;FN$3-1,(('Operating Pro Forma'!$Q$59-'Operating Pro Forma'!$Q$62)/12)*'Debt Service'!$F7),IF($E7&gt;FN$3-1,$H7,0))</f>
        <v>0</v>
      </c>
      <c r="FO7" s="251">
        <f>IF($I7="Percentage of Cash Flow",IF($E7&gt;FO$3-1,(('Operating Pro Forma'!$Q$59-'Operating Pro Forma'!$Q$62)/12)*'Debt Service'!$F7),IF($E7&gt;FO$3-1,$H7,0))</f>
        <v>0</v>
      </c>
      <c r="FP7" s="251">
        <f>IF($I7="Percentage of Cash Flow",IF($E7&gt;FP$3-1,(('Operating Pro Forma'!$Q$59-'Operating Pro Forma'!$Q$62)/12)*'Debt Service'!$F7),IF($E7&gt;FP$3-1,$H7,0))</f>
        <v>0</v>
      </c>
      <c r="FQ7" s="251">
        <f>IF($I7="Percentage of Cash Flow",IF($E7&gt;FQ$3-1,(('Operating Pro Forma'!$Q$59-'Operating Pro Forma'!$Q$62)/12)*'Debt Service'!$F7),IF($E7&gt;FQ$3-1,$H7,0))</f>
        <v>0</v>
      </c>
      <c r="FR7" s="251">
        <f>IF($I7="Percentage of Cash Flow",IF($E7&gt;FR$3-1,(('Operating Pro Forma'!$Q$59-'Operating Pro Forma'!$Q$62)/12)*'Debt Service'!$F7),IF($E7&gt;FR$3-1,$H7,0))</f>
        <v>0</v>
      </c>
      <c r="FS7" s="251">
        <f>IF($I7="Percentage of Cash Flow",IF($E7&gt;FS$3-1,(('Operating Pro Forma'!$Q$59-'Operating Pro Forma'!$Q$62)/12)*'Debt Service'!$F7),IF($E7&gt;FS$3-1,$H7,0))</f>
        <v>0</v>
      </c>
      <c r="FT7" s="251">
        <f>IF($I7="Percentage of Cash Flow",IF($E7&gt;FT$3-1,(('Operating Pro Forma'!$Q$59-'Operating Pro Forma'!$Q$62)/12)*'Debt Service'!$F7),IF($E7&gt;FT$3-1,$H7,0))</f>
        <v>0</v>
      </c>
      <c r="FU7" s="251">
        <f>IF($I7="Percentage of Cash Flow",IF($E7&gt;FU$3-1,(('Operating Pro Forma'!$Q$59-'Operating Pro Forma'!$Q$62)/12)*'Debt Service'!$F7),IF($E7&gt;FU$3-1,$H7,0))</f>
        <v>0</v>
      </c>
      <c r="FV7" s="251">
        <f>IF($I7="Percentage of Cash Flow",IF($E7&gt;FV$3-1,(('Operating Pro Forma'!$Q$59-'Operating Pro Forma'!$Q$62)/12)*'Debt Service'!$F7),IF($E7&gt;FV$3-1,$H7,0))</f>
        <v>0</v>
      </c>
      <c r="FW7" s="251">
        <f>IF($I7="Percentage of Cash Flow",IF($E7&gt;FW$3-1,(('Operating Pro Forma'!$Q$59-'Operating Pro Forma'!$Q$62)/12)*'Debt Service'!$F7),IF($E7&gt;FW$3-1,$H7,0))</f>
        <v>0</v>
      </c>
      <c r="FX7" s="251">
        <f>IF($I7="Percentage of Cash Flow",IF($E7&gt;FX$3-1,(('Operating Pro Forma'!$Q$59-'Operating Pro Forma'!$Q$62)/12)*'Debt Service'!$F7),IF($E7&gt;FX$3-1,$H7,0))</f>
        <v>0</v>
      </c>
      <c r="FY7" s="250">
        <f t="shared" si="13"/>
        <v>0</v>
      </c>
      <c r="FZ7" s="251">
        <f>IF($I7="Percentage of Cash Flow",IF($E7&gt;FZ$3-1,(('Operating Pro Forma'!$R$59-'Operating Pro Forma'!$R$62)/12)*'Debt Service'!$F7),IF($E7&gt;FZ$3-1,$H7,0))</f>
        <v>0</v>
      </c>
      <c r="GA7" s="251">
        <f>IF($I7="Percentage of Cash Flow",IF($E7&gt;GA$3-1,(('Operating Pro Forma'!$R$59-'Operating Pro Forma'!$R$62)/12)*'Debt Service'!$F7),IF($E7&gt;GA$3-1,$H7,0))</f>
        <v>0</v>
      </c>
      <c r="GB7" s="251">
        <f>IF($I7="Percentage of Cash Flow",IF($E7&gt;GB$3-1,(('Operating Pro Forma'!$R$59-'Operating Pro Forma'!$R$62)/12)*'Debt Service'!$F7),IF($E7&gt;GB$3-1,$H7,0))</f>
        <v>0</v>
      </c>
      <c r="GC7" s="251">
        <f>IF($I7="Percentage of Cash Flow",IF($E7&gt;GC$3-1,(('Operating Pro Forma'!$R$59-'Operating Pro Forma'!$R$62)/12)*'Debt Service'!$F7),IF($E7&gt;GC$3-1,$H7,0))</f>
        <v>0</v>
      </c>
      <c r="GD7" s="251">
        <f>IF($I7="Percentage of Cash Flow",IF($E7&gt;GD$3-1,(('Operating Pro Forma'!$R$59-'Operating Pro Forma'!$R$62)/12)*'Debt Service'!$F7),IF($E7&gt;GD$3-1,$H7,0))</f>
        <v>0</v>
      </c>
      <c r="GE7" s="251">
        <f>IF($I7="Percentage of Cash Flow",IF($E7&gt;GE$3-1,(('Operating Pro Forma'!$R$59-'Operating Pro Forma'!$R$62)/12)*'Debt Service'!$F7),IF($E7&gt;GE$3-1,$H7,0))</f>
        <v>0</v>
      </c>
      <c r="GF7" s="251">
        <f>IF($I7="Percentage of Cash Flow",IF($E7&gt;GF$3-1,(('Operating Pro Forma'!$R$59-'Operating Pro Forma'!$R$62)/12)*'Debt Service'!$F7),IF($E7&gt;GF$3-1,$H7,0))</f>
        <v>0</v>
      </c>
      <c r="GG7" s="251">
        <f>IF($I7="Percentage of Cash Flow",IF($E7&gt;GG$3-1,(('Operating Pro Forma'!$R$59-'Operating Pro Forma'!$R$62)/12)*'Debt Service'!$F7),IF($E7&gt;GG$3-1,$H7,0))</f>
        <v>0</v>
      </c>
      <c r="GH7" s="251">
        <f>IF($I7="Percentage of Cash Flow",IF($E7&gt;GH$3-1,(('Operating Pro Forma'!$R$59-'Operating Pro Forma'!$R$62)/12)*'Debt Service'!$F7),IF($E7&gt;GH$3-1,$H7,0))</f>
        <v>0</v>
      </c>
      <c r="GI7" s="251">
        <f>IF($I7="Percentage of Cash Flow",IF($E7&gt;GI$3-1,(('Operating Pro Forma'!$R$59-'Operating Pro Forma'!$R$62)/12)*'Debt Service'!$F7),IF($E7&gt;GI$3-1,$H7,0))</f>
        <v>0</v>
      </c>
      <c r="GJ7" s="251">
        <f>IF($I7="Percentage of Cash Flow",IF($E7&gt;GJ$3-1,(('Operating Pro Forma'!$R$59-'Operating Pro Forma'!$R$62)/12)*'Debt Service'!$F7),IF($E7&gt;GJ$3-1,$H7,0))</f>
        <v>0</v>
      </c>
      <c r="GK7" s="251">
        <f>IF($I7="Percentage of Cash Flow",IF($E7&gt;GK$3-1,(('Operating Pro Forma'!$R$59-'Operating Pro Forma'!$R$62)/12)*'Debt Service'!$F7),IF($E7&gt;GK$3-1,$H7,0))</f>
        <v>0</v>
      </c>
      <c r="GL7" s="250">
        <f t="shared" si="14"/>
        <v>0</v>
      </c>
      <c r="GM7" s="251">
        <f>IF($I7="Percentage of Cash Flow",IF($E7&gt;GM$3-1,(('Operating Pro Forma'!$S$59-'Operating Pro Forma'!$S$62)/12)*'Debt Service'!$F7),IF($E7&gt;GM$3-1,$H7,0))</f>
        <v>0</v>
      </c>
      <c r="GN7" s="251">
        <f>IF($I7="Percentage of Cash Flow",IF($E7&gt;GN$3-1,(('Operating Pro Forma'!$S$59-'Operating Pro Forma'!$S$62)/12)*'Debt Service'!$F7),IF($E7&gt;GN$3-1,$H7,0))</f>
        <v>0</v>
      </c>
      <c r="GO7" s="251">
        <f>IF($I7="Percentage of Cash Flow",IF($E7&gt;GO$3-1,(('Operating Pro Forma'!$S$59-'Operating Pro Forma'!$S$62)/12)*'Debt Service'!$F7),IF($E7&gt;GO$3-1,$H7,0))</f>
        <v>0</v>
      </c>
      <c r="GP7" s="251">
        <f>IF($I7="Percentage of Cash Flow",IF($E7&gt;GP$3-1,(('Operating Pro Forma'!$S$59-'Operating Pro Forma'!$S$62)/12)*'Debt Service'!$F7),IF($E7&gt;GP$3-1,$H7,0))</f>
        <v>0</v>
      </c>
      <c r="GQ7" s="251">
        <f>IF($I7="Percentage of Cash Flow",IF($E7&gt;GQ$3-1,(('Operating Pro Forma'!$S$59-'Operating Pro Forma'!$S$62)/12)*'Debt Service'!$F7),IF($E7&gt;GQ$3-1,$H7,0))</f>
        <v>0</v>
      </c>
      <c r="GR7" s="251">
        <f>IF($I7="Percentage of Cash Flow",IF($E7&gt;GR$3-1,(('Operating Pro Forma'!$S$59-'Operating Pro Forma'!$S$62)/12)*'Debt Service'!$F7),IF($E7&gt;GR$3-1,$H7,0))</f>
        <v>0</v>
      </c>
      <c r="GS7" s="251">
        <f>IF($I7="Percentage of Cash Flow",IF($E7&gt;GS$3-1,(('Operating Pro Forma'!$S$59-'Operating Pro Forma'!$S$62)/12)*'Debt Service'!$F7),IF($E7&gt;GS$3-1,$H7,0))</f>
        <v>0</v>
      </c>
      <c r="GT7" s="251">
        <f>IF($I7="Percentage of Cash Flow",IF($E7&gt;GT$3-1,(('Operating Pro Forma'!$S$59-'Operating Pro Forma'!$S$62)/12)*'Debt Service'!$F7),IF($E7&gt;GT$3-1,$H7,0))</f>
        <v>0</v>
      </c>
      <c r="GU7" s="251">
        <f>IF($I7="Percentage of Cash Flow",IF($E7&gt;GU$3-1,(('Operating Pro Forma'!$S$59-'Operating Pro Forma'!$S$62)/12)*'Debt Service'!$F7),IF($E7&gt;GU$3-1,$H7,0))</f>
        <v>0</v>
      </c>
      <c r="GV7" s="251">
        <f>IF($I7="Percentage of Cash Flow",IF($E7&gt;GV$3-1,(('Operating Pro Forma'!$S$59-'Operating Pro Forma'!$S$62)/12)*'Debt Service'!$F7),IF($E7&gt;GV$3-1,$H7,0))</f>
        <v>0</v>
      </c>
      <c r="GW7" s="251">
        <f>IF($I7="Percentage of Cash Flow",IF($E7&gt;GW$3-1,(('Operating Pro Forma'!$S$59-'Operating Pro Forma'!$S$62)/12)*'Debt Service'!$F7),IF($E7&gt;GW$3-1,$H7,0))</f>
        <v>0</v>
      </c>
      <c r="GX7" s="251">
        <f>IF($I7="Percentage of Cash Flow",IF($E7&gt;GX$3-1,(('Operating Pro Forma'!$S$59-'Operating Pro Forma'!$S$62)/12)*'Debt Service'!$F7),IF($E7&gt;GX$3-1,$H7,0))</f>
        <v>0</v>
      </c>
      <c r="GY7" s="250">
        <f t="shared" si="15"/>
        <v>0</v>
      </c>
      <c r="GZ7" s="251">
        <f>IF($I7="Percentage of Cash Flow",IF($E7&gt;GZ$3-1,(('Operating Pro Forma'!$T$59-'Operating Pro Forma'!$T$62)/12)*'Debt Service'!$F7),IF($E7&gt;GZ$3-1,$H7,0))</f>
        <v>0</v>
      </c>
      <c r="HA7" s="251">
        <f>IF($I7="Percentage of Cash Flow",IF($E7&gt;HA$3-1,(('Operating Pro Forma'!$T$59-'Operating Pro Forma'!$T$62)/12)*'Debt Service'!$F7),IF($E7&gt;HA$3-1,$H7,0))</f>
        <v>0</v>
      </c>
      <c r="HB7" s="251">
        <f>IF($I7="Percentage of Cash Flow",IF($E7&gt;HB$3-1,(('Operating Pro Forma'!$T$59-'Operating Pro Forma'!$T$62)/12)*'Debt Service'!$F7),IF($E7&gt;HB$3-1,$H7,0))</f>
        <v>0</v>
      </c>
      <c r="HC7" s="251">
        <f>IF($I7="Percentage of Cash Flow",IF($E7&gt;HC$3-1,(('Operating Pro Forma'!$T$59-'Operating Pro Forma'!$T$62)/12)*'Debt Service'!$F7),IF($E7&gt;HC$3-1,$H7,0))</f>
        <v>0</v>
      </c>
      <c r="HD7" s="251">
        <f>IF($I7="Percentage of Cash Flow",IF($E7&gt;HD$3-1,(('Operating Pro Forma'!$T$59-'Operating Pro Forma'!$T$62)/12)*'Debt Service'!$F7),IF($E7&gt;HD$3-1,$H7,0))</f>
        <v>0</v>
      </c>
      <c r="HE7" s="251">
        <f>IF($I7="Percentage of Cash Flow",IF($E7&gt;HE$3-1,(('Operating Pro Forma'!$T$59-'Operating Pro Forma'!$T$62)/12)*'Debt Service'!$F7),IF($E7&gt;HE$3-1,$H7,0))</f>
        <v>0</v>
      </c>
      <c r="HF7" s="251">
        <f>IF($I7="Percentage of Cash Flow",IF($E7&gt;HF$3-1,(('Operating Pro Forma'!$T$59-'Operating Pro Forma'!$T$62)/12)*'Debt Service'!$F7),IF($E7&gt;HF$3-1,$H7,0))</f>
        <v>0</v>
      </c>
      <c r="HG7" s="251">
        <f>IF($I7="Percentage of Cash Flow",IF($E7&gt;HG$3-1,(('Operating Pro Forma'!$T$59-'Operating Pro Forma'!$T$62)/12)*'Debt Service'!$F7),IF($E7&gt;HG$3-1,$H7,0))</f>
        <v>0</v>
      </c>
      <c r="HH7" s="251">
        <f>IF($I7="Percentage of Cash Flow",IF($E7&gt;HH$3-1,(('Operating Pro Forma'!$T$59-'Operating Pro Forma'!$T$62)/12)*'Debt Service'!$F7),IF($E7&gt;HH$3-1,$H7,0))</f>
        <v>0</v>
      </c>
      <c r="HI7" s="251">
        <f>IF($I7="Percentage of Cash Flow",IF($E7&gt;HI$3-1,(('Operating Pro Forma'!$T$59-'Operating Pro Forma'!$T$62)/12)*'Debt Service'!$F7),IF($E7&gt;HI$3-1,$H7,0))</f>
        <v>0</v>
      </c>
      <c r="HJ7" s="251">
        <f>IF($I7="Percentage of Cash Flow",IF($E7&gt;HJ$3-1,(('Operating Pro Forma'!$T$59-'Operating Pro Forma'!$T$62)/12)*'Debt Service'!$F7),IF($E7&gt;HJ$3-1,$H7,0))</f>
        <v>0</v>
      </c>
      <c r="HK7" s="251">
        <f>IF($I7="Percentage of Cash Flow",IF($E7&gt;HK$3-1,(('Operating Pro Forma'!$T$59-'Operating Pro Forma'!$T$62)/12)*'Debt Service'!$F7),IF($E7&gt;HK$3-1,$H7,0))</f>
        <v>0</v>
      </c>
      <c r="HL7" s="250">
        <f t="shared" si="16"/>
        <v>0</v>
      </c>
      <c r="HM7" s="251">
        <f>IF($I7="Percentage of Cash Flow",IF($E7&gt;HM$3-1,(('Operating Pro Forma'!$U$59-'Operating Pro Forma'!$U$62)/12)*'Debt Service'!$F7),IF($E7&gt;HM$3-1,$H7,0))</f>
        <v>0</v>
      </c>
      <c r="HN7" s="251">
        <f>IF($I7="Percentage of Cash Flow",IF($E7&gt;HN$3-1,(('Operating Pro Forma'!$U$59-'Operating Pro Forma'!$U$62)/12)*'Debt Service'!$F7),IF($E7&gt;HN$3-1,$H7,0))</f>
        <v>0</v>
      </c>
      <c r="HO7" s="251">
        <f>IF($I7="Percentage of Cash Flow",IF($E7&gt;HO$3-1,(('Operating Pro Forma'!$U$59-'Operating Pro Forma'!$U$62)/12)*'Debt Service'!$F7),IF($E7&gt;HO$3-1,$H7,0))</f>
        <v>0</v>
      </c>
      <c r="HP7" s="251">
        <f>IF($I7="Percentage of Cash Flow",IF($E7&gt;HP$3-1,(('Operating Pro Forma'!$U$59-'Operating Pro Forma'!$U$62)/12)*'Debt Service'!$F7),IF($E7&gt;HP$3-1,$H7,0))</f>
        <v>0</v>
      </c>
      <c r="HQ7" s="251">
        <f>IF($I7="Percentage of Cash Flow",IF($E7&gt;HQ$3-1,(('Operating Pro Forma'!$U$59-'Operating Pro Forma'!$U$62)/12)*'Debt Service'!$F7),IF($E7&gt;HQ$3-1,$H7,0))</f>
        <v>0</v>
      </c>
      <c r="HR7" s="251">
        <f>IF($I7="Percentage of Cash Flow",IF($E7&gt;HR$3-1,(('Operating Pro Forma'!$U$59-'Operating Pro Forma'!$U$62)/12)*'Debt Service'!$F7),IF($E7&gt;HR$3-1,$H7,0))</f>
        <v>0</v>
      </c>
      <c r="HS7" s="251">
        <f>IF($I7="Percentage of Cash Flow",IF($E7&gt;HS$3-1,(('Operating Pro Forma'!$U$59-'Operating Pro Forma'!$U$62)/12)*'Debt Service'!$F7),IF($E7&gt;HS$3-1,$H7,0))</f>
        <v>0</v>
      </c>
      <c r="HT7" s="251">
        <f>IF($I7="Percentage of Cash Flow",IF($E7&gt;HT$3-1,(('Operating Pro Forma'!$U$59-'Operating Pro Forma'!$U$62)/12)*'Debt Service'!$F7),IF($E7&gt;HT$3-1,$H7,0))</f>
        <v>0</v>
      </c>
      <c r="HU7" s="251">
        <f>IF($I7="Percentage of Cash Flow",IF($E7&gt;HU$3-1,(('Operating Pro Forma'!$U$59-'Operating Pro Forma'!$U$62)/12)*'Debt Service'!$F7),IF($E7&gt;HU$3-1,$H7,0))</f>
        <v>0</v>
      </c>
      <c r="HV7" s="251">
        <f>IF($I7="Percentage of Cash Flow",IF($E7&gt;HV$3-1,(('Operating Pro Forma'!$U$59-'Operating Pro Forma'!$U$62)/12)*'Debt Service'!$F7),IF($E7&gt;HV$3-1,$H7,0))</f>
        <v>0</v>
      </c>
      <c r="HW7" s="251">
        <f>IF($I7="Percentage of Cash Flow",IF($E7&gt;HW$3-1,(('Operating Pro Forma'!$U$59-'Operating Pro Forma'!$U$62)/12)*'Debt Service'!$F7),IF($E7&gt;HW$3-1,$H7,0))</f>
        <v>0</v>
      </c>
      <c r="HX7" s="251">
        <f>IF($I7="Percentage of Cash Flow",IF($E7&gt;HX$3-1,(('Operating Pro Forma'!$U$59-'Operating Pro Forma'!$U$62)/12)*'Debt Service'!$F7),IF($E7&gt;HX$3-1,$H7,0))</f>
        <v>0</v>
      </c>
      <c r="HY7" s="250">
        <f t="shared" si="17"/>
        <v>0</v>
      </c>
      <c r="HZ7" s="251">
        <f>IF($I7="Percentage of Cash Flow",IF($E7&gt;HZ$3-1,(('Operating Pro Forma'!$V$59-'Operating Pro Forma'!$V$62)/12)*'Debt Service'!$F7),IF($E7&gt;HZ$3-1,$H7,0))</f>
        <v>0</v>
      </c>
      <c r="IA7" s="251">
        <f>IF($I7="Percentage of Cash Flow",IF($E7&gt;IA$3-1,(('Operating Pro Forma'!$V$59-'Operating Pro Forma'!$V$62)/12)*'Debt Service'!$F7),IF($E7&gt;IA$3-1,$H7,0))</f>
        <v>0</v>
      </c>
      <c r="IB7" s="251">
        <f>IF($I7="Percentage of Cash Flow",IF($E7&gt;IB$3-1,(('Operating Pro Forma'!$V$59-'Operating Pro Forma'!$V$62)/12)*'Debt Service'!$F7),IF($E7&gt;IB$3-1,$H7,0))</f>
        <v>0</v>
      </c>
      <c r="IC7" s="251">
        <f>IF($I7="Percentage of Cash Flow",IF($E7&gt;IC$3-1,(('Operating Pro Forma'!$V$59-'Operating Pro Forma'!$V$62)/12)*'Debt Service'!$F7),IF($E7&gt;IC$3-1,$H7,0))</f>
        <v>0</v>
      </c>
      <c r="ID7" s="251">
        <f>IF($I7="Percentage of Cash Flow",IF($E7&gt;ID$3-1,(('Operating Pro Forma'!$V$59-'Operating Pro Forma'!$V$62)/12)*'Debt Service'!$F7),IF($E7&gt;ID$3-1,$H7,0))</f>
        <v>0</v>
      </c>
      <c r="IE7" s="251">
        <f>IF($I7="Percentage of Cash Flow",IF($E7&gt;IE$3-1,(('Operating Pro Forma'!$V$59-'Operating Pro Forma'!$V$62)/12)*'Debt Service'!$F7),IF($E7&gt;IE$3-1,$H7,0))</f>
        <v>0</v>
      </c>
      <c r="IF7" s="251">
        <f>IF($I7="Percentage of Cash Flow",IF($E7&gt;IF$3-1,(('Operating Pro Forma'!$V$59-'Operating Pro Forma'!$V$62)/12)*'Debt Service'!$F7),IF($E7&gt;IF$3-1,$H7,0))</f>
        <v>0</v>
      </c>
      <c r="IG7" s="251">
        <f>IF($I7="Percentage of Cash Flow",IF($E7&gt;IG$3-1,(('Operating Pro Forma'!$V$59-'Operating Pro Forma'!$V$62)/12)*'Debt Service'!$F7),IF($E7&gt;IG$3-1,$H7,0))</f>
        <v>0</v>
      </c>
      <c r="IH7" s="251">
        <f>IF($I7="Percentage of Cash Flow",IF($E7&gt;IH$3-1,(('Operating Pro Forma'!$V$59-'Operating Pro Forma'!$V$62)/12)*'Debt Service'!$F7),IF($E7&gt;IH$3-1,$H7,0))</f>
        <v>0</v>
      </c>
      <c r="II7" s="251">
        <f>IF($I7="Percentage of Cash Flow",IF($E7&gt;II$3-1,(('Operating Pro Forma'!$V$59-'Operating Pro Forma'!$V$62)/12)*'Debt Service'!$F7),IF($E7&gt;II$3-1,$H7,0))</f>
        <v>0</v>
      </c>
      <c r="IJ7" s="251">
        <f>IF($I7="Percentage of Cash Flow",IF($E7&gt;IJ$3-1,(('Operating Pro Forma'!$V$59-'Operating Pro Forma'!$V$62)/12)*'Debt Service'!$F7),IF($E7&gt;IJ$3-1,$H7,0))</f>
        <v>0</v>
      </c>
      <c r="IK7" s="251">
        <f>IF($I7="Percentage of Cash Flow",IF($E7&gt;IK$3-1,(('Operating Pro Forma'!$V$59-'Operating Pro Forma'!$V$62)/12)*'Debt Service'!$F7),IF($E7&gt;IK$3-1,$H7,0))</f>
        <v>0</v>
      </c>
      <c r="IL7" s="250">
        <f t="shared" si="18"/>
        <v>0</v>
      </c>
      <c r="IM7" s="251">
        <f>IF($I7="Percentage of Cash Flow",IF($E7&gt;IM$3-1,(('Operating Pro Forma'!$W$59-'Operating Pro Forma'!$W$62)/12)*'Debt Service'!#REF!),IF($E7&gt;IM$3-1,$H7,0))</f>
        <v>0</v>
      </c>
      <c r="IN7" s="251">
        <f>IF($I7="Percentage of Cash Flow",IF($E7&gt;IN$3-1,(('Operating Pro Forma'!$W$59-'Operating Pro Forma'!$W$62)/12)*'Debt Service'!#REF!),IF($E7&gt;IN$3-1,$H7,0))</f>
        <v>0</v>
      </c>
      <c r="IO7" s="251">
        <f>IF($I7="Percentage of Cash Flow",IF($E7&gt;IO$3-1,(('Operating Pro Forma'!$W$59-'Operating Pro Forma'!$W$62)/12)*'Debt Service'!#REF!),IF($E7&gt;IO$3-1,$H7,0))</f>
        <v>0</v>
      </c>
      <c r="IP7" s="251">
        <f>IF($I7="Percentage of Cash Flow",IF($E7&gt;IP$3-1,(('Operating Pro Forma'!$W$59-'Operating Pro Forma'!$W$62)/12)*'Debt Service'!#REF!),IF($E7&gt;IP$3-1,$H7,0))</f>
        <v>0</v>
      </c>
      <c r="IQ7" s="251">
        <f>IF($I7="Percentage of Cash Flow",IF($E7&gt;IQ$3-1,(('Operating Pro Forma'!$W$59-'Operating Pro Forma'!$W$62)/12)*'Debt Service'!#REF!),IF($E7&gt;IQ$3-1,$H7,0))</f>
        <v>0</v>
      </c>
      <c r="IR7" s="251">
        <f>IF($I7="Percentage of Cash Flow",IF($E7&gt;IR$3-1,(('Operating Pro Forma'!$W$59-'Operating Pro Forma'!$W$62)/12)*'Debt Service'!#REF!),IF($E7&gt;IR$3-1,$H7,0))</f>
        <v>0</v>
      </c>
      <c r="IS7" s="251">
        <f>IF($I7="Percentage of Cash Flow",IF($E7&gt;IS$3-1,(('Operating Pro Forma'!$W$59-'Operating Pro Forma'!$W$62)/12)*'Debt Service'!#REF!),IF($E7&gt;IS$3-1,$H7,0))</f>
        <v>0</v>
      </c>
      <c r="IT7" s="251">
        <f>IF($I7="Percentage of Cash Flow",IF($E7&gt;IT$3-1,(('Operating Pro Forma'!$W$59-'Operating Pro Forma'!$W$62)/12)*'Debt Service'!#REF!),IF($E7&gt;IT$3-1,$H7,0))</f>
        <v>0</v>
      </c>
      <c r="IU7" s="251">
        <f>IF($I7="Percentage of Cash Flow",IF($E7&gt;IU$3-1,(('Operating Pro Forma'!$W$59-'Operating Pro Forma'!$W$62)/12)*'Debt Service'!#REF!),IF($E7&gt;IU$3-1,$H7,0))</f>
        <v>0</v>
      </c>
      <c r="IV7" s="251">
        <f>IF($I7="Percentage of Cash Flow",IF($E7&gt;IV$3-1,(('Operating Pro Forma'!$W$59-'Operating Pro Forma'!$W$62)/12)*'Debt Service'!#REF!),IF($E7&gt;IV$3-1,$H7,0))</f>
        <v>0</v>
      </c>
      <c r="IW7" s="251">
        <f>IF($I7="Percentage of Cash Flow",IF($E7&gt;IW$3-1,(('Operating Pro Forma'!$W$59-'Operating Pro Forma'!$W$62)/12)*'Debt Service'!#REF!),IF($E7&gt;IW$3-1,$H7,0))</f>
        <v>0</v>
      </c>
      <c r="IX7" s="251">
        <f>IF($I7="Percentage of Cash Flow",IF($E7&gt;IX$3-1,(('Operating Pro Forma'!$W$59-'Operating Pro Forma'!$W$62)/12)*'Debt Service'!#REF!),IF($E7&gt;IX$3-1,$H7,0))</f>
        <v>0</v>
      </c>
      <c r="IY7" s="250">
        <f t="shared" si="19"/>
        <v>0</v>
      </c>
      <c r="IZ7" s="251">
        <f>IF($I7="Percentage of Cash Flow",IF($E7&gt;IZ$3-1,(('Operating Pro Forma'!$X$59-'Operating Pro Forma'!$X$62)/12)*'Debt Service'!$F7),IF($E7&gt;IZ$3-1,$H7,0))</f>
        <v>0</v>
      </c>
      <c r="JA7" s="251">
        <f>IF($I7="Percentage of Cash Flow",IF($E7&gt;JA$3-1,(('Operating Pro Forma'!$X$59-'Operating Pro Forma'!$X$62)/12)*'Debt Service'!$F7),IF($E7&gt;JA$3-1,$H7,0))</f>
        <v>0</v>
      </c>
      <c r="JB7" s="251">
        <f>IF($I7="Percentage of Cash Flow",IF($E7&gt;JB$3-1,(('Operating Pro Forma'!$X$59-'Operating Pro Forma'!$X$62)/12)*'Debt Service'!$F7),IF($E7&gt;JB$3-1,$H7,0))</f>
        <v>0</v>
      </c>
      <c r="JC7" s="251">
        <f>IF($I7="Percentage of Cash Flow",IF($E7&gt;JC$3-1,(('Operating Pro Forma'!$X$59-'Operating Pro Forma'!$X$62)/12)*'Debt Service'!$F7),IF($E7&gt;JC$3-1,$H7,0))</f>
        <v>0</v>
      </c>
      <c r="JD7" s="251">
        <f>IF($I7="Percentage of Cash Flow",IF($E7&gt;JD$3-1,(('Operating Pro Forma'!$X$59-'Operating Pro Forma'!$X$62)/12)*'Debt Service'!$F7),IF($E7&gt;JD$3-1,$H7,0))</f>
        <v>0</v>
      </c>
      <c r="JE7" s="251">
        <f>IF($I7="Percentage of Cash Flow",IF($E7&gt;JE$3-1,(('Operating Pro Forma'!$X$59-'Operating Pro Forma'!$X$62)/12)*'Debt Service'!$F7),IF($E7&gt;JE$3-1,$H7,0))</f>
        <v>0</v>
      </c>
      <c r="JF7" s="251">
        <f>IF($I7="Percentage of Cash Flow",IF($E7&gt;JF$3-1,(('Operating Pro Forma'!$X$59-'Operating Pro Forma'!$X$62)/12)*'Debt Service'!$F7),IF($E7&gt;JF$3-1,$H7,0))</f>
        <v>0</v>
      </c>
      <c r="JG7" s="251">
        <f>IF($I7="Percentage of Cash Flow",IF($E7&gt;JG$3-1,(('Operating Pro Forma'!$X$59-'Operating Pro Forma'!$X$62)/12)*'Debt Service'!$F7),IF($E7&gt;JG$3-1,$H7,0))</f>
        <v>0</v>
      </c>
      <c r="JH7" s="251">
        <f>IF($I7="Percentage of Cash Flow",IF($E7&gt;JH$3-1,(('Operating Pro Forma'!$X$59-'Operating Pro Forma'!$X$62)/12)*'Debt Service'!$F7),IF($E7&gt;JH$3-1,$H7,0))</f>
        <v>0</v>
      </c>
      <c r="JI7" s="251">
        <f>IF($I7="Percentage of Cash Flow",IF($E7&gt;JI$3-1,(('Operating Pro Forma'!$X$59-'Operating Pro Forma'!$X$62)/12)*'Debt Service'!$F7),IF($E7&gt;JI$3-1,$H7,0))</f>
        <v>0</v>
      </c>
      <c r="JJ7" s="251">
        <f>IF($I7="Percentage of Cash Flow",IF($E7&gt;JJ$3-1,(('Operating Pro Forma'!$X$59-'Operating Pro Forma'!$X$62)/12)*'Debt Service'!$F7),IF($E7&gt;JJ$3-1,$H7,0))</f>
        <v>0</v>
      </c>
      <c r="JK7" s="251">
        <f>IF($I7="Percentage of Cash Flow",IF($E7&gt;JK$3-1,(('Operating Pro Forma'!$X$59-'Operating Pro Forma'!$X$62)/12)*'Debt Service'!$F7),IF($E7&gt;JK$3-1,$H7,0))</f>
        <v>0</v>
      </c>
      <c r="JL7" s="250">
        <f t="shared" si="20"/>
        <v>0</v>
      </c>
      <c r="JM7" s="251">
        <f>IF($I7="Percentage of Cash Flow",IF($E7&gt;JM$3-1,(('Operating Pro Forma'!$Y$59-'Operating Pro Forma'!$Y$62)/12)*'Debt Service'!$F7),IF($E7&gt;JM$3-1,$H7,0))</f>
        <v>0</v>
      </c>
      <c r="JN7" s="251">
        <f>IF($I7="Percentage of Cash Flow",IF($E7&gt;JN$3-1,(('Operating Pro Forma'!$Y$59-'Operating Pro Forma'!$Y$62)/12)*'Debt Service'!$F7),IF($E7&gt;JN$3-1,$H7,0))</f>
        <v>0</v>
      </c>
      <c r="JO7" s="251">
        <f>IF($I7="Percentage of Cash Flow",IF($E7&gt;JO$3-1,(('Operating Pro Forma'!$Y$59-'Operating Pro Forma'!$Y$62)/12)*'Debt Service'!$F7),IF($E7&gt;JO$3-1,$H7,0))</f>
        <v>0</v>
      </c>
      <c r="JP7" s="251">
        <f>IF($I7="Percentage of Cash Flow",IF($E7&gt;JP$3-1,(('Operating Pro Forma'!$Y$59-'Operating Pro Forma'!$Y$62)/12)*'Debt Service'!$F7),IF($E7&gt;JP$3-1,$H7,0))</f>
        <v>0</v>
      </c>
      <c r="JQ7" s="251">
        <f>IF($I7="Percentage of Cash Flow",IF($E7&gt;JQ$3-1,(('Operating Pro Forma'!$Y$59-'Operating Pro Forma'!$Y$62)/12)*'Debt Service'!$F7),IF($E7&gt;JQ$3-1,$H7,0))</f>
        <v>0</v>
      </c>
      <c r="JR7" s="251">
        <f>IF($I7="Percentage of Cash Flow",IF($E7&gt;JR$3-1,(('Operating Pro Forma'!$Y$59-'Operating Pro Forma'!$Y$62)/12)*'Debt Service'!$F7),IF($E7&gt;JR$3-1,$H7,0))</f>
        <v>0</v>
      </c>
      <c r="JS7" s="251">
        <f>IF($I7="Percentage of Cash Flow",IF($E7&gt;JS$3-1,(('Operating Pro Forma'!$Y$59-'Operating Pro Forma'!$Y$62)/12)*'Debt Service'!$F7),IF($E7&gt;JS$3-1,$H7,0))</f>
        <v>0</v>
      </c>
      <c r="JT7" s="251">
        <f>IF($I7="Percentage of Cash Flow",IF($E7&gt;JT$3-1,(('Operating Pro Forma'!$Y$59-'Operating Pro Forma'!$Y$62)/12)*'Debt Service'!$F7),IF($E7&gt;JT$3-1,$H7,0))</f>
        <v>0</v>
      </c>
      <c r="JU7" s="251">
        <f>IF($I7="Percentage of Cash Flow",IF($E7&gt;JU$3-1,(('Operating Pro Forma'!$Y$59-'Operating Pro Forma'!$Y$62)/12)*'Debt Service'!$F7),IF($E7&gt;JU$3-1,$H7,0))</f>
        <v>0</v>
      </c>
      <c r="JV7" s="251">
        <f>IF($I7="Percentage of Cash Flow",IF($E7&gt;JV$3-1,(('Operating Pro Forma'!$Y$59-'Operating Pro Forma'!$Y$62)/12)*'Debt Service'!$F7),IF($E7&gt;JV$3-1,$H7,0))</f>
        <v>0</v>
      </c>
      <c r="JW7" s="251">
        <f>IF($I7="Percentage of Cash Flow",IF($E7&gt;JW$3-1,(('Operating Pro Forma'!$Y$59-'Operating Pro Forma'!$Y$62)/12)*'Debt Service'!$F7),IF($E7&gt;JW$3-1,$H7,0))</f>
        <v>0</v>
      </c>
      <c r="JX7" s="251">
        <f>IF($I7="Percentage of Cash Flow",IF($E7&gt;JX$3-1,(('Operating Pro Forma'!$Y$59-'Operating Pro Forma'!$Y$62)/12)*'Debt Service'!$F7),IF($E7&gt;JX$3-1,$H7,0))</f>
        <v>0</v>
      </c>
      <c r="JY7" s="250">
        <f t="shared" si="30"/>
        <v>0</v>
      </c>
      <c r="JZ7" s="251">
        <f>IF($I7="Percentage of Cash Flow",IF($E7&gt;JZ$3-1,(('Operating Pro Forma'!$Z$59-'Operating Pro Forma'!$Z$62)/12)*'Debt Service'!$F7),IF($E7&gt;JZ$3-1,$H7,0))</f>
        <v>0</v>
      </c>
      <c r="KA7" s="251">
        <f>IF($I7="Percentage of Cash Flow",IF($E7&gt;KA$3-1,(('Operating Pro Forma'!$Z$59-'Operating Pro Forma'!$Z$62)/12)*'Debt Service'!$F7),IF($E7&gt;KA$3-1,$H7,0))</f>
        <v>0</v>
      </c>
      <c r="KB7" s="251">
        <f>IF($I7="Percentage of Cash Flow",IF($E7&gt;KB$3-1,(('Operating Pro Forma'!$Z$59-'Operating Pro Forma'!$Z$62)/12)*'Debt Service'!$F7),IF($E7&gt;KB$3-1,$H7,0))</f>
        <v>0</v>
      </c>
      <c r="KC7" s="251">
        <f>IF($I7="Percentage of Cash Flow",IF($E7&gt;KC$3-1,(('Operating Pro Forma'!$Z$59-'Operating Pro Forma'!$Z$62)/12)*'Debt Service'!$F7),IF($E7&gt;KC$3-1,$H7,0))</f>
        <v>0</v>
      </c>
      <c r="KD7" s="251">
        <f>IF($I7="Percentage of Cash Flow",IF($E7&gt;KD$3-1,(('Operating Pro Forma'!$Z$59-'Operating Pro Forma'!$Z$62)/12)*'Debt Service'!$F7),IF($E7&gt;KD$3-1,$H7,0))</f>
        <v>0</v>
      </c>
      <c r="KE7" s="251">
        <f>IF($I7="Percentage of Cash Flow",IF($E7&gt;KE$3-1,(('Operating Pro Forma'!$Z$59-'Operating Pro Forma'!$Z$62)/12)*'Debt Service'!$F7),IF($E7&gt;KE$3-1,$H7,0))</f>
        <v>0</v>
      </c>
      <c r="KF7" s="251">
        <f>IF($I7="Percentage of Cash Flow",IF($E7&gt;KF$3-1,(('Operating Pro Forma'!$Z$59-'Operating Pro Forma'!$Z$62)/12)*'Debt Service'!$F7),IF($E7&gt;KF$3-1,$H7,0))</f>
        <v>0</v>
      </c>
      <c r="KG7" s="251">
        <f>IF($I7="Percentage of Cash Flow",IF($E7&gt;KG$3-1,(('Operating Pro Forma'!$Z$59-'Operating Pro Forma'!$Z$62)/12)*'Debt Service'!$F7),IF($E7&gt;KG$3-1,$H7,0))</f>
        <v>0</v>
      </c>
      <c r="KH7" s="251">
        <f>IF($I7="Percentage of Cash Flow",IF($E7&gt;KH$3-1,(('Operating Pro Forma'!$Z$59-'Operating Pro Forma'!$Z$62)/12)*'Debt Service'!$F7),IF($E7&gt;KH$3-1,$H7,0))</f>
        <v>0</v>
      </c>
      <c r="KI7" s="251">
        <f>IF($I7="Percentage of Cash Flow",IF($E7&gt;KI$3-1,(('Operating Pro Forma'!$Z$59-'Operating Pro Forma'!$Z$62)/12)*'Debt Service'!$F7),IF($E7&gt;KI$3-1,$H7,0))</f>
        <v>0</v>
      </c>
      <c r="KJ7" s="251">
        <f>IF($I7="Percentage of Cash Flow",IF($E7&gt;KJ$3-1,(('Operating Pro Forma'!$Z$59-'Operating Pro Forma'!$Z$62)/12)*'Debt Service'!$F7),IF($E7&gt;KJ$3-1,$H7,0))</f>
        <v>0</v>
      </c>
      <c r="KK7" s="251">
        <f>IF($I7="Percentage of Cash Flow",IF($E7&gt;KK$3-1,(('Operating Pro Forma'!$Z$59-'Operating Pro Forma'!$Z$62)/12)*'Debt Service'!$F7),IF($E7&gt;KK$3-1,$H7,0))</f>
        <v>0</v>
      </c>
      <c r="KL7" s="250">
        <f t="shared" si="21"/>
        <v>0</v>
      </c>
      <c r="KM7" s="257">
        <f>IF($I7="Percentage of Cash Flow",IF($E7&gt;KM$3-1,(('Operating Pro Forma'!$AA$59-'Operating Pro Forma'!$AA$62)/12)*'Debt Service'!$F7),IF($E7&gt;KM$3-1,$H7,0))</f>
        <v>0</v>
      </c>
      <c r="KN7" s="257">
        <f>IF($I7="Percentage of Cash Flow",IF($E7&gt;KN$3-1,(('Operating Pro Forma'!$AA$59-'Operating Pro Forma'!$AA$62)/12)*'Debt Service'!$F7),IF($E7&gt;KN$3-1,$H7,0))</f>
        <v>0</v>
      </c>
      <c r="KO7" s="257">
        <f>IF($I7="Percentage of Cash Flow",IF($E7&gt;KO$3-1,(('Operating Pro Forma'!$AA$59-'Operating Pro Forma'!$AA$62)/12)*'Debt Service'!$F7),IF($E7&gt;KO$3-1,$H7,0))</f>
        <v>0</v>
      </c>
      <c r="KP7" s="257">
        <f>IF($I7="Percentage of Cash Flow",IF($E7&gt;KP$3-1,(('Operating Pro Forma'!$AA$59-'Operating Pro Forma'!$AA$62)/12)*'Debt Service'!$F7),IF($E7&gt;KP$3-1,$H7,0))</f>
        <v>0</v>
      </c>
      <c r="KQ7" s="257">
        <f>IF($I7="Percentage of Cash Flow",IF($E7&gt;KQ$3-1,(('Operating Pro Forma'!$AA$59-'Operating Pro Forma'!$AA$62)/12)*'Debt Service'!$F7),IF($E7&gt;KQ$3-1,$H7,0))</f>
        <v>0</v>
      </c>
      <c r="KR7" s="257">
        <f>IF($I7="Percentage of Cash Flow",IF($E7&gt;KR$3-1,(('Operating Pro Forma'!$AA$59-'Operating Pro Forma'!$AA$62)/12)*'Debt Service'!$F7),IF($E7&gt;KR$3-1,$H7,0))</f>
        <v>0</v>
      </c>
      <c r="KS7" s="257">
        <f>IF($I7="Percentage of Cash Flow",IF($E7&gt;KS$3-1,(('Operating Pro Forma'!$AA$59-'Operating Pro Forma'!$AA$62)/12)*'Debt Service'!$F7),IF($E7&gt;KS$3-1,$H7,0))</f>
        <v>0</v>
      </c>
      <c r="KT7" s="257">
        <f>IF($I7="Percentage of Cash Flow",IF($E7&gt;KT$3-1,(('Operating Pro Forma'!$AA$59-'Operating Pro Forma'!$AA$62)/12)*'Debt Service'!$F7),IF($E7&gt;KT$3-1,$H7,0))</f>
        <v>0</v>
      </c>
      <c r="KU7" s="257">
        <f>IF($I7="Percentage of Cash Flow",IF($E7&gt;KU$3-1,(('Operating Pro Forma'!$AA$59-'Operating Pro Forma'!$AA$62)/12)*'Debt Service'!$F7),IF($E7&gt;KU$3-1,$H7,0))</f>
        <v>0</v>
      </c>
      <c r="KV7" s="257">
        <f>IF($I7="Percentage of Cash Flow",IF($E7&gt;KV$3-1,(('Operating Pro Forma'!$AA$59-'Operating Pro Forma'!$AA$62)/12)*'Debt Service'!$F7),IF($E7&gt;KV$3-1,$H7,0))</f>
        <v>0</v>
      </c>
      <c r="KW7" s="257">
        <f>IF($I7="Percentage of Cash Flow",IF($E7&gt;KW$3-1,(('Operating Pro Forma'!$AA$59-'Operating Pro Forma'!$AA$62)/12)*'Debt Service'!$F7),IF($E7&gt;KW$3-1,$H7,0))</f>
        <v>0</v>
      </c>
      <c r="KX7" s="257">
        <f>IF($I7="Percentage of Cash Flow",IF($E7&gt;KX$3-1,(('Operating Pro Forma'!$AA$59-'Operating Pro Forma'!$AA$62)/12)*'Debt Service'!$F7),IF($E7&gt;KX$3-1,$H7,0))</f>
        <v>0</v>
      </c>
      <c r="KY7" s="250">
        <f t="shared" si="22"/>
        <v>0</v>
      </c>
      <c r="KZ7" s="257">
        <f>IF($I7="Percentage of Cash Flow",IF($E7&gt;KZ$3-1,(('Operating Pro Forma'!$AB$59-'Operating Pro Forma'!$AB$62)/12)*'Debt Service'!$F7),IF($E7&gt;KZ$3-1,$H7,0))</f>
        <v>0</v>
      </c>
      <c r="LA7" s="257">
        <f>IF($I7="Percentage of Cash Flow",IF($E7&gt;LA$3-1,(('Operating Pro Forma'!$AB$59-'Operating Pro Forma'!$AB$62)/12)*'Debt Service'!$F7),IF($E7&gt;LA$3-1,$H7,0))</f>
        <v>0</v>
      </c>
      <c r="LB7" s="257">
        <f>IF($I7="Percentage of Cash Flow",IF($E7&gt;LB$3-1,(('Operating Pro Forma'!$AB$59-'Operating Pro Forma'!$AB$62)/12)*'Debt Service'!$F7),IF($E7&gt;LB$3-1,$H7,0))</f>
        <v>0</v>
      </c>
      <c r="LC7" s="257">
        <f>IF($I7="Percentage of Cash Flow",IF($E7&gt;LC$3-1,(('Operating Pro Forma'!$AB$59-'Operating Pro Forma'!$AB$62)/12)*'Debt Service'!$F7),IF($E7&gt;LC$3-1,$H7,0))</f>
        <v>0</v>
      </c>
      <c r="LD7" s="257">
        <f>IF($I7="Percentage of Cash Flow",IF($E7&gt;LD$3-1,(('Operating Pro Forma'!$AB$59-'Operating Pro Forma'!$AB$62)/12)*'Debt Service'!$F7),IF($E7&gt;LD$3-1,$H7,0))</f>
        <v>0</v>
      </c>
      <c r="LE7" s="257">
        <f>IF($I7="Percentage of Cash Flow",IF($E7&gt;LE$3-1,(('Operating Pro Forma'!$AB$59-'Operating Pro Forma'!$AB$62)/12)*'Debt Service'!$F7),IF($E7&gt;LE$3-1,$H7,0))</f>
        <v>0</v>
      </c>
      <c r="LF7" s="257">
        <f>IF($I7="Percentage of Cash Flow",IF($E7&gt;LF$3-1,(('Operating Pro Forma'!$AB$59-'Operating Pro Forma'!$AB$62)/12)*'Debt Service'!$F7),IF($E7&gt;LF$3-1,$H7,0))</f>
        <v>0</v>
      </c>
      <c r="LG7" s="257">
        <f>IF($I7="Percentage of Cash Flow",IF($E7&gt;LG$3-1,(('Operating Pro Forma'!$AB$59-'Operating Pro Forma'!$AB$62)/12)*'Debt Service'!$F7),IF($E7&gt;LG$3-1,$H7,0))</f>
        <v>0</v>
      </c>
      <c r="LH7" s="257">
        <f>IF($I7="Percentage of Cash Flow",IF($E7&gt;LH$3-1,(('Operating Pro Forma'!$AB$59-'Operating Pro Forma'!$AB$62)/12)*'Debt Service'!$F7),IF($E7&gt;LH$3-1,$H7,0))</f>
        <v>0</v>
      </c>
      <c r="LI7" s="257">
        <f>IF($I7="Percentage of Cash Flow",IF($E7&gt;LI$3-1,(('Operating Pro Forma'!$AB$59-'Operating Pro Forma'!$AB$62)/12)*'Debt Service'!$F7),IF($E7&gt;LI$3-1,$H7,0))</f>
        <v>0</v>
      </c>
      <c r="LJ7" s="257">
        <f>IF($I7="Percentage of Cash Flow",IF($E7&gt;LJ$3-1,(('Operating Pro Forma'!$AB$59-'Operating Pro Forma'!$AB$62)/12)*'Debt Service'!$F7),IF($E7&gt;LJ$3-1,$H7,0))</f>
        <v>0</v>
      </c>
      <c r="LK7" s="257">
        <f>IF($I7="Percentage of Cash Flow",IF($E7&gt;LK$3-1,(('Operating Pro Forma'!$AB$59-'Operating Pro Forma'!$AB$62)/12)*'Debt Service'!$F7),IF($E7&gt;LK$3-1,$H7,0))</f>
        <v>0</v>
      </c>
      <c r="LL7" s="250">
        <f t="shared" si="23"/>
        <v>0</v>
      </c>
      <c r="LM7" s="257">
        <f>IF($I7="Percentage of Cash Flow",IF($E7&gt;LM$3-1,(('Operating Pro Forma'!$AC$59-'Operating Pro Forma'!$AC$62)/12)*'Debt Service'!$F7),IF($E7&gt;LM$3-1,$H7,0))</f>
        <v>0</v>
      </c>
      <c r="LN7" s="257">
        <f>IF($I7="Percentage of Cash Flow",IF($E7&gt;LN$3-1,(('Operating Pro Forma'!$AC$59-'Operating Pro Forma'!$AC$62)/12)*'Debt Service'!$F7),IF($E7&gt;LN$3-1,$H7,0))</f>
        <v>0</v>
      </c>
      <c r="LO7" s="257">
        <f>IF($I7="Percentage of Cash Flow",IF($E7&gt;LO$3-1,(('Operating Pro Forma'!$AC$59-'Operating Pro Forma'!$AC$62)/12)*'Debt Service'!$F7),IF($E7&gt;LO$3-1,$H7,0))</f>
        <v>0</v>
      </c>
      <c r="LP7" s="257">
        <f>IF($I7="Percentage of Cash Flow",IF($E7&gt;LP$3-1,(('Operating Pro Forma'!$AC$59-'Operating Pro Forma'!$AC$62)/12)*'Debt Service'!$F7),IF($E7&gt;LP$3-1,$H7,0))</f>
        <v>0</v>
      </c>
      <c r="LQ7" s="257">
        <f>IF($I7="Percentage of Cash Flow",IF($E7&gt;LQ$3-1,(('Operating Pro Forma'!$AC$59-'Operating Pro Forma'!$AC$62)/12)*'Debt Service'!$F7),IF($E7&gt;LQ$3-1,$H7,0))</f>
        <v>0</v>
      </c>
      <c r="LR7" s="257">
        <f>IF($I7="Percentage of Cash Flow",IF($E7&gt;LR$3-1,(('Operating Pro Forma'!$AC$59-'Operating Pro Forma'!$AC$62)/12)*'Debt Service'!$F7),IF($E7&gt;LR$3-1,$H7,0))</f>
        <v>0</v>
      </c>
      <c r="LS7" s="257">
        <f>IF($I7="Percentage of Cash Flow",IF($E7&gt;LS$3-1,(('Operating Pro Forma'!$AC$59-'Operating Pro Forma'!$AC$62)/12)*'Debt Service'!$F7),IF($E7&gt;LS$3-1,$H7,0))</f>
        <v>0</v>
      </c>
      <c r="LT7" s="257">
        <f>IF($I7="Percentage of Cash Flow",IF($E7&gt;LT$3-1,(('Operating Pro Forma'!$AC$59-'Operating Pro Forma'!$AC$62)/12)*'Debt Service'!$F7),IF($E7&gt;LT$3-1,$H7,0))</f>
        <v>0</v>
      </c>
      <c r="LU7" s="257">
        <f>IF($I7="Percentage of Cash Flow",IF($E7&gt;LU$3-1,(('Operating Pro Forma'!$AC$59-'Operating Pro Forma'!$AC$62)/12)*'Debt Service'!$F7),IF($E7&gt;LU$3-1,$H7,0))</f>
        <v>0</v>
      </c>
      <c r="LV7" s="257">
        <f>IF($I7="Percentage of Cash Flow",IF($E7&gt;LV$3-1,(('Operating Pro Forma'!$AC$59-'Operating Pro Forma'!$AC$62)/12)*'Debt Service'!$F7),IF($E7&gt;LV$3-1,$H7,0))</f>
        <v>0</v>
      </c>
      <c r="LW7" s="257">
        <f>IF($I7="Percentage of Cash Flow",IF($E7&gt;LW$3-1,(('Operating Pro Forma'!$AC$59-'Operating Pro Forma'!$AC$62)/12)*'Debt Service'!$F7),IF($E7&gt;LW$3-1,$H7,0))</f>
        <v>0</v>
      </c>
      <c r="LX7" s="257">
        <f>IF($I7="Percentage of Cash Flow",IF($E7&gt;LX$3-1,(('Operating Pro Forma'!$AC$59-'Operating Pro Forma'!$AC$62)/12)*'Debt Service'!$F7),IF($E7&gt;LX$3-1,$H7,0))</f>
        <v>0</v>
      </c>
      <c r="LY7" s="250">
        <f t="shared" si="24"/>
        <v>0</v>
      </c>
      <c r="LZ7" s="257">
        <f>IF($I7="Percentage of Cash Flow",IF($E7&gt;LZ$3-1,(('Operating Pro Forma'!$AD$59-'Operating Pro Forma'!$AD$62)/12)*'Debt Service'!$F7),IF($E7&gt;LZ$3-1,$H7,0))</f>
        <v>0</v>
      </c>
      <c r="MA7" s="257">
        <f>IF($I7="Percentage of Cash Flow",IF($E7&gt;MA$3-1,(('Operating Pro Forma'!$AD$59-'Operating Pro Forma'!$AD$62)/12)*'Debt Service'!$F7),IF($E7&gt;MA$3-1,$H7,0))</f>
        <v>0</v>
      </c>
      <c r="MB7" s="257">
        <f>IF($I7="Percentage of Cash Flow",IF($E7&gt;MB$3-1,(('Operating Pro Forma'!$AD$59-'Operating Pro Forma'!$AD$62)/12)*'Debt Service'!$F7),IF($E7&gt;MB$3-1,$H7,0))</f>
        <v>0</v>
      </c>
      <c r="MC7" s="257">
        <f>IF($I7="Percentage of Cash Flow",IF($E7&gt;MC$3-1,(('Operating Pro Forma'!$AD$59-'Operating Pro Forma'!$AD$62)/12)*'Debt Service'!$F7),IF($E7&gt;MC$3-1,$H7,0))</f>
        <v>0</v>
      </c>
      <c r="MD7" s="257">
        <f>IF($I7="Percentage of Cash Flow",IF($E7&gt;MD$3-1,(('Operating Pro Forma'!$AD$59-'Operating Pro Forma'!$AD$62)/12)*'Debt Service'!$F7),IF($E7&gt;MD$3-1,$H7,0))</f>
        <v>0</v>
      </c>
      <c r="ME7" s="257">
        <f>IF($I7="Percentage of Cash Flow",IF($E7&gt;ME$3-1,(('Operating Pro Forma'!$AD$59-'Operating Pro Forma'!$AD$62)/12)*'Debt Service'!$F7),IF($E7&gt;ME$3-1,$H7,0))</f>
        <v>0</v>
      </c>
      <c r="MF7" s="257">
        <f>IF($I7="Percentage of Cash Flow",IF($E7&gt;MF$3-1,(('Operating Pro Forma'!$AD$59-'Operating Pro Forma'!$AD$62)/12)*'Debt Service'!$F7),IF($E7&gt;MF$3-1,$H7,0))</f>
        <v>0</v>
      </c>
      <c r="MG7" s="257">
        <f>IF($I7="Percentage of Cash Flow",IF($E7&gt;MG$3-1,(('Operating Pro Forma'!$AD$59-'Operating Pro Forma'!$AD$62)/12)*'Debt Service'!$F7),IF($E7&gt;MG$3-1,$H7,0))</f>
        <v>0</v>
      </c>
      <c r="MH7" s="257">
        <f>IF($I7="Percentage of Cash Flow",IF($E7&gt;MH$3-1,(('Operating Pro Forma'!$AD$59-'Operating Pro Forma'!$AD$62)/12)*'Debt Service'!$F7),IF($E7&gt;MH$3-1,$H7,0))</f>
        <v>0</v>
      </c>
      <c r="MI7" s="257">
        <f>IF($I7="Percentage of Cash Flow",IF($E7&gt;MI$3-1,(('Operating Pro Forma'!$AD$59-'Operating Pro Forma'!$AD$62)/12)*'Debt Service'!$F7),IF($E7&gt;MI$3-1,$H7,0))</f>
        <v>0</v>
      </c>
      <c r="MJ7" s="257">
        <f>IF($I7="Percentage of Cash Flow",IF($E7&gt;MJ$3-1,(('Operating Pro Forma'!$AD$59-'Operating Pro Forma'!$AD$62)/12)*'Debt Service'!$F7),IF($E7&gt;MJ$3-1,$H7,0))</f>
        <v>0</v>
      </c>
      <c r="MK7" s="257">
        <f>IF($I7="Percentage of Cash Flow",IF($E7&gt;MK$3-1,(('Operating Pro Forma'!$AD$59-'Operating Pro Forma'!$AD$62)/12)*'Debt Service'!$F7),IF($E7&gt;MK$3-1,$H7,0))</f>
        <v>0</v>
      </c>
      <c r="ML7" s="250">
        <f t="shared" si="25"/>
        <v>0</v>
      </c>
      <c r="MM7" s="257">
        <f>IF($I7="Percentage of Cash Flow",IF($E7&gt;MM$3-1,(('Operating Pro Forma'!$AE$59-'Operating Pro Forma'!$AE$62)/12)*'Debt Service'!$F7),IF($E7&gt;MM$3-1,$H7,0))</f>
        <v>0</v>
      </c>
      <c r="MN7" s="257">
        <f>IF($I7="Percentage of Cash Flow",IF($E7&gt;MN$3-1,(('Operating Pro Forma'!$AE$59-'Operating Pro Forma'!$AE$62)/12)*'Debt Service'!$F7),IF($E7&gt;MN$3-1,$H7,0))</f>
        <v>0</v>
      </c>
      <c r="MO7" s="257">
        <f>IF($I7="Percentage of Cash Flow",IF($E7&gt;MO$3-1,(('Operating Pro Forma'!$AE$59-'Operating Pro Forma'!$AE$62)/12)*'Debt Service'!$F7),IF($E7&gt;MO$3-1,$H7,0))</f>
        <v>0</v>
      </c>
      <c r="MP7" s="257">
        <f>IF($I7="Percentage of Cash Flow",IF($E7&gt;MP$3-1,(('Operating Pro Forma'!$AE$59-'Operating Pro Forma'!$AE$62)/12)*'Debt Service'!$F7),IF($E7&gt;MP$3-1,$H7,0))</f>
        <v>0</v>
      </c>
      <c r="MQ7" s="257">
        <f>IF($I7="Percentage of Cash Flow",IF($E7&gt;MQ$3-1,(('Operating Pro Forma'!$AE$59-'Operating Pro Forma'!$AE$62)/12)*'Debt Service'!$F7),IF($E7&gt;MQ$3-1,$H7,0))</f>
        <v>0</v>
      </c>
      <c r="MR7" s="257">
        <f>IF($I7="Percentage of Cash Flow",IF($E7&gt;MR$3-1,(('Operating Pro Forma'!$AE$59-'Operating Pro Forma'!$AE$62)/12)*'Debt Service'!$F7),IF($E7&gt;MR$3-1,$H7,0))</f>
        <v>0</v>
      </c>
      <c r="MS7" s="257">
        <f>IF($I7="Percentage of Cash Flow",IF($E7&gt;MS$3-1,(('Operating Pro Forma'!$AE$59-'Operating Pro Forma'!$AE$62)/12)*'Debt Service'!$F7),IF($E7&gt;MS$3-1,$H7,0))</f>
        <v>0</v>
      </c>
      <c r="MT7" s="257">
        <f>IF($I7="Percentage of Cash Flow",IF($E7&gt;MT$3-1,(('Operating Pro Forma'!$AE$59-'Operating Pro Forma'!$AE$62)/12)*'Debt Service'!$F7),IF($E7&gt;MT$3-1,$H7,0))</f>
        <v>0</v>
      </c>
      <c r="MU7" s="257">
        <f>IF($I7="Percentage of Cash Flow",IF($E7&gt;MU$3-1,(('Operating Pro Forma'!$AE$59-'Operating Pro Forma'!$AE$62)/12)*'Debt Service'!$F7),IF($E7&gt;MU$3-1,$H7,0))</f>
        <v>0</v>
      </c>
      <c r="MV7" s="257">
        <f>IF($I7="Percentage of Cash Flow",IF($E7&gt;MV$3-1,(('Operating Pro Forma'!$AE$59-'Operating Pro Forma'!$AE$62)/12)*'Debt Service'!$F7),IF($E7&gt;MV$3-1,$H7,0))</f>
        <v>0</v>
      </c>
      <c r="MW7" s="257">
        <f>IF($I7="Percentage of Cash Flow",IF($E7&gt;MW$3-1,(('Operating Pro Forma'!$AE$59-'Operating Pro Forma'!$AE$62)/12)*'Debt Service'!$F7),IF($E7&gt;MW$3-1,$H7,0))</f>
        <v>0</v>
      </c>
      <c r="MX7" s="257">
        <f>IF($I7="Percentage of Cash Flow",IF($E7&gt;MX$3-1,(('Operating Pro Forma'!$AE$59-'Operating Pro Forma'!$AE$62)/12)*'Debt Service'!$F7),IF($E7&gt;MX$3-1,$H7,0))</f>
        <v>0</v>
      </c>
      <c r="MY7" s="250">
        <f t="shared" si="26"/>
        <v>0</v>
      </c>
      <c r="MZ7" s="257">
        <f>IF($I7="Percentage of Cash Flow",IF($E7&gt;MZ$3-1,(('Operating Pro Forma'!$AF$59-'Operating Pro Forma'!$AF$62)/12)*'Debt Service'!$F7),IF($E7&gt;MZ$3-1,$H7,0))</f>
        <v>0</v>
      </c>
      <c r="NA7" s="257">
        <f>IF($I7="Percentage of Cash Flow",IF($E7&gt;NA$3-1,(('Operating Pro Forma'!$AF$59-'Operating Pro Forma'!$AF$62)/12)*'Debt Service'!$F7),IF($E7&gt;NA$3-1,$H7,0))</f>
        <v>0</v>
      </c>
      <c r="NB7" s="257">
        <f>IF($I7="Percentage of Cash Flow",IF($E7&gt;NB$3-1,(('Operating Pro Forma'!$AF$59-'Operating Pro Forma'!$AF$62)/12)*'Debt Service'!$F7),IF($E7&gt;NB$3-1,$H7,0))</f>
        <v>0</v>
      </c>
      <c r="NC7" s="257">
        <f>IF($I7="Percentage of Cash Flow",IF($E7&gt;NC$3-1,(('Operating Pro Forma'!$AF$59-'Operating Pro Forma'!$AF$62)/12)*'Debt Service'!$F7),IF($E7&gt;NC$3-1,$H7,0))</f>
        <v>0</v>
      </c>
      <c r="ND7" s="257">
        <f>IF($I7="Percentage of Cash Flow",IF($E7&gt;ND$3-1,(('Operating Pro Forma'!$AF$59-'Operating Pro Forma'!$AF$62)/12)*'Debt Service'!$F7),IF($E7&gt;ND$3-1,$H7,0))</f>
        <v>0</v>
      </c>
      <c r="NE7" s="257">
        <f>IF($I7="Percentage of Cash Flow",IF($E7&gt;NE$3-1,(('Operating Pro Forma'!$AF$59-'Operating Pro Forma'!$AF$62)/12)*'Debt Service'!$F7),IF($E7&gt;NE$3-1,$H7,0))</f>
        <v>0</v>
      </c>
      <c r="NF7" s="257">
        <f>IF($I7="Percentage of Cash Flow",IF($E7&gt;NF$3-1,(('Operating Pro Forma'!$AF$59-'Operating Pro Forma'!$AF$62)/12)*'Debt Service'!$F7),IF($E7&gt;NF$3-1,$H7,0))</f>
        <v>0</v>
      </c>
      <c r="NG7" s="257">
        <f>IF($I7="Percentage of Cash Flow",IF($E7&gt;NG$3-1,(('Operating Pro Forma'!$AF$59-'Operating Pro Forma'!$AF$62)/12)*'Debt Service'!$F7),IF($E7&gt;NG$3-1,$H7,0))</f>
        <v>0</v>
      </c>
      <c r="NH7" s="257">
        <f>IF($I7="Percentage of Cash Flow",IF($E7&gt;NH$3-1,(('Operating Pro Forma'!$AF$59-'Operating Pro Forma'!$AF$62)/12)*'Debt Service'!$F7),IF($E7&gt;NH$3-1,$H7,0))</f>
        <v>0</v>
      </c>
      <c r="NI7" s="257">
        <f>IF($I7="Percentage of Cash Flow",IF($E7&gt;NI$3-1,(('Operating Pro Forma'!$AF$59-'Operating Pro Forma'!$AF$62)/12)*'Debt Service'!$F7),IF($E7&gt;NI$3-1,$H7,0))</f>
        <v>0</v>
      </c>
      <c r="NJ7" s="257">
        <f>IF($I7="Percentage of Cash Flow",IF($E7&gt;NJ$3-1,(('Operating Pro Forma'!$AF$59-'Operating Pro Forma'!$AF$62)/12)*'Debt Service'!$F7),IF($E7&gt;NJ$3-1,$H7,0))</f>
        <v>0</v>
      </c>
      <c r="NK7" s="257">
        <f>IF($I7="Percentage of Cash Flow",IF($E7&gt;NK$3-1,(('Operating Pro Forma'!$AF$59-'Operating Pro Forma'!$AF$62)/12)*'Debt Service'!$F7),IF($E7&gt;NK$3-1,$H7,0))</f>
        <v>0</v>
      </c>
      <c r="NL7" s="250">
        <f t="shared" si="27"/>
        <v>0</v>
      </c>
      <c r="NM7" s="257">
        <f>IF($I7="Percentage of Cash Flow",IF($E7&gt;NM$3-1,(('Operating Pro Forma'!$AG$59-'Operating Pro Forma'!$AG$62)/12)*'Debt Service'!$F7),IF($E7&gt;NM$3-1,$H7,0))</f>
        <v>0</v>
      </c>
      <c r="NN7" s="257">
        <f>IF($I7="Percentage of Cash Flow",IF($E7&gt;NN$3-1,(('Operating Pro Forma'!$AG$59-'Operating Pro Forma'!$AG$62)/12)*'Debt Service'!$F7),IF($E7&gt;NN$3-1,$H7,0))</f>
        <v>0</v>
      </c>
      <c r="NO7" s="257">
        <f>IF($I7="Percentage of Cash Flow",IF($E7&gt;NO$3-1,(('Operating Pro Forma'!$AG$59-'Operating Pro Forma'!$AG$62)/12)*'Debt Service'!$F7),IF($E7&gt;NO$3-1,$H7,0))</f>
        <v>0</v>
      </c>
      <c r="NP7" s="257">
        <f>IF($I7="Percentage of Cash Flow",IF($E7&gt;NP$3-1,(('Operating Pro Forma'!$AG$59-'Operating Pro Forma'!$AG$62)/12)*'Debt Service'!$F7),IF($E7&gt;NP$3-1,$H7,0))</f>
        <v>0</v>
      </c>
      <c r="NQ7" s="257">
        <f>IF($I7="Percentage of Cash Flow",IF($E7&gt;NQ$3-1,(('Operating Pro Forma'!$AG$59-'Operating Pro Forma'!$AG$62)/12)*'Debt Service'!$F7),IF($E7&gt;NQ$3-1,$H7,0))</f>
        <v>0</v>
      </c>
      <c r="NR7" s="257">
        <f>IF($I7="Percentage of Cash Flow",IF($E7&gt;NR$3-1,(('Operating Pro Forma'!$AG$59-'Operating Pro Forma'!$AG$62)/12)*'Debt Service'!$F7),IF($E7&gt;NR$3-1,$H7,0))</f>
        <v>0</v>
      </c>
      <c r="NS7" s="257">
        <f>IF($I7="Percentage of Cash Flow",IF($E7&gt;NS$3-1,(('Operating Pro Forma'!$AG$59-'Operating Pro Forma'!$AG$62)/12)*'Debt Service'!$F7),IF($E7&gt;NS$3-1,$H7,0))</f>
        <v>0</v>
      </c>
      <c r="NT7" s="257">
        <f>IF($I7="Percentage of Cash Flow",IF($E7&gt;NT$3-1,(('Operating Pro Forma'!$AG$59-'Operating Pro Forma'!$AG$62)/12)*'Debt Service'!$F7),IF($E7&gt;NT$3-1,$H7,0))</f>
        <v>0</v>
      </c>
      <c r="NU7" s="257">
        <f>IF($I7="Percentage of Cash Flow",IF($E7&gt;NU$3-1,(('Operating Pro Forma'!$AG$59-'Operating Pro Forma'!$AG$62)/12)*'Debt Service'!$F7),IF($E7&gt;NU$3-1,$H7,0))</f>
        <v>0</v>
      </c>
      <c r="NV7" s="257">
        <f>IF($I7="Percentage of Cash Flow",IF($E7&gt;NV$3-1,(('Operating Pro Forma'!$AG$59-'Operating Pro Forma'!$AG$62)/12)*'Debt Service'!$F7),IF($E7&gt;NV$3-1,$H7,0))</f>
        <v>0</v>
      </c>
      <c r="NW7" s="257">
        <f>IF($I7="Percentage of Cash Flow",IF($E7&gt;NW$3-1,(('Operating Pro Forma'!$AG$59-'Operating Pro Forma'!$AG$62)/12)*'Debt Service'!$F7),IF($E7&gt;NW$3-1,$H7,0))</f>
        <v>0</v>
      </c>
      <c r="NX7" s="257">
        <f>IF($I7="Percentage of Cash Flow",IF($E7&gt;NX$3-1,(('Operating Pro Forma'!$AG$59-'Operating Pro Forma'!$AG$62)/12)*'Debt Service'!$F7),IF($E7&gt;NX$3-1,$H7,0))</f>
        <v>0</v>
      </c>
      <c r="NY7" s="250">
        <f t="shared" si="28"/>
        <v>0</v>
      </c>
      <c r="NZ7" s="257">
        <f>IF($I7="Percentage of Cash Flow",IF($E7&gt;NZ$3-1,(('Operating Pro Forma'!$AH$59-'Operating Pro Forma'!$AH$62)/12)*'Debt Service'!$F7),IF($E7&gt;NZ$3-1,$H7,0))</f>
        <v>0</v>
      </c>
      <c r="OA7" s="257">
        <f>IF($I7="Percentage of Cash Flow",IF($E7&gt;OA$3-1,(('Operating Pro Forma'!$AH$59-'Operating Pro Forma'!$AH$62)/12)*'Debt Service'!$F7),IF($E7&gt;OA$3-1,$H7,0))</f>
        <v>0</v>
      </c>
      <c r="OB7" s="257">
        <f>IF($I7="Percentage of Cash Flow",IF($E7&gt;OB$3-1,(('Operating Pro Forma'!$AH$59-'Operating Pro Forma'!$AH$62)/12)*'Debt Service'!$F7),IF($E7&gt;OB$3-1,$H7,0))</f>
        <v>0</v>
      </c>
      <c r="OC7" s="257">
        <f>IF($I7="Percentage of Cash Flow",IF($E7&gt;OC$3-1,(('Operating Pro Forma'!$AH$59-'Operating Pro Forma'!$AH$62)/12)*'Debt Service'!$F7),IF($E7&gt;OC$3-1,$H7,0))</f>
        <v>0</v>
      </c>
      <c r="OD7" s="257">
        <f>IF($I7="Percentage of Cash Flow",IF($E7&gt;OD$3-1,(('Operating Pro Forma'!$AH$59-'Operating Pro Forma'!$AH$62)/12)*'Debt Service'!$F7),IF($E7&gt;OD$3-1,$H7,0))</f>
        <v>0</v>
      </c>
      <c r="OE7" s="257">
        <f>IF($I7="Percentage of Cash Flow",IF($E7&gt;OE$3-1,(('Operating Pro Forma'!$AH$59-'Operating Pro Forma'!$AH$62)/12)*'Debt Service'!$F7),IF($E7&gt;OE$3-1,$H7,0))</f>
        <v>0</v>
      </c>
      <c r="OF7" s="257">
        <f>IF($I7="Percentage of Cash Flow",IF($E7&gt;OF$3-1,(('Operating Pro Forma'!$AH$59-'Operating Pro Forma'!$AH$62)/12)*'Debt Service'!$F7),IF($E7&gt;OF$3-1,$H7,0))</f>
        <v>0</v>
      </c>
      <c r="OG7" s="257">
        <f>IF($I7="Percentage of Cash Flow",IF($E7&gt;OG$3-1,(('Operating Pro Forma'!$AH$59-'Operating Pro Forma'!$AH$62)/12)*'Debt Service'!$F7),IF($E7&gt;OG$3-1,$H7,0))</f>
        <v>0</v>
      </c>
      <c r="OH7" s="257">
        <f>IF($I7="Percentage of Cash Flow",IF($E7&gt;OH$3-1,(('Operating Pro Forma'!$AH$59-'Operating Pro Forma'!$AH$62)/12)*'Debt Service'!$F7),IF($E7&gt;OH$3-1,$H7,0))</f>
        <v>0</v>
      </c>
      <c r="OI7" s="257">
        <f>IF($I7="Percentage of Cash Flow",IF($E7&gt;OI$3-1,(('Operating Pro Forma'!$AH$59-'Operating Pro Forma'!$AH$62)/12)*'Debt Service'!$F7),IF($E7&gt;OI$3-1,$H7,0))</f>
        <v>0</v>
      </c>
      <c r="OJ7" s="257">
        <f>IF($I7="Percentage of Cash Flow",IF($E7&gt;OJ$3-1,(('Operating Pro Forma'!$AH$59-'Operating Pro Forma'!$AH$62)/12)*'Debt Service'!$F7),IF($E7&gt;OJ$3-1,$H7,0))</f>
        <v>0</v>
      </c>
      <c r="OK7" s="257">
        <f>IF($I7="Percentage of Cash Flow",IF($E7&gt;OK$3-1,(('Operating Pro Forma'!$AH$59-'Operating Pro Forma'!$AH$62)/12)*'Debt Service'!$F7),IF($E7&gt;OK$3-1,$H7,0))</f>
        <v>0</v>
      </c>
      <c r="OL7" s="250">
        <f t="shared" si="29"/>
        <v>0</v>
      </c>
    </row>
    <row r="8" spans="1:402" x14ac:dyDescent="0.25">
      <c r="A8" s="243">
        <f>'Funding Sources'!A8</f>
        <v>0</v>
      </c>
      <c r="B8" s="222">
        <f>'Funding Sources'!B8:C8</f>
        <v>0</v>
      </c>
      <c r="C8" s="244">
        <f>'Funding Sources'!G8</f>
        <v>0</v>
      </c>
      <c r="D8" s="245"/>
      <c r="E8" s="246"/>
      <c r="F8" s="247"/>
      <c r="G8" s="244">
        <f>IF(E8&gt;0,IF(I8&lt;&gt;"Percentage of Cash Flow",PMT(F8/12,E8,-C8,0,0),0),0)</f>
        <v>0</v>
      </c>
      <c r="H8" s="245"/>
      <c r="I8" s="246"/>
      <c r="J8" s="248"/>
      <c r="M8" s="249">
        <f>IF($I8="Percentage of Cash Flow",IF($E8&gt;M$3-1,(('Operating Pro Forma'!$E$59-'Operating Pro Forma'!$E$62)/12)*'Debt Service'!$F8),IF($E8&gt;M$3-1,$H8,0))</f>
        <v>0</v>
      </c>
      <c r="N8" s="249">
        <f>IF($I8="Percentage of Cash Flow",IF($E8&gt;N$3-1,(('Operating Pro Forma'!$E$59-'Operating Pro Forma'!$E$62)/12)*'Debt Service'!$F8),IF($E8&gt;N$3-1,$H8,0))</f>
        <v>0</v>
      </c>
      <c r="O8" s="249">
        <f>IF($I8="Percentage of Cash Flow",IF($E8&gt;O$3-1,(('Operating Pro Forma'!$E$59-'Operating Pro Forma'!$E$62)/12)*'Debt Service'!$F8),IF($E8&gt;O$3-1,$H8,0))</f>
        <v>0</v>
      </c>
      <c r="P8" s="249">
        <f>IF($I8="Percentage of Cash Flow",IF($E8&gt;P$3-1,(('Operating Pro Forma'!$E$59-'Operating Pro Forma'!$E$62)/12)*'Debt Service'!$F8),IF($E8&gt;P$3-1,$H8,0))</f>
        <v>0</v>
      </c>
      <c r="Q8" s="249">
        <f>IF($I8="Percentage of Cash Flow",IF($E8&gt;Q$3-1,(('Operating Pro Forma'!$E$59-'Operating Pro Forma'!$E$62)/12)*'Debt Service'!$F8),IF($E8&gt;Q$3-1,$H8,0))</f>
        <v>0</v>
      </c>
      <c r="R8" s="249">
        <f>IF($I8="Percentage of Cash Flow",IF($E8&gt;R$3-1,(('Operating Pro Forma'!$E$59-'Operating Pro Forma'!$E$62)/12)*'Debt Service'!$F8),IF($E8&gt;R$3-1,$H8,0))</f>
        <v>0</v>
      </c>
      <c r="S8" s="249">
        <f>IF($I8="Percentage of Cash Flow",IF($E8&gt;S$3-1,(('Operating Pro Forma'!$E$59-'Operating Pro Forma'!$E$62)/12)*'Debt Service'!$F8),IF($E8&gt;S$3-1,$H8,0))</f>
        <v>0</v>
      </c>
      <c r="T8" s="249">
        <f>IF($I8="Percentage of Cash Flow",IF($E8&gt;T$3-1,(('Operating Pro Forma'!$E$59-'Operating Pro Forma'!$E$62)/12)*'Debt Service'!$F8),IF($E8&gt;T$3-1,$H8,0))</f>
        <v>0</v>
      </c>
      <c r="U8" s="249">
        <f>IF($I8="Percentage of Cash Flow",IF($E8&gt;U$3-1,(('Operating Pro Forma'!$E$59-'Operating Pro Forma'!$E$62)/12)*'Debt Service'!$F8),IF($E8&gt;U$3-1,$H8,0))</f>
        <v>0</v>
      </c>
      <c r="V8" s="249">
        <f>IF($I8="Percentage of Cash Flow",IF($E8&gt;V$3-1,(('Operating Pro Forma'!$E$59-'Operating Pro Forma'!$E$62)/12)*'Debt Service'!$F8),IF($E8&gt;V$3-1,$H8,0))</f>
        <v>0</v>
      </c>
      <c r="W8" s="249">
        <f>IF($I8="Percentage of Cash Flow",IF($E8&gt;W$3-1,(('Operating Pro Forma'!$E$59-'Operating Pro Forma'!$E$62)/12)*'Debt Service'!$F8),IF($E8&gt;W$3-1,$H8,0))</f>
        <v>0</v>
      </c>
      <c r="X8" s="249">
        <f>IF($I8="Percentage of Cash Flow",IF($E8&gt;X$3-1,(('Operating Pro Forma'!$E$59-'Operating Pro Forma'!$E$62)/12)*'Debt Service'!$F8),IF($E8&gt;X$3-1,$H8,0))</f>
        <v>0</v>
      </c>
      <c r="Y8" s="250">
        <f t="shared" si="1"/>
        <v>0</v>
      </c>
      <c r="Z8" s="251">
        <f>IF($I8="Percentage of Cash Flow",IF($E8&gt;Z$3-1,(('Operating Pro Forma'!$F$59-'Operating Pro Forma'!$F$62)/12)*'Debt Service'!$F8),IF($E8&gt;Z$3-1,$H8,0))</f>
        <v>0</v>
      </c>
      <c r="AA8" s="251">
        <f>IF($I8="Percentage of Cash Flow",IF($E8&gt;AA$3-1,(('Operating Pro Forma'!$F$59-'Operating Pro Forma'!$F$62)/12)*'Debt Service'!$F8),IF($E8&gt;AA$3-1,$H8,0))</f>
        <v>0</v>
      </c>
      <c r="AB8" s="251">
        <f>IF($I8="Percentage of Cash Flow",IF($E8&gt;AB$3-1,(('Operating Pro Forma'!$F$59-'Operating Pro Forma'!$F$62)/12)*'Debt Service'!$F8),IF($E8&gt;AB$3-1,$H8,0))</f>
        <v>0</v>
      </c>
      <c r="AC8" s="251">
        <f>IF($I8="Percentage of Cash Flow",IF($E8&gt;AC$3-1,(('Operating Pro Forma'!$F$59-'Operating Pro Forma'!$F$62)/12)*'Debt Service'!$F8),IF($E8&gt;AC$3-1,$H8,0))</f>
        <v>0</v>
      </c>
      <c r="AD8" s="251">
        <f>IF($I8="Percentage of Cash Flow",IF($E8&gt;AD$3-1,(('Operating Pro Forma'!$F$59-'Operating Pro Forma'!$F$62)/12)*'Debt Service'!$F8),IF($E8&gt;AD$3-1,$H8,0))</f>
        <v>0</v>
      </c>
      <c r="AE8" s="251">
        <f>IF($I8="Percentage of Cash Flow",IF($E8&gt;AE$3-1,(('Operating Pro Forma'!$F$59-'Operating Pro Forma'!$F$62)/12)*'Debt Service'!$F8),IF($E8&gt;AE$3-1,$H8,0))</f>
        <v>0</v>
      </c>
      <c r="AF8" s="251">
        <f>IF($I8="Percentage of Cash Flow",IF($E8&gt;AF$3-1,(('Operating Pro Forma'!$F$59-'Operating Pro Forma'!$F$62)/12)*'Debt Service'!$F8),IF($E8&gt;AF$3-1,$H8,0))</f>
        <v>0</v>
      </c>
      <c r="AG8" s="251">
        <f>IF($I8="Percentage of Cash Flow",IF($E8&gt;AG$3-1,(('Operating Pro Forma'!$F$59-'Operating Pro Forma'!$F$62)/12)*'Debt Service'!$F8),IF($E8&gt;AG$3-1,$H8,0))</f>
        <v>0</v>
      </c>
      <c r="AH8" s="251">
        <f>IF($I8="Percentage of Cash Flow",IF($E8&gt;AH$3-1,(('Operating Pro Forma'!$F$59-'Operating Pro Forma'!$F$62)/12)*'Debt Service'!$F8),IF($E8&gt;AH$3-1,$H8,0))</f>
        <v>0</v>
      </c>
      <c r="AI8" s="251">
        <f>IF($I8="Percentage of Cash Flow",IF($E8&gt;AI$3-1,(('Operating Pro Forma'!$F$59-'Operating Pro Forma'!$F$62)/12)*'Debt Service'!$F8),IF($E8&gt;AI$3-1,$H8,0))</f>
        <v>0</v>
      </c>
      <c r="AJ8" s="251">
        <f>IF($I8="Percentage of Cash Flow",IF($E8&gt;AJ$3-1,(('Operating Pro Forma'!$F$59-'Operating Pro Forma'!$F$62)/12)*'Debt Service'!$F8),IF($E8&gt;AJ$3-1,$H8,0))</f>
        <v>0</v>
      </c>
      <c r="AK8" s="251">
        <f>IF($I8="Percentage of Cash Flow",IF($E8&gt;AK$3-1,(('Operating Pro Forma'!$F$59-'Operating Pro Forma'!$F$62)/12)*'Debt Service'!$F8),IF($E8&gt;AK$3-1,$H8,0))</f>
        <v>0</v>
      </c>
      <c r="AL8" s="250">
        <f t="shared" si="2"/>
        <v>0</v>
      </c>
      <c r="AM8" s="251">
        <f>IF($I8="Percentage of Cash Flow",IF($E8&gt;AM$3-1,(('Operating Pro Forma'!$G$59-'Operating Pro Forma'!$G$62)/12)*'Debt Service'!$F8),IF($E8&gt;AM$3-1,$H8,0))</f>
        <v>0</v>
      </c>
      <c r="AN8" s="251">
        <f>IF($I8="Percentage of Cash Flow",IF($E8&gt;AN$3-1,(('Operating Pro Forma'!$G$59-'Operating Pro Forma'!$G$62)/12)*'Debt Service'!$F8),IF($E8&gt;AN$3-1,$H8,0))</f>
        <v>0</v>
      </c>
      <c r="AO8" s="251">
        <f>IF($I8="Percentage of Cash Flow",IF($E8&gt;AO$3-1,(('Operating Pro Forma'!$G$59-'Operating Pro Forma'!$G$62)/12)*'Debt Service'!$F8),IF($E8&gt;AO$3-1,$H8,0))</f>
        <v>0</v>
      </c>
      <c r="AP8" s="251">
        <f>IF($I8="Percentage of Cash Flow",IF($E8&gt;AP$3-1,(('Operating Pro Forma'!$G$59-'Operating Pro Forma'!$G$62)/12)*'Debt Service'!$F8),IF($E8&gt;AP$3-1,$H8,0))</f>
        <v>0</v>
      </c>
      <c r="AQ8" s="251">
        <f>IF($I8="Percentage of Cash Flow",IF($E8&gt;AQ$3-1,(('Operating Pro Forma'!$G$59-'Operating Pro Forma'!$G$62)/12)*'Debt Service'!$F8),IF($E8&gt;AQ$3-1,$H8,0))</f>
        <v>0</v>
      </c>
      <c r="AR8" s="251">
        <f>IF($I8="Percentage of Cash Flow",IF($E8&gt;AR$3-1,(('Operating Pro Forma'!$G$59-'Operating Pro Forma'!$G$62)/12)*'Debt Service'!$F8),IF($E8&gt;AR$3-1,$H8,0))</f>
        <v>0</v>
      </c>
      <c r="AS8" s="251">
        <f>IF($I8="Percentage of Cash Flow",IF($E8&gt;AS$3-1,(('Operating Pro Forma'!$G$59-'Operating Pro Forma'!$G$62)/12)*'Debt Service'!$F8),IF($E8&gt;AS$3-1,$H8,0))</f>
        <v>0</v>
      </c>
      <c r="AT8" s="251">
        <f>IF($I8="Percentage of Cash Flow",IF($E8&gt;AT$3-1,(('Operating Pro Forma'!$G$59-'Operating Pro Forma'!$G$62)/12)*'Debt Service'!$F8),IF($E8&gt;AT$3-1,$H8,0))</f>
        <v>0</v>
      </c>
      <c r="AU8" s="251">
        <f>IF($I8="Percentage of Cash Flow",IF($E8&gt;AU$3-1,(('Operating Pro Forma'!$G$59-'Operating Pro Forma'!$G$62)/12)*'Debt Service'!$F8),IF($E8&gt;AU$3-1,$H8,0))</f>
        <v>0</v>
      </c>
      <c r="AV8" s="251">
        <f>IF($I8="Percentage of Cash Flow",IF($E8&gt;AV$3-1,(('Operating Pro Forma'!$G$59-'Operating Pro Forma'!$G$62)/12)*'Debt Service'!$F8),IF($E8&gt;AV$3-1,$H8,0))</f>
        <v>0</v>
      </c>
      <c r="AW8" s="251">
        <f>IF($I8="Percentage of Cash Flow",IF($E8&gt;AW$3-1,(('Operating Pro Forma'!$G$59-'Operating Pro Forma'!$G$62)/12)*'Debt Service'!$F8),IF($E8&gt;AW$3-1,$H8,0))</f>
        <v>0</v>
      </c>
      <c r="AX8" s="251">
        <f>IF($I8="Percentage of Cash Flow",IF($E8&gt;AX$3-1,(('Operating Pro Forma'!$G$59-'Operating Pro Forma'!$G$62)/12)*'Debt Service'!$F8),IF($E8&gt;AX$3-1,$H8,0))</f>
        <v>0</v>
      </c>
      <c r="AY8" s="250">
        <f t="shared" si="3"/>
        <v>0</v>
      </c>
      <c r="AZ8" s="251">
        <f>IF($I8="Percentage of Cash Flow",IF($E8&gt;AZ$3-1,(('Operating Pro Forma'!$H$59-'Operating Pro Forma'!$H$62)/12)*'Debt Service'!$F8),IF($E8&gt;AZ$3-1,$H8,0))</f>
        <v>0</v>
      </c>
      <c r="BA8" s="251">
        <f>IF($I8="Percentage of Cash Flow",IF($E8&gt;BA$3-1,(('Operating Pro Forma'!$H$59-'Operating Pro Forma'!$H$62)/12)*'Debt Service'!$F8),IF($E8&gt;BA$3-1,$H8,0))</f>
        <v>0</v>
      </c>
      <c r="BB8" s="251">
        <f>IF($I8="Percentage of Cash Flow",IF($E8&gt;BB$3-1,(('Operating Pro Forma'!$H$59-'Operating Pro Forma'!$H$62)/12)*'Debt Service'!$F8),IF($E8&gt;BB$3-1,$H8,0))</f>
        <v>0</v>
      </c>
      <c r="BC8" s="251">
        <f>IF($I8="Percentage of Cash Flow",IF($E8&gt;BC$3-1,(('Operating Pro Forma'!$H$59-'Operating Pro Forma'!$H$62)/12)*'Debt Service'!$F8),IF($E8&gt;BC$3-1,$H8,0))</f>
        <v>0</v>
      </c>
      <c r="BD8" s="251">
        <f>IF($I8="Percentage of Cash Flow",IF($E8&gt;BD$3-1,(('Operating Pro Forma'!$H$59-'Operating Pro Forma'!$H$62)/12)*'Debt Service'!$F8),IF($E8&gt;BD$3-1,$H8,0))</f>
        <v>0</v>
      </c>
      <c r="BE8" s="251">
        <f>IF($I8="Percentage of Cash Flow",IF($E8&gt;BE$3-1,(('Operating Pro Forma'!$H$59-'Operating Pro Forma'!$H$62)/12)*'Debt Service'!$F8),IF($E8&gt;BE$3-1,$H8,0))</f>
        <v>0</v>
      </c>
      <c r="BF8" s="251">
        <f>IF($I8="Percentage of Cash Flow",IF($E8&gt;BF$3-1,(('Operating Pro Forma'!$H$59-'Operating Pro Forma'!$H$62)/12)*'Debt Service'!$F8),IF($E8&gt;BF$3-1,$H8,0))</f>
        <v>0</v>
      </c>
      <c r="BG8" s="251">
        <f>IF($I8="Percentage of Cash Flow",IF($E8&gt;BG$3-1,(('Operating Pro Forma'!$H$59-'Operating Pro Forma'!$H$62)/12)*'Debt Service'!$F8),IF($E8&gt;BG$3-1,$H8,0))</f>
        <v>0</v>
      </c>
      <c r="BH8" s="251">
        <f>IF($I8="Percentage of Cash Flow",IF($E8&gt;BH$3-1,(('Operating Pro Forma'!$H$59-'Operating Pro Forma'!$H$62)/12)*'Debt Service'!$F8),IF($E8&gt;BH$3-1,$H8,0))</f>
        <v>0</v>
      </c>
      <c r="BI8" s="251">
        <f>IF($I8="Percentage of Cash Flow",IF($E8&gt;BI$3-1,(('Operating Pro Forma'!$H$59-'Operating Pro Forma'!$H$62)/12)*'Debt Service'!$F8),IF($E8&gt;BI$3-1,$H8,0))</f>
        <v>0</v>
      </c>
      <c r="BJ8" s="251">
        <f>IF($I8="Percentage of Cash Flow",IF($E8&gt;BJ$3-1,(('Operating Pro Forma'!$H$59-'Operating Pro Forma'!$H$62)/12)*'Debt Service'!$F8),IF($E8&gt;BJ$3-1,$H8,0))</f>
        <v>0</v>
      </c>
      <c r="BK8" s="251">
        <f>IF($I8="Percentage of Cash Flow",IF($E8&gt;BK$3-1,(('Operating Pro Forma'!$H$59-'Operating Pro Forma'!$H$62)/12)*'Debt Service'!$F8),IF($E8&gt;BK$3-1,$H8,0))</f>
        <v>0</v>
      </c>
      <c r="BL8" s="250">
        <f t="shared" si="4"/>
        <v>0</v>
      </c>
      <c r="BM8" s="251">
        <f>IF($I8="Percentage of Cash Flow",IF($E8&gt;BM$3-1,(('Operating Pro Forma'!$I$59-'Operating Pro Forma'!$I$62)/12)*'Debt Service'!$F8),IF($E8&gt;BM$3-1,$H8,0))</f>
        <v>0</v>
      </c>
      <c r="BN8" s="251">
        <f>IF($I8="Percentage of Cash Flow",IF($E8&gt;BN$3-1,(('Operating Pro Forma'!$I$59-'Operating Pro Forma'!$I$62)/12)*'Debt Service'!$F8),IF($E8&gt;BN$3-1,$H8,0))</f>
        <v>0</v>
      </c>
      <c r="BO8" s="251">
        <f>IF($I8="Percentage of Cash Flow",IF($E8&gt;BO$3-1,(('Operating Pro Forma'!$I$59-'Operating Pro Forma'!$I$62)/12)*'Debt Service'!$F8),IF($E8&gt;BO$3-1,$H8,0))</f>
        <v>0</v>
      </c>
      <c r="BP8" s="251">
        <f>IF($I8="Percentage of Cash Flow",IF($E8&gt;BP$3-1,(('Operating Pro Forma'!$I$59-'Operating Pro Forma'!$I$62)/12)*'Debt Service'!$F8),IF($E8&gt;BP$3-1,$H8,0))</f>
        <v>0</v>
      </c>
      <c r="BQ8" s="251">
        <f>IF($I8="Percentage of Cash Flow",IF($E8&gt;BQ$3-1,(('Operating Pro Forma'!$I$59-'Operating Pro Forma'!$I$62)/12)*'Debt Service'!$F8),IF($E8&gt;BQ$3-1,$H8,0))</f>
        <v>0</v>
      </c>
      <c r="BR8" s="251">
        <f>IF($I8="Percentage of Cash Flow",IF($E8&gt;BR$3-1,(('Operating Pro Forma'!$I$59-'Operating Pro Forma'!$I$62)/12)*'Debt Service'!$F8),IF($E8&gt;BR$3-1,$H8,0))</f>
        <v>0</v>
      </c>
      <c r="BS8" s="251">
        <f>IF($I8="Percentage of Cash Flow",IF($E8&gt;BS$3-1,(('Operating Pro Forma'!$I$59-'Operating Pro Forma'!$I$62)/12)*'Debt Service'!$F8),IF($E8&gt;BS$3-1,$H8,0))</f>
        <v>0</v>
      </c>
      <c r="BT8" s="251">
        <f>IF($I8="Percentage of Cash Flow",IF($E8&gt;BT$3-1,(('Operating Pro Forma'!$I$59-'Operating Pro Forma'!$I$62)/12)*'Debt Service'!$F8),IF($E8&gt;BT$3-1,$H8,0))</f>
        <v>0</v>
      </c>
      <c r="BU8" s="251">
        <f>IF($I8="Percentage of Cash Flow",IF($E8&gt;BU$3-1,(('Operating Pro Forma'!$I$59-'Operating Pro Forma'!$I$62)/12)*'Debt Service'!$F8),IF($E8&gt;BU$3-1,$H8,0))</f>
        <v>0</v>
      </c>
      <c r="BV8" s="251">
        <f>IF($I8="Percentage of Cash Flow",IF($E8&gt;BV$3-1,(('Operating Pro Forma'!$I$59-'Operating Pro Forma'!$I$62)/12)*'Debt Service'!$F8),IF($E8&gt;BV$3-1,$H8,0))</f>
        <v>0</v>
      </c>
      <c r="BW8" s="251">
        <f>IF($I8="Percentage of Cash Flow",IF($E8&gt;BW$3-1,(('Operating Pro Forma'!$I$59-'Operating Pro Forma'!$I$62)/12)*'Debt Service'!$F8),IF($E8&gt;BW$3-1,$H8,0))</f>
        <v>0</v>
      </c>
      <c r="BX8" s="251">
        <f>IF($I8="Percentage of Cash Flow",IF($E8&gt;BX$3-1,(('Operating Pro Forma'!$I$59-'Operating Pro Forma'!$I$62)/12)*'Debt Service'!$F8),IF($E8&gt;BX$3-1,$H8,0))</f>
        <v>0</v>
      </c>
      <c r="BY8" s="250">
        <f t="shared" si="5"/>
        <v>0</v>
      </c>
      <c r="BZ8" s="251">
        <f>IF($I8="Percentage of Cash Flow",IF($E8&gt;BZ$3-1,(('Operating Pro Forma'!$J$59-'Operating Pro Forma'!$J$62)/12)*'Debt Service'!$F8),IF($E8&gt;BZ$3-1,$H8,0))</f>
        <v>0</v>
      </c>
      <c r="CA8" s="251">
        <f>IF($I8="Percentage of Cash Flow",IF($E8&gt;CA$3-1,(('Operating Pro Forma'!$J$59-'Operating Pro Forma'!$J$62)/12)*'Debt Service'!$F8),IF($E8&gt;CA$3-1,$H8,0))</f>
        <v>0</v>
      </c>
      <c r="CB8" s="251">
        <f>IF($I8="Percentage of Cash Flow",IF($E8&gt;CB$3-1,(('Operating Pro Forma'!$J$59-'Operating Pro Forma'!$J$62)/12)*'Debt Service'!$F8),IF($E8&gt;CB$3-1,$H8,0))</f>
        <v>0</v>
      </c>
      <c r="CC8" s="251">
        <f>IF($I8="Percentage of Cash Flow",IF($E8&gt;CC$3-1,(('Operating Pro Forma'!$J$59-'Operating Pro Forma'!$J$62)/12)*'Debt Service'!$F8),IF($E8&gt;CC$3-1,$H8,0))</f>
        <v>0</v>
      </c>
      <c r="CD8" s="251">
        <f>IF($I8="Percentage of Cash Flow",IF($E8&gt;CD$3-1,(('Operating Pro Forma'!$J$59-'Operating Pro Forma'!$J$62)/12)*'Debt Service'!$F8),IF($E8&gt;CD$3-1,$H8,0))</f>
        <v>0</v>
      </c>
      <c r="CE8" s="251">
        <f>IF($I8="Percentage of Cash Flow",IF($E8&gt;CE$3-1,(('Operating Pro Forma'!$J$59-'Operating Pro Forma'!$J$62)/12)*'Debt Service'!$F8),IF($E8&gt;CE$3-1,$H8,0))</f>
        <v>0</v>
      </c>
      <c r="CF8" s="251">
        <f>IF($I8="Percentage of Cash Flow",IF($E8&gt;CF$3-1,(('Operating Pro Forma'!$J$59-'Operating Pro Forma'!$J$62)/12)*'Debt Service'!$F8),IF($E8&gt;CF$3-1,$H8,0))</f>
        <v>0</v>
      </c>
      <c r="CG8" s="251">
        <f>IF($I8="Percentage of Cash Flow",IF($E8&gt;CG$3-1,(('Operating Pro Forma'!$J$59-'Operating Pro Forma'!$J$62)/12)*'Debt Service'!$F8),IF($E8&gt;CG$3-1,$H8,0))</f>
        <v>0</v>
      </c>
      <c r="CH8" s="251">
        <f>IF($I8="Percentage of Cash Flow",IF($E8&gt;CH$3-1,(('Operating Pro Forma'!$J$59-'Operating Pro Forma'!$J$62)/12)*'Debt Service'!$F8),IF($E8&gt;CH$3-1,$H8,0))</f>
        <v>0</v>
      </c>
      <c r="CI8" s="251">
        <f>IF($I8="Percentage of Cash Flow",IF($E8&gt;CI$3-1,(('Operating Pro Forma'!$J$59-'Operating Pro Forma'!$J$62)/12)*'Debt Service'!$F8),IF($E8&gt;CI$3-1,$H8,0))</f>
        <v>0</v>
      </c>
      <c r="CJ8" s="251">
        <f>IF($I8="Percentage of Cash Flow",IF($E8&gt;CJ$3-1,(('Operating Pro Forma'!$J$59-'Operating Pro Forma'!$J$62)/12)*'Debt Service'!$F8),IF($E8&gt;CJ$3-1,$H8,0))</f>
        <v>0</v>
      </c>
      <c r="CK8" s="251">
        <f>IF($I8="Percentage of Cash Flow",IF($E8&gt;CK$3-1,(('Operating Pro Forma'!$J$59-'Operating Pro Forma'!$J$62)/12)*'Debt Service'!$F8),IF($E8&gt;CK$3-1,$H8,0))</f>
        <v>0</v>
      </c>
      <c r="CL8" s="250">
        <f t="shared" si="6"/>
        <v>0</v>
      </c>
      <c r="CM8" s="251">
        <f>IF($I8="Percentage of Cash Flow",IF($E8&gt;CM$3-1,(('Operating Pro Forma'!$K$59-'Operating Pro Forma'!$K$62)/12)*'Debt Service'!$F8),IF($E8&gt;CM$3-1,$H8,0))</f>
        <v>0</v>
      </c>
      <c r="CN8" s="251">
        <f>IF($I8="Percentage of Cash Flow",IF($E8&gt;CN$3-1,(('Operating Pro Forma'!$K$59-'Operating Pro Forma'!$K$62)/12)*'Debt Service'!$F8),IF($E8&gt;CN$3-1,$H8,0))</f>
        <v>0</v>
      </c>
      <c r="CO8" s="251">
        <f>IF($I8="Percentage of Cash Flow",IF($E8&gt;CO$3-1,(('Operating Pro Forma'!$K$59-'Operating Pro Forma'!$K$62)/12)*'Debt Service'!$F8),IF($E8&gt;CO$3-1,$H8,0))</f>
        <v>0</v>
      </c>
      <c r="CP8" s="251">
        <f>IF($I8="Percentage of Cash Flow",IF($E8&gt;CP$3-1,(('Operating Pro Forma'!$K$59-'Operating Pro Forma'!$K$62)/12)*'Debt Service'!$F8),IF($E8&gt;CP$3-1,$H8,0))</f>
        <v>0</v>
      </c>
      <c r="CQ8" s="251">
        <f>IF($I8="Percentage of Cash Flow",IF($E8&gt;CQ$3-1,(('Operating Pro Forma'!$K$59-'Operating Pro Forma'!$K$62)/12)*'Debt Service'!$F8),IF($E8&gt;CQ$3-1,$H8,0))</f>
        <v>0</v>
      </c>
      <c r="CR8" s="251">
        <f>IF($I8="Percentage of Cash Flow",IF($E8&gt;CR$3-1,(('Operating Pro Forma'!$K$59-'Operating Pro Forma'!$K$62)/12)*'Debt Service'!$F8),IF($E8&gt;CR$3-1,$H8,0))</f>
        <v>0</v>
      </c>
      <c r="CS8" s="251">
        <f>IF($I8="Percentage of Cash Flow",IF($E8&gt;CS$3-1,(('Operating Pro Forma'!$K$59-'Operating Pro Forma'!$K$62)/12)*'Debt Service'!$F8),IF($E8&gt;CS$3-1,$H8,0))</f>
        <v>0</v>
      </c>
      <c r="CT8" s="251">
        <f>IF($I8="Percentage of Cash Flow",IF($E8&gt;CT$3-1,(('Operating Pro Forma'!$K$59-'Operating Pro Forma'!$K$62)/12)*'Debt Service'!$F8),IF($E8&gt;CT$3-1,$H8,0))</f>
        <v>0</v>
      </c>
      <c r="CU8" s="251">
        <f>IF($I8="Percentage of Cash Flow",IF($E8&gt;CU$3-1,(('Operating Pro Forma'!$K$59-'Operating Pro Forma'!$K$62)/12)*'Debt Service'!$F8),IF($E8&gt;CU$3-1,$H8,0))</f>
        <v>0</v>
      </c>
      <c r="CV8" s="251">
        <f>IF($I8="Percentage of Cash Flow",IF($E8&gt;CV$3-1,(('Operating Pro Forma'!$K$59-'Operating Pro Forma'!$K$62)/12)*'Debt Service'!$F8),IF($E8&gt;CV$3-1,$H8,0))</f>
        <v>0</v>
      </c>
      <c r="CW8" s="251">
        <f>IF($I8="Percentage of Cash Flow",IF($E8&gt;CW$3-1,(('Operating Pro Forma'!$K$59-'Operating Pro Forma'!$K$62)/12)*'Debt Service'!$F8),IF($E8&gt;CW$3-1,$H8,0))</f>
        <v>0</v>
      </c>
      <c r="CX8" s="251">
        <f>IF($I8="Percentage of Cash Flow",IF($E8&gt;CX$3-1,(('Operating Pro Forma'!$K$59-'Operating Pro Forma'!$K$62)/12)*'Debt Service'!$F8),IF($E8&gt;CX$3-1,$H8,0))</f>
        <v>0</v>
      </c>
      <c r="CY8" s="250">
        <f t="shared" si="7"/>
        <v>0</v>
      </c>
      <c r="CZ8" s="251">
        <f>IF($I8="Percentage of Cash Flow",IF($E8&gt;CZ$3-1,(('Operating Pro Forma'!$L$59-'Operating Pro Forma'!$L$62)/12)*'Debt Service'!$F8),IF($E8&gt;CZ$3-1,$H8,0))</f>
        <v>0</v>
      </c>
      <c r="DA8" s="251">
        <f>IF($I8="Percentage of Cash Flow",IF($E8&gt;DA$3-1,(('Operating Pro Forma'!$L$59-'Operating Pro Forma'!$L$62)/12)*'Debt Service'!$F8),IF($E8&gt;DA$3-1,$H8,0))</f>
        <v>0</v>
      </c>
      <c r="DB8" s="251">
        <f>IF($I8="Percentage of Cash Flow",IF($E8&gt;DB$3-1,(('Operating Pro Forma'!$L$59-'Operating Pro Forma'!$L$62)/12)*'Debt Service'!$F8),IF($E8&gt;DB$3-1,$H8,0))</f>
        <v>0</v>
      </c>
      <c r="DC8" s="251">
        <f>IF($I8="Percentage of Cash Flow",IF($E8&gt;DC$3-1,(('Operating Pro Forma'!$L$59-'Operating Pro Forma'!$L$62)/12)*'Debt Service'!$F8),IF($E8&gt;DC$3-1,$H8,0))</f>
        <v>0</v>
      </c>
      <c r="DD8" s="251">
        <f>IF($I8="Percentage of Cash Flow",IF($E8&gt;DD$3-1,(('Operating Pro Forma'!$L$59-'Operating Pro Forma'!$L$62)/12)*'Debt Service'!$F8),IF($E8&gt;DD$3-1,$H8,0))</f>
        <v>0</v>
      </c>
      <c r="DE8" s="251">
        <f>IF($I8="Percentage of Cash Flow",IF($E8&gt;DE$3-1,(('Operating Pro Forma'!$L$59-'Operating Pro Forma'!$L$62)/12)*'Debt Service'!$F8),IF($E8&gt;DE$3-1,$H8,0))</f>
        <v>0</v>
      </c>
      <c r="DF8" s="251">
        <f>IF($I8="Percentage of Cash Flow",IF($E8&gt;DF$3-1,(('Operating Pro Forma'!$L$59-'Operating Pro Forma'!$L$62)/12)*'Debt Service'!$F8),IF($E8&gt;DF$3-1,$H8,0))</f>
        <v>0</v>
      </c>
      <c r="DG8" s="251">
        <f>IF($I8="Percentage of Cash Flow",IF($E8&gt;DG$3-1,(('Operating Pro Forma'!$L$59-'Operating Pro Forma'!$L$62)/12)*'Debt Service'!$F8),IF($E8&gt;DG$3-1,$H8,0))</f>
        <v>0</v>
      </c>
      <c r="DH8" s="251">
        <f>IF($I8="Percentage of Cash Flow",IF($E8&gt;DH$3-1,(('Operating Pro Forma'!$L$59-'Operating Pro Forma'!$L$62)/12)*'Debt Service'!$F8),IF($E8&gt;DH$3-1,$H8,0))</f>
        <v>0</v>
      </c>
      <c r="DI8" s="251">
        <f>IF($I8="Percentage of Cash Flow",IF($E8&gt;DI$3-1,(('Operating Pro Forma'!$L$59-'Operating Pro Forma'!$L$62)/12)*'Debt Service'!$F8),IF($E8&gt;DI$3-1,$H8,0))</f>
        <v>0</v>
      </c>
      <c r="DJ8" s="251">
        <f>IF($I8="Percentage of Cash Flow",IF($E8&gt;DJ$3-1,(('Operating Pro Forma'!$L$59-'Operating Pro Forma'!$L$62)/12)*'Debt Service'!$F8),IF($E8&gt;DJ$3-1,$H8,0))</f>
        <v>0</v>
      </c>
      <c r="DK8" s="251">
        <f>IF($I8="Percentage of Cash Flow",IF($E8&gt;DK$3-1,(('Operating Pro Forma'!$L$59-'Operating Pro Forma'!$L$62)/12)*'Debt Service'!$F8),IF($E8&gt;DK$3-1,$H8,0))</f>
        <v>0</v>
      </c>
      <c r="DL8" s="250">
        <f t="shared" si="8"/>
        <v>0</v>
      </c>
      <c r="DM8" s="251">
        <f>IF($I8="Percentage of Cash Flow",IF($E8&gt;DM$3-1,(('Operating Pro Forma'!$M$59-'Operating Pro Forma'!$M$62)/12)*'Debt Service'!$F8),IF($E8&gt;DM$3-1,$H8,0))</f>
        <v>0</v>
      </c>
      <c r="DN8" s="251">
        <f>IF($I8="Percentage of Cash Flow",IF($E8&gt;DN$3-1,(('Operating Pro Forma'!$M$59-'Operating Pro Forma'!$M$62)/12)*'Debt Service'!$F8),IF($E8&gt;DN$3-1,$H8,0))</f>
        <v>0</v>
      </c>
      <c r="DO8" s="251">
        <f>IF($I8="Percentage of Cash Flow",IF($E8&gt;DO$3-1,(('Operating Pro Forma'!$M$59-'Operating Pro Forma'!$M$62)/12)*'Debt Service'!$F8),IF($E8&gt;DO$3-1,$H8,0))</f>
        <v>0</v>
      </c>
      <c r="DP8" s="251">
        <f>IF($I8="Percentage of Cash Flow",IF($E8&gt;DP$3-1,(('Operating Pro Forma'!$M$59-'Operating Pro Forma'!$M$62)/12)*'Debt Service'!$F8),IF($E8&gt;DP$3-1,$H8,0))</f>
        <v>0</v>
      </c>
      <c r="DQ8" s="251">
        <f>IF($I8="Percentage of Cash Flow",IF($E8&gt;DQ$3-1,(('Operating Pro Forma'!$M$59-'Operating Pro Forma'!$M$62)/12)*'Debt Service'!$F8),IF($E8&gt;DQ$3-1,$H8,0))</f>
        <v>0</v>
      </c>
      <c r="DR8" s="251">
        <f>IF($I8="Percentage of Cash Flow",IF($E8&gt;DR$3-1,(('Operating Pro Forma'!$M$59-'Operating Pro Forma'!$M$62)/12)*'Debt Service'!$F8),IF($E8&gt;DR$3-1,$H8,0))</f>
        <v>0</v>
      </c>
      <c r="DS8" s="251">
        <f>IF($I8="Percentage of Cash Flow",IF($E8&gt;DS$3-1,(('Operating Pro Forma'!$M$59-'Operating Pro Forma'!$M$62)/12)*'Debt Service'!$F8),IF($E8&gt;DS$3-1,$H8,0))</f>
        <v>0</v>
      </c>
      <c r="DT8" s="251">
        <f>IF($I8="Percentage of Cash Flow",IF($E8&gt;DT$3-1,(('Operating Pro Forma'!$M$59-'Operating Pro Forma'!$M$62)/12)*'Debt Service'!$F8),IF($E8&gt;DT$3-1,$H8,0))</f>
        <v>0</v>
      </c>
      <c r="DU8" s="251">
        <f>IF($I8="Percentage of Cash Flow",IF($E8&gt;DU$3-1,(('Operating Pro Forma'!$M$59-'Operating Pro Forma'!$M$62)/12)*'Debt Service'!$F8),IF($E8&gt;DU$3-1,$H8,0))</f>
        <v>0</v>
      </c>
      <c r="DV8" s="251">
        <f>IF($I8="Percentage of Cash Flow",IF($E8&gt;DV$3-1,(('Operating Pro Forma'!$M$59-'Operating Pro Forma'!$M$62)/12)*'Debt Service'!$F8),IF($E8&gt;DV$3-1,$H8,0))</f>
        <v>0</v>
      </c>
      <c r="DW8" s="251">
        <f>IF($I8="Percentage of Cash Flow",IF($E8&gt;DW$3-1,(('Operating Pro Forma'!$M$59-'Operating Pro Forma'!$M$62)/12)*'Debt Service'!$F8),IF($E8&gt;DW$3-1,$H8,0))</f>
        <v>0</v>
      </c>
      <c r="DX8" s="251">
        <f>IF($I8="Percentage of Cash Flow",IF($E8&gt;DX$3-1,(('Operating Pro Forma'!$M$59-'Operating Pro Forma'!$M$62)/12)*'Debt Service'!$F8),IF($E8&gt;DX$3-1,$H8,0))</f>
        <v>0</v>
      </c>
      <c r="DY8" s="250">
        <f t="shared" si="9"/>
        <v>0</v>
      </c>
      <c r="DZ8" s="251">
        <f>IF($I8="Percentage of Cash Flow",IF($E8&gt;DZ$3-1,(('Operating Pro Forma'!$N$59-'Operating Pro Forma'!$N$62)/12)*'Debt Service'!$F8),IF($E8&gt;DZ$3-1,$H8,0))</f>
        <v>0</v>
      </c>
      <c r="EA8" s="251">
        <f>IF($I8="Percentage of Cash Flow",IF($E8&gt;EA$3-1,(('Operating Pro Forma'!$N$59-'Operating Pro Forma'!$N$62)/12)*'Debt Service'!$F8),IF($E8&gt;EA$3-1,$H8,0))</f>
        <v>0</v>
      </c>
      <c r="EB8" s="251">
        <f>IF($I8="Percentage of Cash Flow",IF($E8&gt;EB$3-1,(('Operating Pro Forma'!$N$59-'Operating Pro Forma'!$N$62)/12)*'Debt Service'!$F8),IF($E8&gt;EB$3-1,$H8,0))</f>
        <v>0</v>
      </c>
      <c r="EC8" s="251">
        <f>IF($I8="Percentage of Cash Flow",IF($E8&gt;EC$3-1,(('Operating Pro Forma'!$N$59-'Operating Pro Forma'!$N$62)/12)*'Debt Service'!$F8),IF($E8&gt;EC$3-1,$H8,0))</f>
        <v>0</v>
      </c>
      <c r="ED8" s="251">
        <f>IF($I8="Percentage of Cash Flow",IF($E8&gt;ED$3-1,(('Operating Pro Forma'!$N$59-'Operating Pro Forma'!$N$62)/12)*'Debt Service'!$F8),IF($E8&gt;ED$3-1,$H8,0))</f>
        <v>0</v>
      </c>
      <c r="EE8" s="251">
        <f>IF($I8="Percentage of Cash Flow",IF($E8&gt;EE$3-1,(('Operating Pro Forma'!$N$59-'Operating Pro Forma'!$N$62)/12)*'Debt Service'!$F8),IF($E8&gt;EE$3-1,$H8,0))</f>
        <v>0</v>
      </c>
      <c r="EF8" s="251">
        <f>IF($I8="Percentage of Cash Flow",IF($E8&gt;EF$3-1,(('Operating Pro Forma'!$N$59-'Operating Pro Forma'!$N$62)/12)*'Debt Service'!$F8),IF($E8&gt;EF$3-1,$H8,0))</f>
        <v>0</v>
      </c>
      <c r="EG8" s="251">
        <f>IF($I8="Percentage of Cash Flow",IF($E8&gt;EG$3-1,(('Operating Pro Forma'!$N$59-'Operating Pro Forma'!$N$62)/12)*'Debt Service'!$F8),IF($E8&gt;EG$3-1,$H8,0))</f>
        <v>0</v>
      </c>
      <c r="EH8" s="251">
        <f>IF($I8="Percentage of Cash Flow",IF($E8&gt;EH$3-1,(('Operating Pro Forma'!$N$59-'Operating Pro Forma'!$N$62)/12)*'Debt Service'!$F8),IF($E8&gt;EH$3-1,$H8,0))</f>
        <v>0</v>
      </c>
      <c r="EI8" s="251">
        <f>IF($I8="Percentage of Cash Flow",IF($E8&gt;EI$3-1,(('Operating Pro Forma'!$N$59-'Operating Pro Forma'!$N$62)/12)*'Debt Service'!$F8),IF($E8&gt;EI$3-1,$H8,0))</f>
        <v>0</v>
      </c>
      <c r="EJ8" s="251">
        <f>IF($I8="Percentage of Cash Flow",IF($E8&gt;EJ$3-1,(('Operating Pro Forma'!$N$59-'Operating Pro Forma'!$N$62)/12)*'Debt Service'!$F8),IF($E8&gt;EJ$3-1,$H8,0))</f>
        <v>0</v>
      </c>
      <c r="EK8" s="251">
        <f>IF($I8="Percentage of Cash Flow",IF($E8&gt;EK$3-1,(('Operating Pro Forma'!$N$59-'Operating Pro Forma'!$N$62)/12)*'Debt Service'!$F8),IF($E8&gt;EK$3-1,$H8,0))</f>
        <v>0</v>
      </c>
      <c r="EL8" s="250">
        <f t="shared" si="10"/>
        <v>0</v>
      </c>
      <c r="EM8" s="251">
        <f>IF($I8="Percentage of Cash Flow",IF($E8&gt;EM$3-1,(('Operating Pro Forma'!$O$59-'Operating Pro Forma'!$O$62)/12)*'Debt Service'!$F8),IF($E8&gt;EM$3-1,$H8,0))</f>
        <v>0</v>
      </c>
      <c r="EN8" s="251">
        <f>IF($I8="Percentage of Cash Flow",IF($E8&gt;EN$3-1,(('Operating Pro Forma'!$O$59-'Operating Pro Forma'!$O$62)/12)*'Debt Service'!$F8),IF($E8&gt;EN$3-1,$H8,0))</f>
        <v>0</v>
      </c>
      <c r="EO8" s="251">
        <f>IF($I8="Percentage of Cash Flow",IF($E8&gt;EO$3-1,(('Operating Pro Forma'!$O$59-'Operating Pro Forma'!$O$62)/12)*'Debt Service'!$F8),IF($E8&gt;EO$3-1,$H8,0))</f>
        <v>0</v>
      </c>
      <c r="EP8" s="251">
        <f>IF($I8="Percentage of Cash Flow",IF($E8&gt;EP$3-1,(('Operating Pro Forma'!$O$59-'Operating Pro Forma'!$O$62)/12)*'Debt Service'!$F8),IF($E8&gt;EP$3-1,$H8,0))</f>
        <v>0</v>
      </c>
      <c r="EQ8" s="251">
        <f>IF($I8="Percentage of Cash Flow",IF($E8&gt;EQ$3-1,(('Operating Pro Forma'!$O$59-'Operating Pro Forma'!$O$62)/12)*'Debt Service'!$F8),IF($E8&gt;EQ$3-1,$H8,0))</f>
        <v>0</v>
      </c>
      <c r="ER8" s="251">
        <f>IF($I8="Percentage of Cash Flow",IF($E8&gt;ER$3-1,(('Operating Pro Forma'!$O$59-'Operating Pro Forma'!$O$62)/12)*'Debt Service'!$F8),IF($E8&gt;ER$3-1,$H8,0))</f>
        <v>0</v>
      </c>
      <c r="ES8" s="251">
        <f>IF($I8="Percentage of Cash Flow",IF($E8&gt;ES$3-1,(('Operating Pro Forma'!$O$59-'Operating Pro Forma'!$O$62)/12)*'Debt Service'!$F8),IF($E8&gt;ES$3-1,$H8,0))</f>
        <v>0</v>
      </c>
      <c r="ET8" s="251">
        <f>IF($I8="Percentage of Cash Flow",IF($E8&gt;ET$3-1,(('Operating Pro Forma'!$O$59-'Operating Pro Forma'!$O$62)/12)*'Debt Service'!$F8),IF($E8&gt;ET$3-1,$H8,0))</f>
        <v>0</v>
      </c>
      <c r="EU8" s="251">
        <f>IF($I8="Percentage of Cash Flow",IF($E8&gt;EU$3-1,(('Operating Pro Forma'!$O$59-'Operating Pro Forma'!$O$62)/12)*'Debt Service'!$F8),IF($E8&gt;EU$3-1,$H8,0))</f>
        <v>0</v>
      </c>
      <c r="EV8" s="251">
        <f>IF($I8="Percentage of Cash Flow",IF($E8&gt;EV$3-1,(('Operating Pro Forma'!$O$59-'Operating Pro Forma'!$O$62)/12)*'Debt Service'!$F8),IF($E8&gt;EV$3-1,$H8,0))</f>
        <v>0</v>
      </c>
      <c r="EW8" s="251">
        <f>IF($I8="Percentage of Cash Flow",IF($E8&gt;EW$3-1,(('Operating Pro Forma'!$O$59-'Operating Pro Forma'!$O$62)/12)*'Debt Service'!$F8),IF($E8&gt;EW$3-1,$H8,0))</f>
        <v>0</v>
      </c>
      <c r="EX8" s="251">
        <f>IF($I8="Percentage of Cash Flow",IF($E8&gt;EX$3-1,(('Operating Pro Forma'!$O$59-'Operating Pro Forma'!$O$62)/12)*'Debt Service'!$F8),IF($E8&gt;EX$3-1,$H8,0))</f>
        <v>0</v>
      </c>
      <c r="EY8" s="250">
        <f t="shared" si="11"/>
        <v>0</v>
      </c>
      <c r="EZ8" s="251">
        <f>IF($I8="Percentage of Cash Flow",IF($E8&gt;EZ$3-1,(('Operating Pro Forma'!$P$59-'Operating Pro Forma'!$P$62)/12)*'Debt Service'!$F8),IF($E8&gt;EZ$3-1,$H8,0))</f>
        <v>0</v>
      </c>
      <c r="FA8" s="251">
        <f>IF($I8="Percentage of Cash Flow",IF($E8&gt;FA$3-1,(('Operating Pro Forma'!$P$59-'Operating Pro Forma'!$P$62)/12)*'Debt Service'!$F8),IF($E8&gt;FA$3-1,$H8,0))</f>
        <v>0</v>
      </c>
      <c r="FB8" s="251">
        <f>IF($I8="Percentage of Cash Flow",IF($E8&gt;FB$3-1,(('Operating Pro Forma'!$P$59-'Operating Pro Forma'!$P$62)/12)*'Debt Service'!$F8),IF($E8&gt;FB$3-1,$H8,0))</f>
        <v>0</v>
      </c>
      <c r="FC8" s="251">
        <f>IF($I8="Percentage of Cash Flow",IF($E8&gt;FC$3-1,(('Operating Pro Forma'!$P$59-'Operating Pro Forma'!$P$62)/12)*'Debt Service'!$F8),IF($E8&gt;FC$3-1,$H8,0))</f>
        <v>0</v>
      </c>
      <c r="FD8" s="251">
        <f>IF($I8="Percentage of Cash Flow",IF($E8&gt;FD$3-1,(('Operating Pro Forma'!$P$59-'Operating Pro Forma'!$P$62)/12)*'Debt Service'!$F8),IF($E8&gt;FD$3-1,$H8,0))</f>
        <v>0</v>
      </c>
      <c r="FE8" s="251">
        <f>IF($I8="Percentage of Cash Flow",IF($E8&gt;FE$3-1,(('Operating Pro Forma'!$P$59-'Operating Pro Forma'!$P$62)/12)*'Debt Service'!$F8),IF($E8&gt;FE$3-1,$H8,0))</f>
        <v>0</v>
      </c>
      <c r="FF8" s="251">
        <f>IF($I8="Percentage of Cash Flow",IF($E8&gt;FF$3-1,(('Operating Pro Forma'!$P$59-'Operating Pro Forma'!$P$62)/12)*'Debt Service'!$F8),IF($E8&gt;FF$3-1,$H8,0))</f>
        <v>0</v>
      </c>
      <c r="FG8" s="251">
        <f>IF($I8="Percentage of Cash Flow",IF($E8&gt;FG$3-1,(('Operating Pro Forma'!$P$59-'Operating Pro Forma'!$P$62)/12)*'Debt Service'!$F8),IF($E8&gt;FG$3-1,$H8,0))</f>
        <v>0</v>
      </c>
      <c r="FH8" s="251">
        <f>IF($I8="Percentage of Cash Flow",IF($E8&gt;FH$3-1,(('Operating Pro Forma'!$P$59-'Operating Pro Forma'!$P$62)/12)*'Debt Service'!$F8),IF($E8&gt;FH$3-1,$H8,0))</f>
        <v>0</v>
      </c>
      <c r="FI8" s="251">
        <f>IF($I8="Percentage of Cash Flow",IF($E8&gt;FI$3-1,(('Operating Pro Forma'!$P$59-'Operating Pro Forma'!$P$62)/12)*'Debt Service'!$F8),IF($E8&gt;FI$3-1,$H8,0))</f>
        <v>0</v>
      </c>
      <c r="FJ8" s="251">
        <f>IF($I8="Percentage of Cash Flow",IF($E8&gt;FJ$3-1,(('Operating Pro Forma'!$P$59-'Operating Pro Forma'!$P$62)/12)*'Debt Service'!$F8),IF($E8&gt;FJ$3-1,$H8,0))</f>
        <v>0</v>
      </c>
      <c r="FK8" s="251">
        <f>IF($I8="Percentage of Cash Flow",IF($E8&gt;FK$3-1,(('Operating Pro Forma'!$P$59-'Operating Pro Forma'!$P$62)/12)*'Debt Service'!$F8),IF($E8&gt;FK$3-1,$H8,0))</f>
        <v>0</v>
      </c>
      <c r="FL8" s="250">
        <f t="shared" si="12"/>
        <v>0</v>
      </c>
      <c r="FM8" s="251">
        <f>IF($I8="Percentage of Cash Flow",IF($E8&gt;FM$3-1,(('Operating Pro Forma'!$Q$59-'Operating Pro Forma'!$Q$62)/12)*'Debt Service'!$F8),IF($E8&gt;FM$3-1,$H8,0))</f>
        <v>0</v>
      </c>
      <c r="FN8" s="251">
        <f>IF($I8="Percentage of Cash Flow",IF($E8&gt;FN$3-1,(('Operating Pro Forma'!$Q$59-'Operating Pro Forma'!$Q$62)/12)*'Debt Service'!$F8),IF($E8&gt;FN$3-1,$H8,0))</f>
        <v>0</v>
      </c>
      <c r="FO8" s="251">
        <f>IF($I8="Percentage of Cash Flow",IF($E8&gt;FO$3-1,(('Operating Pro Forma'!$Q$59-'Operating Pro Forma'!$Q$62)/12)*'Debt Service'!$F8),IF($E8&gt;FO$3-1,$H8,0))</f>
        <v>0</v>
      </c>
      <c r="FP8" s="251">
        <f>IF($I8="Percentage of Cash Flow",IF($E8&gt;FP$3-1,(('Operating Pro Forma'!$Q$59-'Operating Pro Forma'!$Q$62)/12)*'Debt Service'!$F8),IF($E8&gt;FP$3-1,$H8,0))</f>
        <v>0</v>
      </c>
      <c r="FQ8" s="251">
        <f>IF($I8="Percentage of Cash Flow",IF($E8&gt;FQ$3-1,(('Operating Pro Forma'!$Q$59-'Operating Pro Forma'!$Q$62)/12)*'Debt Service'!$F8),IF($E8&gt;FQ$3-1,$H8,0))</f>
        <v>0</v>
      </c>
      <c r="FR8" s="251">
        <f>IF($I8="Percentage of Cash Flow",IF($E8&gt;FR$3-1,(('Operating Pro Forma'!$Q$59-'Operating Pro Forma'!$Q$62)/12)*'Debt Service'!$F8),IF($E8&gt;FR$3-1,$H8,0))</f>
        <v>0</v>
      </c>
      <c r="FS8" s="251">
        <f>IF($I8="Percentage of Cash Flow",IF($E8&gt;FS$3-1,(('Operating Pro Forma'!$Q$59-'Operating Pro Forma'!$Q$62)/12)*'Debt Service'!$F8),IF($E8&gt;FS$3-1,$H8,0))</f>
        <v>0</v>
      </c>
      <c r="FT8" s="251">
        <f>IF($I8="Percentage of Cash Flow",IF($E8&gt;FT$3-1,(('Operating Pro Forma'!$Q$59-'Operating Pro Forma'!$Q$62)/12)*'Debt Service'!$F8),IF($E8&gt;FT$3-1,$H8,0))</f>
        <v>0</v>
      </c>
      <c r="FU8" s="251">
        <f>IF($I8="Percentage of Cash Flow",IF($E8&gt;FU$3-1,(('Operating Pro Forma'!$Q$59-'Operating Pro Forma'!$Q$62)/12)*'Debt Service'!$F8),IF($E8&gt;FU$3-1,$H8,0))</f>
        <v>0</v>
      </c>
      <c r="FV8" s="251">
        <f>IF($I8="Percentage of Cash Flow",IF($E8&gt;FV$3-1,(('Operating Pro Forma'!$Q$59-'Operating Pro Forma'!$Q$62)/12)*'Debt Service'!$F8),IF($E8&gt;FV$3-1,$H8,0))</f>
        <v>0</v>
      </c>
      <c r="FW8" s="251">
        <f>IF($I8="Percentage of Cash Flow",IF($E8&gt;FW$3-1,(('Operating Pro Forma'!$Q$59-'Operating Pro Forma'!$Q$62)/12)*'Debt Service'!$F8),IF($E8&gt;FW$3-1,$H8,0))</f>
        <v>0</v>
      </c>
      <c r="FX8" s="251">
        <f>IF($I8="Percentage of Cash Flow",IF($E8&gt;FX$3-1,(('Operating Pro Forma'!$Q$59-'Operating Pro Forma'!$Q$62)/12)*'Debt Service'!$F8),IF($E8&gt;FX$3-1,$H8,0))</f>
        <v>0</v>
      </c>
      <c r="FY8" s="250">
        <f t="shared" si="13"/>
        <v>0</v>
      </c>
      <c r="FZ8" s="251">
        <f>IF($I8="Percentage of Cash Flow",IF($E8&gt;FZ$3-1,(('Operating Pro Forma'!$R$59-'Operating Pro Forma'!$R$62)/12)*'Debt Service'!$F8),IF($E8&gt;FZ$3-1,$H8,0))</f>
        <v>0</v>
      </c>
      <c r="GA8" s="251">
        <f>IF($I8="Percentage of Cash Flow",IF($E8&gt;GA$3-1,(('Operating Pro Forma'!$R$59-'Operating Pro Forma'!$R$62)/12)*'Debt Service'!$F8),IF($E8&gt;GA$3-1,$H8,0))</f>
        <v>0</v>
      </c>
      <c r="GB8" s="251">
        <f>IF($I8="Percentage of Cash Flow",IF($E8&gt;GB$3-1,(('Operating Pro Forma'!$R$59-'Operating Pro Forma'!$R$62)/12)*'Debt Service'!$F8),IF($E8&gt;GB$3-1,$H8,0))</f>
        <v>0</v>
      </c>
      <c r="GC8" s="251">
        <f>IF($I8="Percentage of Cash Flow",IF($E8&gt;GC$3-1,(('Operating Pro Forma'!$R$59-'Operating Pro Forma'!$R$62)/12)*'Debt Service'!$F8),IF($E8&gt;GC$3-1,$H8,0))</f>
        <v>0</v>
      </c>
      <c r="GD8" s="251">
        <f>IF($I8="Percentage of Cash Flow",IF($E8&gt;GD$3-1,(('Operating Pro Forma'!$R$59-'Operating Pro Forma'!$R$62)/12)*'Debt Service'!$F8),IF($E8&gt;GD$3-1,$H8,0))</f>
        <v>0</v>
      </c>
      <c r="GE8" s="251">
        <f>IF($I8="Percentage of Cash Flow",IF($E8&gt;GE$3-1,(('Operating Pro Forma'!$R$59-'Operating Pro Forma'!$R$62)/12)*'Debt Service'!$F8),IF($E8&gt;GE$3-1,$H8,0))</f>
        <v>0</v>
      </c>
      <c r="GF8" s="251">
        <f>IF($I8="Percentage of Cash Flow",IF($E8&gt;GF$3-1,(('Operating Pro Forma'!$R$59-'Operating Pro Forma'!$R$62)/12)*'Debt Service'!$F8),IF($E8&gt;GF$3-1,$H8,0))</f>
        <v>0</v>
      </c>
      <c r="GG8" s="251">
        <f>IF($I8="Percentage of Cash Flow",IF($E8&gt;GG$3-1,(('Operating Pro Forma'!$R$59-'Operating Pro Forma'!$R$62)/12)*'Debt Service'!$F8),IF($E8&gt;GG$3-1,$H8,0))</f>
        <v>0</v>
      </c>
      <c r="GH8" s="251">
        <f>IF($I8="Percentage of Cash Flow",IF($E8&gt;GH$3-1,(('Operating Pro Forma'!$R$59-'Operating Pro Forma'!$R$62)/12)*'Debt Service'!$F8),IF($E8&gt;GH$3-1,$H8,0))</f>
        <v>0</v>
      </c>
      <c r="GI8" s="251">
        <f>IF($I8="Percentage of Cash Flow",IF($E8&gt;GI$3-1,(('Operating Pro Forma'!$R$59-'Operating Pro Forma'!$R$62)/12)*'Debt Service'!$F8),IF($E8&gt;GI$3-1,$H8,0))</f>
        <v>0</v>
      </c>
      <c r="GJ8" s="251">
        <f>IF($I8="Percentage of Cash Flow",IF($E8&gt;GJ$3-1,(('Operating Pro Forma'!$R$59-'Operating Pro Forma'!$R$62)/12)*'Debt Service'!$F8),IF($E8&gt;GJ$3-1,$H8,0))</f>
        <v>0</v>
      </c>
      <c r="GK8" s="251">
        <f>IF($I8="Percentage of Cash Flow",IF($E8&gt;GK$3-1,(('Operating Pro Forma'!$R$59-'Operating Pro Forma'!$R$62)/12)*'Debt Service'!$F8),IF($E8&gt;GK$3-1,$H8,0))</f>
        <v>0</v>
      </c>
      <c r="GL8" s="250">
        <f t="shared" si="14"/>
        <v>0</v>
      </c>
      <c r="GM8" s="251">
        <f>IF($I8="Percentage of Cash Flow",IF($E8&gt;GM$3-1,(('Operating Pro Forma'!$S$59-'Operating Pro Forma'!$S$62)/12)*'Debt Service'!$F8),IF($E8&gt;GM$3-1,$H8,0))</f>
        <v>0</v>
      </c>
      <c r="GN8" s="251">
        <f>IF($I8="Percentage of Cash Flow",IF($E8&gt;GN$3-1,(('Operating Pro Forma'!$S$59-'Operating Pro Forma'!$S$62)/12)*'Debt Service'!$F8),IF($E8&gt;GN$3-1,$H8,0))</f>
        <v>0</v>
      </c>
      <c r="GO8" s="251">
        <f>IF($I8="Percentage of Cash Flow",IF($E8&gt;GO$3-1,(('Operating Pro Forma'!$S$59-'Operating Pro Forma'!$S$62)/12)*'Debt Service'!$F8),IF($E8&gt;GO$3-1,$H8,0))</f>
        <v>0</v>
      </c>
      <c r="GP8" s="251">
        <f>IF($I8="Percentage of Cash Flow",IF($E8&gt;GP$3-1,(('Operating Pro Forma'!$S$59-'Operating Pro Forma'!$S$62)/12)*'Debt Service'!$F8),IF($E8&gt;GP$3-1,$H8,0))</f>
        <v>0</v>
      </c>
      <c r="GQ8" s="251">
        <f>IF($I8="Percentage of Cash Flow",IF($E8&gt;GQ$3-1,(('Operating Pro Forma'!$S$59-'Operating Pro Forma'!$S$62)/12)*'Debt Service'!$F8),IF($E8&gt;GQ$3-1,$H8,0))</f>
        <v>0</v>
      </c>
      <c r="GR8" s="251">
        <f>IF($I8="Percentage of Cash Flow",IF($E8&gt;GR$3-1,(('Operating Pro Forma'!$S$59-'Operating Pro Forma'!$S$62)/12)*'Debt Service'!$F8),IF($E8&gt;GR$3-1,$H8,0))</f>
        <v>0</v>
      </c>
      <c r="GS8" s="251">
        <f>IF($I8="Percentage of Cash Flow",IF($E8&gt;GS$3-1,(('Operating Pro Forma'!$S$59-'Operating Pro Forma'!$S$62)/12)*'Debt Service'!$F8),IF($E8&gt;GS$3-1,$H8,0))</f>
        <v>0</v>
      </c>
      <c r="GT8" s="251">
        <f>IF($I8="Percentage of Cash Flow",IF($E8&gt;GT$3-1,(('Operating Pro Forma'!$S$59-'Operating Pro Forma'!$S$62)/12)*'Debt Service'!$F8),IF($E8&gt;GT$3-1,$H8,0))</f>
        <v>0</v>
      </c>
      <c r="GU8" s="251">
        <f>IF($I8="Percentage of Cash Flow",IF($E8&gt;GU$3-1,(('Operating Pro Forma'!$S$59-'Operating Pro Forma'!$S$62)/12)*'Debt Service'!$F8),IF($E8&gt;GU$3-1,$H8,0))</f>
        <v>0</v>
      </c>
      <c r="GV8" s="251">
        <f>IF($I8="Percentage of Cash Flow",IF($E8&gt;GV$3-1,(('Operating Pro Forma'!$S$59-'Operating Pro Forma'!$S$62)/12)*'Debt Service'!$F8),IF($E8&gt;GV$3-1,$H8,0))</f>
        <v>0</v>
      </c>
      <c r="GW8" s="251">
        <f>IF($I8="Percentage of Cash Flow",IF($E8&gt;GW$3-1,(('Operating Pro Forma'!$S$59-'Operating Pro Forma'!$S$62)/12)*'Debt Service'!$F8),IF($E8&gt;GW$3-1,$H8,0))</f>
        <v>0</v>
      </c>
      <c r="GX8" s="251">
        <f>IF($I8="Percentage of Cash Flow",IF($E8&gt;GX$3-1,(('Operating Pro Forma'!$S$59-'Operating Pro Forma'!$S$62)/12)*'Debt Service'!$F8),IF($E8&gt;GX$3-1,$H8,0))</f>
        <v>0</v>
      </c>
      <c r="GY8" s="250">
        <f t="shared" si="15"/>
        <v>0</v>
      </c>
      <c r="GZ8" s="251">
        <f>IF($I8="Percentage of Cash Flow",IF($E8&gt;GZ$3-1,(('Operating Pro Forma'!$T$59-'Operating Pro Forma'!$T$62)/12)*'Debt Service'!$F8),IF($E8&gt;GZ$3-1,$H8,0))</f>
        <v>0</v>
      </c>
      <c r="HA8" s="251">
        <f>IF($I8="Percentage of Cash Flow",IF($E8&gt;HA$3-1,(('Operating Pro Forma'!$T$59-'Operating Pro Forma'!$T$62)/12)*'Debt Service'!$F8),IF($E8&gt;HA$3-1,$H8,0))</f>
        <v>0</v>
      </c>
      <c r="HB8" s="251">
        <f>IF($I8="Percentage of Cash Flow",IF($E8&gt;HB$3-1,(('Operating Pro Forma'!$T$59-'Operating Pro Forma'!$T$62)/12)*'Debt Service'!$F8),IF($E8&gt;HB$3-1,$H8,0))</f>
        <v>0</v>
      </c>
      <c r="HC8" s="251">
        <f>IF($I8="Percentage of Cash Flow",IF($E8&gt;HC$3-1,(('Operating Pro Forma'!$T$59-'Operating Pro Forma'!$T$62)/12)*'Debt Service'!$F8),IF($E8&gt;HC$3-1,$H8,0))</f>
        <v>0</v>
      </c>
      <c r="HD8" s="251">
        <f>IF($I8="Percentage of Cash Flow",IF($E8&gt;HD$3-1,(('Operating Pro Forma'!$T$59-'Operating Pro Forma'!$T$62)/12)*'Debt Service'!$F8),IF($E8&gt;HD$3-1,$H8,0))</f>
        <v>0</v>
      </c>
      <c r="HE8" s="251">
        <f>IF($I8="Percentage of Cash Flow",IF($E8&gt;HE$3-1,(('Operating Pro Forma'!$T$59-'Operating Pro Forma'!$T$62)/12)*'Debt Service'!$F8),IF($E8&gt;HE$3-1,$H8,0))</f>
        <v>0</v>
      </c>
      <c r="HF8" s="251">
        <f>IF($I8="Percentage of Cash Flow",IF($E8&gt;HF$3-1,(('Operating Pro Forma'!$T$59-'Operating Pro Forma'!$T$62)/12)*'Debt Service'!$F8),IF($E8&gt;HF$3-1,$H8,0))</f>
        <v>0</v>
      </c>
      <c r="HG8" s="251">
        <f>IF($I8="Percentage of Cash Flow",IF($E8&gt;HG$3-1,(('Operating Pro Forma'!$T$59-'Operating Pro Forma'!$T$62)/12)*'Debt Service'!$F8),IF($E8&gt;HG$3-1,$H8,0))</f>
        <v>0</v>
      </c>
      <c r="HH8" s="251">
        <f>IF($I8="Percentage of Cash Flow",IF($E8&gt;HH$3-1,(('Operating Pro Forma'!$T$59-'Operating Pro Forma'!$T$62)/12)*'Debt Service'!$F8),IF($E8&gt;HH$3-1,$H8,0))</f>
        <v>0</v>
      </c>
      <c r="HI8" s="251">
        <f>IF($I8="Percentage of Cash Flow",IF($E8&gt;HI$3-1,(('Operating Pro Forma'!$T$59-'Operating Pro Forma'!$T$62)/12)*'Debt Service'!$F8),IF($E8&gt;HI$3-1,$H8,0))</f>
        <v>0</v>
      </c>
      <c r="HJ8" s="251">
        <f>IF($I8="Percentage of Cash Flow",IF($E8&gt;HJ$3-1,(('Operating Pro Forma'!$T$59-'Operating Pro Forma'!$T$62)/12)*'Debt Service'!$F8),IF($E8&gt;HJ$3-1,$H8,0))</f>
        <v>0</v>
      </c>
      <c r="HK8" s="251">
        <f>IF($I8="Percentage of Cash Flow",IF($E8&gt;HK$3-1,(('Operating Pro Forma'!$T$59-'Operating Pro Forma'!$T$62)/12)*'Debt Service'!$F8),IF($E8&gt;HK$3-1,$H8,0))</f>
        <v>0</v>
      </c>
      <c r="HL8" s="250">
        <f t="shared" si="16"/>
        <v>0</v>
      </c>
      <c r="HM8" s="251">
        <f>IF($I8="Percentage of Cash Flow",IF($E8&gt;HM$3-1,(('Operating Pro Forma'!$U$59-'Operating Pro Forma'!$U$62)/12)*'Debt Service'!$F8),IF($E8&gt;HM$3-1,$H8,0))</f>
        <v>0</v>
      </c>
      <c r="HN8" s="251">
        <f>IF($I8="Percentage of Cash Flow",IF($E8&gt;HN$3-1,(('Operating Pro Forma'!$U$59-'Operating Pro Forma'!$U$62)/12)*'Debt Service'!$F8),IF($E8&gt;HN$3-1,$H8,0))</f>
        <v>0</v>
      </c>
      <c r="HO8" s="251">
        <f>IF($I8="Percentage of Cash Flow",IF($E8&gt;HO$3-1,(('Operating Pro Forma'!$U$59-'Operating Pro Forma'!$U$62)/12)*'Debt Service'!$F8),IF($E8&gt;HO$3-1,$H8,0))</f>
        <v>0</v>
      </c>
      <c r="HP8" s="251">
        <f>IF($I8="Percentage of Cash Flow",IF($E8&gt;HP$3-1,(('Operating Pro Forma'!$U$59-'Operating Pro Forma'!$U$62)/12)*'Debt Service'!$F8),IF($E8&gt;HP$3-1,$H8,0))</f>
        <v>0</v>
      </c>
      <c r="HQ8" s="251">
        <f>IF($I8="Percentage of Cash Flow",IF($E8&gt;HQ$3-1,(('Operating Pro Forma'!$U$59-'Operating Pro Forma'!$U$62)/12)*'Debt Service'!$F8),IF($E8&gt;HQ$3-1,$H8,0))</f>
        <v>0</v>
      </c>
      <c r="HR8" s="251">
        <f>IF($I8="Percentage of Cash Flow",IF($E8&gt;HR$3-1,(('Operating Pro Forma'!$U$59-'Operating Pro Forma'!$U$62)/12)*'Debt Service'!$F8),IF($E8&gt;HR$3-1,$H8,0))</f>
        <v>0</v>
      </c>
      <c r="HS8" s="251">
        <f>IF($I8="Percentage of Cash Flow",IF($E8&gt;HS$3-1,(('Operating Pro Forma'!$U$59-'Operating Pro Forma'!$U$62)/12)*'Debt Service'!$F8),IF($E8&gt;HS$3-1,$H8,0))</f>
        <v>0</v>
      </c>
      <c r="HT8" s="251">
        <f>IF($I8="Percentage of Cash Flow",IF($E8&gt;HT$3-1,(('Operating Pro Forma'!$U$59-'Operating Pro Forma'!$U$62)/12)*'Debt Service'!$F8),IF($E8&gt;HT$3-1,$H8,0))</f>
        <v>0</v>
      </c>
      <c r="HU8" s="251">
        <f>IF($I8="Percentage of Cash Flow",IF($E8&gt;HU$3-1,(('Operating Pro Forma'!$U$59-'Operating Pro Forma'!$U$62)/12)*'Debt Service'!$F8),IF($E8&gt;HU$3-1,$H8,0))</f>
        <v>0</v>
      </c>
      <c r="HV8" s="251">
        <f>IF($I8="Percentage of Cash Flow",IF($E8&gt;HV$3-1,(('Operating Pro Forma'!$U$59-'Operating Pro Forma'!$U$62)/12)*'Debt Service'!$F8),IF($E8&gt;HV$3-1,$H8,0))</f>
        <v>0</v>
      </c>
      <c r="HW8" s="251">
        <f>IF($I8="Percentage of Cash Flow",IF($E8&gt;HW$3-1,(('Operating Pro Forma'!$U$59-'Operating Pro Forma'!$U$62)/12)*'Debt Service'!$F8),IF($E8&gt;HW$3-1,$H8,0))</f>
        <v>0</v>
      </c>
      <c r="HX8" s="251">
        <f>IF($I8="Percentage of Cash Flow",IF($E8&gt;HX$3-1,(('Operating Pro Forma'!$U$59-'Operating Pro Forma'!$U$62)/12)*'Debt Service'!$F8),IF($E8&gt;HX$3-1,$H8,0))</f>
        <v>0</v>
      </c>
      <c r="HY8" s="250">
        <f t="shared" si="17"/>
        <v>0</v>
      </c>
      <c r="HZ8" s="251">
        <f>IF($I8="Percentage of Cash Flow",IF($E8&gt;HZ$3-1,(('Operating Pro Forma'!$V$59-'Operating Pro Forma'!$V$62)/12)*'Debt Service'!$F8),IF($E8&gt;HZ$3-1,$H8,0))</f>
        <v>0</v>
      </c>
      <c r="IA8" s="251">
        <f>IF($I8="Percentage of Cash Flow",IF($E8&gt;IA$3-1,(('Operating Pro Forma'!$V$59-'Operating Pro Forma'!$V$62)/12)*'Debt Service'!$F8),IF($E8&gt;IA$3-1,$H8,0))</f>
        <v>0</v>
      </c>
      <c r="IB8" s="251">
        <f>IF($I8="Percentage of Cash Flow",IF($E8&gt;IB$3-1,(('Operating Pro Forma'!$V$59-'Operating Pro Forma'!$V$62)/12)*'Debt Service'!$F8),IF($E8&gt;IB$3-1,$H8,0))</f>
        <v>0</v>
      </c>
      <c r="IC8" s="251">
        <f>IF($I8="Percentage of Cash Flow",IF($E8&gt;IC$3-1,(('Operating Pro Forma'!$V$59-'Operating Pro Forma'!$V$62)/12)*'Debt Service'!$F8),IF($E8&gt;IC$3-1,$H8,0))</f>
        <v>0</v>
      </c>
      <c r="ID8" s="251">
        <f>IF($I8="Percentage of Cash Flow",IF($E8&gt;ID$3-1,(('Operating Pro Forma'!$V$59-'Operating Pro Forma'!$V$62)/12)*'Debt Service'!$F8),IF($E8&gt;ID$3-1,$H8,0))</f>
        <v>0</v>
      </c>
      <c r="IE8" s="251">
        <f>IF($I8="Percentage of Cash Flow",IF($E8&gt;IE$3-1,(('Operating Pro Forma'!$V$59-'Operating Pro Forma'!$V$62)/12)*'Debt Service'!$F8),IF($E8&gt;IE$3-1,$H8,0))</f>
        <v>0</v>
      </c>
      <c r="IF8" s="251">
        <f>IF($I8="Percentage of Cash Flow",IF($E8&gt;IF$3-1,(('Operating Pro Forma'!$V$59-'Operating Pro Forma'!$V$62)/12)*'Debt Service'!$F8),IF($E8&gt;IF$3-1,$H8,0))</f>
        <v>0</v>
      </c>
      <c r="IG8" s="251">
        <f>IF($I8="Percentage of Cash Flow",IF($E8&gt;IG$3-1,(('Operating Pro Forma'!$V$59-'Operating Pro Forma'!$V$62)/12)*'Debt Service'!$F8),IF($E8&gt;IG$3-1,$H8,0))</f>
        <v>0</v>
      </c>
      <c r="IH8" s="251">
        <f>IF($I8="Percentage of Cash Flow",IF($E8&gt;IH$3-1,(('Operating Pro Forma'!$V$59-'Operating Pro Forma'!$V$62)/12)*'Debt Service'!$F8),IF($E8&gt;IH$3-1,$H8,0))</f>
        <v>0</v>
      </c>
      <c r="II8" s="251">
        <f>IF($I8="Percentage of Cash Flow",IF($E8&gt;II$3-1,(('Operating Pro Forma'!$V$59-'Operating Pro Forma'!$V$62)/12)*'Debt Service'!$F8),IF($E8&gt;II$3-1,$H8,0))</f>
        <v>0</v>
      </c>
      <c r="IJ8" s="251">
        <f>IF($I8="Percentage of Cash Flow",IF($E8&gt;IJ$3-1,(('Operating Pro Forma'!$V$59-'Operating Pro Forma'!$V$62)/12)*'Debt Service'!$F8),IF($E8&gt;IJ$3-1,$H8,0))</f>
        <v>0</v>
      </c>
      <c r="IK8" s="251">
        <f>IF($I8="Percentage of Cash Flow",IF($E8&gt;IK$3-1,(('Operating Pro Forma'!$V$59-'Operating Pro Forma'!$V$62)/12)*'Debt Service'!$F8),IF($E8&gt;IK$3-1,$H8,0))</f>
        <v>0</v>
      </c>
      <c r="IL8" s="250">
        <f t="shared" si="18"/>
        <v>0</v>
      </c>
      <c r="IM8" s="251">
        <f>IF($I8="Percentage of Cash Flow",IF($E8&gt;IM$3-1,(('Operating Pro Forma'!$W$59-'Operating Pro Forma'!$W$62)/12)*'Debt Service'!#REF!),IF($E8&gt;IM$3-1,$H8,0))</f>
        <v>0</v>
      </c>
      <c r="IN8" s="251">
        <f>IF($I8="Percentage of Cash Flow",IF($E8&gt;IN$3-1,(('Operating Pro Forma'!$W$59-'Operating Pro Forma'!$W$62)/12)*'Debt Service'!#REF!),IF($E8&gt;IN$3-1,$H8,0))</f>
        <v>0</v>
      </c>
      <c r="IO8" s="251">
        <f>IF($I8="Percentage of Cash Flow",IF($E8&gt;IO$3-1,(('Operating Pro Forma'!$W$59-'Operating Pro Forma'!$W$62)/12)*'Debt Service'!#REF!),IF($E8&gt;IO$3-1,$H8,0))</f>
        <v>0</v>
      </c>
      <c r="IP8" s="251">
        <f>IF($I8="Percentage of Cash Flow",IF($E8&gt;IP$3-1,(('Operating Pro Forma'!$W$59-'Operating Pro Forma'!$W$62)/12)*'Debt Service'!#REF!),IF($E8&gt;IP$3-1,$H8,0))</f>
        <v>0</v>
      </c>
      <c r="IQ8" s="251">
        <f>IF($I8="Percentage of Cash Flow",IF($E8&gt;IQ$3-1,(('Operating Pro Forma'!$W$59-'Operating Pro Forma'!$W$62)/12)*'Debt Service'!#REF!),IF($E8&gt;IQ$3-1,$H8,0))</f>
        <v>0</v>
      </c>
      <c r="IR8" s="251">
        <f>IF($I8="Percentage of Cash Flow",IF($E8&gt;IR$3-1,(('Operating Pro Forma'!$W$59-'Operating Pro Forma'!$W$62)/12)*'Debt Service'!#REF!),IF($E8&gt;IR$3-1,$H8,0))</f>
        <v>0</v>
      </c>
      <c r="IS8" s="251">
        <f>IF($I8="Percentage of Cash Flow",IF($E8&gt;IS$3-1,(('Operating Pro Forma'!$W$59-'Operating Pro Forma'!$W$62)/12)*'Debt Service'!#REF!),IF($E8&gt;IS$3-1,$H8,0))</f>
        <v>0</v>
      </c>
      <c r="IT8" s="251">
        <f>IF($I8="Percentage of Cash Flow",IF($E8&gt;IT$3-1,(('Operating Pro Forma'!$W$59-'Operating Pro Forma'!$W$62)/12)*'Debt Service'!#REF!),IF($E8&gt;IT$3-1,$H8,0))</f>
        <v>0</v>
      </c>
      <c r="IU8" s="251">
        <f>IF($I8="Percentage of Cash Flow",IF($E8&gt;IU$3-1,(('Operating Pro Forma'!$W$59-'Operating Pro Forma'!$W$62)/12)*'Debt Service'!#REF!),IF($E8&gt;IU$3-1,$H8,0))</f>
        <v>0</v>
      </c>
      <c r="IV8" s="251">
        <f>IF($I8="Percentage of Cash Flow",IF($E8&gt;IV$3-1,(('Operating Pro Forma'!$W$59-'Operating Pro Forma'!$W$62)/12)*'Debt Service'!#REF!),IF($E8&gt;IV$3-1,$H8,0))</f>
        <v>0</v>
      </c>
      <c r="IW8" s="251">
        <f>IF($I8="Percentage of Cash Flow",IF($E8&gt;IW$3-1,(('Operating Pro Forma'!$W$59-'Operating Pro Forma'!$W$62)/12)*'Debt Service'!#REF!),IF($E8&gt;IW$3-1,$H8,0))</f>
        <v>0</v>
      </c>
      <c r="IX8" s="251">
        <f>IF($I8="Percentage of Cash Flow",IF($E8&gt;IX$3-1,(('Operating Pro Forma'!$W$59-'Operating Pro Forma'!$W$62)/12)*'Debt Service'!#REF!),IF($E8&gt;IX$3-1,$H8,0))</f>
        <v>0</v>
      </c>
      <c r="IY8" s="250">
        <f t="shared" si="19"/>
        <v>0</v>
      </c>
      <c r="IZ8" s="251">
        <f>IF($I8="Percentage of Cash Flow",IF($E8&gt;IZ$3-1,(('Operating Pro Forma'!$X$59-'Operating Pro Forma'!$X$62)/12)*'Debt Service'!$F8),IF($E8&gt;IZ$3-1,$H8,0))</f>
        <v>0</v>
      </c>
      <c r="JA8" s="251">
        <f>IF($I8="Percentage of Cash Flow",IF($E8&gt;JA$3-1,(('Operating Pro Forma'!$X$59-'Operating Pro Forma'!$X$62)/12)*'Debt Service'!$F8),IF($E8&gt;JA$3-1,$H8,0))</f>
        <v>0</v>
      </c>
      <c r="JB8" s="251">
        <f>IF($I8="Percentage of Cash Flow",IF($E8&gt;JB$3-1,(('Operating Pro Forma'!$X$59-'Operating Pro Forma'!$X$62)/12)*'Debt Service'!$F8),IF($E8&gt;JB$3-1,$H8,0))</f>
        <v>0</v>
      </c>
      <c r="JC8" s="251">
        <f>IF($I8="Percentage of Cash Flow",IF($E8&gt;JC$3-1,(('Operating Pro Forma'!$X$59-'Operating Pro Forma'!$X$62)/12)*'Debt Service'!$F8),IF($E8&gt;JC$3-1,$H8,0))</f>
        <v>0</v>
      </c>
      <c r="JD8" s="251">
        <f>IF($I8="Percentage of Cash Flow",IF($E8&gt;JD$3-1,(('Operating Pro Forma'!$X$59-'Operating Pro Forma'!$X$62)/12)*'Debt Service'!$F8),IF($E8&gt;JD$3-1,$H8,0))</f>
        <v>0</v>
      </c>
      <c r="JE8" s="251">
        <f>IF($I8="Percentage of Cash Flow",IF($E8&gt;JE$3-1,(('Operating Pro Forma'!$X$59-'Operating Pro Forma'!$X$62)/12)*'Debt Service'!$F8),IF($E8&gt;JE$3-1,$H8,0))</f>
        <v>0</v>
      </c>
      <c r="JF8" s="251">
        <f>IF($I8="Percentage of Cash Flow",IF($E8&gt;JF$3-1,(('Operating Pro Forma'!$X$59-'Operating Pro Forma'!$X$62)/12)*'Debt Service'!$F8),IF($E8&gt;JF$3-1,$H8,0))</f>
        <v>0</v>
      </c>
      <c r="JG8" s="251">
        <f>IF($I8="Percentage of Cash Flow",IF($E8&gt;JG$3-1,(('Operating Pro Forma'!$X$59-'Operating Pro Forma'!$X$62)/12)*'Debt Service'!$F8),IF($E8&gt;JG$3-1,$H8,0))</f>
        <v>0</v>
      </c>
      <c r="JH8" s="251">
        <f>IF($I8="Percentage of Cash Flow",IF($E8&gt;JH$3-1,(('Operating Pro Forma'!$X$59-'Operating Pro Forma'!$X$62)/12)*'Debt Service'!$F8),IF($E8&gt;JH$3-1,$H8,0))</f>
        <v>0</v>
      </c>
      <c r="JI8" s="251">
        <f>IF($I8="Percentage of Cash Flow",IF($E8&gt;JI$3-1,(('Operating Pro Forma'!$X$59-'Operating Pro Forma'!$X$62)/12)*'Debt Service'!$F8),IF($E8&gt;JI$3-1,$H8,0))</f>
        <v>0</v>
      </c>
      <c r="JJ8" s="251">
        <f>IF($I8="Percentage of Cash Flow",IF($E8&gt;JJ$3-1,(('Operating Pro Forma'!$X$59-'Operating Pro Forma'!$X$62)/12)*'Debt Service'!$F8),IF($E8&gt;JJ$3-1,$H8,0))</f>
        <v>0</v>
      </c>
      <c r="JK8" s="251">
        <f>IF($I8="Percentage of Cash Flow",IF($E8&gt;JK$3-1,(('Operating Pro Forma'!$X$59-'Operating Pro Forma'!$X$62)/12)*'Debt Service'!$F8),IF($E8&gt;JK$3-1,$H8,0))</f>
        <v>0</v>
      </c>
      <c r="JL8" s="250">
        <f t="shared" si="20"/>
        <v>0</v>
      </c>
      <c r="JM8" s="251">
        <f>IF($I8="Percentage of Cash Flow",IF($E8&gt;JM$3-1,(('Operating Pro Forma'!$Y$59-'Operating Pro Forma'!$Y$62)/12)*'Debt Service'!$F8),IF($E8&gt;JM$3-1,$H8,0))</f>
        <v>0</v>
      </c>
      <c r="JN8" s="251">
        <f>IF($I8="Percentage of Cash Flow",IF($E8&gt;JN$3-1,(('Operating Pro Forma'!$Y$59-'Operating Pro Forma'!$Y$62)/12)*'Debt Service'!$F8),IF($E8&gt;JN$3-1,$H8,0))</f>
        <v>0</v>
      </c>
      <c r="JO8" s="251">
        <f>IF($I8="Percentage of Cash Flow",IF($E8&gt;JO$3-1,(('Operating Pro Forma'!$Y$59-'Operating Pro Forma'!$Y$62)/12)*'Debt Service'!$F8),IF($E8&gt;JO$3-1,$H8,0))</f>
        <v>0</v>
      </c>
      <c r="JP8" s="251">
        <f>IF($I8="Percentage of Cash Flow",IF($E8&gt;JP$3-1,(('Operating Pro Forma'!$Y$59-'Operating Pro Forma'!$Y$62)/12)*'Debt Service'!$F8),IF($E8&gt;JP$3-1,$H8,0))</f>
        <v>0</v>
      </c>
      <c r="JQ8" s="251">
        <f>IF($I8="Percentage of Cash Flow",IF($E8&gt;JQ$3-1,(('Operating Pro Forma'!$Y$59-'Operating Pro Forma'!$Y$62)/12)*'Debt Service'!$F8),IF($E8&gt;JQ$3-1,$H8,0))</f>
        <v>0</v>
      </c>
      <c r="JR8" s="251">
        <f>IF($I8="Percentage of Cash Flow",IF($E8&gt;JR$3-1,(('Operating Pro Forma'!$Y$59-'Operating Pro Forma'!$Y$62)/12)*'Debt Service'!$F8),IF($E8&gt;JR$3-1,$H8,0))</f>
        <v>0</v>
      </c>
      <c r="JS8" s="251">
        <f>IF($I8="Percentage of Cash Flow",IF($E8&gt;JS$3-1,(('Operating Pro Forma'!$Y$59-'Operating Pro Forma'!$Y$62)/12)*'Debt Service'!$F8),IF($E8&gt;JS$3-1,$H8,0))</f>
        <v>0</v>
      </c>
      <c r="JT8" s="251">
        <f>IF($I8="Percentage of Cash Flow",IF($E8&gt;JT$3-1,(('Operating Pro Forma'!$Y$59-'Operating Pro Forma'!$Y$62)/12)*'Debt Service'!$F8),IF($E8&gt;JT$3-1,$H8,0))</f>
        <v>0</v>
      </c>
      <c r="JU8" s="251">
        <f>IF($I8="Percentage of Cash Flow",IF($E8&gt;JU$3-1,(('Operating Pro Forma'!$Y$59-'Operating Pro Forma'!$Y$62)/12)*'Debt Service'!$F8),IF($E8&gt;JU$3-1,$H8,0))</f>
        <v>0</v>
      </c>
      <c r="JV8" s="251">
        <f>IF($I8="Percentage of Cash Flow",IF($E8&gt;JV$3-1,(('Operating Pro Forma'!$Y$59-'Operating Pro Forma'!$Y$62)/12)*'Debt Service'!$F8),IF($E8&gt;JV$3-1,$H8,0))</f>
        <v>0</v>
      </c>
      <c r="JW8" s="251">
        <f>IF($I8="Percentage of Cash Flow",IF($E8&gt;JW$3-1,(('Operating Pro Forma'!$Y$59-'Operating Pro Forma'!$Y$62)/12)*'Debt Service'!$F8),IF($E8&gt;JW$3-1,$H8,0))</f>
        <v>0</v>
      </c>
      <c r="JX8" s="251">
        <f>IF($I8="Percentage of Cash Flow",IF($E8&gt;JX$3-1,(('Operating Pro Forma'!$Y$59-'Operating Pro Forma'!$Y$62)/12)*'Debt Service'!$F8),IF($E8&gt;JX$3-1,$H8,0))</f>
        <v>0</v>
      </c>
      <c r="JY8" s="250">
        <f t="shared" si="30"/>
        <v>0</v>
      </c>
      <c r="JZ8" s="251">
        <f>IF($I8="Percentage of Cash Flow",IF($E8&gt;JZ$3-1,(('Operating Pro Forma'!$Z$59-'Operating Pro Forma'!$Z$62)/12)*'Debt Service'!$F8),IF($E8&gt;JZ$3-1,$H8,0))</f>
        <v>0</v>
      </c>
      <c r="KA8" s="251">
        <f>IF($I8="Percentage of Cash Flow",IF($E8&gt;KA$3-1,(('Operating Pro Forma'!$Z$59-'Operating Pro Forma'!$Z$62)/12)*'Debt Service'!$F8),IF($E8&gt;KA$3-1,$H8,0))</f>
        <v>0</v>
      </c>
      <c r="KB8" s="251">
        <f>IF($I8="Percentage of Cash Flow",IF($E8&gt;KB$3-1,(('Operating Pro Forma'!$Z$59-'Operating Pro Forma'!$Z$62)/12)*'Debt Service'!$F8),IF($E8&gt;KB$3-1,$H8,0))</f>
        <v>0</v>
      </c>
      <c r="KC8" s="251">
        <f>IF($I8="Percentage of Cash Flow",IF($E8&gt;KC$3-1,(('Operating Pro Forma'!$Z$59-'Operating Pro Forma'!$Z$62)/12)*'Debt Service'!$F8),IF($E8&gt;KC$3-1,$H8,0))</f>
        <v>0</v>
      </c>
      <c r="KD8" s="251">
        <f>IF($I8="Percentage of Cash Flow",IF($E8&gt;KD$3-1,(('Operating Pro Forma'!$Z$59-'Operating Pro Forma'!$Z$62)/12)*'Debt Service'!$F8),IF($E8&gt;KD$3-1,$H8,0))</f>
        <v>0</v>
      </c>
      <c r="KE8" s="251">
        <f>IF($I8="Percentage of Cash Flow",IF($E8&gt;KE$3-1,(('Operating Pro Forma'!$Z$59-'Operating Pro Forma'!$Z$62)/12)*'Debt Service'!$F8),IF($E8&gt;KE$3-1,$H8,0))</f>
        <v>0</v>
      </c>
      <c r="KF8" s="251">
        <f>IF($I8="Percentage of Cash Flow",IF($E8&gt;KF$3-1,(('Operating Pro Forma'!$Z$59-'Operating Pro Forma'!$Z$62)/12)*'Debt Service'!$F8),IF($E8&gt;KF$3-1,$H8,0))</f>
        <v>0</v>
      </c>
      <c r="KG8" s="251">
        <f>IF($I8="Percentage of Cash Flow",IF($E8&gt;KG$3-1,(('Operating Pro Forma'!$Z$59-'Operating Pro Forma'!$Z$62)/12)*'Debt Service'!$F8),IF($E8&gt;KG$3-1,$H8,0))</f>
        <v>0</v>
      </c>
      <c r="KH8" s="251">
        <f>IF($I8="Percentage of Cash Flow",IF($E8&gt;KH$3-1,(('Operating Pro Forma'!$Z$59-'Operating Pro Forma'!$Z$62)/12)*'Debt Service'!$F8),IF($E8&gt;KH$3-1,$H8,0))</f>
        <v>0</v>
      </c>
      <c r="KI8" s="251">
        <f>IF($I8="Percentage of Cash Flow",IF($E8&gt;KI$3-1,(('Operating Pro Forma'!$Z$59-'Operating Pro Forma'!$Z$62)/12)*'Debt Service'!$F8),IF($E8&gt;KI$3-1,$H8,0))</f>
        <v>0</v>
      </c>
      <c r="KJ8" s="251">
        <f>IF($I8="Percentage of Cash Flow",IF($E8&gt;KJ$3-1,(('Operating Pro Forma'!$Z$59-'Operating Pro Forma'!$Z$62)/12)*'Debt Service'!$F8),IF($E8&gt;KJ$3-1,$H8,0))</f>
        <v>0</v>
      </c>
      <c r="KK8" s="251">
        <f>IF($I8="Percentage of Cash Flow",IF($E8&gt;KK$3-1,(('Operating Pro Forma'!$Z$59-'Operating Pro Forma'!$Z$62)/12)*'Debt Service'!$F8),IF($E8&gt;KK$3-1,$H8,0))</f>
        <v>0</v>
      </c>
      <c r="KL8" s="250">
        <f t="shared" si="21"/>
        <v>0</v>
      </c>
      <c r="KM8" s="257">
        <f>IF($I8="Percentage of Cash Flow",IF($E8&gt;KM$3-1,(('Operating Pro Forma'!$AA$59-'Operating Pro Forma'!$AA$62)/12)*'Debt Service'!$F8),IF($E8&gt;KM$3-1,$H8,0))</f>
        <v>0</v>
      </c>
      <c r="KN8" s="257">
        <f>IF($I8="Percentage of Cash Flow",IF($E8&gt;KN$3-1,(('Operating Pro Forma'!$AA$59-'Operating Pro Forma'!$AA$62)/12)*'Debt Service'!$F8),IF($E8&gt;KN$3-1,$H8,0))</f>
        <v>0</v>
      </c>
      <c r="KO8" s="257">
        <f>IF($I8="Percentage of Cash Flow",IF($E8&gt;KO$3-1,(('Operating Pro Forma'!$AA$59-'Operating Pro Forma'!$AA$62)/12)*'Debt Service'!$F8),IF($E8&gt;KO$3-1,$H8,0))</f>
        <v>0</v>
      </c>
      <c r="KP8" s="257">
        <f>IF($I8="Percentage of Cash Flow",IF($E8&gt;KP$3-1,(('Operating Pro Forma'!$AA$59-'Operating Pro Forma'!$AA$62)/12)*'Debt Service'!$F8),IF($E8&gt;KP$3-1,$H8,0))</f>
        <v>0</v>
      </c>
      <c r="KQ8" s="257">
        <f>IF($I8="Percentage of Cash Flow",IF($E8&gt;KQ$3-1,(('Operating Pro Forma'!$AA$59-'Operating Pro Forma'!$AA$62)/12)*'Debt Service'!$F8),IF($E8&gt;KQ$3-1,$H8,0))</f>
        <v>0</v>
      </c>
      <c r="KR8" s="257">
        <f>IF($I8="Percentage of Cash Flow",IF($E8&gt;KR$3-1,(('Operating Pro Forma'!$AA$59-'Operating Pro Forma'!$AA$62)/12)*'Debt Service'!$F8),IF($E8&gt;KR$3-1,$H8,0))</f>
        <v>0</v>
      </c>
      <c r="KS8" s="257">
        <f>IF($I8="Percentage of Cash Flow",IF($E8&gt;KS$3-1,(('Operating Pro Forma'!$AA$59-'Operating Pro Forma'!$AA$62)/12)*'Debt Service'!$F8),IF($E8&gt;KS$3-1,$H8,0))</f>
        <v>0</v>
      </c>
      <c r="KT8" s="257">
        <f>IF($I8="Percentage of Cash Flow",IF($E8&gt;KT$3-1,(('Operating Pro Forma'!$AA$59-'Operating Pro Forma'!$AA$62)/12)*'Debt Service'!$F8),IF($E8&gt;KT$3-1,$H8,0))</f>
        <v>0</v>
      </c>
      <c r="KU8" s="257">
        <f>IF($I8="Percentage of Cash Flow",IF($E8&gt;KU$3-1,(('Operating Pro Forma'!$AA$59-'Operating Pro Forma'!$AA$62)/12)*'Debt Service'!$F8),IF($E8&gt;KU$3-1,$H8,0))</f>
        <v>0</v>
      </c>
      <c r="KV8" s="257">
        <f>IF($I8="Percentage of Cash Flow",IF($E8&gt;KV$3-1,(('Operating Pro Forma'!$AA$59-'Operating Pro Forma'!$AA$62)/12)*'Debt Service'!$F8),IF($E8&gt;KV$3-1,$H8,0))</f>
        <v>0</v>
      </c>
      <c r="KW8" s="257">
        <f>IF($I8="Percentage of Cash Flow",IF($E8&gt;KW$3-1,(('Operating Pro Forma'!$AA$59-'Operating Pro Forma'!$AA$62)/12)*'Debt Service'!$F8),IF($E8&gt;KW$3-1,$H8,0))</f>
        <v>0</v>
      </c>
      <c r="KX8" s="257">
        <f>IF($I8="Percentage of Cash Flow",IF($E8&gt;KX$3-1,(('Operating Pro Forma'!$AA$59-'Operating Pro Forma'!$AA$62)/12)*'Debt Service'!$F8),IF($E8&gt;KX$3-1,$H8,0))</f>
        <v>0</v>
      </c>
      <c r="KY8" s="250">
        <f t="shared" si="22"/>
        <v>0</v>
      </c>
      <c r="KZ8" s="257">
        <f>IF($I8="Percentage of Cash Flow",IF($E8&gt;KZ$3-1,(('Operating Pro Forma'!$AB$59-'Operating Pro Forma'!$AB$62)/12)*'Debt Service'!$F8),IF($E8&gt;KZ$3-1,$H8,0))</f>
        <v>0</v>
      </c>
      <c r="LA8" s="257">
        <f>IF($I8="Percentage of Cash Flow",IF($E8&gt;LA$3-1,(('Operating Pro Forma'!$AB$59-'Operating Pro Forma'!$AB$62)/12)*'Debt Service'!$F8),IF($E8&gt;LA$3-1,$H8,0))</f>
        <v>0</v>
      </c>
      <c r="LB8" s="257">
        <f>IF($I8="Percentage of Cash Flow",IF($E8&gt;LB$3-1,(('Operating Pro Forma'!$AB$59-'Operating Pro Forma'!$AB$62)/12)*'Debt Service'!$F8),IF($E8&gt;LB$3-1,$H8,0))</f>
        <v>0</v>
      </c>
      <c r="LC8" s="257">
        <f>IF($I8="Percentage of Cash Flow",IF($E8&gt;LC$3-1,(('Operating Pro Forma'!$AB$59-'Operating Pro Forma'!$AB$62)/12)*'Debt Service'!$F8),IF($E8&gt;LC$3-1,$H8,0))</f>
        <v>0</v>
      </c>
      <c r="LD8" s="257">
        <f>IF($I8="Percentage of Cash Flow",IF($E8&gt;LD$3-1,(('Operating Pro Forma'!$AB$59-'Operating Pro Forma'!$AB$62)/12)*'Debt Service'!$F8),IF($E8&gt;LD$3-1,$H8,0))</f>
        <v>0</v>
      </c>
      <c r="LE8" s="257">
        <f>IF($I8="Percentage of Cash Flow",IF($E8&gt;LE$3-1,(('Operating Pro Forma'!$AB$59-'Operating Pro Forma'!$AB$62)/12)*'Debt Service'!$F8),IF($E8&gt;LE$3-1,$H8,0))</f>
        <v>0</v>
      </c>
      <c r="LF8" s="257">
        <f>IF($I8="Percentage of Cash Flow",IF($E8&gt;LF$3-1,(('Operating Pro Forma'!$AB$59-'Operating Pro Forma'!$AB$62)/12)*'Debt Service'!$F8),IF($E8&gt;LF$3-1,$H8,0))</f>
        <v>0</v>
      </c>
      <c r="LG8" s="257">
        <f>IF($I8="Percentage of Cash Flow",IF($E8&gt;LG$3-1,(('Operating Pro Forma'!$AB$59-'Operating Pro Forma'!$AB$62)/12)*'Debt Service'!$F8),IF($E8&gt;LG$3-1,$H8,0))</f>
        <v>0</v>
      </c>
      <c r="LH8" s="257">
        <f>IF($I8="Percentage of Cash Flow",IF($E8&gt;LH$3-1,(('Operating Pro Forma'!$AB$59-'Operating Pro Forma'!$AB$62)/12)*'Debt Service'!$F8),IF($E8&gt;LH$3-1,$H8,0))</f>
        <v>0</v>
      </c>
      <c r="LI8" s="257">
        <f>IF($I8="Percentage of Cash Flow",IF($E8&gt;LI$3-1,(('Operating Pro Forma'!$AB$59-'Operating Pro Forma'!$AB$62)/12)*'Debt Service'!$F8),IF($E8&gt;LI$3-1,$H8,0))</f>
        <v>0</v>
      </c>
      <c r="LJ8" s="257">
        <f>IF($I8="Percentage of Cash Flow",IF($E8&gt;LJ$3-1,(('Operating Pro Forma'!$AB$59-'Operating Pro Forma'!$AB$62)/12)*'Debt Service'!$F8),IF($E8&gt;LJ$3-1,$H8,0))</f>
        <v>0</v>
      </c>
      <c r="LK8" s="257">
        <f>IF($I8="Percentage of Cash Flow",IF($E8&gt;LK$3-1,(('Operating Pro Forma'!$AB$59-'Operating Pro Forma'!$AB$62)/12)*'Debt Service'!$F8),IF($E8&gt;LK$3-1,$H8,0))</f>
        <v>0</v>
      </c>
      <c r="LL8" s="250">
        <f t="shared" si="23"/>
        <v>0</v>
      </c>
      <c r="LM8" s="257">
        <f>IF($I8="Percentage of Cash Flow",IF($E8&gt;LM$3-1,(('Operating Pro Forma'!$AC$59-'Operating Pro Forma'!$AC$62)/12)*'Debt Service'!$F8),IF($E8&gt;LM$3-1,$H8,0))</f>
        <v>0</v>
      </c>
      <c r="LN8" s="257">
        <f>IF($I8="Percentage of Cash Flow",IF($E8&gt;LN$3-1,(('Operating Pro Forma'!$AC$59-'Operating Pro Forma'!$AC$62)/12)*'Debt Service'!$F8),IF($E8&gt;LN$3-1,$H8,0))</f>
        <v>0</v>
      </c>
      <c r="LO8" s="257">
        <f>IF($I8="Percentage of Cash Flow",IF($E8&gt;LO$3-1,(('Operating Pro Forma'!$AC$59-'Operating Pro Forma'!$AC$62)/12)*'Debt Service'!$F8),IF($E8&gt;LO$3-1,$H8,0))</f>
        <v>0</v>
      </c>
      <c r="LP8" s="257">
        <f>IF($I8="Percentage of Cash Flow",IF($E8&gt;LP$3-1,(('Operating Pro Forma'!$AC$59-'Operating Pro Forma'!$AC$62)/12)*'Debt Service'!$F8),IF($E8&gt;LP$3-1,$H8,0))</f>
        <v>0</v>
      </c>
      <c r="LQ8" s="257">
        <f>IF($I8="Percentage of Cash Flow",IF($E8&gt;LQ$3-1,(('Operating Pro Forma'!$AC$59-'Operating Pro Forma'!$AC$62)/12)*'Debt Service'!$F8),IF($E8&gt;LQ$3-1,$H8,0))</f>
        <v>0</v>
      </c>
      <c r="LR8" s="257">
        <f>IF($I8="Percentage of Cash Flow",IF($E8&gt;LR$3-1,(('Operating Pro Forma'!$AC$59-'Operating Pro Forma'!$AC$62)/12)*'Debt Service'!$F8),IF($E8&gt;LR$3-1,$H8,0))</f>
        <v>0</v>
      </c>
      <c r="LS8" s="257">
        <f>IF($I8="Percentage of Cash Flow",IF($E8&gt;LS$3-1,(('Operating Pro Forma'!$AC$59-'Operating Pro Forma'!$AC$62)/12)*'Debt Service'!$F8),IF($E8&gt;LS$3-1,$H8,0))</f>
        <v>0</v>
      </c>
      <c r="LT8" s="257">
        <f>IF($I8="Percentage of Cash Flow",IF($E8&gt;LT$3-1,(('Operating Pro Forma'!$AC$59-'Operating Pro Forma'!$AC$62)/12)*'Debt Service'!$F8),IF($E8&gt;LT$3-1,$H8,0))</f>
        <v>0</v>
      </c>
      <c r="LU8" s="257">
        <f>IF($I8="Percentage of Cash Flow",IF($E8&gt;LU$3-1,(('Operating Pro Forma'!$AC$59-'Operating Pro Forma'!$AC$62)/12)*'Debt Service'!$F8),IF($E8&gt;LU$3-1,$H8,0))</f>
        <v>0</v>
      </c>
      <c r="LV8" s="257">
        <f>IF($I8="Percentage of Cash Flow",IF($E8&gt;LV$3-1,(('Operating Pro Forma'!$AC$59-'Operating Pro Forma'!$AC$62)/12)*'Debt Service'!$F8),IF($E8&gt;LV$3-1,$H8,0))</f>
        <v>0</v>
      </c>
      <c r="LW8" s="257">
        <f>IF($I8="Percentage of Cash Flow",IF($E8&gt;LW$3-1,(('Operating Pro Forma'!$AC$59-'Operating Pro Forma'!$AC$62)/12)*'Debt Service'!$F8),IF($E8&gt;LW$3-1,$H8,0))</f>
        <v>0</v>
      </c>
      <c r="LX8" s="257">
        <f>IF($I8="Percentage of Cash Flow",IF($E8&gt;LX$3-1,(('Operating Pro Forma'!$AC$59-'Operating Pro Forma'!$AC$62)/12)*'Debt Service'!$F8),IF($E8&gt;LX$3-1,$H8,0))</f>
        <v>0</v>
      </c>
      <c r="LY8" s="250">
        <f t="shared" si="24"/>
        <v>0</v>
      </c>
      <c r="LZ8" s="257">
        <f>IF($I8="Percentage of Cash Flow",IF($E8&gt;LZ$3-1,(('Operating Pro Forma'!$AD$59-'Operating Pro Forma'!$AD$62)/12)*'Debt Service'!$F8),IF($E8&gt;LZ$3-1,$H8,0))</f>
        <v>0</v>
      </c>
      <c r="MA8" s="257">
        <f>IF($I8="Percentage of Cash Flow",IF($E8&gt;MA$3-1,(('Operating Pro Forma'!$AD$59-'Operating Pro Forma'!$AD$62)/12)*'Debt Service'!$F8),IF($E8&gt;MA$3-1,$H8,0))</f>
        <v>0</v>
      </c>
      <c r="MB8" s="257">
        <f>IF($I8="Percentage of Cash Flow",IF($E8&gt;MB$3-1,(('Operating Pro Forma'!$AD$59-'Operating Pro Forma'!$AD$62)/12)*'Debt Service'!$F8),IF($E8&gt;MB$3-1,$H8,0))</f>
        <v>0</v>
      </c>
      <c r="MC8" s="257">
        <f>IF($I8="Percentage of Cash Flow",IF($E8&gt;MC$3-1,(('Operating Pro Forma'!$AD$59-'Operating Pro Forma'!$AD$62)/12)*'Debt Service'!$F8),IF($E8&gt;MC$3-1,$H8,0))</f>
        <v>0</v>
      </c>
      <c r="MD8" s="257">
        <f>IF($I8="Percentage of Cash Flow",IF($E8&gt;MD$3-1,(('Operating Pro Forma'!$AD$59-'Operating Pro Forma'!$AD$62)/12)*'Debt Service'!$F8),IF($E8&gt;MD$3-1,$H8,0))</f>
        <v>0</v>
      </c>
      <c r="ME8" s="257">
        <f>IF($I8="Percentage of Cash Flow",IF($E8&gt;ME$3-1,(('Operating Pro Forma'!$AD$59-'Operating Pro Forma'!$AD$62)/12)*'Debt Service'!$F8),IF($E8&gt;ME$3-1,$H8,0))</f>
        <v>0</v>
      </c>
      <c r="MF8" s="257">
        <f>IF($I8="Percentage of Cash Flow",IF($E8&gt;MF$3-1,(('Operating Pro Forma'!$AD$59-'Operating Pro Forma'!$AD$62)/12)*'Debt Service'!$F8),IF($E8&gt;MF$3-1,$H8,0))</f>
        <v>0</v>
      </c>
      <c r="MG8" s="257">
        <f>IF($I8="Percentage of Cash Flow",IF($E8&gt;MG$3-1,(('Operating Pro Forma'!$AD$59-'Operating Pro Forma'!$AD$62)/12)*'Debt Service'!$F8),IF($E8&gt;MG$3-1,$H8,0))</f>
        <v>0</v>
      </c>
      <c r="MH8" s="257">
        <f>IF($I8="Percentage of Cash Flow",IF($E8&gt;MH$3-1,(('Operating Pro Forma'!$AD$59-'Operating Pro Forma'!$AD$62)/12)*'Debt Service'!$F8),IF($E8&gt;MH$3-1,$H8,0))</f>
        <v>0</v>
      </c>
      <c r="MI8" s="257">
        <f>IF($I8="Percentage of Cash Flow",IF($E8&gt;MI$3-1,(('Operating Pro Forma'!$AD$59-'Operating Pro Forma'!$AD$62)/12)*'Debt Service'!$F8),IF($E8&gt;MI$3-1,$H8,0))</f>
        <v>0</v>
      </c>
      <c r="MJ8" s="257">
        <f>IF($I8="Percentage of Cash Flow",IF($E8&gt;MJ$3-1,(('Operating Pro Forma'!$AD$59-'Operating Pro Forma'!$AD$62)/12)*'Debt Service'!$F8),IF($E8&gt;MJ$3-1,$H8,0))</f>
        <v>0</v>
      </c>
      <c r="MK8" s="257">
        <f>IF($I8="Percentage of Cash Flow",IF($E8&gt;MK$3-1,(('Operating Pro Forma'!$AD$59-'Operating Pro Forma'!$AD$62)/12)*'Debt Service'!$F8),IF($E8&gt;MK$3-1,$H8,0))</f>
        <v>0</v>
      </c>
      <c r="ML8" s="250">
        <f t="shared" si="25"/>
        <v>0</v>
      </c>
      <c r="MM8" s="257">
        <f>IF($I8="Percentage of Cash Flow",IF($E8&gt;MM$3-1,(('Operating Pro Forma'!$AE$59-'Operating Pro Forma'!$AE$62)/12)*'Debt Service'!$F8),IF($E8&gt;MM$3-1,$H8,0))</f>
        <v>0</v>
      </c>
      <c r="MN8" s="257">
        <f>IF($I8="Percentage of Cash Flow",IF($E8&gt;MN$3-1,(('Operating Pro Forma'!$AE$59-'Operating Pro Forma'!$AE$62)/12)*'Debt Service'!$F8),IF($E8&gt;MN$3-1,$H8,0))</f>
        <v>0</v>
      </c>
      <c r="MO8" s="257">
        <f>IF($I8="Percentage of Cash Flow",IF($E8&gt;MO$3-1,(('Operating Pro Forma'!$AE$59-'Operating Pro Forma'!$AE$62)/12)*'Debt Service'!$F8),IF($E8&gt;MO$3-1,$H8,0))</f>
        <v>0</v>
      </c>
      <c r="MP8" s="257">
        <f>IF($I8="Percentage of Cash Flow",IF($E8&gt;MP$3-1,(('Operating Pro Forma'!$AE$59-'Operating Pro Forma'!$AE$62)/12)*'Debt Service'!$F8),IF($E8&gt;MP$3-1,$H8,0))</f>
        <v>0</v>
      </c>
      <c r="MQ8" s="257">
        <f>IF($I8="Percentage of Cash Flow",IF($E8&gt;MQ$3-1,(('Operating Pro Forma'!$AE$59-'Operating Pro Forma'!$AE$62)/12)*'Debt Service'!$F8),IF($E8&gt;MQ$3-1,$H8,0))</f>
        <v>0</v>
      </c>
      <c r="MR8" s="257">
        <f>IF($I8="Percentage of Cash Flow",IF($E8&gt;MR$3-1,(('Operating Pro Forma'!$AE$59-'Operating Pro Forma'!$AE$62)/12)*'Debt Service'!$F8),IF($E8&gt;MR$3-1,$H8,0))</f>
        <v>0</v>
      </c>
      <c r="MS8" s="257">
        <f>IF($I8="Percentage of Cash Flow",IF($E8&gt;MS$3-1,(('Operating Pro Forma'!$AE$59-'Operating Pro Forma'!$AE$62)/12)*'Debt Service'!$F8),IF($E8&gt;MS$3-1,$H8,0))</f>
        <v>0</v>
      </c>
      <c r="MT8" s="257">
        <f>IF($I8="Percentage of Cash Flow",IF($E8&gt;MT$3-1,(('Operating Pro Forma'!$AE$59-'Operating Pro Forma'!$AE$62)/12)*'Debt Service'!$F8),IF($E8&gt;MT$3-1,$H8,0))</f>
        <v>0</v>
      </c>
      <c r="MU8" s="257">
        <f>IF($I8="Percentage of Cash Flow",IF($E8&gt;MU$3-1,(('Operating Pro Forma'!$AE$59-'Operating Pro Forma'!$AE$62)/12)*'Debt Service'!$F8),IF($E8&gt;MU$3-1,$H8,0))</f>
        <v>0</v>
      </c>
      <c r="MV8" s="257">
        <f>IF($I8="Percentage of Cash Flow",IF($E8&gt;MV$3-1,(('Operating Pro Forma'!$AE$59-'Operating Pro Forma'!$AE$62)/12)*'Debt Service'!$F8),IF($E8&gt;MV$3-1,$H8,0))</f>
        <v>0</v>
      </c>
      <c r="MW8" s="257">
        <f>IF($I8="Percentage of Cash Flow",IF($E8&gt;MW$3-1,(('Operating Pro Forma'!$AE$59-'Operating Pro Forma'!$AE$62)/12)*'Debt Service'!$F8),IF($E8&gt;MW$3-1,$H8,0))</f>
        <v>0</v>
      </c>
      <c r="MX8" s="257">
        <f>IF($I8="Percentage of Cash Flow",IF($E8&gt;MX$3-1,(('Operating Pro Forma'!$AE$59-'Operating Pro Forma'!$AE$62)/12)*'Debt Service'!$F8),IF($E8&gt;MX$3-1,$H8,0))</f>
        <v>0</v>
      </c>
      <c r="MY8" s="250">
        <f t="shared" si="26"/>
        <v>0</v>
      </c>
      <c r="MZ8" s="257">
        <f>IF($I8="Percentage of Cash Flow",IF($E8&gt;MZ$3-1,(('Operating Pro Forma'!$AF$59-'Operating Pro Forma'!$AF$62)/12)*'Debt Service'!$F8),IF($E8&gt;MZ$3-1,$H8,0))</f>
        <v>0</v>
      </c>
      <c r="NA8" s="257">
        <f>IF($I8="Percentage of Cash Flow",IF($E8&gt;NA$3-1,(('Operating Pro Forma'!$AF$59-'Operating Pro Forma'!$AF$62)/12)*'Debt Service'!$F8),IF($E8&gt;NA$3-1,$H8,0))</f>
        <v>0</v>
      </c>
      <c r="NB8" s="257">
        <f>IF($I8="Percentage of Cash Flow",IF($E8&gt;NB$3-1,(('Operating Pro Forma'!$AF$59-'Operating Pro Forma'!$AF$62)/12)*'Debt Service'!$F8),IF($E8&gt;NB$3-1,$H8,0))</f>
        <v>0</v>
      </c>
      <c r="NC8" s="257">
        <f>IF($I8="Percentage of Cash Flow",IF($E8&gt;NC$3-1,(('Operating Pro Forma'!$AF$59-'Operating Pro Forma'!$AF$62)/12)*'Debt Service'!$F8),IF($E8&gt;NC$3-1,$H8,0))</f>
        <v>0</v>
      </c>
      <c r="ND8" s="257">
        <f>IF($I8="Percentage of Cash Flow",IF($E8&gt;ND$3-1,(('Operating Pro Forma'!$AF$59-'Operating Pro Forma'!$AF$62)/12)*'Debt Service'!$F8),IF($E8&gt;ND$3-1,$H8,0))</f>
        <v>0</v>
      </c>
      <c r="NE8" s="257">
        <f>IF($I8="Percentage of Cash Flow",IF($E8&gt;NE$3-1,(('Operating Pro Forma'!$AF$59-'Operating Pro Forma'!$AF$62)/12)*'Debt Service'!$F8),IF($E8&gt;NE$3-1,$H8,0))</f>
        <v>0</v>
      </c>
      <c r="NF8" s="257">
        <f>IF($I8="Percentage of Cash Flow",IF($E8&gt;NF$3-1,(('Operating Pro Forma'!$AF$59-'Operating Pro Forma'!$AF$62)/12)*'Debt Service'!$F8),IF($E8&gt;NF$3-1,$H8,0))</f>
        <v>0</v>
      </c>
      <c r="NG8" s="257">
        <f>IF($I8="Percentage of Cash Flow",IF($E8&gt;NG$3-1,(('Operating Pro Forma'!$AF$59-'Operating Pro Forma'!$AF$62)/12)*'Debt Service'!$F8),IF($E8&gt;NG$3-1,$H8,0))</f>
        <v>0</v>
      </c>
      <c r="NH8" s="257">
        <f>IF($I8="Percentage of Cash Flow",IF($E8&gt;NH$3-1,(('Operating Pro Forma'!$AF$59-'Operating Pro Forma'!$AF$62)/12)*'Debt Service'!$F8),IF($E8&gt;NH$3-1,$H8,0))</f>
        <v>0</v>
      </c>
      <c r="NI8" s="257">
        <f>IF($I8="Percentage of Cash Flow",IF($E8&gt;NI$3-1,(('Operating Pro Forma'!$AF$59-'Operating Pro Forma'!$AF$62)/12)*'Debt Service'!$F8),IF($E8&gt;NI$3-1,$H8,0))</f>
        <v>0</v>
      </c>
      <c r="NJ8" s="257">
        <f>IF($I8="Percentage of Cash Flow",IF($E8&gt;NJ$3-1,(('Operating Pro Forma'!$AF$59-'Operating Pro Forma'!$AF$62)/12)*'Debt Service'!$F8),IF($E8&gt;NJ$3-1,$H8,0))</f>
        <v>0</v>
      </c>
      <c r="NK8" s="257">
        <f>IF($I8="Percentage of Cash Flow",IF($E8&gt;NK$3-1,(('Operating Pro Forma'!$AF$59-'Operating Pro Forma'!$AF$62)/12)*'Debt Service'!$F8),IF($E8&gt;NK$3-1,$H8,0))</f>
        <v>0</v>
      </c>
      <c r="NL8" s="250">
        <f t="shared" si="27"/>
        <v>0</v>
      </c>
      <c r="NM8" s="257">
        <f>IF($I8="Percentage of Cash Flow",IF($E8&gt;NM$3-1,(('Operating Pro Forma'!$AG$59-'Operating Pro Forma'!$AG$62)/12)*'Debt Service'!$F8),IF($E8&gt;NM$3-1,$H8,0))</f>
        <v>0</v>
      </c>
      <c r="NN8" s="257">
        <f>IF($I8="Percentage of Cash Flow",IF($E8&gt;NN$3-1,(('Operating Pro Forma'!$AG$59-'Operating Pro Forma'!$AG$62)/12)*'Debt Service'!$F8),IF($E8&gt;NN$3-1,$H8,0))</f>
        <v>0</v>
      </c>
      <c r="NO8" s="257">
        <f>IF($I8="Percentage of Cash Flow",IF($E8&gt;NO$3-1,(('Operating Pro Forma'!$AG$59-'Operating Pro Forma'!$AG$62)/12)*'Debt Service'!$F8),IF($E8&gt;NO$3-1,$H8,0))</f>
        <v>0</v>
      </c>
      <c r="NP8" s="257">
        <f>IF($I8="Percentage of Cash Flow",IF($E8&gt;NP$3-1,(('Operating Pro Forma'!$AG$59-'Operating Pro Forma'!$AG$62)/12)*'Debt Service'!$F8),IF($E8&gt;NP$3-1,$H8,0))</f>
        <v>0</v>
      </c>
      <c r="NQ8" s="257">
        <f>IF($I8="Percentage of Cash Flow",IF($E8&gt;NQ$3-1,(('Operating Pro Forma'!$AG$59-'Operating Pro Forma'!$AG$62)/12)*'Debt Service'!$F8),IF($E8&gt;NQ$3-1,$H8,0))</f>
        <v>0</v>
      </c>
      <c r="NR8" s="257">
        <f>IF($I8="Percentage of Cash Flow",IF($E8&gt;NR$3-1,(('Operating Pro Forma'!$AG$59-'Operating Pro Forma'!$AG$62)/12)*'Debt Service'!$F8),IF($E8&gt;NR$3-1,$H8,0))</f>
        <v>0</v>
      </c>
      <c r="NS8" s="257">
        <f>IF($I8="Percentage of Cash Flow",IF($E8&gt;NS$3-1,(('Operating Pro Forma'!$AG$59-'Operating Pro Forma'!$AG$62)/12)*'Debt Service'!$F8),IF($E8&gt;NS$3-1,$H8,0))</f>
        <v>0</v>
      </c>
      <c r="NT8" s="257">
        <f>IF($I8="Percentage of Cash Flow",IF($E8&gt;NT$3-1,(('Operating Pro Forma'!$AG$59-'Operating Pro Forma'!$AG$62)/12)*'Debt Service'!$F8),IF($E8&gt;NT$3-1,$H8,0))</f>
        <v>0</v>
      </c>
      <c r="NU8" s="257">
        <f>IF($I8="Percentage of Cash Flow",IF($E8&gt;NU$3-1,(('Operating Pro Forma'!$AG$59-'Operating Pro Forma'!$AG$62)/12)*'Debt Service'!$F8),IF($E8&gt;NU$3-1,$H8,0))</f>
        <v>0</v>
      </c>
      <c r="NV8" s="257">
        <f>IF($I8="Percentage of Cash Flow",IF($E8&gt;NV$3-1,(('Operating Pro Forma'!$AG$59-'Operating Pro Forma'!$AG$62)/12)*'Debt Service'!$F8),IF($E8&gt;NV$3-1,$H8,0))</f>
        <v>0</v>
      </c>
      <c r="NW8" s="257">
        <f>IF($I8="Percentage of Cash Flow",IF($E8&gt;NW$3-1,(('Operating Pro Forma'!$AG$59-'Operating Pro Forma'!$AG$62)/12)*'Debt Service'!$F8),IF($E8&gt;NW$3-1,$H8,0))</f>
        <v>0</v>
      </c>
      <c r="NX8" s="257">
        <f>IF($I8="Percentage of Cash Flow",IF($E8&gt;NX$3-1,(('Operating Pro Forma'!$AG$59-'Operating Pro Forma'!$AG$62)/12)*'Debt Service'!$F8),IF($E8&gt;NX$3-1,$H8,0))</f>
        <v>0</v>
      </c>
      <c r="NY8" s="250">
        <f t="shared" si="28"/>
        <v>0</v>
      </c>
      <c r="NZ8" s="257">
        <f>IF($I8="Percentage of Cash Flow",IF($E8&gt;NZ$3-1,(('Operating Pro Forma'!$AH$59-'Operating Pro Forma'!$AH$62)/12)*'Debt Service'!$F8),IF($E8&gt;NZ$3-1,$H8,0))</f>
        <v>0</v>
      </c>
      <c r="OA8" s="257">
        <f>IF($I8="Percentage of Cash Flow",IF($E8&gt;OA$3-1,(('Operating Pro Forma'!$AH$59-'Operating Pro Forma'!$AH$62)/12)*'Debt Service'!$F8),IF($E8&gt;OA$3-1,$H8,0))</f>
        <v>0</v>
      </c>
      <c r="OB8" s="257">
        <f>IF($I8="Percentage of Cash Flow",IF($E8&gt;OB$3-1,(('Operating Pro Forma'!$AH$59-'Operating Pro Forma'!$AH$62)/12)*'Debt Service'!$F8),IF($E8&gt;OB$3-1,$H8,0))</f>
        <v>0</v>
      </c>
      <c r="OC8" s="257">
        <f>IF($I8="Percentage of Cash Flow",IF($E8&gt;OC$3-1,(('Operating Pro Forma'!$AH$59-'Operating Pro Forma'!$AH$62)/12)*'Debt Service'!$F8),IF($E8&gt;OC$3-1,$H8,0))</f>
        <v>0</v>
      </c>
      <c r="OD8" s="257">
        <f>IF($I8="Percentage of Cash Flow",IF($E8&gt;OD$3-1,(('Operating Pro Forma'!$AH$59-'Operating Pro Forma'!$AH$62)/12)*'Debt Service'!$F8),IF($E8&gt;OD$3-1,$H8,0))</f>
        <v>0</v>
      </c>
      <c r="OE8" s="257">
        <f>IF($I8="Percentage of Cash Flow",IF($E8&gt;OE$3-1,(('Operating Pro Forma'!$AH$59-'Operating Pro Forma'!$AH$62)/12)*'Debt Service'!$F8),IF($E8&gt;OE$3-1,$H8,0))</f>
        <v>0</v>
      </c>
      <c r="OF8" s="257">
        <f>IF($I8="Percentage of Cash Flow",IF($E8&gt;OF$3-1,(('Operating Pro Forma'!$AH$59-'Operating Pro Forma'!$AH$62)/12)*'Debt Service'!$F8),IF($E8&gt;OF$3-1,$H8,0))</f>
        <v>0</v>
      </c>
      <c r="OG8" s="257">
        <f>IF($I8="Percentage of Cash Flow",IF($E8&gt;OG$3-1,(('Operating Pro Forma'!$AH$59-'Operating Pro Forma'!$AH$62)/12)*'Debt Service'!$F8),IF($E8&gt;OG$3-1,$H8,0))</f>
        <v>0</v>
      </c>
      <c r="OH8" s="257">
        <f>IF($I8="Percentage of Cash Flow",IF($E8&gt;OH$3-1,(('Operating Pro Forma'!$AH$59-'Operating Pro Forma'!$AH$62)/12)*'Debt Service'!$F8),IF($E8&gt;OH$3-1,$H8,0))</f>
        <v>0</v>
      </c>
      <c r="OI8" s="257">
        <f>IF($I8="Percentage of Cash Flow",IF($E8&gt;OI$3-1,(('Operating Pro Forma'!$AH$59-'Operating Pro Forma'!$AH$62)/12)*'Debt Service'!$F8),IF($E8&gt;OI$3-1,$H8,0))</f>
        <v>0</v>
      </c>
      <c r="OJ8" s="257">
        <f>IF($I8="Percentage of Cash Flow",IF($E8&gt;OJ$3-1,(('Operating Pro Forma'!$AH$59-'Operating Pro Forma'!$AH$62)/12)*'Debt Service'!$F8),IF($E8&gt;OJ$3-1,$H8,0))</f>
        <v>0</v>
      </c>
      <c r="OK8" s="257">
        <f>IF($I8="Percentage of Cash Flow",IF($E8&gt;OK$3-1,(('Operating Pro Forma'!$AH$59-'Operating Pro Forma'!$AH$62)/12)*'Debt Service'!$F8),IF($E8&gt;OK$3-1,$H8,0))</f>
        <v>0</v>
      </c>
      <c r="OL8" s="250">
        <f t="shared" si="29"/>
        <v>0</v>
      </c>
    </row>
    <row r="9" spans="1:402" x14ac:dyDescent="0.25">
      <c r="A9" s="243">
        <f>'Funding Sources'!A9</f>
        <v>0</v>
      </c>
      <c r="B9" s="222">
        <f>'Funding Sources'!B9:C9</f>
        <v>0</v>
      </c>
      <c r="C9" s="244">
        <f>'Funding Sources'!G9</f>
        <v>0</v>
      </c>
      <c r="D9" s="245"/>
      <c r="E9" s="246"/>
      <c r="F9" s="247"/>
      <c r="G9" s="244">
        <f>IF(E9&gt;0,IF(I9&lt;&gt;"Percentage of Cash Flow",PMT(F9/12,E9,-C9,0,0),0),0)</f>
        <v>0</v>
      </c>
      <c r="H9" s="245"/>
      <c r="I9" s="246"/>
      <c r="J9" s="248"/>
      <c r="M9" s="249">
        <f>IF($I9="Percentage of Cash Flow",IF($E9&gt;M$3-1,(('Operating Pro Forma'!$E$59-'Operating Pro Forma'!$E$62)/12)*'Debt Service'!$F9),IF($E9&gt;M$3-1,$H9,0))</f>
        <v>0</v>
      </c>
      <c r="N9" s="249">
        <f>IF($I9="Percentage of Cash Flow",IF($E9&gt;N$3-1,(('Operating Pro Forma'!$E$59-'Operating Pro Forma'!$E$62)/12)*'Debt Service'!$F9),IF($E9&gt;N$3-1,$H9,0))</f>
        <v>0</v>
      </c>
      <c r="O9" s="249">
        <f>IF($I9="Percentage of Cash Flow",IF($E9&gt;O$3-1,(('Operating Pro Forma'!$E$59-'Operating Pro Forma'!$E$62)/12)*'Debt Service'!$F9),IF($E9&gt;O$3-1,$H9,0))</f>
        <v>0</v>
      </c>
      <c r="P9" s="249">
        <f>IF($I9="Percentage of Cash Flow",IF($E9&gt;P$3-1,(('Operating Pro Forma'!$E$59-'Operating Pro Forma'!$E$62)/12)*'Debt Service'!$F9),IF($E9&gt;P$3-1,$H9,0))</f>
        <v>0</v>
      </c>
      <c r="Q9" s="249">
        <f>IF($I9="Percentage of Cash Flow",IF($E9&gt;Q$3-1,(('Operating Pro Forma'!$E$59-'Operating Pro Forma'!$E$62)/12)*'Debt Service'!$F9),IF($E9&gt;Q$3-1,$H9,0))</f>
        <v>0</v>
      </c>
      <c r="R9" s="249">
        <f>IF($I9="Percentage of Cash Flow",IF($E9&gt;R$3-1,(('Operating Pro Forma'!$E$59-'Operating Pro Forma'!$E$62)/12)*'Debt Service'!$F9),IF($E9&gt;R$3-1,$H9,0))</f>
        <v>0</v>
      </c>
      <c r="S9" s="249">
        <f>IF($I9="Percentage of Cash Flow",IF($E9&gt;S$3-1,(('Operating Pro Forma'!$E$59-'Operating Pro Forma'!$E$62)/12)*'Debt Service'!$F9),IF($E9&gt;S$3-1,$H9,0))</f>
        <v>0</v>
      </c>
      <c r="T9" s="249">
        <f>IF($I9="Percentage of Cash Flow",IF($E9&gt;T$3-1,(('Operating Pro Forma'!$E$59-'Operating Pro Forma'!$E$62)/12)*'Debt Service'!$F9),IF($E9&gt;T$3-1,$H9,0))</f>
        <v>0</v>
      </c>
      <c r="U9" s="249">
        <f>IF($I9="Percentage of Cash Flow",IF($E9&gt;U$3-1,(('Operating Pro Forma'!$E$59-'Operating Pro Forma'!$E$62)/12)*'Debt Service'!$F9),IF($E9&gt;U$3-1,$H9,0))</f>
        <v>0</v>
      </c>
      <c r="V9" s="249">
        <f>IF($I9="Percentage of Cash Flow",IF($E9&gt;V$3-1,(('Operating Pro Forma'!$E$59-'Operating Pro Forma'!$E$62)/12)*'Debt Service'!$F9),IF($E9&gt;V$3-1,$H9,0))</f>
        <v>0</v>
      </c>
      <c r="W9" s="249">
        <f>IF($I9="Percentage of Cash Flow",IF($E9&gt;W$3-1,(('Operating Pro Forma'!$E$59-'Operating Pro Forma'!$E$62)/12)*'Debt Service'!$F9),IF($E9&gt;W$3-1,$H9,0))</f>
        <v>0</v>
      </c>
      <c r="X9" s="249">
        <f>IF($I9="Percentage of Cash Flow",IF($E9&gt;X$3-1,(('Operating Pro Forma'!$E$59-'Operating Pro Forma'!$E$62)/12)*'Debt Service'!$F9),IF($E9&gt;X$3-1,$H9,0))</f>
        <v>0</v>
      </c>
      <c r="Y9" s="250">
        <f t="shared" si="1"/>
        <v>0</v>
      </c>
      <c r="Z9" s="251">
        <f>IF($I9="Percentage of Cash Flow",IF($E9&gt;Z$3-1,(('Operating Pro Forma'!$F$59-'Operating Pro Forma'!$F$62)/12)*'Debt Service'!$F9),IF($E9&gt;Z$3-1,$H9,0))</f>
        <v>0</v>
      </c>
      <c r="AA9" s="251">
        <f>IF($I9="Percentage of Cash Flow",IF($E9&gt;AA$3-1,(('Operating Pro Forma'!$F$59-'Operating Pro Forma'!$F$62)/12)*'Debt Service'!$F9),IF($E9&gt;AA$3-1,$H9,0))</f>
        <v>0</v>
      </c>
      <c r="AB9" s="251">
        <f>IF($I9="Percentage of Cash Flow",IF($E9&gt;AB$3-1,(('Operating Pro Forma'!$F$59-'Operating Pro Forma'!$F$62)/12)*'Debt Service'!$F9),IF($E9&gt;AB$3-1,$H9,0))</f>
        <v>0</v>
      </c>
      <c r="AC9" s="251">
        <f>IF($I9="Percentage of Cash Flow",IF($E9&gt;AC$3-1,(('Operating Pro Forma'!$F$59-'Operating Pro Forma'!$F$62)/12)*'Debt Service'!$F9),IF($E9&gt;AC$3-1,$H9,0))</f>
        <v>0</v>
      </c>
      <c r="AD9" s="251">
        <f>IF($I9="Percentage of Cash Flow",IF($E9&gt;AD$3-1,(('Operating Pro Forma'!$F$59-'Operating Pro Forma'!$F$62)/12)*'Debt Service'!$F9),IF($E9&gt;AD$3-1,$H9,0))</f>
        <v>0</v>
      </c>
      <c r="AE9" s="251">
        <f>IF($I9="Percentage of Cash Flow",IF($E9&gt;AE$3-1,(('Operating Pro Forma'!$F$59-'Operating Pro Forma'!$F$62)/12)*'Debt Service'!$F9),IF($E9&gt;AE$3-1,$H9,0))</f>
        <v>0</v>
      </c>
      <c r="AF9" s="251">
        <f>IF($I9="Percentage of Cash Flow",IF($E9&gt;AF$3-1,(('Operating Pro Forma'!$F$59-'Operating Pro Forma'!$F$62)/12)*'Debt Service'!$F9),IF($E9&gt;AF$3-1,$H9,0))</f>
        <v>0</v>
      </c>
      <c r="AG9" s="251">
        <f>IF($I9="Percentage of Cash Flow",IF($E9&gt;AG$3-1,(('Operating Pro Forma'!$F$59-'Operating Pro Forma'!$F$62)/12)*'Debt Service'!$F9),IF($E9&gt;AG$3-1,$H9,0))</f>
        <v>0</v>
      </c>
      <c r="AH9" s="251">
        <f>IF($I9="Percentage of Cash Flow",IF($E9&gt;AH$3-1,(('Operating Pro Forma'!$F$59-'Operating Pro Forma'!$F$62)/12)*'Debt Service'!$F9),IF($E9&gt;AH$3-1,$H9,0))</f>
        <v>0</v>
      </c>
      <c r="AI9" s="251">
        <f>IF($I9="Percentage of Cash Flow",IF($E9&gt;AI$3-1,(('Operating Pro Forma'!$F$59-'Operating Pro Forma'!$F$62)/12)*'Debt Service'!$F9),IF($E9&gt;AI$3-1,$H9,0))</f>
        <v>0</v>
      </c>
      <c r="AJ9" s="251">
        <f>IF($I9="Percentage of Cash Flow",IF($E9&gt;AJ$3-1,(('Operating Pro Forma'!$F$59-'Operating Pro Forma'!$F$62)/12)*'Debt Service'!$F9),IF($E9&gt;AJ$3-1,$H9,0))</f>
        <v>0</v>
      </c>
      <c r="AK9" s="251">
        <f>IF($I9="Percentage of Cash Flow",IF($E9&gt;AK$3-1,(('Operating Pro Forma'!$F$59-'Operating Pro Forma'!$F$62)/12)*'Debt Service'!$F9),IF($E9&gt;AK$3-1,$H9,0))</f>
        <v>0</v>
      </c>
      <c r="AL9" s="250">
        <f t="shared" si="2"/>
        <v>0</v>
      </c>
      <c r="AM9" s="251">
        <f>IF($I9="Percentage of Cash Flow",IF($E9&gt;AM$3-1,(('Operating Pro Forma'!$G$59-'Operating Pro Forma'!$G$62)/12)*'Debt Service'!$F9),IF($E9&gt;AM$3-1,$H9,0))</f>
        <v>0</v>
      </c>
      <c r="AN9" s="251">
        <f>IF($I9="Percentage of Cash Flow",IF($E9&gt;AN$3-1,(('Operating Pro Forma'!$G$59-'Operating Pro Forma'!$G$62)/12)*'Debt Service'!$F9),IF($E9&gt;AN$3-1,$H9,0))</f>
        <v>0</v>
      </c>
      <c r="AO9" s="251">
        <f>IF($I9="Percentage of Cash Flow",IF($E9&gt;AO$3-1,(('Operating Pro Forma'!$G$59-'Operating Pro Forma'!$G$62)/12)*'Debt Service'!$F9),IF($E9&gt;AO$3-1,$H9,0))</f>
        <v>0</v>
      </c>
      <c r="AP9" s="251">
        <f>IF($I9="Percentage of Cash Flow",IF($E9&gt;AP$3-1,(('Operating Pro Forma'!$G$59-'Operating Pro Forma'!$G$62)/12)*'Debt Service'!$F9),IF($E9&gt;AP$3-1,$H9,0))</f>
        <v>0</v>
      </c>
      <c r="AQ9" s="251">
        <f>IF($I9="Percentage of Cash Flow",IF($E9&gt;AQ$3-1,(('Operating Pro Forma'!$G$59-'Operating Pro Forma'!$G$62)/12)*'Debt Service'!$F9),IF($E9&gt;AQ$3-1,$H9,0))</f>
        <v>0</v>
      </c>
      <c r="AR9" s="251">
        <f>IF($I9="Percentage of Cash Flow",IF($E9&gt;AR$3-1,(('Operating Pro Forma'!$G$59-'Operating Pro Forma'!$G$62)/12)*'Debt Service'!$F9),IF($E9&gt;AR$3-1,$H9,0))</f>
        <v>0</v>
      </c>
      <c r="AS9" s="251">
        <f>IF($I9="Percentage of Cash Flow",IF($E9&gt;AS$3-1,(('Operating Pro Forma'!$G$59-'Operating Pro Forma'!$G$62)/12)*'Debt Service'!$F9),IF($E9&gt;AS$3-1,$H9,0))</f>
        <v>0</v>
      </c>
      <c r="AT9" s="251">
        <f>IF($I9="Percentage of Cash Flow",IF($E9&gt;AT$3-1,(('Operating Pro Forma'!$G$59-'Operating Pro Forma'!$G$62)/12)*'Debt Service'!$F9),IF($E9&gt;AT$3-1,$H9,0))</f>
        <v>0</v>
      </c>
      <c r="AU9" s="251">
        <f>IF($I9="Percentage of Cash Flow",IF($E9&gt;AU$3-1,(('Operating Pro Forma'!$G$59-'Operating Pro Forma'!$G$62)/12)*'Debt Service'!$F9),IF($E9&gt;AU$3-1,$H9,0))</f>
        <v>0</v>
      </c>
      <c r="AV9" s="251">
        <f>IF($I9="Percentage of Cash Flow",IF($E9&gt;AV$3-1,(('Operating Pro Forma'!$G$59-'Operating Pro Forma'!$G$62)/12)*'Debt Service'!$F9),IF($E9&gt;AV$3-1,$H9,0))</f>
        <v>0</v>
      </c>
      <c r="AW9" s="251">
        <f>IF($I9="Percentage of Cash Flow",IF($E9&gt;AW$3-1,(('Operating Pro Forma'!$G$59-'Operating Pro Forma'!$G$62)/12)*'Debt Service'!$F9),IF($E9&gt;AW$3-1,$H9,0))</f>
        <v>0</v>
      </c>
      <c r="AX9" s="251">
        <f>IF($I9="Percentage of Cash Flow",IF($E9&gt;AX$3-1,(('Operating Pro Forma'!$G$59-'Operating Pro Forma'!$G$62)/12)*'Debt Service'!$F9),IF($E9&gt;AX$3-1,$H9,0))</f>
        <v>0</v>
      </c>
      <c r="AY9" s="250">
        <f t="shared" si="3"/>
        <v>0</v>
      </c>
      <c r="AZ9" s="251">
        <f>IF($I9="Percentage of Cash Flow",IF($E9&gt;AZ$3-1,(('Operating Pro Forma'!$H$59-'Operating Pro Forma'!$H$62)/12)*'Debt Service'!$F9),IF($E9&gt;AZ$3-1,$H9,0))</f>
        <v>0</v>
      </c>
      <c r="BA9" s="251">
        <f>IF($I9="Percentage of Cash Flow",IF($E9&gt;BA$3-1,(('Operating Pro Forma'!$H$59-'Operating Pro Forma'!$H$62)/12)*'Debt Service'!$F9),IF($E9&gt;BA$3-1,$H9,0))</f>
        <v>0</v>
      </c>
      <c r="BB9" s="251">
        <f>IF($I9="Percentage of Cash Flow",IF($E9&gt;BB$3-1,(('Operating Pro Forma'!$H$59-'Operating Pro Forma'!$H$62)/12)*'Debt Service'!$F9),IF($E9&gt;BB$3-1,$H9,0))</f>
        <v>0</v>
      </c>
      <c r="BC9" s="251">
        <f>IF($I9="Percentage of Cash Flow",IF($E9&gt;BC$3-1,(('Operating Pro Forma'!$H$59-'Operating Pro Forma'!$H$62)/12)*'Debt Service'!$F9),IF($E9&gt;BC$3-1,$H9,0))</f>
        <v>0</v>
      </c>
      <c r="BD9" s="251">
        <f>IF($I9="Percentage of Cash Flow",IF($E9&gt;BD$3-1,(('Operating Pro Forma'!$H$59-'Operating Pro Forma'!$H$62)/12)*'Debt Service'!$F9),IF($E9&gt;BD$3-1,$H9,0))</f>
        <v>0</v>
      </c>
      <c r="BE9" s="251">
        <f>IF($I9="Percentage of Cash Flow",IF($E9&gt;BE$3-1,(('Operating Pro Forma'!$H$59-'Operating Pro Forma'!$H$62)/12)*'Debt Service'!$F9),IF($E9&gt;BE$3-1,$H9,0))</f>
        <v>0</v>
      </c>
      <c r="BF9" s="251">
        <f>IF($I9="Percentage of Cash Flow",IF($E9&gt;BF$3-1,(('Operating Pro Forma'!$H$59-'Operating Pro Forma'!$H$62)/12)*'Debt Service'!$F9),IF($E9&gt;BF$3-1,$H9,0))</f>
        <v>0</v>
      </c>
      <c r="BG9" s="251">
        <f>IF($I9="Percentage of Cash Flow",IF($E9&gt;BG$3-1,(('Operating Pro Forma'!$H$59-'Operating Pro Forma'!$H$62)/12)*'Debt Service'!$F9),IF($E9&gt;BG$3-1,$H9,0))</f>
        <v>0</v>
      </c>
      <c r="BH9" s="251">
        <f>IF($I9="Percentage of Cash Flow",IF($E9&gt;BH$3-1,(('Operating Pro Forma'!$H$59-'Operating Pro Forma'!$H$62)/12)*'Debt Service'!$F9),IF($E9&gt;BH$3-1,$H9,0))</f>
        <v>0</v>
      </c>
      <c r="BI9" s="251">
        <f>IF($I9="Percentage of Cash Flow",IF($E9&gt;BI$3-1,(('Operating Pro Forma'!$H$59-'Operating Pro Forma'!$H$62)/12)*'Debt Service'!$F9),IF($E9&gt;BI$3-1,$H9,0))</f>
        <v>0</v>
      </c>
      <c r="BJ9" s="251">
        <f>IF($I9="Percentage of Cash Flow",IF($E9&gt;BJ$3-1,(('Operating Pro Forma'!$H$59-'Operating Pro Forma'!$H$62)/12)*'Debt Service'!$F9),IF($E9&gt;BJ$3-1,$H9,0))</f>
        <v>0</v>
      </c>
      <c r="BK9" s="251">
        <f>IF($I9="Percentage of Cash Flow",IF($E9&gt;BK$3-1,(('Operating Pro Forma'!$H$59-'Operating Pro Forma'!$H$62)/12)*'Debt Service'!$F9),IF($E9&gt;BK$3-1,$H9,0))</f>
        <v>0</v>
      </c>
      <c r="BL9" s="250">
        <f t="shared" si="4"/>
        <v>0</v>
      </c>
      <c r="BM9" s="251">
        <f>IF($I9="Percentage of Cash Flow",IF($E9&gt;BM$3-1,(('Operating Pro Forma'!$I$59-'Operating Pro Forma'!$I$62)/12)*'Debt Service'!$F9),IF($E9&gt;BM$3-1,$H9,0))</f>
        <v>0</v>
      </c>
      <c r="BN9" s="251">
        <f>IF($I9="Percentage of Cash Flow",IF($E9&gt;BN$3-1,(('Operating Pro Forma'!$I$59-'Operating Pro Forma'!$I$62)/12)*'Debt Service'!$F9),IF($E9&gt;BN$3-1,$H9,0))</f>
        <v>0</v>
      </c>
      <c r="BO9" s="251">
        <f>IF($I9="Percentage of Cash Flow",IF($E9&gt;BO$3-1,(('Operating Pro Forma'!$I$59-'Operating Pro Forma'!$I$62)/12)*'Debt Service'!$F9),IF($E9&gt;BO$3-1,$H9,0))</f>
        <v>0</v>
      </c>
      <c r="BP9" s="251">
        <f>IF($I9="Percentage of Cash Flow",IF($E9&gt;BP$3-1,(('Operating Pro Forma'!$I$59-'Operating Pro Forma'!$I$62)/12)*'Debt Service'!$F9),IF($E9&gt;BP$3-1,$H9,0))</f>
        <v>0</v>
      </c>
      <c r="BQ9" s="251">
        <f>IF($I9="Percentage of Cash Flow",IF($E9&gt;BQ$3-1,(('Operating Pro Forma'!$I$59-'Operating Pro Forma'!$I$62)/12)*'Debt Service'!$F9),IF($E9&gt;BQ$3-1,$H9,0))</f>
        <v>0</v>
      </c>
      <c r="BR9" s="251">
        <f>IF($I9="Percentage of Cash Flow",IF($E9&gt;BR$3-1,(('Operating Pro Forma'!$I$59-'Operating Pro Forma'!$I$62)/12)*'Debt Service'!$F9),IF($E9&gt;BR$3-1,$H9,0))</f>
        <v>0</v>
      </c>
      <c r="BS9" s="251">
        <f>IF($I9="Percentage of Cash Flow",IF($E9&gt;BS$3-1,(('Operating Pro Forma'!$I$59-'Operating Pro Forma'!$I$62)/12)*'Debt Service'!$F9),IF($E9&gt;BS$3-1,$H9,0))</f>
        <v>0</v>
      </c>
      <c r="BT9" s="251">
        <f>IF($I9="Percentage of Cash Flow",IF($E9&gt;BT$3-1,(('Operating Pro Forma'!$I$59-'Operating Pro Forma'!$I$62)/12)*'Debt Service'!$F9),IF($E9&gt;BT$3-1,$H9,0))</f>
        <v>0</v>
      </c>
      <c r="BU9" s="251">
        <f>IF($I9="Percentage of Cash Flow",IF($E9&gt;BU$3-1,(('Operating Pro Forma'!$I$59-'Operating Pro Forma'!$I$62)/12)*'Debt Service'!$F9),IF($E9&gt;BU$3-1,$H9,0))</f>
        <v>0</v>
      </c>
      <c r="BV9" s="251">
        <f>IF($I9="Percentage of Cash Flow",IF($E9&gt;BV$3-1,(('Operating Pro Forma'!$I$59-'Operating Pro Forma'!$I$62)/12)*'Debt Service'!$F9),IF($E9&gt;BV$3-1,$H9,0))</f>
        <v>0</v>
      </c>
      <c r="BW9" s="251">
        <f>IF($I9="Percentage of Cash Flow",IF($E9&gt;BW$3-1,(('Operating Pro Forma'!$I$59-'Operating Pro Forma'!$I$62)/12)*'Debt Service'!$F9),IF($E9&gt;BW$3-1,$H9,0))</f>
        <v>0</v>
      </c>
      <c r="BX9" s="251">
        <f>IF($I9="Percentage of Cash Flow",IF($E9&gt;BX$3-1,(('Operating Pro Forma'!$I$59-'Operating Pro Forma'!$I$62)/12)*'Debt Service'!$F9),IF($E9&gt;BX$3-1,$H9,0))</f>
        <v>0</v>
      </c>
      <c r="BY9" s="250">
        <f t="shared" si="5"/>
        <v>0</v>
      </c>
      <c r="BZ9" s="251">
        <f>IF($I9="Percentage of Cash Flow",IF($E9&gt;BZ$3-1,(('Operating Pro Forma'!$J$59-'Operating Pro Forma'!$J$62)/12)*'Debt Service'!$F9),IF($E9&gt;BZ$3-1,$H9,0))</f>
        <v>0</v>
      </c>
      <c r="CA9" s="251">
        <f>IF($I9="Percentage of Cash Flow",IF($E9&gt;CA$3-1,(('Operating Pro Forma'!$J$59-'Operating Pro Forma'!$J$62)/12)*'Debt Service'!$F9),IF($E9&gt;CA$3-1,$H9,0))</f>
        <v>0</v>
      </c>
      <c r="CB9" s="251">
        <f>IF($I9="Percentage of Cash Flow",IF($E9&gt;CB$3-1,(('Operating Pro Forma'!$J$59-'Operating Pro Forma'!$J$62)/12)*'Debt Service'!$F9),IF($E9&gt;CB$3-1,$H9,0))</f>
        <v>0</v>
      </c>
      <c r="CC9" s="251">
        <f>IF($I9="Percentage of Cash Flow",IF($E9&gt;CC$3-1,(('Operating Pro Forma'!$J$59-'Operating Pro Forma'!$J$62)/12)*'Debt Service'!$F9),IF($E9&gt;CC$3-1,$H9,0))</f>
        <v>0</v>
      </c>
      <c r="CD9" s="251">
        <f>IF($I9="Percentage of Cash Flow",IF($E9&gt;CD$3-1,(('Operating Pro Forma'!$J$59-'Operating Pro Forma'!$J$62)/12)*'Debt Service'!$F9),IF($E9&gt;CD$3-1,$H9,0))</f>
        <v>0</v>
      </c>
      <c r="CE9" s="251">
        <f>IF($I9="Percentage of Cash Flow",IF($E9&gt;CE$3-1,(('Operating Pro Forma'!$J$59-'Operating Pro Forma'!$J$62)/12)*'Debt Service'!$F9),IF($E9&gt;CE$3-1,$H9,0))</f>
        <v>0</v>
      </c>
      <c r="CF9" s="251">
        <f>IF($I9="Percentage of Cash Flow",IF($E9&gt;CF$3-1,(('Operating Pro Forma'!$J$59-'Operating Pro Forma'!$J$62)/12)*'Debt Service'!$F9),IF($E9&gt;CF$3-1,$H9,0))</f>
        <v>0</v>
      </c>
      <c r="CG9" s="251">
        <f>IF($I9="Percentage of Cash Flow",IF($E9&gt;CG$3-1,(('Operating Pro Forma'!$J$59-'Operating Pro Forma'!$J$62)/12)*'Debt Service'!$F9),IF($E9&gt;CG$3-1,$H9,0))</f>
        <v>0</v>
      </c>
      <c r="CH9" s="251">
        <f>IF($I9="Percentage of Cash Flow",IF($E9&gt;CH$3-1,(('Operating Pro Forma'!$J$59-'Operating Pro Forma'!$J$62)/12)*'Debt Service'!$F9),IF($E9&gt;CH$3-1,$H9,0))</f>
        <v>0</v>
      </c>
      <c r="CI9" s="251">
        <f>IF($I9="Percentage of Cash Flow",IF($E9&gt;CI$3-1,(('Operating Pro Forma'!$J$59-'Operating Pro Forma'!$J$62)/12)*'Debt Service'!$F9),IF($E9&gt;CI$3-1,$H9,0))</f>
        <v>0</v>
      </c>
      <c r="CJ9" s="251">
        <f>IF($I9="Percentage of Cash Flow",IF($E9&gt;CJ$3-1,(('Operating Pro Forma'!$J$59-'Operating Pro Forma'!$J$62)/12)*'Debt Service'!$F9),IF($E9&gt;CJ$3-1,$H9,0))</f>
        <v>0</v>
      </c>
      <c r="CK9" s="251">
        <f>IF($I9="Percentage of Cash Flow",IF($E9&gt;CK$3-1,(('Operating Pro Forma'!$J$59-'Operating Pro Forma'!$J$62)/12)*'Debt Service'!$F9),IF($E9&gt;CK$3-1,$H9,0))</f>
        <v>0</v>
      </c>
      <c r="CL9" s="250">
        <f t="shared" si="6"/>
        <v>0</v>
      </c>
      <c r="CM9" s="251">
        <f>IF($I9="Percentage of Cash Flow",IF($E9&gt;CM$3-1,(('Operating Pro Forma'!$K$59-'Operating Pro Forma'!$K$62)/12)*'Debt Service'!$F9),IF($E9&gt;CM$3-1,$H9,0))</f>
        <v>0</v>
      </c>
      <c r="CN9" s="251">
        <f>IF($I9="Percentage of Cash Flow",IF($E9&gt;CN$3-1,(('Operating Pro Forma'!$K$59-'Operating Pro Forma'!$K$62)/12)*'Debt Service'!$F9),IF($E9&gt;CN$3-1,$H9,0))</f>
        <v>0</v>
      </c>
      <c r="CO9" s="251">
        <f>IF($I9="Percentage of Cash Flow",IF($E9&gt;CO$3-1,(('Operating Pro Forma'!$K$59-'Operating Pro Forma'!$K$62)/12)*'Debt Service'!$F9),IF($E9&gt;CO$3-1,$H9,0))</f>
        <v>0</v>
      </c>
      <c r="CP9" s="251">
        <f>IF($I9="Percentage of Cash Flow",IF($E9&gt;CP$3-1,(('Operating Pro Forma'!$K$59-'Operating Pro Forma'!$K$62)/12)*'Debt Service'!$F9),IF($E9&gt;CP$3-1,$H9,0))</f>
        <v>0</v>
      </c>
      <c r="CQ9" s="251">
        <f>IF($I9="Percentage of Cash Flow",IF($E9&gt;CQ$3-1,(('Operating Pro Forma'!$K$59-'Operating Pro Forma'!$K$62)/12)*'Debt Service'!$F9),IF($E9&gt;CQ$3-1,$H9,0))</f>
        <v>0</v>
      </c>
      <c r="CR9" s="251">
        <f>IF($I9="Percentage of Cash Flow",IF($E9&gt;CR$3-1,(('Operating Pro Forma'!$K$59-'Operating Pro Forma'!$K$62)/12)*'Debt Service'!$F9),IF($E9&gt;CR$3-1,$H9,0))</f>
        <v>0</v>
      </c>
      <c r="CS9" s="251">
        <f>IF($I9="Percentage of Cash Flow",IF($E9&gt;CS$3-1,(('Operating Pro Forma'!$K$59-'Operating Pro Forma'!$K$62)/12)*'Debt Service'!$F9),IF($E9&gt;CS$3-1,$H9,0))</f>
        <v>0</v>
      </c>
      <c r="CT9" s="251">
        <f>IF($I9="Percentage of Cash Flow",IF($E9&gt;CT$3-1,(('Operating Pro Forma'!$K$59-'Operating Pro Forma'!$K$62)/12)*'Debt Service'!$F9),IF($E9&gt;CT$3-1,$H9,0))</f>
        <v>0</v>
      </c>
      <c r="CU9" s="251">
        <f>IF($I9="Percentage of Cash Flow",IF($E9&gt;CU$3-1,(('Operating Pro Forma'!$K$59-'Operating Pro Forma'!$K$62)/12)*'Debt Service'!$F9),IF($E9&gt;CU$3-1,$H9,0))</f>
        <v>0</v>
      </c>
      <c r="CV9" s="251">
        <f>IF($I9="Percentage of Cash Flow",IF($E9&gt;CV$3-1,(('Operating Pro Forma'!$K$59-'Operating Pro Forma'!$K$62)/12)*'Debt Service'!$F9),IF($E9&gt;CV$3-1,$H9,0))</f>
        <v>0</v>
      </c>
      <c r="CW9" s="251">
        <f>IF($I9="Percentage of Cash Flow",IF($E9&gt;CW$3-1,(('Operating Pro Forma'!$K$59-'Operating Pro Forma'!$K$62)/12)*'Debt Service'!$F9),IF($E9&gt;CW$3-1,$H9,0))</f>
        <v>0</v>
      </c>
      <c r="CX9" s="251">
        <f>IF($I9="Percentage of Cash Flow",IF($E9&gt;CX$3-1,(('Operating Pro Forma'!$K$59-'Operating Pro Forma'!$K$62)/12)*'Debt Service'!$F9),IF($E9&gt;CX$3-1,$H9,0))</f>
        <v>0</v>
      </c>
      <c r="CY9" s="250">
        <f t="shared" si="7"/>
        <v>0</v>
      </c>
      <c r="CZ9" s="251">
        <f>IF($I9="Percentage of Cash Flow",IF($E9&gt;CZ$3-1,(('Operating Pro Forma'!$L$59-'Operating Pro Forma'!$L$62)/12)*'Debt Service'!$F9),IF($E9&gt;CZ$3-1,$H9,0))</f>
        <v>0</v>
      </c>
      <c r="DA9" s="251">
        <f>IF($I9="Percentage of Cash Flow",IF($E9&gt;DA$3-1,(('Operating Pro Forma'!$L$59-'Operating Pro Forma'!$L$62)/12)*'Debt Service'!$F9),IF($E9&gt;DA$3-1,$H9,0))</f>
        <v>0</v>
      </c>
      <c r="DB9" s="251">
        <f>IF($I9="Percentage of Cash Flow",IF($E9&gt;DB$3-1,(('Operating Pro Forma'!$L$59-'Operating Pro Forma'!$L$62)/12)*'Debt Service'!$F9),IF($E9&gt;DB$3-1,$H9,0))</f>
        <v>0</v>
      </c>
      <c r="DC9" s="251">
        <f>IF($I9="Percentage of Cash Flow",IF($E9&gt;DC$3-1,(('Operating Pro Forma'!$L$59-'Operating Pro Forma'!$L$62)/12)*'Debt Service'!$F9),IF($E9&gt;DC$3-1,$H9,0))</f>
        <v>0</v>
      </c>
      <c r="DD9" s="251">
        <f>IF($I9="Percentage of Cash Flow",IF($E9&gt;DD$3-1,(('Operating Pro Forma'!$L$59-'Operating Pro Forma'!$L$62)/12)*'Debt Service'!$F9),IF($E9&gt;DD$3-1,$H9,0))</f>
        <v>0</v>
      </c>
      <c r="DE9" s="251">
        <f>IF($I9="Percentage of Cash Flow",IF($E9&gt;DE$3-1,(('Operating Pro Forma'!$L$59-'Operating Pro Forma'!$L$62)/12)*'Debt Service'!$F9),IF($E9&gt;DE$3-1,$H9,0))</f>
        <v>0</v>
      </c>
      <c r="DF9" s="251">
        <f>IF($I9="Percentage of Cash Flow",IF($E9&gt;DF$3-1,(('Operating Pro Forma'!$L$59-'Operating Pro Forma'!$L$62)/12)*'Debt Service'!$F9),IF($E9&gt;DF$3-1,$H9,0))</f>
        <v>0</v>
      </c>
      <c r="DG9" s="251">
        <f>IF($I9="Percentage of Cash Flow",IF($E9&gt;DG$3-1,(('Operating Pro Forma'!$L$59-'Operating Pro Forma'!$L$62)/12)*'Debt Service'!$F9),IF($E9&gt;DG$3-1,$H9,0))</f>
        <v>0</v>
      </c>
      <c r="DH9" s="251">
        <f>IF($I9="Percentage of Cash Flow",IF($E9&gt;DH$3-1,(('Operating Pro Forma'!$L$59-'Operating Pro Forma'!$L$62)/12)*'Debt Service'!$F9),IF($E9&gt;DH$3-1,$H9,0))</f>
        <v>0</v>
      </c>
      <c r="DI9" s="251">
        <f>IF($I9="Percentage of Cash Flow",IF($E9&gt;DI$3-1,(('Operating Pro Forma'!$L$59-'Operating Pro Forma'!$L$62)/12)*'Debt Service'!$F9),IF($E9&gt;DI$3-1,$H9,0))</f>
        <v>0</v>
      </c>
      <c r="DJ9" s="251">
        <f>IF($I9="Percentage of Cash Flow",IF($E9&gt;DJ$3-1,(('Operating Pro Forma'!$L$59-'Operating Pro Forma'!$L$62)/12)*'Debt Service'!$F9),IF($E9&gt;DJ$3-1,$H9,0))</f>
        <v>0</v>
      </c>
      <c r="DK9" s="251">
        <f>IF($I9="Percentage of Cash Flow",IF($E9&gt;DK$3-1,(('Operating Pro Forma'!$L$59-'Operating Pro Forma'!$L$62)/12)*'Debt Service'!$F9),IF($E9&gt;DK$3-1,$H9,0))</f>
        <v>0</v>
      </c>
      <c r="DL9" s="250">
        <f t="shared" si="8"/>
        <v>0</v>
      </c>
      <c r="DM9" s="251">
        <f>IF($I9="Percentage of Cash Flow",IF($E9&gt;DM$3-1,(('Operating Pro Forma'!$M$59-'Operating Pro Forma'!$M$62)/12)*'Debt Service'!$F9),IF($E9&gt;DM$3-1,$H9,0))</f>
        <v>0</v>
      </c>
      <c r="DN9" s="251">
        <f>IF($I9="Percentage of Cash Flow",IF($E9&gt;DN$3-1,(('Operating Pro Forma'!$M$59-'Operating Pro Forma'!$M$62)/12)*'Debt Service'!$F9),IF($E9&gt;DN$3-1,$H9,0))</f>
        <v>0</v>
      </c>
      <c r="DO9" s="251">
        <f>IF($I9="Percentage of Cash Flow",IF($E9&gt;DO$3-1,(('Operating Pro Forma'!$M$59-'Operating Pro Forma'!$M$62)/12)*'Debt Service'!$F9),IF($E9&gt;DO$3-1,$H9,0))</f>
        <v>0</v>
      </c>
      <c r="DP9" s="251">
        <f>IF($I9="Percentage of Cash Flow",IF($E9&gt;DP$3-1,(('Operating Pro Forma'!$M$59-'Operating Pro Forma'!$M$62)/12)*'Debt Service'!$F9),IF($E9&gt;DP$3-1,$H9,0))</f>
        <v>0</v>
      </c>
      <c r="DQ9" s="251">
        <f>IF($I9="Percentage of Cash Flow",IF($E9&gt;DQ$3-1,(('Operating Pro Forma'!$M$59-'Operating Pro Forma'!$M$62)/12)*'Debt Service'!$F9),IF($E9&gt;DQ$3-1,$H9,0))</f>
        <v>0</v>
      </c>
      <c r="DR9" s="251">
        <f>IF($I9="Percentage of Cash Flow",IF($E9&gt;DR$3-1,(('Operating Pro Forma'!$M$59-'Operating Pro Forma'!$M$62)/12)*'Debt Service'!$F9),IF($E9&gt;DR$3-1,$H9,0))</f>
        <v>0</v>
      </c>
      <c r="DS9" s="251">
        <f>IF($I9="Percentage of Cash Flow",IF($E9&gt;DS$3-1,(('Operating Pro Forma'!$M$59-'Operating Pro Forma'!$M$62)/12)*'Debt Service'!$F9),IF($E9&gt;DS$3-1,$H9,0))</f>
        <v>0</v>
      </c>
      <c r="DT9" s="251">
        <f>IF($I9="Percentage of Cash Flow",IF($E9&gt;DT$3-1,(('Operating Pro Forma'!$M$59-'Operating Pro Forma'!$M$62)/12)*'Debt Service'!$F9),IF($E9&gt;DT$3-1,$H9,0))</f>
        <v>0</v>
      </c>
      <c r="DU9" s="251">
        <f>IF($I9="Percentage of Cash Flow",IF($E9&gt;DU$3-1,(('Operating Pro Forma'!$M$59-'Operating Pro Forma'!$M$62)/12)*'Debt Service'!$F9),IF($E9&gt;DU$3-1,$H9,0))</f>
        <v>0</v>
      </c>
      <c r="DV9" s="251">
        <f>IF($I9="Percentage of Cash Flow",IF($E9&gt;DV$3-1,(('Operating Pro Forma'!$M$59-'Operating Pro Forma'!$M$62)/12)*'Debt Service'!$F9),IF($E9&gt;DV$3-1,$H9,0))</f>
        <v>0</v>
      </c>
      <c r="DW9" s="251">
        <f>IF($I9="Percentage of Cash Flow",IF($E9&gt;DW$3-1,(('Operating Pro Forma'!$M$59-'Operating Pro Forma'!$M$62)/12)*'Debt Service'!$F9),IF($E9&gt;DW$3-1,$H9,0))</f>
        <v>0</v>
      </c>
      <c r="DX9" s="251">
        <f>IF($I9="Percentage of Cash Flow",IF($E9&gt;DX$3-1,(('Operating Pro Forma'!$M$59-'Operating Pro Forma'!$M$62)/12)*'Debt Service'!$F9),IF($E9&gt;DX$3-1,$H9,0))</f>
        <v>0</v>
      </c>
      <c r="DY9" s="250">
        <f t="shared" si="9"/>
        <v>0</v>
      </c>
      <c r="DZ9" s="251">
        <f>IF($I9="Percentage of Cash Flow",IF($E9&gt;DZ$3-1,(('Operating Pro Forma'!$N$59-'Operating Pro Forma'!$N$62)/12)*'Debt Service'!$F9),IF($E9&gt;DZ$3-1,$H9,0))</f>
        <v>0</v>
      </c>
      <c r="EA9" s="251">
        <f>IF($I9="Percentage of Cash Flow",IF($E9&gt;EA$3-1,(('Operating Pro Forma'!$N$59-'Operating Pro Forma'!$N$62)/12)*'Debt Service'!$F9),IF($E9&gt;EA$3-1,$H9,0))</f>
        <v>0</v>
      </c>
      <c r="EB9" s="251">
        <f>IF($I9="Percentage of Cash Flow",IF($E9&gt;EB$3-1,(('Operating Pro Forma'!$N$59-'Operating Pro Forma'!$N$62)/12)*'Debt Service'!$F9),IF($E9&gt;EB$3-1,$H9,0))</f>
        <v>0</v>
      </c>
      <c r="EC9" s="251">
        <f>IF($I9="Percentage of Cash Flow",IF($E9&gt;EC$3-1,(('Operating Pro Forma'!$N$59-'Operating Pro Forma'!$N$62)/12)*'Debt Service'!$F9),IF($E9&gt;EC$3-1,$H9,0))</f>
        <v>0</v>
      </c>
      <c r="ED9" s="251">
        <f>IF($I9="Percentage of Cash Flow",IF($E9&gt;ED$3-1,(('Operating Pro Forma'!$N$59-'Operating Pro Forma'!$N$62)/12)*'Debt Service'!$F9),IF($E9&gt;ED$3-1,$H9,0))</f>
        <v>0</v>
      </c>
      <c r="EE9" s="251">
        <f>IF($I9="Percentage of Cash Flow",IF($E9&gt;EE$3-1,(('Operating Pro Forma'!$N$59-'Operating Pro Forma'!$N$62)/12)*'Debt Service'!$F9),IF($E9&gt;EE$3-1,$H9,0))</f>
        <v>0</v>
      </c>
      <c r="EF9" s="251">
        <f>IF($I9="Percentage of Cash Flow",IF($E9&gt;EF$3-1,(('Operating Pro Forma'!$N$59-'Operating Pro Forma'!$N$62)/12)*'Debt Service'!$F9),IF($E9&gt;EF$3-1,$H9,0))</f>
        <v>0</v>
      </c>
      <c r="EG9" s="251">
        <f>IF($I9="Percentage of Cash Flow",IF($E9&gt;EG$3-1,(('Operating Pro Forma'!$N$59-'Operating Pro Forma'!$N$62)/12)*'Debt Service'!$F9),IF($E9&gt;EG$3-1,$H9,0))</f>
        <v>0</v>
      </c>
      <c r="EH9" s="251">
        <f>IF($I9="Percentage of Cash Flow",IF($E9&gt;EH$3-1,(('Operating Pro Forma'!$N$59-'Operating Pro Forma'!$N$62)/12)*'Debt Service'!$F9),IF($E9&gt;EH$3-1,$H9,0))</f>
        <v>0</v>
      </c>
      <c r="EI9" s="251">
        <f>IF($I9="Percentage of Cash Flow",IF($E9&gt;EI$3-1,(('Operating Pro Forma'!$N$59-'Operating Pro Forma'!$N$62)/12)*'Debt Service'!$F9),IF($E9&gt;EI$3-1,$H9,0))</f>
        <v>0</v>
      </c>
      <c r="EJ9" s="251">
        <f>IF($I9="Percentage of Cash Flow",IF($E9&gt;EJ$3-1,(('Operating Pro Forma'!$N$59-'Operating Pro Forma'!$N$62)/12)*'Debt Service'!$F9),IF($E9&gt;EJ$3-1,$H9,0))</f>
        <v>0</v>
      </c>
      <c r="EK9" s="251">
        <f>IF($I9="Percentage of Cash Flow",IF($E9&gt;EK$3-1,(('Operating Pro Forma'!$N$59-'Operating Pro Forma'!$N$62)/12)*'Debt Service'!$F9),IF($E9&gt;EK$3-1,$H9,0))</f>
        <v>0</v>
      </c>
      <c r="EL9" s="250">
        <f t="shared" si="10"/>
        <v>0</v>
      </c>
      <c r="EM9" s="251">
        <f>IF($I9="Percentage of Cash Flow",IF($E9&gt;EM$3-1,(('Operating Pro Forma'!$O$59-'Operating Pro Forma'!$O$62)/12)*'Debt Service'!$F9),IF($E9&gt;EM$3-1,$H9,0))</f>
        <v>0</v>
      </c>
      <c r="EN9" s="251">
        <f>IF($I9="Percentage of Cash Flow",IF($E9&gt;EN$3-1,(('Operating Pro Forma'!$O$59-'Operating Pro Forma'!$O$62)/12)*'Debt Service'!$F9),IF($E9&gt;EN$3-1,$H9,0))</f>
        <v>0</v>
      </c>
      <c r="EO9" s="251">
        <f>IF($I9="Percentage of Cash Flow",IF($E9&gt;EO$3-1,(('Operating Pro Forma'!$O$59-'Operating Pro Forma'!$O$62)/12)*'Debt Service'!$F9),IF($E9&gt;EO$3-1,$H9,0))</f>
        <v>0</v>
      </c>
      <c r="EP9" s="251">
        <f>IF($I9="Percentage of Cash Flow",IF($E9&gt;EP$3-1,(('Operating Pro Forma'!$O$59-'Operating Pro Forma'!$O$62)/12)*'Debt Service'!$F9),IF($E9&gt;EP$3-1,$H9,0))</f>
        <v>0</v>
      </c>
      <c r="EQ9" s="251">
        <f>IF($I9="Percentage of Cash Flow",IF($E9&gt;EQ$3-1,(('Operating Pro Forma'!$O$59-'Operating Pro Forma'!$O$62)/12)*'Debt Service'!$F9),IF($E9&gt;EQ$3-1,$H9,0))</f>
        <v>0</v>
      </c>
      <c r="ER9" s="251">
        <f>IF($I9="Percentage of Cash Flow",IF($E9&gt;ER$3-1,(('Operating Pro Forma'!$O$59-'Operating Pro Forma'!$O$62)/12)*'Debt Service'!$F9),IF($E9&gt;ER$3-1,$H9,0))</f>
        <v>0</v>
      </c>
      <c r="ES9" s="251">
        <f>IF($I9="Percentage of Cash Flow",IF($E9&gt;ES$3-1,(('Operating Pro Forma'!$O$59-'Operating Pro Forma'!$O$62)/12)*'Debt Service'!$F9),IF($E9&gt;ES$3-1,$H9,0))</f>
        <v>0</v>
      </c>
      <c r="ET9" s="251">
        <f>IF($I9="Percentage of Cash Flow",IF($E9&gt;ET$3-1,(('Operating Pro Forma'!$O$59-'Operating Pro Forma'!$O$62)/12)*'Debt Service'!$F9),IF($E9&gt;ET$3-1,$H9,0))</f>
        <v>0</v>
      </c>
      <c r="EU9" s="251">
        <f>IF($I9="Percentage of Cash Flow",IF($E9&gt;EU$3-1,(('Operating Pro Forma'!$O$59-'Operating Pro Forma'!$O$62)/12)*'Debt Service'!$F9),IF($E9&gt;EU$3-1,$H9,0))</f>
        <v>0</v>
      </c>
      <c r="EV9" s="251">
        <f>IF($I9="Percentage of Cash Flow",IF($E9&gt;EV$3-1,(('Operating Pro Forma'!$O$59-'Operating Pro Forma'!$O$62)/12)*'Debt Service'!$F9),IF($E9&gt;EV$3-1,$H9,0))</f>
        <v>0</v>
      </c>
      <c r="EW9" s="251">
        <f>IF($I9="Percentage of Cash Flow",IF($E9&gt;EW$3-1,(('Operating Pro Forma'!$O$59-'Operating Pro Forma'!$O$62)/12)*'Debt Service'!$F9),IF($E9&gt;EW$3-1,$H9,0))</f>
        <v>0</v>
      </c>
      <c r="EX9" s="251">
        <f>IF($I9="Percentage of Cash Flow",IF($E9&gt;EX$3-1,(('Operating Pro Forma'!$O$59-'Operating Pro Forma'!$O$62)/12)*'Debt Service'!$F9),IF($E9&gt;EX$3-1,$H9,0))</f>
        <v>0</v>
      </c>
      <c r="EY9" s="250">
        <f t="shared" si="11"/>
        <v>0</v>
      </c>
      <c r="EZ9" s="251">
        <f>IF($I9="Percentage of Cash Flow",IF($E9&gt;EZ$3-1,(('Operating Pro Forma'!$P$59-'Operating Pro Forma'!$P$62)/12)*'Debt Service'!$F9),IF($E9&gt;EZ$3-1,$H9,0))</f>
        <v>0</v>
      </c>
      <c r="FA9" s="251">
        <f>IF($I9="Percentage of Cash Flow",IF($E9&gt;FA$3-1,(('Operating Pro Forma'!$P$59-'Operating Pro Forma'!$P$62)/12)*'Debt Service'!$F9),IF($E9&gt;FA$3-1,$H9,0))</f>
        <v>0</v>
      </c>
      <c r="FB9" s="251">
        <f>IF($I9="Percentage of Cash Flow",IF($E9&gt;FB$3-1,(('Operating Pro Forma'!$P$59-'Operating Pro Forma'!$P$62)/12)*'Debt Service'!$F9),IF($E9&gt;FB$3-1,$H9,0))</f>
        <v>0</v>
      </c>
      <c r="FC9" s="251">
        <f>IF($I9="Percentage of Cash Flow",IF($E9&gt;FC$3-1,(('Operating Pro Forma'!$P$59-'Operating Pro Forma'!$P$62)/12)*'Debt Service'!$F9),IF($E9&gt;FC$3-1,$H9,0))</f>
        <v>0</v>
      </c>
      <c r="FD9" s="251">
        <f>IF($I9="Percentage of Cash Flow",IF($E9&gt;FD$3-1,(('Operating Pro Forma'!$P$59-'Operating Pro Forma'!$P$62)/12)*'Debt Service'!$F9),IF($E9&gt;FD$3-1,$H9,0))</f>
        <v>0</v>
      </c>
      <c r="FE9" s="251">
        <f>IF($I9="Percentage of Cash Flow",IF($E9&gt;FE$3-1,(('Operating Pro Forma'!$P$59-'Operating Pro Forma'!$P$62)/12)*'Debt Service'!$F9),IF($E9&gt;FE$3-1,$H9,0))</f>
        <v>0</v>
      </c>
      <c r="FF9" s="251">
        <f>IF($I9="Percentage of Cash Flow",IF($E9&gt;FF$3-1,(('Operating Pro Forma'!$P$59-'Operating Pro Forma'!$P$62)/12)*'Debt Service'!$F9),IF($E9&gt;FF$3-1,$H9,0))</f>
        <v>0</v>
      </c>
      <c r="FG9" s="251">
        <f>IF($I9="Percentage of Cash Flow",IF($E9&gt;FG$3-1,(('Operating Pro Forma'!$P$59-'Operating Pro Forma'!$P$62)/12)*'Debt Service'!$F9),IF($E9&gt;FG$3-1,$H9,0))</f>
        <v>0</v>
      </c>
      <c r="FH9" s="251">
        <f>IF($I9="Percentage of Cash Flow",IF($E9&gt;FH$3-1,(('Operating Pro Forma'!$P$59-'Operating Pro Forma'!$P$62)/12)*'Debt Service'!$F9),IF($E9&gt;FH$3-1,$H9,0))</f>
        <v>0</v>
      </c>
      <c r="FI9" s="251">
        <f>IF($I9="Percentage of Cash Flow",IF($E9&gt;FI$3-1,(('Operating Pro Forma'!$P$59-'Operating Pro Forma'!$P$62)/12)*'Debt Service'!$F9),IF($E9&gt;FI$3-1,$H9,0))</f>
        <v>0</v>
      </c>
      <c r="FJ9" s="251">
        <f>IF($I9="Percentage of Cash Flow",IF($E9&gt;FJ$3-1,(('Operating Pro Forma'!$P$59-'Operating Pro Forma'!$P$62)/12)*'Debt Service'!$F9),IF($E9&gt;FJ$3-1,$H9,0))</f>
        <v>0</v>
      </c>
      <c r="FK9" s="251">
        <f>IF($I9="Percentage of Cash Flow",IF($E9&gt;FK$3-1,(('Operating Pro Forma'!$P$59-'Operating Pro Forma'!$P$62)/12)*'Debt Service'!$F9),IF($E9&gt;FK$3-1,$H9,0))</f>
        <v>0</v>
      </c>
      <c r="FL9" s="250">
        <f t="shared" si="12"/>
        <v>0</v>
      </c>
      <c r="FM9" s="251">
        <f>IF($I9="Percentage of Cash Flow",IF($E9&gt;FM$3-1,(('Operating Pro Forma'!$Q$59-'Operating Pro Forma'!$Q$62)/12)*'Debt Service'!$F9),IF($E9&gt;FM$3-1,$H9,0))</f>
        <v>0</v>
      </c>
      <c r="FN9" s="251">
        <f>IF($I9="Percentage of Cash Flow",IF($E9&gt;FN$3-1,(('Operating Pro Forma'!$Q$59-'Operating Pro Forma'!$Q$62)/12)*'Debt Service'!$F9),IF($E9&gt;FN$3-1,$H9,0))</f>
        <v>0</v>
      </c>
      <c r="FO9" s="251">
        <f>IF($I9="Percentage of Cash Flow",IF($E9&gt;FO$3-1,(('Operating Pro Forma'!$Q$59-'Operating Pro Forma'!$Q$62)/12)*'Debt Service'!$F9),IF($E9&gt;FO$3-1,$H9,0))</f>
        <v>0</v>
      </c>
      <c r="FP9" s="251">
        <f>IF($I9="Percentage of Cash Flow",IF($E9&gt;FP$3-1,(('Operating Pro Forma'!$Q$59-'Operating Pro Forma'!$Q$62)/12)*'Debt Service'!$F9),IF($E9&gt;FP$3-1,$H9,0))</f>
        <v>0</v>
      </c>
      <c r="FQ9" s="251">
        <f>IF($I9="Percentage of Cash Flow",IF($E9&gt;FQ$3-1,(('Operating Pro Forma'!$Q$59-'Operating Pro Forma'!$Q$62)/12)*'Debt Service'!$F9),IF($E9&gt;FQ$3-1,$H9,0))</f>
        <v>0</v>
      </c>
      <c r="FR9" s="251">
        <f>IF($I9="Percentage of Cash Flow",IF($E9&gt;FR$3-1,(('Operating Pro Forma'!$Q$59-'Operating Pro Forma'!$Q$62)/12)*'Debt Service'!$F9),IF($E9&gt;FR$3-1,$H9,0))</f>
        <v>0</v>
      </c>
      <c r="FS9" s="251">
        <f>IF($I9="Percentage of Cash Flow",IF($E9&gt;FS$3-1,(('Operating Pro Forma'!$Q$59-'Operating Pro Forma'!$Q$62)/12)*'Debt Service'!$F9),IF($E9&gt;FS$3-1,$H9,0))</f>
        <v>0</v>
      </c>
      <c r="FT9" s="251">
        <f>IF($I9="Percentage of Cash Flow",IF($E9&gt;FT$3-1,(('Operating Pro Forma'!$Q$59-'Operating Pro Forma'!$Q$62)/12)*'Debt Service'!$F9),IF($E9&gt;FT$3-1,$H9,0))</f>
        <v>0</v>
      </c>
      <c r="FU9" s="251">
        <f>IF($I9="Percentage of Cash Flow",IF($E9&gt;FU$3-1,(('Operating Pro Forma'!$Q$59-'Operating Pro Forma'!$Q$62)/12)*'Debt Service'!$F9),IF($E9&gt;FU$3-1,$H9,0))</f>
        <v>0</v>
      </c>
      <c r="FV9" s="251">
        <f>IF($I9="Percentage of Cash Flow",IF($E9&gt;FV$3-1,(('Operating Pro Forma'!$Q$59-'Operating Pro Forma'!$Q$62)/12)*'Debt Service'!$F9),IF($E9&gt;FV$3-1,$H9,0))</f>
        <v>0</v>
      </c>
      <c r="FW9" s="251">
        <f>IF($I9="Percentage of Cash Flow",IF($E9&gt;FW$3-1,(('Operating Pro Forma'!$Q$59-'Operating Pro Forma'!$Q$62)/12)*'Debt Service'!$F9),IF($E9&gt;FW$3-1,$H9,0))</f>
        <v>0</v>
      </c>
      <c r="FX9" s="251">
        <f>IF($I9="Percentage of Cash Flow",IF($E9&gt;FX$3-1,(('Operating Pro Forma'!$Q$59-'Operating Pro Forma'!$Q$62)/12)*'Debt Service'!$F9),IF($E9&gt;FX$3-1,$H9,0))</f>
        <v>0</v>
      </c>
      <c r="FY9" s="250">
        <f t="shared" si="13"/>
        <v>0</v>
      </c>
      <c r="FZ9" s="251">
        <f>IF($I9="Percentage of Cash Flow",IF($E9&gt;FZ$3-1,(('Operating Pro Forma'!$R$59-'Operating Pro Forma'!$R$62)/12)*'Debt Service'!$F9),IF($E9&gt;FZ$3-1,$H9,0))</f>
        <v>0</v>
      </c>
      <c r="GA9" s="251">
        <f>IF($I9="Percentage of Cash Flow",IF($E9&gt;GA$3-1,(('Operating Pro Forma'!$R$59-'Operating Pro Forma'!$R$62)/12)*'Debt Service'!$F9),IF($E9&gt;GA$3-1,$H9,0))</f>
        <v>0</v>
      </c>
      <c r="GB9" s="251">
        <f>IF($I9="Percentage of Cash Flow",IF($E9&gt;GB$3-1,(('Operating Pro Forma'!$R$59-'Operating Pro Forma'!$R$62)/12)*'Debt Service'!$F9),IF($E9&gt;GB$3-1,$H9,0))</f>
        <v>0</v>
      </c>
      <c r="GC9" s="251">
        <f>IF($I9="Percentage of Cash Flow",IF($E9&gt;GC$3-1,(('Operating Pro Forma'!$R$59-'Operating Pro Forma'!$R$62)/12)*'Debt Service'!$F9),IF($E9&gt;GC$3-1,$H9,0))</f>
        <v>0</v>
      </c>
      <c r="GD9" s="251">
        <f>IF($I9="Percentage of Cash Flow",IF($E9&gt;GD$3-1,(('Operating Pro Forma'!$R$59-'Operating Pro Forma'!$R$62)/12)*'Debt Service'!$F9),IF($E9&gt;GD$3-1,$H9,0))</f>
        <v>0</v>
      </c>
      <c r="GE9" s="251">
        <f>IF($I9="Percentage of Cash Flow",IF($E9&gt;GE$3-1,(('Operating Pro Forma'!$R$59-'Operating Pro Forma'!$R$62)/12)*'Debt Service'!$F9),IF($E9&gt;GE$3-1,$H9,0))</f>
        <v>0</v>
      </c>
      <c r="GF9" s="251">
        <f>IF($I9="Percentage of Cash Flow",IF($E9&gt;GF$3-1,(('Operating Pro Forma'!$R$59-'Operating Pro Forma'!$R$62)/12)*'Debt Service'!$F9),IF($E9&gt;GF$3-1,$H9,0))</f>
        <v>0</v>
      </c>
      <c r="GG9" s="251">
        <f>IF($I9="Percentage of Cash Flow",IF($E9&gt;GG$3-1,(('Operating Pro Forma'!$R$59-'Operating Pro Forma'!$R$62)/12)*'Debt Service'!$F9),IF($E9&gt;GG$3-1,$H9,0))</f>
        <v>0</v>
      </c>
      <c r="GH9" s="251">
        <f>IF($I9="Percentage of Cash Flow",IF($E9&gt;GH$3-1,(('Operating Pro Forma'!$R$59-'Operating Pro Forma'!$R$62)/12)*'Debt Service'!$F9),IF($E9&gt;GH$3-1,$H9,0))</f>
        <v>0</v>
      </c>
      <c r="GI9" s="251">
        <f>IF($I9="Percentage of Cash Flow",IF($E9&gt;GI$3-1,(('Operating Pro Forma'!$R$59-'Operating Pro Forma'!$R$62)/12)*'Debt Service'!$F9),IF($E9&gt;GI$3-1,$H9,0))</f>
        <v>0</v>
      </c>
      <c r="GJ9" s="251">
        <f>IF($I9="Percentage of Cash Flow",IF($E9&gt;GJ$3-1,(('Operating Pro Forma'!$R$59-'Operating Pro Forma'!$R$62)/12)*'Debt Service'!$F9),IF($E9&gt;GJ$3-1,$H9,0))</f>
        <v>0</v>
      </c>
      <c r="GK9" s="251">
        <f>IF($I9="Percentage of Cash Flow",IF($E9&gt;GK$3-1,(('Operating Pro Forma'!$R$59-'Operating Pro Forma'!$R$62)/12)*'Debt Service'!$F9),IF($E9&gt;GK$3-1,$H9,0))</f>
        <v>0</v>
      </c>
      <c r="GL9" s="250">
        <f t="shared" si="14"/>
        <v>0</v>
      </c>
      <c r="GM9" s="251">
        <f>IF($I9="Percentage of Cash Flow",IF($E9&gt;GM$3-1,(('Operating Pro Forma'!$S$59-'Operating Pro Forma'!$S$62)/12)*'Debt Service'!$F9),IF($E9&gt;GM$3-1,$H9,0))</f>
        <v>0</v>
      </c>
      <c r="GN9" s="251">
        <f>IF($I9="Percentage of Cash Flow",IF($E9&gt;GN$3-1,(('Operating Pro Forma'!$S$59-'Operating Pro Forma'!$S$62)/12)*'Debt Service'!$F9),IF($E9&gt;GN$3-1,$H9,0))</f>
        <v>0</v>
      </c>
      <c r="GO9" s="251">
        <f>IF($I9="Percentage of Cash Flow",IF($E9&gt;GO$3-1,(('Operating Pro Forma'!$S$59-'Operating Pro Forma'!$S$62)/12)*'Debt Service'!$F9),IF($E9&gt;GO$3-1,$H9,0))</f>
        <v>0</v>
      </c>
      <c r="GP9" s="251">
        <f>IF($I9="Percentage of Cash Flow",IF($E9&gt;GP$3-1,(('Operating Pro Forma'!$S$59-'Operating Pro Forma'!$S$62)/12)*'Debt Service'!$F9),IF($E9&gt;GP$3-1,$H9,0))</f>
        <v>0</v>
      </c>
      <c r="GQ9" s="251">
        <f>IF($I9="Percentage of Cash Flow",IF($E9&gt;GQ$3-1,(('Operating Pro Forma'!$S$59-'Operating Pro Forma'!$S$62)/12)*'Debt Service'!$F9),IF($E9&gt;GQ$3-1,$H9,0))</f>
        <v>0</v>
      </c>
      <c r="GR9" s="251">
        <f>IF($I9="Percentage of Cash Flow",IF($E9&gt;GR$3-1,(('Operating Pro Forma'!$S$59-'Operating Pro Forma'!$S$62)/12)*'Debt Service'!$F9),IF($E9&gt;GR$3-1,$H9,0))</f>
        <v>0</v>
      </c>
      <c r="GS9" s="251">
        <f>IF($I9="Percentage of Cash Flow",IF($E9&gt;GS$3-1,(('Operating Pro Forma'!$S$59-'Operating Pro Forma'!$S$62)/12)*'Debt Service'!$F9),IF($E9&gt;GS$3-1,$H9,0))</f>
        <v>0</v>
      </c>
      <c r="GT9" s="251">
        <f>IF($I9="Percentage of Cash Flow",IF($E9&gt;GT$3-1,(('Operating Pro Forma'!$S$59-'Operating Pro Forma'!$S$62)/12)*'Debt Service'!$F9),IF($E9&gt;GT$3-1,$H9,0))</f>
        <v>0</v>
      </c>
      <c r="GU9" s="251">
        <f>IF($I9="Percentage of Cash Flow",IF($E9&gt;GU$3-1,(('Operating Pro Forma'!$S$59-'Operating Pro Forma'!$S$62)/12)*'Debt Service'!$F9),IF($E9&gt;GU$3-1,$H9,0))</f>
        <v>0</v>
      </c>
      <c r="GV9" s="251">
        <f>IF($I9="Percentage of Cash Flow",IF($E9&gt;GV$3-1,(('Operating Pro Forma'!$S$59-'Operating Pro Forma'!$S$62)/12)*'Debt Service'!$F9),IF($E9&gt;GV$3-1,$H9,0))</f>
        <v>0</v>
      </c>
      <c r="GW9" s="251">
        <f>IF($I9="Percentage of Cash Flow",IF($E9&gt;GW$3-1,(('Operating Pro Forma'!$S$59-'Operating Pro Forma'!$S$62)/12)*'Debt Service'!$F9),IF($E9&gt;GW$3-1,$H9,0))</f>
        <v>0</v>
      </c>
      <c r="GX9" s="251">
        <f>IF($I9="Percentage of Cash Flow",IF($E9&gt;GX$3-1,(('Operating Pro Forma'!$S$59-'Operating Pro Forma'!$S$62)/12)*'Debt Service'!$F9),IF($E9&gt;GX$3-1,$H9,0))</f>
        <v>0</v>
      </c>
      <c r="GY9" s="250">
        <f t="shared" si="15"/>
        <v>0</v>
      </c>
      <c r="GZ9" s="251">
        <f>IF($I9="Percentage of Cash Flow",IF($E9&gt;GZ$3-1,(('Operating Pro Forma'!$T$59-'Operating Pro Forma'!$T$62)/12)*'Debt Service'!$F9),IF($E9&gt;GZ$3-1,$H9,0))</f>
        <v>0</v>
      </c>
      <c r="HA9" s="251">
        <f>IF($I9="Percentage of Cash Flow",IF($E9&gt;HA$3-1,(('Operating Pro Forma'!$T$59-'Operating Pro Forma'!$T$62)/12)*'Debt Service'!$F9),IF($E9&gt;HA$3-1,$H9,0))</f>
        <v>0</v>
      </c>
      <c r="HB9" s="251">
        <f>IF($I9="Percentage of Cash Flow",IF($E9&gt;HB$3-1,(('Operating Pro Forma'!$T$59-'Operating Pro Forma'!$T$62)/12)*'Debt Service'!$F9),IF($E9&gt;HB$3-1,$H9,0))</f>
        <v>0</v>
      </c>
      <c r="HC9" s="251">
        <f>IF($I9="Percentage of Cash Flow",IF($E9&gt;HC$3-1,(('Operating Pro Forma'!$T$59-'Operating Pro Forma'!$T$62)/12)*'Debt Service'!$F9),IF($E9&gt;HC$3-1,$H9,0))</f>
        <v>0</v>
      </c>
      <c r="HD9" s="251">
        <f>IF($I9="Percentage of Cash Flow",IF($E9&gt;HD$3-1,(('Operating Pro Forma'!$T$59-'Operating Pro Forma'!$T$62)/12)*'Debt Service'!$F9),IF($E9&gt;HD$3-1,$H9,0))</f>
        <v>0</v>
      </c>
      <c r="HE9" s="251">
        <f>IF($I9="Percentage of Cash Flow",IF($E9&gt;HE$3-1,(('Operating Pro Forma'!$T$59-'Operating Pro Forma'!$T$62)/12)*'Debt Service'!$F9),IF($E9&gt;HE$3-1,$H9,0))</f>
        <v>0</v>
      </c>
      <c r="HF9" s="251">
        <f>IF($I9="Percentage of Cash Flow",IF($E9&gt;HF$3-1,(('Operating Pro Forma'!$T$59-'Operating Pro Forma'!$T$62)/12)*'Debt Service'!$F9),IF($E9&gt;HF$3-1,$H9,0))</f>
        <v>0</v>
      </c>
      <c r="HG9" s="251">
        <f>IF($I9="Percentage of Cash Flow",IF($E9&gt;HG$3-1,(('Operating Pro Forma'!$T$59-'Operating Pro Forma'!$T$62)/12)*'Debt Service'!$F9),IF($E9&gt;HG$3-1,$H9,0))</f>
        <v>0</v>
      </c>
      <c r="HH9" s="251">
        <f>IF($I9="Percentage of Cash Flow",IF($E9&gt;HH$3-1,(('Operating Pro Forma'!$T$59-'Operating Pro Forma'!$T$62)/12)*'Debt Service'!$F9),IF($E9&gt;HH$3-1,$H9,0))</f>
        <v>0</v>
      </c>
      <c r="HI9" s="251">
        <f>IF($I9="Percentage of Cash Flow",IF($E9&gt;HI$3-1,(('Operating Pro Forma'!$T$59-'Operating Pro Forma'!$T$62)/12)*'Debt Service'!$F9),IF($E9&gt;HI$3-1,$H9,0))</f>
        <v>0</v>
      </c>
      <c r="HJ9" s="251">
        <f>IF($I9="Percentage of Cash Flow",IF($E9&gt;HJ$3-1,(('Operating Pro Forma'!$T$59-'Operating Pro Forma'!$T$62)/12)*'Debt Service'!$F9),IF($E9&gt;HJ$3-1,$H9,0))</f>
        <v>0</v>
      </c>
      <c r="HK9" s="251">
        <f>IF($I9="Percentage of Cash Flow",IF($E9&gt;HK$3-1,(('Operating Pro Forma'!$T$59-'Operating Pro Forma'!$T$62)/12)*'Debt Service'!$F9),IF($E9&gt;HK$3-1,$H9,0))</f>
        <v>0</v>
      </c>
      <c r="HL9" s="250">
        <f t="shared" si="16"/>
        <v>0</v>
      </c>
      <c r="HM9" s="251">
        <f>IF($I9="Percentage of Cash Flow",IF($E9&gt;HM$3-1,(('Operating Pro Forma'!$U$59-'Operating Pro Forma'!$U$62)/12)*'Debt Service'!$F9),IF($E9&gt;HM$3-1,$H9,0))</f>
        <v>0</v>
      </c>
      <c r="HN9" s="251">
        <f>IF($I9="Percentage of Cash Flow",IF($E9&gt;HN$3-1,(('Operating Pro Forma'!$U$59-'Operating Pro Forma'!$U$62)/12)*'Debt Service'!$F9),IF($E9&gt;HN$3-1,$H9,0))</f>
        <v>0</v>
      </c>
      <c r="HO9" s="251">
        <f>IF($I9="Percentage of Cash Flow",IF($E9&gt;HO$3-1,(('Operating Pro Forma'!$U$59-'Operating Pro Forma'!$U$62)/12)*'Debt Service'!$F9),IF($E9&gt;HO$3-1,$H9,0))</f>
        <v>0</v>
      </c>
      <c r="HP9" s="251">
        <f>IF($I9="Percentage of Cash Flow",IF($E9&gt;HP$3-1,(('Operating Pro Forma'!$U$59-'Operating Pro Forma'!$U$62)/12)*'Debt Service'!$F9),IF($E9&gt;HP$3-1,$H9,0))</f>
        <v>0</v>
      </c>
      <c r="HQ9" s="251">
        <f>IF($I9="Percentage of Cash Flow",IF($E9&gt;HQ$3-1,(('Operating Pro Forma'!$U$59-'Operating Pro Forma'!$U$62)/12)*'Debt Service'!$F9),IF($E9&gt;HQ$3-1,$H9,0))</f>
        <v>0</v>
      </c>
      <c r="HR9" s="251">
        <f>IF($I9="Percentage of Cash Flow",IF($E9&gt;HR$3-1,(('Operating Pro Forma'!$U$59-'Operating Pro Forma'!$U$62)/12)*'Debt Service'!$F9),IF($E9&gt;HR$3-1,$H9,0))</f>
        <v>0</v>
      </c>
      <c r="HS9" s="251">
        <f>IF($I9="Percentage of Cash Flow",IF($E9&gt;HS$3-1,(('Operating Pro Forma'!$U$59-'Operating Pro Forma'!$U$62)/12)*'Debt Service'!$F9),IF($E9&gt;HS$3-1,$H9,0))</f>
        <v>0</v>
      </c>
      <c r="HT9" s="251">
        <f>IF($I9="Percentage of Cash Flow",IF($E9&gt;HT$3-1,(('Operating Pro Forma'!$U$59-'Operating Pro Forma'!$U$62)/12)*'Debt Service'!$F9),IF($E9&gt;HT$3-1,$H9,0))</f>
        <v>0</v>
      </c>
      <c r="HU9" s="251">
        <f>IF($I9="Percentage of Cash Flow",IF($E9&gt;HU$3-1,(('Operating Pro Forma'!$U$59-'Operating Pro Forma'!$U$62)/12)*'Debt Service'!$F9),IF($E9&gt;HU$3-1,$H9,0))</f>
        <v>0</v>
      </c>
      <c r="HV9" s="251">
        <f>IF($I9="Percentage of Cash Flow",IF($E9&gt;HV$3-1,(('Operating Pro Forma'!$U$59-'Operating Pro Forma'!$U$62)/12)*'Debt Service'!$F9),IF($E9&gt;HV$3-1,$H9,0))</f>
        <v>0</v>
      </c>
      <c r="HW9" s="251">
        <f>IF($I9="Percentage of Cash Flow",IF($E9&gt;HW$3-1,(('Operating Pro Forma'!$U$59-'Operating Pro Forma'!$U$62)/12)*'Debt Service'!$F9),IF($E9&gt;HW$3-1,$H9,0))</f>
        <v>0</v>
      </c>
      <c r="HX9" s="251">
        <f>IF($I9="Percentage of Cash Flow",IF($E9&gt;HX$3-1,(('Operating Pro Forma'!$U$59-'Operating Pro Forma'!$U$62)/12)*'Debt Service'!$F9),IF($E9&gt;HX$3-1,$H9,0))</f>
        <v>0</v>
      </c>
      <c r="HY9" s="250">
        <f t="shared" si="17"/>
        <v>0</v>
      </c>
      <c r="HZ9" s="251">
        <f>IF($I9="Percentage of Cash Flow",IF($E9&gt;HZ$3-1,(('Operating Pro Forma'!$V$59-'Operating Pro Forma'!$V$62)/12)*'Debt Service'!$F9),IF($E9&gt;HZ$3-1,$H9,0))</f>
        <v>0</v>
      </c>
      <c r="IA9" s="251">
        <f>IF($I9="Percentage of Cash Flow",IF($E9&gt;IA$3-1,(('Operating Pro Forma'!$V$59-'Operating Pro Forma'!$V$62)/12)*'Debt Service'!$F9),IF($E9&gt;IA$3-1,$H9,0))</f>
        <v>0</v>
      </c>
      <c r="IB9" s="251">
        <f>IF($I9="Percentage of Cash Flow",IF($E9&gt;IB$3-1,(('Operating Pro Forma'!$V$59-'Operating Pro Forma'!$V$62)/12)*'Debt Service'!$F9),IF($E9&gt;IB$3-1,$H9,0))</f>
        <v>0</v>
      </c>
      <c r="IC9" s="251">
        <f>IF($I9="Percentage of Cash Flow",IF($E9&gt;IC$3-1,(('Operating Pro Forma'!$V$59-'Operating Pro Forma'!$V$62)/12)*'Debt Service'!$F9),IF($E9&gt;IC$3-1,$H9,0))</f>
        <v>0</v>
      </c>
      <c r="ID9" s="251">
        <f>IF($I9="Percentage of Cash Flow",IF($E9&gt;ID$3-1,(('Operating Pro Forma'!$V$59-'Operating Pro Forma'!$V$62)/12)*'Debt Service'!$F9),IF($E9&gt;ID$3-1,$H9,0))</f>
        <v>0</v>
      </c>
      <c r="IE9" s="251">
        <f>IF($I9="Percentage of Cash Flow",IF($E9&gt;IE$3-1,(('Operating Pro Forma'!$V$59-'Operating Pro Forma'!$V$62)/12)*'Debt Service'!$F9),IF($E9&gt;IE$3-1,$H9,0))</f>
        <v>0</v>
      </c>
      <c r="IF9" s="251">
        <f>IF($I9="Percentage of Cash Flow",IF($E9&gt;IF$3-1,(('Operating Pro Forma'!$V$59-'Operating Pro Forma'!$V$62)/12)*'Debt Service'!$F9),IF($E9&gt;IF$3-1,$H9,0))</f>
        <v>0</v>
      </c>
      <c r="IG9" s="251">
        <f>IF($I9="Percentage of Cash Flow",IF($E9&gt;IG$3-1,(('Operating Pro Forma'!$V$59-'Operating Pro Forma'!$V$62)/12)*'Debt Service'!$F9),IF($E9&gt;IG$3-1,$H9,0))</f>
        <v>0</v>
      </c>
      <c r="IH9" s="251">
        <f>IF($I9="Percentage of Cash Flow",IF($E9&gt;IH$3-1,(('Operating Pro Forma'!$V$59-'Operating Pro Forma'!$V$62)/12)*'Debt Service'!$F9),IF($E9&gt;IH$3-1,$H9,0))</f>
        <v>0</v>
      </c>
      <c r="II9" s="251">
        <f>IF($I9="Percentage of Cash Flow",IF($E9&gt;II$3-1,(('Operating Pro Forma'!$V$59-'Operating Pro Forma'!$V$62)/12)*'Debt Service'!$F9),IF($E9&gt;II$3-1,$H9,0))</f>
        <v>0</v>
      </c>
      <c r="IJ9" s="251">
        <f>IF($I9="Percentage of Cash Flow",IF($E9&gt;IJ$3-1,(('Operating Pro Forma'!$V$59-'Operating Pro Forma'!$V$62)/12)*'Debt Service'!$F9),IF($E9&gt;IJ$3-1,$H9,0))</f>
        <v>0</v>
      </c>
      <c r="IK9" s="251">
        <f>IF($I9="Percentage of Cash Flow",IF($E9&gt;IK$3-1,(('Operating Pro Forma'!$V$59-'Operating Pro Forma'!$V$62)/12)*'Debt Service'!$F9),IF($E9&gt;IK$3-1,$H9,0))</f>
        <v>0</v>
      </c>
      <c r="IL9" s="250">
        <f t="shared" si="18"/>
        <v>0</v>
      </c>
      <c r="IM9" s="251">
        <f>IF($I9="Percentage of Cash Flow",IF($E9&gt;IM$3-1,(('Operating Pro Forma'!$W$59-'Operating Pro Forma'!$W$62)/12)*'Debt Service'!#REF!),IF($E9&gt;IM$3-1,$H9,0))</f>
        <v>0</v>
      </c>
      <c r="IN9" s="251">
        <f>IF($I9="Percentage of Cash Flow",IF($E9&gt;IN$3-1,(('Operating Pro Forma'!$W$59-'Operating Pro Forma'!$W$62)/12)*'Debt Service'!#REF!),IF($E9&gt;IN$3-1,$H9,0))</f>
        <v>0</v>
      </c>
      <c r="IO9" s="251">
        <f>IF($I9="Percentage of Cash Flow",IF($E9&gt;IO$3-1,(('Operating Pro Forma'!$W$59-'Operating Pro Forma'!$W$62)/12)*'Debt Service'!#REF!),IF($E9&gt;IO$3-1,$H9,0))</f>
        <v>0</v>
      </c>
      <c r="IP9" s="251">
        <f>IF($I9="Percentage of Cash Flow",IF($E9&gt;IP$3-1,(('Operating Pro Forma'!$W$59-'Operating Pro Forma'!$W$62)/12)*'Debt Service'!#REF!),IF($E9&gt;IP$3-1,$H9,0))</f>
        <v>0</v>
      </c>
      <c r="IQ9" s="251">
        <f>IF($I9="Percentage of Cash Flow",IF($E9&gt;IQ$3-1,(('Operating Pro Forma'!$W$59-'Operating Pro Forma'!$W$62)/12)*'Debt Service'!#REF!),IF($E9&gt;IQ$3-1,$H9,0))</f>
        <v>0</v>
      </c>
      <c r="IR9" s="251">
        <f>IF($I9="Percentage of Cash Flow",IF($E9&gt;IR$3-1,(('Operating Pro Forma'!$W$59-'Operating Pro Forma'!$W$62)/12)*'Debt Service'!#REF!),IF($E9&gt;IR$3-1,$H9,0))</f>
        <v>0</v>
      </c>
      <c r="IS9" s="251">
        <f>IF($I9="Percentage of Cash Flow",IF($E9&gt;IS$3-1,(('Operating Pro Forma'!$W$59-'Operating Pro Forma'!$W$62)/12)*'Debt Service'!#REF!),IF($E9&gt;IS$3-1,$H9,0))</f>
        <v>0</v>
      </c>
      <c r="IT9" s="251">
        <f>IF($I9="Percentage of Cash Flow",IF($E9&gt;IT$3-1,(('Operating Pro Forma'!$W$59-'Operating Pro Forma'!$W$62)/12)*'Debt Service'!#REF!),IF($E9&gt;IT$3-1,$H9,0))</f>
        <v>0</v>
      </c>
      <c r="IU9" s="251">
        <f>IF($I9="Percentage of Cash Flow",IF($E9&gt;IU$3-1,(('Operating Pro Forma'!$W$59-'Operating Pro Forma'!$W$62)/12)*'Debt Service'!#REF!),IF($E9&gt;IU$3-1,$H9,0))</f>
        <v>0</v>
      </c>
      <c r="IV9" s="251">
        <f>IF($I9="Percentage of Cash Flow",IF($E9&gt;IV$3-1,(('Operating Pro Forma'!$W$59-'Operating Pro Forma'!$W$62)/12)*'Debt Service'!#REF!),IF($E9&gt;IV$3-1,$H9,0))</f>
        <v>0</v>
      </c>
      <c r="IW9" s="251">
        <f>IF($I9="Percentage of Cash Flow",IF($E9&gt;IW$3-1,(('Operating Pro Forma'!$W$59-'Operating Pro Forma'!$W$62)/12)*'Debt Service'!#REF!),IF($E9&gt;IW$3-1,$H9,0))</f>
        <v>0</v>
      </c>
      <c r="IX9" s="251">
        <f>IF($I9="Percentage of Cash Flow",IF($E9&gt;IX$3-1,(('Operating Pro Forma'!$W$59-'Operating Pro Forma'!$W$62)/12)*'Debt Service'!#REF!),IF($E9&gt;IX$3-1,$H9,0))</f>
        <v>0</v>
      </c>
      <c r="IY9" s="250">
        <f t="shared" si="19"/>
        <v>0</v>
      </c>
      <c r="IZ9" s="251">
        <f>IF($I9="Percentage of Cash Flow",IF($E9&gt;IZ$3-1,(('Operating Pro Forma'!$X$59-'Operating Pro Forma'!$X$62)/12)*'Debt Service'!$F9),IF($E9&gt;IZ$3-1,$H9,0))</f>
        <v>0</v>
      </c>
      <c r="JA9" s="251">
        <f>IF($I9="Percentage of Cash Flow",IF($E9&gt;JA$3-1,(('Operating Pro Forma'!$X$59-'Operating Pro Forma'!$X$62)/12)*'Debt Service'!$F9),IF($E9&gt;JA$3-1,$H9,0))</f>
        <v>0</v>
      </c>
      <c r="JB9" s="251">
        <f>IF($I9="Percentage of Cash Flow",IF($E9&gt;JB$3-1,(('Operating Pro Forma'!$X$59-'Operating Pro Forma'!$X$62)/12)*'Debt Service'!$F9),IF($E9&gt;JB$3-1,$H9,0))</f>
        <v>0</v>
      </c>
      <c r="JC9" s="251">
        <f>IF($I9="Percentage of Cash Flow",IF($E9&gt;JC$3-1,(('Operating Pro Forma'!$X$59-'Operating Pro Forma'!$X$62)/12)*'Debt Service'!$F9),IF($E9&gt;JC$3-1,$H9,0))</f>
        <v>0</v>
      </c>
      <c r="JD9" s="251">
        <f>IF($I9="Percentage of Cash Flow",IF($E9&gt;JD$3-1,(('Operating Pro Forma'!$X$59-'Operating Pro Forma'!$X$62)/12)*'Debt Service'!$F9),IF($E9&gt;JD$3-1,$H9,0))</f>
        <v>0</v>
      </c>
      <c r="JE9" s="251">
        <f>IF($I9="Percentage of Cash Flow",IF($E9&gt;JE$3-1,(('Operating Pro Forma'!$X$59-'Operating Pro Forma'!$X$62)/12)*'Debt Service'!$F9),IF($E9&gt;JE$3-1,$H9,0))</f>
        <v>0</v>
      </c>
      <c r="JF9" s="251">
        <f>IF($I9="Percentage of Cash Flow",IF($E9&gt;JF$3-1,(('Operating Pro Forma'!$X$59-'Operating Pro Forma'!$X$62)/12)*'Debt Service'!$F9),IF($E9&gt;JF$3-1,$H9,0))</f>
        <v>0</v>
      </c>
      <c r="JG9" s="251">
        <f>IF($I9="Percentage of Cash Flow",IF($E9&gt;JG$3-1,(('Operating Pro Forma'!$X$59-'Operating Pro Forma'!$X$62)/12)*'Debt Service'!$F9),IF($E9&gt;JG$3-1,$H9,0))</f>
        <v>0</v>
      </c>
      <c r="JH9" s="251">
        <f>IF($I9="Percentage of Cash Flow",IF($E9&gt;JH$3-1,(('Operating Pro Forma'!$X$59-'Operating Pro Forma'!$X$62)/12)*'Debt Service'!$F9),IF($E9&gt;JH$3-1,$H9,0))</f>
        <v>0</v>
      </c>
      <c r="JI9" s="251">
        <f>IF($I9="Percentage of Cash Flow",IF($E9&gt;JI$3-1,(('Operating Pro Forma'!$X$59-'Operating Pro Forma'!$X$62)/12)*'Debt Service'!$F9),IF($E9&gt;JI$3-1,$H9,0))</f>
        <v>0</v>
      </c>
      <c r="JJ9" s="251">
        <f>IF($I9="Percentage of Cash Flow",IF($E9&gt;JJ$3-1,(('Operating Pro Forma'!$X$59-'Operating Pro Forma'!$X$62)/12)*'Debt Service'!$F9),IF($E9&gt;JJ$3-1,$H9,0))</f>
        <v>0</v>
      </c>
      <c r="JK9" s="251">
        <f>IF($I9="Percentage of Cash Flow",IF($E9&gt;JK$3-1,(('Operating Pro Forma'!$X$59-'Operating Pro Forma'!$X$62)/12)*'Debt Service'!$F9),IF($E9&gt;JK$3-1,$H9,0))</f>
        <v>0</v>
      </c>
      <c r="JL9" s="250">
        <f t="shared" si="20"/>
        <v>0</v>
      </c>
      <c r="JM9" s="251">
        <f>IF($I9="Percentage of Cash Flow",IF($E9&gt;JM$3-1,(('Operating Pro Forma'!$Y$59-'Operating Pro Forma'!$Y$62)/12)*'Debt Service'!$F9),IF($E9&gt;JM$3-1,$H9,0))</f>
        <v>0</v>
      </c>
      <c r="JN9" s="251">
        <f>IF($I9="Percentage of Cash Flow",IF($E9&gt;JN$3-1,(('Operating Pro Forma'!$Y$59-'Operating Pro Forma'!$Y$62)/12)*'Debt Service'!$F9),IF($E9&gt;JN$3-1,$H9,0))</f>
        <v>0</v>
      </c>
      <c r="JO9" s="251">
        <f>IF($I9="Percentage of Cash Flow",IF($E9&gt;JO$3-1,(('Operating Pro Forma'!$Y$59-'Operating Pro Forma'!$Y$62)/12)*'Debt Service'!$F9),IF($E9&gt;JO$3-1,$H9,0))</f>
        <v>0</v>
      </c>
      <c r="JP9" s="251">
        <f>IF($I9="Percentage of Cash Flow",IF($E9&gt;JP$3-1,(('Operating Pro Forma'!$Y$59-'Operating Pro Forma'!$Y$62)/12)*'Debt Service'!$F9),IF($E9&gt;JP$3-1,$H9,0))</f>
        <v>0</v>
      </c>
      <c r="JQ9" s="251">
        <f>IF($I9="Percentage of Cash Flow",IF($E9&gt;JQ$3-1,(('Operating Pro Forma'!$Y$59-'Operating Pro Forma'!$Y$62)/12)*'Debt Service'!$F9),IF($E9&gt;JQ$3-1,$H9,0))</f>
        <v>0</v>
      </c>
      <c r="JR9" s="251">
        <f>IF($I9="Percentage of Cash Flow",IF($E9&gt;JR$3-1,(('Operating Pro Forma'!$Y$59-'Operating Pro Forma'!$Y$62)/12)*'Debt Service'!$F9),IF($E9&gt;JR$3-1,$H9,0))</f>
        <v>0</v>
      </c>
      <c r="JS9" s="251">
        <f>IF($I9="Percentage of Cash Flow",IF($E9&gt;JS$3-1,(('Operating Pro Forma'!$Y$59-'Operating Pro Forma'!$Y$62)/12)*'Debt Service'!$F9),IF($E9&gt;JS$3-1,$H9,0))</f>
        <v>0</v>
      </c>
      <c r="JT9" s="251">
        <f>IF($I9="Percentage of Cash Flow",IF($E9&gt;JT$3-1,(('Operating Pro Forma'!$Y$59-'Operating Pro Forma'!$Y$62)/12)*'Debt Service'!$F9),IF($E9&gt;JT$3-1,$H9,0))</f>
        <v>0</v>
      </c>
      <c r="JU9" s="251">
        <f>IF($I9="Percentage of Cash Flow",IF($E9&gt;JU$3-1,(('Operating Pro Forma'!$Y$59-'Operating Pro Forma'!$Y$62)/12)*'Debt Service'!$F9),IF($E9&gt;JU$3-1,$H9,0))</f>
        <v>0</v>
      </c>
      <c r="JV9" s="251">
        <f>IF($I9="Percentage of Cash Flow",IF($E9&gt;JV$3-1,(('Operating Pro Forma'!$Y$59-'Operating Pro Forma'!$Y$62)/12)*'Debt Service'!$F9),IF($E9&gt;JV$3-1,$H9,0))</f>
        <v>0</v>
      </c>
      <c r="JW9" s="251">
        <f>IF($I9="Percentage of Cash Flow",IF($E9&gt;JW$3-1,(('Operating Pro Forma'!$Y$59-'Operating Pro Forma'!$Y$62)/12)*'Debt Service'!$F9),IF($E9&gt;JW$3-1,$H9,0))</f>
        <v>0</v>
      </c>
      <c r="JX9" s="251">
        <f>IF($I9="Percentage of Cash Flow",IF($E9&gt;JX$3-1,(('Operating Pro Forma'!$Y$59-'Operating Pro Forma'!$Y$62)/12)*'Debt Service'!$F9),IF($E9&gt;JX$3-1,$H9,0))</f>
        <v>0</v>
      </c>
      <c r="JY9" s="250">
        <f t="shared" si="30"/>
        <v>0</v>
      </c>
      <c r="JZ9" s="251">
        <f>IF($I9="Percentage of Cash Flow",IF($E9&gt;JZ$3-1,(('Operating Pro Forma'!$Z$59-'Operating Pro Forma'!$Z$62)/12)*'Debt Service'!$F9),IF($E9&gt;JZ$3-1,$H9,0))</f>
        <v>0</v>
      </c>
      <c r="KA9" s="251">
        <f>IF($I9="Percentage of Cash Flow",IF($E9&gt;KA$3-1,(('Operating Pro Forma'!$Z$59-'Operating Pro Forma'!$Z$62)/12)*'Debt Service'!$F9),IF($E9&gt;KA$3-1,$H9,0))</f>
        <v>0</v>
      </c>
      <c r="KB9" s="251">
        <f>IF($I9="Percentage of Cash Flow",IF($E9&gt;KB$3-1,(('Operating Pro Forma'!$Z$59-'Operating Pro Forma'!$Z$62)/12)*'Debt Service'!$F9),IF($E9&gt;KB$3-1,$H9,0))</f>
        <v>0</v>
      </c>
      <c r="KC9" s="251">
        <f>IF($I9="Percentage of Cash Flow",IF($E9&gt;KC$3-1,(('Operating Pro Forma'!$Z$59-'Operating Pro Forma'!$Z$62)/12)*'Debt Service'!$F9),IF($E9&gt;KC$3-1,$H9,0))</f>
        <v>0</v>
      </c>
      <c r="KD9" s="251">
        <f>IF($I9="Percentage of Cash Flow",IF($E9&gt;KD$3-1,(('Operating Pro Forma'!$Z$59-'Operating Pro Forma'!$Z$62)/12)*'Debt Service'!$F9),IF($E9&gt;KD$3-1,$H9,0))</f>
        <v>0</v>
      </c>
      <c r="KE9" s="251">
        <f>IF($I9="Percentage of Cash Flow",IF($E9&gt;KE$3-1,(('Operating Pro Forma'!$Z$59-'Operating Pro Forma'!$Z$62)/12)*'Debt Service'!$F9),IF($E9&gt;KE$3-1,$H9,0))</f>
        <v>0</v>
      </c>
      <c r="KF9" s="251">
        <f>IF($I9="Percentage of Cash Flow",IF($E9&gt;KF$3-1,(('Operating Pro Forma'!$Z$59-'Operating Pro Forma'!$Z$62)/12)*'Debt Service'!$F9),IF($E9&gt;KF$3-1,$H9,0))</f>
        <v>0</v>
      </c>
      <c r="KG9" s="251">
        <f>IF($I9="Percentage of Cash Flow",IF($E9&gt;KG$3-1,(('Operating Pro Forma'!$Z$59-'Operating Pro Forma'!$Z$62)/12)*'Debt Service'!$F9),IF($E9&gt;KG$3-1,$H9,0))</f>
        <v>0</v>
      </c>
      <c r="KH9" s="251">
        <f>IF($I9="Percentage of Cash Flow",IF($E9&gt;KH$3-1,(('Operating Pro Forma'!$Z$59-'Operating Pro Forma'!$Z$62)/12)*'Debt Service'!$F9),IF($E9&gt;KH$3-1,$H9,0))</f>
        <v>0</v>
      </c>
      <c r="KI9" s="251">
        <f>IF($I9="Percentage of Cash Flow",IF($E9&gt;KI$3-1,(('Operating Pro Forma'!$Z$59-'Operating Pro Forma'!$Z$62)/12)*'Debt Service'!$F9),IF($E9&gt;KI$3-1,$H9,0))</f>
        <v>0</v>
      </c>
      <c r="KJ9" s="251">
        <f>IF($I9="Percentage of Cash Flow",IF($E9&gt;KJ$3-1,(('Operating Pro Forma'!$Z$59-'Operating Pro Forma'!$Z$62)/12)*'Debt Service'!$F9),IF($E9&gt;KJ$3-1,$H9,0))</f>
        <v>0</v>
      </c>
      <c r="KK9" s="251">
        <f>IF($I9="Percentage of Cash Flow",IF($E9&gt;KK$3-1,(('Operating Pro Forma'!$Z$59-'Operating Pro Forma'!$Z$62)/12)*'Debt Service'!$F9),IF($E9&gt;KK$3-1,$H9,0))</f>
        <v>0</v>
      </c>
      <c r="KL9" s="250">
        <f t="shared" si="21"/>
        <v>0</v>
      </c>
      <c r="KM9" s="257">
        <f>IF($I9="Percentage of Cash Flow",IF($E9&gt;KM$3-1,(('Operating Pro Forma'!$AA$59-'Operating Pro Forma'!$AA$62)/12)*'Debt Service'!$F9),IF($E9&gt;KM$3-1,$H9,0))</f>
        <v>0</v>
      </c>
      <c r="KN9" s="257">
        <f>IF($I9="Percentage of Cash Flow",IF($E9&gt;KN$3-1,(('Operating Pro Forma'!$AA$59-'Operating Pro Forma'!$AA$62)/12)*'Debt Service'!$F9),IF($E9&gt;KN$3-1,$H9,0))</f>
        <v>0</v>
      </c>
      <c r="KO9" s="257">
        <f>IF($I9="Percentage of Cash Flow",IF($E9&gt;KO$3-1,(('Operating Pro Forma'!$AA$59-'Operating Pro Forma'!$AA$62)/12)*'Debt Service'!$F9),IF($E9&gt;KO$3-1,$H9,0))</f>
        <v>0</v>
      </c>
      <c r="KP9" s="257">
        <f>IF($I9="Percentage of Cash Flow",IF($E9&gt;KP$3-1,(('Operating Pro Forma'!$AA$59-'Operating Pro Forma'!$AA$62)/12)*'Debt Service'!$F9),IF($E9&gt;KP$3-1,$H9,0))</f>
        <v>0</v>
      </c>
      <c r="KQ9" s="257">
        <f>IF($I9="Percentage of Cash Flow",IF($E9&gt;KQ$3-1,(('Operating Pro Forma'!$AA$59-'Operating Pro Forma'!$AA$62)/12)*'Debt Service'!$F9),IF($E9&gt;KQ$3-1,$H9,0))</f>
        <v>0</v>
      </c>
      <c r="KR9" s="257">
        <f>IF($I9="Percentage of Cash Flow",IF($E9&gt;KR$3-1,(('Operating Pro Forma'!$AA$59-'Operating Pro Forma'!$AA$62)/12)*'Debt Service'!$F9),IF($E9&gt;KR$3-1,$H9,0))</f>
        <v>0</v>
      </c>
      <c r="KS9" s="257">
        <f>IF($I9="Percentage of Cash Flow",IF($E9&gt;KS$3-1,(('Operating Pro Forma'!$AA$59-'Operating Pro Forma'!$AA$62)/12)*'Debt Service'!$F9),IF($E9&gt;KS$3-1,$H9,0))</f>
        <v>0</v>
      </c>
      <c r="KT9" s="257">
        <f>IF($I9="Percentage of Cash Flow",IF($E9&gt;KT$3-1,(('Operating Pro Forma'!$AA$59-'Operating Pro Forma'!$AA$62)/12)*'Debt Service'!$F9),IF($E9&gt;KT$3-1,$H9,0))</f>
        <v>0</v>
      </c>
      <c r="KU9" s="257">
        <f>IF($I9="Percentage of Cash Flow",IF($E9&gt;KU$3-1,(('Operating Pro Forma'!$AA$59-'Operating Pro Forma'!$AA$62)/12)*'Debt Service'!$F9),IF($E9&gt;KU$3-1,$H9,0))</f>
        <v>0</v>
      </c>
      <c r="KV9" s="257">
        <f>IF($I9="Percentage of Cash Flow",IF($E9&gt;KV$3-1,(('Operating Pro Forma'!$AA$59-'Operating Pro Forma'!$AA$62)/12)*'Debt Service'!$F9),IF($E9&gt;KV$3-1,$H9,0))</f>
        <v>0</v>
      </c>
      <c r="KW9" s="257">
        <f>IF($I9="Percentage of Cash Flow",IF($E9&gt;KW$3-1,(('Operating Pro Forma'!$AA$59-'Operating Pro Forma'!$AA$62)/12)*'Debt Service'!$F9),IF($E9&gt;KW$3-1,$H9,0))</f>
        <v>0</v>
      </c>
      <c r="KX9" s="257">
        <f>IF($I9="Percentage of Cash Flow",IF($E9&gt;KX$3-1,(('Operating Pro Forma'!$AA$59-'Operating Pro Forma'!$AA$62)/12)*'Debt Service'!$F9),IF($E9&gt;KX$3-1,$H9,0))</f>
        <v>0</v>
      </c>
      <c r="KY9" s="250">
        <f t="shared" si="22"/>
        <v>0</v>
      </c>
      <c r="KZ9" s="257">
        <f>IF($I9="Percentage of Cash Flow",IF($E9&gt;KZ$3-1,(('Operating Pro Forma'!$AB$59-'Operating Pro Forma'!$AB$62)/12)*'Debt Service'!$F9),IF($E9&gt;KZ$3-1,$H9,0))</f>
        <v>0</v>
      </c>
      <c r="LA9" s="257">
        <f>IF($I9="Percentage of Cash Flow",IF($E9&gt;LA$3-1,(('Operating Pro Forma'!$AB$59-'Operating Pro Forma'!$AB$62)/12)*'Debt Service'!$F9),IF($E9&gt;LA$3-1,$H9,0))</f>
        <v>0</v>
      </c>
      <c r="LB9" s="257">
        <f>IF($I9="Percentage of Cash Flow",IF($E9&gt;LB$3-1,(('Operating Pro Forma'!$AB$59-'Operating Pro Forma'!$AB$62)/12)*'Debt Service'!$F9),IF($E9&gt;LB$3-1,$H9,0))</f>
        <v>0</v>
      </c>
      <c r="LC9" s="257">
        <f>IF($I9="Percentage of Cash Flow",IF($E9&gt;LC$3-1,(('Operating Pro Forma'!$AB$59-'Operating Pro Forma'!$AB$62)/12)*'Debt Service'!$F9),IF($E9&gt;LC$3-1,$H9,0))</f>
        <v>0</v>
      </c>
      <c r="LD9" s="257">
        <f>IF($I9="Percentage of Cash Flow",IF($E9&gt;LD$3-1,(('Operating Pro Forma'!$AB$59-'Operating Pro Forma'!$AB$62)/12)*'Debt Service'!$F9),IF($E9&gt;LD$3-1,$H9,0))</f>
        <v>0</v>
      </c>
      <c r="LE9" s="257">
        <f>IF($I9="Percentage of Cash Flow",IF($E9&gt;LE$3-1,(('Operating Pro Forma'!$AB$59-'Operating Pro Forma'!$AB$62)/12)*'Debt Service'!$F9),IF($E9&gt;LE$3-1,$H9,0))</f>
        <v>0</v>
      </c>
      <c r="LF9" s="257">
        <f>IF($I9="Percentage of Cash Flow",IF($E9&gt;LF$3-1,(('Operating Pro Forma'!$AB$59-'Operating Pro Forma'!$AB$62)/12)*'Debt Service'!$F9),IF($E9&gt;LF$3-1,$H9,0))</f>
        <v>0</v>
      </c>
      <c r="LG9" s="257">
        <f>IF($I9="Percentage of Cash Flow",IF($E9&gt;LG$3-1,(('Operating Pro Forma'!$AB$59-'Operating Pro Forma'!$AB$62)/12)*'Debt Service'!$F9),IF($E9&gt;LG$3-1,$H9,0))</f>
        <v>0</v>
      </c>
      <c r="LH9" s="257">
        <f>IF($I9="Percentage of Cash Flow",IF($E9&gt;LH$3-1,(('Operating Pro Forma'!$AB$59-'Operating Pro Forma'!$AB$62)/12)*'Debt Service'!$F9),IF($E9&gt;LH$3-1,$H9,0))</f>
        <v>0</v>
      </c>
      <c r="LI9" s="257">
        <f>IF($I9="Percentage of Cash Flow",IF($E9&gt;LI$3-1,(('Operating Pro Forma'!$AB$59-'Operating Pro Forma'!$AB$62)/12)*'Debt Service'!$F9),IF($E9&gt;LI$3-1,$H9,0))</f>
        <v>0</v>
      </c>
      <c r="LJ9" s="257">
        <f>IF($I9="Percentage of Cash Flow",IF($E9&gt;LJ$3-1,(('Operating Pro Forma'!$AB$59-'Operating Pro Forma'!$AB$62)/12)*'Debt Service'!$F9),IF($E9&gt;LJ$3-1,$H9,0))</f>
        <v>0</v>
      </c>
      <c r="LK9" s="257">
        <f>IF($I9="Percentage of Cash Flow",IF($E9&gt;LK$3-1,(('Operating Pro Forma'!$AB$59-'Operating Pro Forma'!$AB$62)/12)*'Debt Service'!$F9),IF($E9&gt;LK$3-1,$H9,0))</f>
        <v>0</v>
      </c>
      <c r="LL9" s="250">
        <f t="shared" si="23"/>
        <v>0</v>
      </c>
      <c r="LM9" s="257">
        <f>IF($I9="Percentage of Cash Flow",IF($E9&gt;LM$3-1,(('Operating Pro Forma'!$AC$59-'Operating Pro Forma'!$AC$62)/12)*'Debt Service'!$F9),IF($E9&gt;LM$3-1,$H9,0))</f>
        <v>0</v>
      </c>
      <c r="LN9" s="257">
        <f>IF($I9="Percentage of Cash Flow",IF($E9&gt;LN$3-1,(('Operating Pro Forma'!$AC$59-'Operating Pro Forma'!$AC$62)/12)*'Debt Service'!$F9),IF($E9&gt;LN$3-1,$H9,0))</f>
        <v>0</v>
      </c>
      <c r="LO9" s="257">
        <f>IF($I9="Percentage of Cash Flow",IF($E9&gt;LO$3-1,(('Operating Pro Forma'!$AC$59-'Operating Pro Forma'!$AC$62)/12)*'Debt Service'!$F9),IF($E9&gt;LO$3-1,$H9,0))</f>
        <v>0</v>
      </c>
      <c r="LP9" s="257">
        <f>IF($I9="Percentage of Cash Flow",IF($E9&gt;LP$3-1,(('Operating Pro Forma'!$AC$59-'Operating Pro Forma'!$AC$62)/12)*'Debt Service'!$F9),IF($E9&gt;LP$3-1,$H9,0))</f>
        <v>0</v>
      </c>
      <c r="LQ9" s="257">
        <f>IF($I9="Percentage of Cash Flow",IF($E9&gt;LQ$3-1,(('Operating Pro Forma'!$AC$59-'Operating Pro Forma'!$AC$62)/12)*'Debt Service'!$F9),IF($E9&gt;LQ$3-1,$H9,0))</f>
        <v>0</v>
      </c>
      <c r="LR9" s="257">
        <f>IF($I9="Percentage of Cash Flow",IF($E9&gt;LR$3-1,(('Operating Pro Forma'!$AC$59-'Operating Pro Forma'!$AC$62)/12)*'Debt Service'!$F9),IF($E9&gt;LR$3-1,$H9,0))</f>
        <v>0</v>
      </c>
      <c r="LS9" s="257">
        <f>IF($I9="Percentage of Cash Flow",IF($E9&gt;LS$3-1,(('Operating Pro Forma'!$AC$59-'Operating Pro Forma'!$AC$62)/12)*'Debt Service'!$F9),IF($E9&gt;LS$3-1,$H9,0))</f>
        <v>0</v>
      </c>
      <c r="LT9" s="257">
        <f>IF($I9="Percentage of Cash Flow",IF($E9&gt;LT$3-1,(('Operating Pro Forma'!$AC$59-'Operating Pro Forma'!$AC$62)/12)*'Debt Service'!$F9),IF($E9&gt;LT$3-1,$H9,0))</f>
        <v>0</v>
      </c>
      <c r="LU9" s="257">
        <f>IF($I9="Percentage of Cash Flow",IF($E9&gt;LU$3-1,(('Operating Pro Forma'!$AC$59-'Operating Pro Forma'!$AC$62)/12)*'Debt Service'!$F9),IF($E9&gt;LU$3-1,$H9,0))</f>
        <v>0</v>
      </c>
      <c r="LV9" s="257">
        <f>IF($I9="Percentage of Cash Flow",IF($E9&gt;LV$3-1,(('Operating Pro Forma'!$AC$59-'Operating Pro Forma'!$AC$62)/12)*'Debt Service'!$F9),IF($E9&gt;LV$3-1,$H9,0))</f>
        <v>0</v>
      </c>
      <c r="LW9" s="257">
        <f>IF($I9="Percentage of Cash Flow",IF($E9&gt;LW$3-1,(('Operating Pro Forma'!$AC$59-'Operating Pro Forma'!$AC$62)/12)*'Debt Service'!$F9),IF($E9&gt;LW$3-1,$H9,0))</f>
        <v>0</v>
      </c>
      <c r="LX9" s="257">
        <f>IF($I9="Percentage of Cash Flow",IF($E9&gt;LX$3-1,(('Operating Pro Forma'!$AC$59-'Operating Pro Forma'!$AC$62)/12)*'Debt Service'!$F9),IF($E9&gt;LX$3-1,$H9,0))</f>
        <v>0</v>
      </c>
      <c r="LY9" s="250">
        <f t="shared" si="24"/>
        <v>0</v>
      </c>
      <c r="LZ9" s="257">
        <f>IF($I9="Percentage of Cash Flow",IF($E9&gt;LZ$3-1,(('Operating Pro Forma'!$AD$59-'Operating Pro Forma'!$AD$62)/12)*'Debt Service'!$F9),IF($E9&gt;LZ$3-1,$H9,0))</f>
        <v>0</v>
      </c>
      <c r="MA9" s="257">
        <f>IF($I9="Percentage of Cash Flow",IF($E9&gt;MA$3-1,(('Operating Pro Forma'!$AD$59-'Operating Pro Forma'!$AD$62)/12)*'Debt Service'!$F9),IF($E9&gt;MA$3-1,$H9,0))</f>
        <v>0</v>
      </c>
      <c r="MB9" s="257">
        <f>IF($I9="Percentage of Cash Flow",IF($E9&gt;MB$3-1,(('Operating Pro Forma'!$AD$59-'Operating Pro Forma'!$AD$62)/12)*'Debt Service'!$F9),IF($E9&gt;MB$3-1,$H9,0))</f>
        <v>0</v>
      </c>
      <c r="MC9" s="257">
        <f>IF($I9="Percentage of Cash Flow",IF($E9&gt;MC$3-1,(('Operating Pro Forma'!$AD$59-'Operating Pro Forma'!$AD$62)/12)*'Debt Service'!$F9),IF($E9&gt;MC$3-1,$H9,0))</f>
        <v>0</v>
      </c>
      <c r="MD9" s="257">
        <f>IF($I9="Percentage of Cash Flow",IF($E9&gt;MD$3-1,(('Operating Pro Forma'!$AD$59-'Operating Pro Forma'!$AD$62)/12)*'Debt Service'!$F9),IF($E9&gt;MD$3-1,$H9,0))</f>
        <v>0</v>
      </c>
      <c r="ME9" s="257">
        <f>IF($I9="Percentage of Cash Flow",IF($E9&gt;ME$3-1,(('Operating Pro Forma'!$AD$59-'Operating Pro Forma'!$AD$62)/12)*'Debt Service'!$F9),IF($E9&gt;ME$3-1,$H9,0))</f>
        <v>0</v>
      </c>
      <c r="MF9" s="257">
        <f>IF($I9="Percentage of Cash Flow",IF($E9&gt;MF$3-1,(('Operating Pro Forma'!$AD$59-'Operating Pro Forma'!$AD$62)/12)*'Debt Service'!$F9),IF($E9&gt;MF$3-1,$H9,0))</f>
        <v>0</v>
      </c>
      <c r="MG9" s="257">
        <f>IF($I9="Percentage of Cash Flow",IF($E9&gt;MG$3-1,(('Operating Pro Forma'!$AD$59-'Operating Pro Forma'!$AD$62)/12)*'Debt Service'!$F9),IF($E9&gt;MG$3-1,$H9,0))</f>
        <v>0</v>
      </c>
      <c r="MH9" s="257">
        <f>IF($I9="Percentage of Cash Flow",IF($E9&gt;MH$3-1,(('Operating Pro Forma'!$AD$59-'Operating Pro Forma'!$AD$62)/12)*'Debt Service'!$F9),IF($E9&gt;MH$3-1,$H9,0))</f>
        <v>0</v>
      </c>
      <c r="MI9" s="257">
        <f>IF($I9="Percentage of Cash Flow",IF($E9&gt;MI$3-1,(('Operating Pro Forma'!$AD$59-'Operating Pro Forma'!$AD$62)/12)*'Debt Service'!$F9),IF($E9&gt;MI$3-1,$H9,0))</f>
        <v>0</v>
      </c>
      <c r="MJ9" s="257">
        <f>IF($I9="Percentage of Cash Flow",IF($E9&gt;MJ$3-1,(('Operating Pro Forma'!$AD$59-'Operating Pro Forma'!$AD$62)/12)*'Debt Service'!$F9),IF($E9&gt;MJ$3-1,$H9,0))</f>
        <v>0</v>
      </c>
      <c r="MK9" s="257">
        <f>IF($I9="Percentage of Cash Flow",IF($E9&gt;MK$3-1,(('Operating Pro Forma'!$AD$59-'Operating Pro Forma'!$AD$62)/12)*'Debt Service'!$F9),IF($E9&gt;MK$3-1,$H9,0))</f>
        <v>0</v>
      </c>
      <c r="ML9" s="250">
        <f t="shared" si="25"/>
        <v>0</v>
      </c>
      <c r="MM9" s="257">
        <f>IF($I9="Percentage of Cash Flow",IF($E9&gt;MM$3-1,(('Operating Pro Forma'!$AE$59-'Operating Pro Forma'!$AE$62)/12)*'Debt Service'!$F9),IF($E9&gt;MM$3-1,$H9,0))</f>
        <v>0</v>
      </c>
      <c r="MN9" s="257">
        <f>IF($I9="Percentage of Cash Flow",IF($E9&gt;MN$3-1,(('Operating Pro Forma'!$AE$59-'Operating Pro Forma'!$AE$62)/12)*'Debt Service'!$F9),IF($E9&gt;MN$3-1,$H9,0))</f>
        <v>0</v>
      </c>
      <c r="MO9" s="257">
        <f>IF($I9="Percentage of Cash Flow",IF($E9&gt;MO$3-1,(('Operating Pro Forma'!$AE$59-'Operating Pro Forma'!$AE$62)/12)*'Debt Service'!$F9),IF($E9&gt;MO$3-1,$H9,0))</f>
        <v>0</v>
      </c>
      <c r="MP9" s="257">
        <f>IF($I9="Percentage of Cash Flow",IF($E9&gt;MP$3-1,(('Operating Pro Forma'!$AE$59-'Operating Pro Forma'!$AE$62)/12)*'Debt Service'!$F9),IF($E9&gt;MP$3-1,$H9,0))</f>
        <v>0</v>
      </c>
      <c r="MQ9" s="257">
        <f>IF($I9="Percentage of Cash Flow",IF($E9&gt;MQ$3-1,(('Operating Pro Forma'!$AE$59-'Operating Pro Forma'!$AE$62)/12)*'Debt Service'!$F9),IF($E9&gt;MQ$3-1,$H9,0))</f>
        <v>0</v>
      </c>
      <c r="MR9" s="257">
        <f>IF($I9="Percentage of Cash Flow",IF($E9&gt;MR$3-1,(('Operating Pro Forma'!$AE$59-'Operating Pro Forma'!$AE$62)/12)*'Debt Service'!$F9),IF($E9&gt;MR$3-1,$H9,0))</f>
        <v>0</v>
      </c>
      <c r="MS9" s="257">
        <f>IF($I9="Percentage of Cash Flow",IF($E9&gt;MS$3-1,(('Operating Pro Forma'!$AE$59-'Operating Pro Forma'!$AE$62)/12)*'Debt Service'!$F9),IF($E9&gt;MS$3-1,$H9,0))</f>
        <v>0</v>
      </c>
      <c r="MT9" s="257">
        <f>IF($I9="Percentage of Cash Flow",IF($E9&gt;MT$3-1,(('Operating Pro Forma'!$AE$59-'Operating Pro Forma'!$AE$62)/12)*'Debt Service'!$F9),IF($E9&gt;MT$3-1,$H9,0))</f>
        <v>0</v>
      </c>
      <c r="MU9" s="257">
        <f>IF($I9="Percentage of Cash Flow",IF($E9&gt;MU$3-1,(('Operating Pro Forma'!$AE$59-'Operating Pro Forma'!$AE$62)/12)*'Debt Service'!$F9),IF($E9&gt;MU$3-1,$H9,0))</f>
        <v>0</v>
      </c>
      <c r="MV9" s="257">
        <f>IF($I9="Percentage of Cash Flow",IF($E9&gt;MV$3-1,(('Operating Pro Forma'!$AE$59-'Operating Pro Forma'!$AE$62)/12)*'Debt Service'!$F9),IF($E9&gt;MV$3-1,$H9,0))</f>
        <v>0</v>
      </c>
      <c r="MW9" s="257">
        <f>IF($I9="Percentage of Cash Flow",IF($E9&gt;MW$3-1,(('Operating Pro Forma'!$AE$59-'Operating Pro Forma'!$AE$62)/12)*'Debt Service'!$F9),IF($E9&gt;MW$3-1,$H9,0))</f>
        <v>0</v>
      </c>
      <c r="MX9" s="257">
        <f>IF($I9="Percentage of Cash Flow",IF($E9&gt;MX$3-1,(('Operating Pro Forma'!$AE$59-'Operating Pro Forma'!$AE$62)/12)*'Debt Service'!$F9),IF($E9&gt;MX$3-1,$H9,0))</f>
        <v>0</v>
      </c>
      <c r="MY9" s="250">
        <f t="shared" si="26"/>
        <v>0</v>
      </c>
      <c r="MZ9" s="257">
        <f>IF($I9="Percentage of Cash Flow",IF($E9&gt;MZ$3-1,(('Operating Pro Forma'!$AF$59-'Operating Pro Forma'!$AF$62)/12)*'Debt Service'!$F9),IF($E9&gt;MZ$3-1,$H9,0))</f>
        <v>0</v>
      </c>
      <c r="NA9" s="257">
        <f>IF($I9="Percentage of Cash Flow",IF($E9&gt;NA$3-1,(('Operating Pro Forma'!$AF$59-'Operating Pro Forma'!$AF$62)/12)*'Debt Service'!$F9),IF($E9&gt;NA$3-1,$H9,0))</f>
        <v>0</v>
      </c>
      <c r="NB9" s="257">
        <f>IF($I9="Percentage of Cash Flow",IF($E9&gt;NB$3-1,(('Operating Pro Forma'!$AF$59-'Operating Pro Forma'!$AF$62)/12)*'Debt Service'!$F9),IF($E9&gt;NB$3-1,$H9,0))</f>
        <v>0</v>
      </c>
      <c r="NC9" s="257">
        <f>IF($I9="Percentage of Cash Flow",IF($E9&gt;NC$3-1,(('Operating Pro Forma'!$AF$59-'Operating Pro Forma'!$AF$62)/12)*'Debt Service'!$F9),IF($E9&gt;NC$3-1,$H9,0))</f>
        <v>0</v>
      </c>
      <c r="ND9" s="257">
        <f>IF($I9="Percentage of Cash Flow",IF($E9&gt;ND$3-1,(('Operating Pro Forma'!$AF$59-'Operating Pro Forma'!$AF$62)/12)*'Debt Service'!$F9),IF($E9&gt;ND$3-1,$H9,0))</f>
        <v>0</v>
      </c>
      <c r="NE9" s="257">
        <f>IF($I9="Percentage of Cash Flow",IF($E9&gt;NE$3-1,(('Operating Pro Forma'!$AF$59-'Operating Pro Forma'!$AF$62)/12)*'Debt Service'!$F9),IF($E9&gt;NE$3-1,$H9,0))</f>
        <v>0</v>
      </c>
      <c r="NF9" s="257">
        <f>IF($I9="Percentage of Cash Flow",IF($E9&gt;NF$3-1,(('Operating Pro Forma'!$AF$59-'Operating Pro Forma'!$AF$62)/12)*'Debt Service'!$F9),IF($E9&gt;NF$3-1,$H9,0))</f>
        <v>0</v>
      </c>
      <c r="NG9" s="257">
        <f>IF($I9="Percentage of Cash Flow",IF($E9&gt;NG$3-1,(('Operating Pro Forma'!$AF$59-'Operating Pro Forma'!$AF$62)/12)*'Debt Service'!$F9),IF($E9&gt;NG$3-1,$H9,0))</f>
        <v>0</v>
      </c>
      <c r="NH9" s="257">
        <f>IF($I9="Percentage of Cash Flow",IF($E9&gt;NH$3-1,(('Operating Pro Forma'!$AF$59-'Operating Pro Forma'!$AF$62)/12)*'Debt Service'!$F9),IF($E9&gt;NH$3-1,$H9,0))</f>
        <v>0</v>
      </c>
      <c r="NI9" s="257">
        <f>IF($I9="Percentage of Cash Flow",IF($E9&gt;NI$3-1,(('Operating Pro Forma'!$AF$59-'Operating Pro Forma'!$AF$62)/12)*'Debt Service'!$F9),IF($E9&gt;NI$3-1,$H9,0))</f>
        <v>0</v>
      </c>
      <c r="NJ9" s="257">
        <f>IF($I9="Percentage of Cash Flow",IF($E9&gt;NJ$3-1,(('Operating Pro Forma'!$AF$59-'Operating Pro Forma'!$AF$62)/12)*'Debt Service'!$F9),IF($E9&gt;NJ$3-1,$H9,0))</f>
        <v>0</v>
      </c>
      <c r="NK9" s="257">
        <f>IF($I9="Percentage of Cash Flow",IF($E9&gt;NK$3-1,(('Operating Pro Forma'!$AF$59-'Operating Pro Forma'!$AF$62)/12)*'Debt Service'!$F9),IF($E9&gt;NK$3-1,$H9,0))</f>
        <v>0</v>
      </c>
      <c r="NL9" s="250">
        <f t="shared" si="27"/>
        <v>0</v>
      </c>
      <c r="NM9" s="257">
        <f>IF($I9="Percentage of Cash Flow",IF($E9&gt;NM$3-1,(('Operating Pro Forma'!$AG$59-'Operating Pro Forma'!$AG$62)/12)*'Debt Service'!$F9),IF($E9&gt;NM$3-1,$H9,0))</f>
        <v>0</v>
      </c>
      <c r="NN9" s="257">
        <f>IF($I9="Percentage of Cash Flow",IF($E9&gt;NN$3-1,(('Operating Pro Forma'!$AG$59-'Operating Pro Forma'!$AG$62)/12)*'Debt Service'!$F9),IF($E9&gt;NN$3-1,$H9,0))</f>
        <v>0</v>
      </c>
      <c r="NO9" s="257">
        <f>IF($I9="Percentage of Cash Flow",IF($E9&gt;NO$3-1,(('Operating Pro Forma'!$AG$59-'Operating Pro Forma'!$AG$62)/12)*'Debt Service'!$F9),IF($E9&gt;NO$3-1,$H9,0))</f>
        <v>0</v>
      </c>
      <c r="NP9" s="257">
        <f>IF($I9="Percentage of Cash Flow",IF($E9&gt;NP$3-1,(('Operating Pro Forma'!$AG$59-'Operating Pro Forma'!$AG$62)/12)*'Debt Service'!$F9),IF($E9&gt;NP$3-1,$H9,0))</f>
        <v>0</v>
      </c>
      <c r="NQ9" s="257">
        <f>IF($I9="Percentage of Cash Flow",IF($E9&gt;NQ$3-1,(('Operating Pro Forma'!$AG$59-'Operating Pro Forma'!$AG$62)/12)*'Debt Service'!$F9),IF($E9&gt;NQ$3-1,$H9,0))</f>
        <v>0</v>
      </c>
      <c r="NR9" s="257">
        <f>IF($I9="Percentage of Cash Flow",IF($E9&gt;NR$3-1,(('Operating Pro Forma'!$AG$59-'Operating Pro Forma'!$AG$62)/12)*'Debt Service'!$F9),IF($E9&gt;NR$3-1,$H9,0))</f>
        <v>0</v>
      </c>
      <c r="NS9" s="257">
        <f>IF($I9="Percentage of Cash Flow",IF($E9&gt;NS$3-1,(('Operating Pro Forma'!$AG$59-'Operating Pro Forma'!$AG$62)/12)*'Debt Service'!$F9),IF($E9&gt;NS$3-1,$H9,0))</f>
        <v>0</v>
      </c>
      <c r="NT9" s="257">
        <f>IF($I9="Percentage of Cash Flow",IF($E9&gt;NT$3-1,(('Operating Pro Forma'!$AG$59-'Operating Pro Forma'!$AG$62)/12)*'Debt Service'!$F9),IF($E9&gt;NT$3-1,$H9,0))</f>
        <v>0</v>
      </c>
      <c r="NU9" s="257">
        <f>IF($I9="Percentage of Cash Flow",IF($E9&gt;NU$3-1,(('Operating Pro Forma'!$AG$59-'Operating Pro Forma'!$AG$62)/12)*'Debt Service'!$F9),IF($E9&gt;NU$3-1,$H9,0))</f>
        <v>0</v>
      </c>
      <c r="NV9" s="257">
        <f>IF($I9="Percentage of Cash Flow",IF($E9&gt;NV$3-1,(('Operating Pro Forma'!$AG$59-'Operating Pro Forma'!$AG$62)/12)*'Debt Service'!$F9),IF($E9&gt;NV$3-1,$H9,0))</f>
        <v>0</v>
      </c>
      <c r="NW9" s="257">
        <f>IF($I9="Percentage of Cash Flow",IF($E9&gt;NW$3-1,(('Operating Pro Forma'!$AG$59-'Operating Pro Forma'!$AG$62)/12)*'Debt Service'!$F9),IF($E9&gt;NW$3-1,$H9,0))</f>
        <v>0</v>
      </c>
      <c r="NX9" s="257">
        <f>IF($I9="Percentage of Cash Flow",IF($E9&gt;NX$3-1,(('Operating Pro Forma'!$AG$59-'Operating Pro Forma'!$AG$62)/12)*'Debt Service'!$F9),IF($E9&gt;NX$3-1,$H9,0))</f>
        <v>0</v>
      </c>
      <c r="NY9" s="250">
        <f t="shared" si="28"/>
        <v>0</v>
      </c>
      <c r="NZ9" s="257">
        <f>IF($I9="Percentage of Cash Flow",IF($E9&gt;NZ$3-1,(('Operating Pro Forma'!$AH$59-'Operating Pro Forma'!$AH$62)/12)*'Debt Service'!$F9),IF($E9&gt;NZ$3-1,$H9,0))</f>
        <v>0</v>
      </c>
      <c r="OA9" s="257">
        <f>IF($I9="Percentage of Cash Flow",IF($E9&gt;OA$3-1,(('Operating Pro Forma'!$AH$59-'Operating Pro Forma'!$AH$62)/12)*'Debt Service'!$F9),IF($E9&gt;OA$3-1,$H9,0))</f>
        <v>0</v>
      </c>
      <c r="OB9" s="257">
        <f>IF($I9="Percentage of Cash Flow",IF($E9&gt;OB$3-1,(('Operating Pro Forma'!$AH$59-'Operating Pro Forma'!$AH$62)/12)*'Debt Service'!$F9),IF($E9&gt;OB$3-1,$H9,0))</f>
        <v>0</v>
      </c>
      <c r="OC9" s="257">
        <f>IF($I9="Percentage of Cash Flow",IF($E9&gt;OC$3-1,(('Operating Pro Forma'!$AH$59-'Operating Pro Forma'!$AH$62)/12)*'Debt Service'!$F9),IF($E9&gt;OC$3-1,$H9,0))</f>
        <v>0</v>
      </c>
      <c r="OD9" s="257">
        <f>IF($I9="Percentage of Cash Flow",IF($E9&gt;OD$3-1,(('Operating Pro Forma'!$AH$59-'Operating Pro Forma'!$AH$62)/12)*'Debt Service'!$F9),IF($E9&gt;OD$3-1,$H9,0))</f>
        <v>0</v>
      </c>
      <c r="OE9" s="257">
        <f>IF($I9="Percentage of Cash Flow",IF($E9&gt;OE$3-1,(('Operating Pro Forma'!$AH$59-'Operating Pro Forma'!$AH$62)/12)*'Debt Service'!$F9),IF($E9&gt;OE$3-1,$H9,0))</f>
        <v>0</v>
      </c>
      <c r="OF9" s="257">
        <f>IF($I9="Percentage of Cash Flow",IF($E9&gt;OF$3-1,(('Operating Pro Forma'!$AH$59-'Operating Pro Forma'!$AH$62)/12)*'Debt Service'!$F9),IF($E9&gt;OF$3-1,$H9,0))</f>
        <v>0</v>
      </c>
      <c r="OG9" s="257">
        <f>IF($I9="Percentage of Cash Flow",IF($E9&gt;OG$3-1,(('Operating Pro Forma'!$AH$59-'Operating Pro Forma'!$AH$62)/12)*'Debt Service'!$F9),IF($E9&gt;OG$3-1,$H9,0))</f>
        <v>0</v>
      </c>
      <c r="OH9" s="257">
        <f>IF($I9="Percentage of Cash Flow",IF($E9&gt;OH$3-1,(('Operating Pro Forma'!$AH$59-'Operating Pro Forma'!$AH$62)/12)*'Debt Service'!$F9),IF($E9&gt;OH$3-1,$H9,0))</f>
        <v>0</v>
      </c>
      <c r="OI9" s="257">
        <f>IF($I9="Percentage of Cash Flow",IF($E9&gt;OI$3-1,(('Operating Pro Forma'!$AH$59-'Operating Pro Forma'!$AH$62)/12)*'Debt Service'!$F9),IF($E9&gt;OI$3-1,$H9,0))</f>
        <v>0</v>
      </c>
      <c r="OJ9" s="257">
        <f>IF($I9="Percentage of Cash Flow",IF($E9&gt;OJ$3-1,(('Operating Pro Forma'!$AH$59-'Operating Pro Forma'!$AH$62)/12)*'Debt Service'!$F9),IF($E9&gt;OJ$3-1,$H9,0))</f>
        <v>0</v>
      </c>
      <c r="OK9" s="257">
        <f>IF($I9="Percentage of Cash Flow",IF($E9&gt;OK$3-1,(('Operating Pro Forma'!$AH$59-'Operating Pro Forma'!$AH$62)/12)*'Debt Service'!$F9),IF($E9&gt;OK$3-1,$H9,0))</f>
        <v>0</v>
      </c>
      <c r="OL9" s="250">
        <f t="shared" si="29"/>
        <v>0</v>
      </c>
    </row>
    <row r="10" spans="1:402" x14ac:dyDescent="0.25">
      <c r="A10" s="243">
        <f>'Funding Sources'!A10</f>
        <v>0</v>
      </c>
      <c r="B10" s="222">
        <f>'Funding Sources'!B10:C10</f>
        <v>0</v>
      </c>
      <c r="C10" s="244">
        <f>'Funding Sources'!G10</f>
        <v>0</v>
      </c>
      <c r="D10" s="245"/>
      <c r="E10" s="246"/>
      <c r="F10" s="247"/>
      <c r="G10" s="244">
        <f t="shared" si="0"/>
        <v>0</v>
      </c>
      <c r="H10" s="245"/>
      <c r="I10" s="246"/>
      <c r="J10" s="248"/>
      <c r="M10" s="249">
        <f>IF($I10="Percentage of Cash Flow",IF($E10&gt;M$3-1,(('Operating Pro Forma'!$E$59-'Operating Pro Forma'!$E$62)/12)*'Debt Service'!$F10),IF($E10&gt;M$3-1,$H10,0))</f>
        <v>0</v>
      </c>
      <c r="N10" s="249">
        <f>IF($I10="Percentage of Cash Flow",IF($E10&gt;N$3-1,(('Operating Pro Forma'!$E$59-'Operating Pro Forma'!$E$62)/12)*'Debt Service'!$F10),IF($E10&gt;N$3-1,$H10,0))</f>
        <v>0</v>
      </c>
      <c r="O10" s="249">
        <f>IF($I10="Percentage of Cash Flow",IF($E10&gt;O$3-1,(('Operating Pro Forma'!$E$59-'Operating Pro Forma'!$E$62)/12)*'Debt Service'!$F10),IF($E10&gt;O$3-1,$H10,0))</f>
        <v>0</v>
      </c>
      <c r="P10" s="249">
        <f>IF($I10="Percentage of Cash Flow",IF($E10&gt;P$3-1,(('Operating Pro Forma'!$E$59-'Operating Pro Forma'!$E$62)/12)*'Debt Service'!$F10),IF($E10&gt;P$3-1,$H10,0))</f>
        <v>0</v>
      </c>
      <c r="Q10" s="249">
        <f>IF($I10="Percentage of Cash Flow",IF($E10&gt;Q$3-1,(('Operating Pro Forma'!$E$59-'Operating Pro Forma'!$E$62)/12)*'Debt Service'!$F10),IF($E10&gt;Q$3-1,$H10,0))</f>
        <v>0</v>
      </c>
      <c r="R10" s="249">
        <f>IF($I10="Percentage of Cash Flow",IF($E10&gt;R$3-1,(('Operating Pro Forma'!$E$59-'Operating Pro Forma'!$E$62)/12)*'Debt Service'!$F10),IF($E10&gt;R$3-1,$H10,0))</f>
        <v>0</v>
      </c>
      <c r="S10" s="249">
        <f>IF($I10="Percentage of Cash Flow",IF($E10&gt;S$3-1,(('Operating Pro Forma'!$E$59-'Operating Pro Forma'!$E$62)/12)*'Debt Service'!$F10),IF($E10&gt;S$3-1,$H10,0))</f>
        <v>0</v>
      </c>
      <c r="T10" s="249">
        <f>IF($I10="Percentage of Cash Flow",IF($E10&gt;T$3-1,(('Operating Pro Forma'!$E$59-'Operating Pro Forma'!$E$62)/12)*'Debt Service'!$F10),IF($E10&gt;T$3-1,$H10,0))</f>
        <v>0</v>
      </c>
      <c r="U10" s="249">
        <f>IF($I10="Percentage of Cash Flow",IF($E10&gt;U$3-1,(('Operating Pro Forma'!$E$59-'Operating Pro Forma'!$E$62)/12)*'Debt Service'!$F10),IF($E10&gt;U$3-1,$H10,0))</f>
        <v>0</v>
      </c>
      <c r="V10" s="249">
        <f>IF($I10="Percentage of Cash Flow",IF($E10&gt;V$3-1,(('Operating Pro Forma'!$E$59-'Operating Pro Forma'!$E$62)/12)*'Debt Service'!$F10),IF($E10&gt;V$3-1,$H10,0))</f>
        <v>0</v>
      </c>
      <c r="W10" s="249">
        <f>IF($I10="Percentage of Cash Flow",IF($E10&gt;W$3-1,(('Operating Pro Forma'!$E$59-'Operating Pro Forma'!$E$62)/12)*'Debt Service'!$F10),IF($E10&gt;W$3-1,$H10,0))</f>
        <v>0</v>
      </c>
      <c r="X10" s="249">
        <f>IF($I10="Percentage of Cash Flow",IF($E10&gt;X$3-1,(('Operating Pro Forma'!$E$59-'Operating Pro Forma'!$E$62)/12)*'Debt Service'!$F10),IF($E10&gt;X$3-1,$H10,0))</f>
        <v>0</v>
      </c>
      <c r="Y10" s="250">
        <f t="shared" si="1"/>
        <v>0</v>
      </c>
      <c r="Z10" s="251">
        <f>IF($I10="Percentage of Cash Flow",IF($E10&gt;Z$3-1,(('Operating Pro Forma'!$F$59-'Operating Pro Forma'!$F$62)/12)*'Debt Service'!$F10),IF($E10&gt;Z$3-1,$H10,0))</f>
        <v>0</v>
      </c>
      <c r="AA10" s="251">
        <f>IF($I10="Percentage of Cash Flow",IF($E10&gt;AA$3-1,(('Operating Pro Forma'!$F$59-'Operating Pro Forma'!$F$62)/12)*'Debt Service'!$F10),IF($E10&gt;AA$3-1,$H10,0))</f>
        <v>0</v>
      </c>
      <c r="AB10" s="251">
        <f>IF($I10="Percentage of Cash Flow",IF($E10&gt;AB$3-1,(('Operating Pro Forma'!$F$59-'Operating Pro Forma'!$F$62)/12)*'Debt Service'!$F10),IF($E10&gt;AB$3-1,$H10,0))</f>
        <v>0</v>
      </c>
      <c r="AC10" s="251">
        <f>IF($I10="Percentage of Cash Flow",IF($E10&gt;AC$3-1,(('Operating Pro Forma'!$F$59-'Operating Pro Forma'!$F$62)/12)*'Debt Service'!$F10),IF($E10&gt;AC$3-1,$H10,0))</f>
        <v>0</v>
      </c>
      <c r="AD10" s="251">
        <f>IF($I10="Percentage of Cash Flow",IF($E10&gt;AD$3-1,(('Operating Pro Forma'!$F$59-'Operating Pro Forma'!$F$62)/12)*'Debt Service'!$F10),IF($E10&gt;AD$3-1,$H10,0))</f>
        <v>0</v>
      </c>
      <c r="AE10" s="251">
        <f>IF($I10="Percentage of Cash Flow",IF($E10&gt;AE$3-1,(('Operating Pro Forma'!$F$59-'Operating Pro Forma'!$F$62)/12)*'Debt Service'!$F10),IF($E10&gt;AE$3-1,$H10,0))</f>
        <v>0</v>
      </c>
      <c r="AF10" s="251">
        <f>IF($I10="Percentage of Cash Flow",IF($E10&gt;AF$3-1,(('Operating Pro Forma'!$F$59-'Operating Pro Forma'!$F$62)/12)*'Debt Service'!$F10),IF($E10&gt;AF$3-1,$H10,0))</f>
        <v>0</v>
      </c>
      <c r="AG10" s="251">
        <f>IF($I10="Percentage of Cash Flow",IF($E10&gt;AG$3-1,(('Operating Pro Forma'!$F$59-'Operating Pro Forma'!$F$62)/12)*'Debt Service'!$F10),IF($E10&gt;AG$3-1,$H10,0))</f>
        <v>0</v>
      </c>
      <c r="AH10" s="251">
        <f>IF($I10="Percentage of Cash Flow",IF($E10&gt;AH$3-1,(('Operating Pro Forma'!$F$59-'Operating Pro Forma'!$F$62)/12)*'Debt Service'!$F10),IF($E10&gt;AH$3-1,$H10,0))</f>
        <v>0</v>
      </c>
      <c r="AI10" s="251">
        <f>IF($I10="Percentage of Cash Flow",IF($E10&gt;AI$3-1,(('Operating Pro Forma'!$F$59-'Operating Pro Forma'!$F$62)/12)*'Debt Service'!$F10),IF($E10&gt;AI$3-1,$H10,0))</f>
        <v>0</v>
      </c>
      <c r="AJ10" s="251">
        <f>IF($I10="Percentage of Cash Flow",IF($E10&gt;AJ$3-1,(('Operating Pro Forma'!$F$59-'Operating Pro Forma'!$F$62)/12)*'Debt Service'!$F10),IF($E10&gt;AJ$3-1,$H10,0))</f>
        <v>0</v>
      </c>
      <c r="AK10" s="251">
        <f>IF($I10="Percentage of Cash Flow",IF($E10&gt;AK$3-1,(('Operating Pro Forma'!$F$59-'Operating Pro Forma'!$F$62)/12)*'Debt Service'!$F10),IF($E10&gt;AK$3-1,$H10,0))</f>
        <v>0</v>
      </c>
      <c r="AL10" s="250">
        <f t="shared" si="2"/>
        <v>0</v>
      </c>
      <c r="AM10" s="251">
        <f>IF($I10="Percentage of Cash Flow",IF($E10&gt;AM$3-1,(('Operating Pro Forma'!$G$59-'Operating Pro Forma'!$G$62)/12)*'Debt Service'!$F10),IF($E10&gt;AM$3-1,$H10,0))</f>
        <v>0</v>
      </c>
      <c r="AN10" s="251">
        <f>IF($I10="Percentage of Cash Flow",IF($E10&gt;AN$3-1,(('Operating Pro Forma'!$G$59-'Operating Pro Forma'!$G$62)/12)*'Debt Service'!$F10),IF($E10&gt;AN$3-1,$H10,0))</f>
        <v>0</v>
      </c>
      <c r="AO10" s="251">
        <f>IF($I10="Percentage of Cash Flow",IF($E10&gt;AO$3-1,(('Operating Pro Forma'!$G$59-'Operating Pro Forma'!$G$62)/12)*'Debt Service'!$F10),IF($E10&gt;AO$3-1,$H10,0))</f>
        <v>0</v>
      </c>
      <c r="AP10" s="251">
        <f>IF($I10="Percentage of Cash Flow",IF($E10&gt;AP$3-1,(('Operating Pro Forma'!$G$59-'Operating Pro Forma'!$G$62)/12)*'Debt Service'!$F10),IF($E10&gt;AP$3-1,$H10,0))</f>
        <v>0</v>
      </c>
      <c r="AQ10" s="251">
        <f>IF($I10="Percentage of Cash Flow",IF($E10&gt;AQ$3-1,(('Operating Pro Forma'!$G$59-'Operating Pro Forma'!$G$62)/12)*'Debt Service'!$F10),IF($E10&gt;AQ$3-1,$H10,0))</f>
        <v>0</v>
      </c>
      <c r="AR10" s="251">
        <f>IF($I10="Percentage of Cash Flow",IF($E10&gt;AR$3-1,(('Operating Pro Forma'!$G$59-'Operating Pro Forma'!$G$62)/12)*'Debt Service'!$F10),IF($E10&gt;AR$3-1,$H10,0))</f>
        <v>0</v>
      </c>
      <c r="AS10" s="251">
        <f>IF($I10="Percentage of Cash Flow",IF($E10&gt;AS$3-1,(('Operating Pro Forma'!$G$59-'Operating Pro Forma'!$G$62)/12)*'Debt Service'!$F10),IF($E10&gt;AS$3-1,$H10,0))</f>
        <v>0</v>
      </c>
      <c r="AT10" s="251">
        <f>IF($I10="Percentage of Cash Flow",IF($E10&gt;AT$3-1,(('Operating Pro Forma'!$G$59-'Operating Pro Forma'!$G$62)/12)*'Debt Service'!$F10),IF($E10&gt;AT$3-1,$H10,0))</f>
        <v>0</v>
      </c>
      <c r="AU10" s="251">
        <f>IF($I10="Percentage of Cash Flow",IF($E10&gt;AU$3-1,(('Operating Pro Forma'!$G$59-'Operating Pro Forma'!$G$62)/12)*'Debt Service'!$F10),IF($E10&gt;AU$3-1,$H10,0))</f>
        <v>0</v>
      </c>
      <c r="AV10" s="251">
        <f>IF($I10="Percentage of Cash Flow",IF($E10&gt;AV$3-1,(('Operating Pro Forma'!$G$59-'Operating Pro Forma'!$G$62)/12)*'Debt Service'!$F10),IF($E10&gt;AV$3-1,$H10,0))</f>
        <v>0</v>
      </c>
      <c r="AW10" s="251">
        <f>IF($I10="Percentage of Cash Flow",IF($E10&gt;AW$3-1,(('Operating Pro Forma'!$G$59-'Operating Pro Forma'!$G$62)/12)*'Debt Service'!$F10),IF($E10&gt;AW$3-1,$H10,0))</f>
        <v>0</v>
      </c>
      <c r="AX10" s="251">
        <f>IF($I10="Percentage of Cash Flow",IF($E10&gt;AX$3-1,(('Operating Pro Forma'!$G$59-'Operating Pro Forma'!$G$62)/12)*'Debt Service'!$F10),IF($E10&gt;AX$3-1,$H10,0))</f>
        <v>0</v>
      </c>
      <c r="AY10" s="250">
        <f t="shared" si="3"/>
        <v>0</v>
      </c>
      <c r="AZ10" s="251">
        <f>IF($I10="Percentage of Cash Flow",IF($E10&gt;AZ$3-1,(('Operating Pro Forma'!$H$59-'Operating Pro Forma'!$H$62)/12)*'Debt Service'!$F10),IF($E10&gt;AZ$3-1,$H10,0))</f>
        <v>0</v>
      </c>
      <c r="BA10" s="251">
        <f>IF($I10="Percentage of Cash Flow",IF($E10&gt;BA$3-1,(('Operating Pro Forma'!$H$59-'Operating Pro Forma'!$H$62)/12)*'Debt Service'!$F10),IF($E10&gt;BA$3-1,$H10,0))</f>
        <v>0</v>
      </c>
      <c r="BB10" s="251">
        <f>IF($I10="Percentage of Cash Flow",IF($E10&gt;BB$3-1,(('Operating Pro Forma'!$H$59-'Operating Pro Forma'!$H$62)/12)*'Debt Service'!$F10),IF($E10&gt;BB$3-1,$H10,0))</f>
        <v>0</v>
      </c>
      <c r="BC10" s="251">
        <f>IF($I10="Percentage of Cash Flow",IF($E10&gt;BC$3-1,(('Operating Pro Forma'!$H$59-'Operating Pro Forma'!$H$62)/12)*'Debt Service'!$F10),IF($E10&gt;BC$3-1,$H10,0))</f>
        <v>0</v>
      </c>
      <c r="BD10" s="251">
        <f>IF($I10="Percentage of Cash Flow",IF($E10&gt;BD$3-1,(('Operating Pro Forma'!$H$59-'Operating Pro Forma'!$H$62)/12)*'Debt Service'!$F10),IF($E10&gt;BD$3-1,$H10,0))</f>
        <v>0</v>
      </c>
      <c r="BE10" s="251">
        <f>IF($I10="Percentage of Cash Flow",IF($E10&gt;BE$3-1,(('Operating Pro Forma'!$H$59-'Operating Pro Forma'!$H$62)/12)*'Debt Service'!$F10),IF($E10&gt;BE$3-1,$H10,0))</f>
        <v>0</v>
      </c>
      <c r="BF10" s="251">
        <f>IF($I10="Percentage of Cash Flow",IF($E10&gt;BF$3-1,(('Operating Pro Forma'!$H$59-'Operating Pro Forma'!$H$62)/12)*'Debt Service'!$F10),IF($E10&gt;BF$3-1,$H10,0))</f>
        <v>0</v>
      </c>
      <c r="BG10" s="251">
        <f>IF($I10="Percentage of Cash Flow",IF($E10&gt;BG$3-1,(('Operating Pro Forma'!$H$59-'Operating Pro Forma'!$H$62)/12)*'Debt Service'!$F10),IF($E10&gt;BG$3-1,$H10,0))</f>
        <v>0</v>
      </c>
      <c r="BH10" s="251">
        <f>IF($I10="Percentage of Cash Flow",IF($E10&gt;BH$3-1,(('Operating Pro Forma'!$H$59-'Operating Pro Forma'!$H$62)/12)*'Debt Service'!$F10),IF($E10&gt;BH$3-1,$H10,0))</f>
        <v>0</v>
      </c>
      <c r="BI10" s="251">
        <f>IF($I10="Percentage of Cash Flow",IF($E10&gt;BI$3-1,(('Operating Pro Forma'!$H$59-'Operating Pro Forma'!$H$62)/12)*'Debt Service'!$F10),IF($E10&gt;BI$3-1,$H10,0))</f>
        <v>0</v>
      </c>
      <c r="BJ10" s="251">
        <f>IF($I10="Percentage of Cash Flow",IF($E10&gt;BJ$3-1,(('Operating Pro Forma'!$H$59-'Operating Pro Forma'!$H$62)/12)*'Debt Service'!$F10),IF($E10&gt;BJ$3-1,$H10,0))</f>
        <v>0</v>
      </c>
      <c r="BK10" s="251">
        <f>IF($I10="Percentage of Cash Flow",IF($E10&gt;BK$3-1,(('Operating Pro Forma'!$H$59-'Operating Pro Forma'!$H$62)/12)*'Debt Service'!$F10),IF($E10&gt;BK$3-1,$H10,0))</f>
        <v>0</v>
      </c>
      <c r="BL10" s="250">
        <f t="shared" si="4"/>
        <v>0</v>
      </c>
      <c r="BM10" s="251">
        <f>IF($I10="Percentage of Cash Flow",IF($E10&gt;BM$3-1,(('Operating Pro Forma'!$I$59-'Operating Pro Forma'!$I$62)/12)*'Debt Service'!$F10),IF($E10&gt;BM$3-1,$H10,0))</f>
        <v>0</v>
      </c>
      <c r="BN10" s="251">
        <f>IF($I10="Percentage of Cash Flow",IF($E10&gt;BN$3-1,(('Operating Pro Forma'!$I$59-'Operating Pro Forma'!$I$62)/12)*'Debt Service'!$F10),IF($E10&gt;BN$3-1,$H10,0))</f>
        <v>0</v>
      </c>
      <c r="BO10" s="251">
        <f>IF($I10="Percentage of Cash Flow",IF($E10&gt;BO$3-1,(('Operating Pro Forma'!$I$59-'Operating Pro Forma'!$I$62)/12)*'Debt Service'!$F10),IF($E10&gt;BO$3-1,$H10,0))</f>
        <v>0</v>
      </c>
      <c r="BP10" s="251">
        <f>IF($I10="Percentage of Cash Flow",IF($E10&gt;BP$3-1,(('Operating Pro Forma'!$I$59-'Operating Pro Forma'!$I$62)/12)*'Debt Service'!$F10),IF($E10&gt;BP$3-1,$H10,0))</f>
        <v>0</v>
      </c>
      <c r="BQ10" s="251">
        <f>IF($I10="Percentage of Cash Flow",IF($E10&gt;BQ$3-1,(('Operating Pro Forma'!$I$59-'Operating Pro Forma'!$I$62)/12)*'Debt Service'!$F10),IF($E10&gt;BQ$3-1,$H10,0))</f>
        <v>0</v>
      </c>
      <c r="BR10" s="251">
        <f>IF($I10="Percentage of Cash Flow",IF($E10&gt;BR$3-1,(('Operating Pro Forma'!$I$59-'Operating Pro Forma'!$I$62)/12)*'Debt Service'!$F10),IF($E10&gt;BR$3-1,$H10,0))</f>
        <v>0</v>
      </c>
      <c r="BS10" s="251">
        <f>IF($I10="Percentage of Cash Flow",IF($E10&gt;BS$3-1,(('Operating Pro Forma'!$I$59-'Operating Pro Forma'!$I$62)/12)*'Debt Service'!$F10),IF($E10&gt;BS$3-1,$H10,0))</f>
        <v>0</v>
      </c>
      <c r="BT10" s="251">
        <f>IF($I10="Percentage of Cash Flow",IF($E10&gt;BT$3-1,(('Operating Pro Forma'!$I$59-'Operating Pro Forma'!$I$62)/12)*'Debt Service'!$F10),IF($E10&gt;BT$3-1,$H10,0))</f>
        <v>0</v>
      </c>
      <c r="BU10" s="251">
        <f>IF($I10="Percentage of Cash Flow",IF($E10&gt;BU$3-1,(('Operating Pro Forma'!$I$59-'Operating Pro Forma'!$I$62)/12)*'Debt Service'!$F10),IF($E10&gt;BU$3-1,$H10,0))</f>
        <v>0</v>
      </c>
      <c r="BV10" s="251">
        <f>IF($I10="Percentage of Cash Flow",IF($E10&gt;BV$3-1,(('Operating Pro Forma'!$I$59-'Operating Pro Forma'!$I$62)/12)*'Debt Service'!$F10),IF($E10&gt;BV$3-1,$H10,0))</f>
        <v>0</v>
      </c>
      <c r="BW10" s="251">
        <f>IF($I10="Percentage of Cash Flow",IF($E10&gt;BW$3-1,(('Operating Pro Forma'!$I$59-'Operating Pro Forma'!$I$62)/12)*'Debt Service'!$F10),IF($E10&gt;BW$3-1,$H10,0))</f>
        <v>0</v>
      </c>
      <c r="BX10" s="251">
        <f>IF($I10="Percentage of Cash Flow",IF($E10&gt;BX$3-1,(('Operating Pro Forma'!$I$59-'Operating Pro Forma'!$I$62)/12)*'Debt Service'!$F10),IF($E10&gt;BX$3-1,$H10,0))</f>
        <v>0</v>
      </c>
      <c r="BY10" s="250">
        <f t="shared" si="5"/>
        <v>0</v>
      </c>
      <c r="BZ10" s="251">
        <f>IF($I10="Percentage of Cash Flow",IF($E10&gt;BZ$3-1,(('Operating Pro Forma'!$J$59-'Operating Pro Forma'!$J$62)/12)*'Debt Service'!$F10),IF($E10&gt;BZ$3-1,$H10,0))</f>
        <v>0</v>
      </c>
      <c r="CA10" s="251">
        <f>IF($I10="Percentage of Cash Flow",IF($E10&gt;CA$3-1,(('Operating Pro Forma'!$J$59-'Operating Pro Forma'!$J$62)/12)*'Debt Service'!$F10),IF($E10&gt;CA$3-1,$H10,0))</f>
        <v>0</v>
      </c>
      <c r="CB10" s="251">
        <f>IF($I10="Percentage of Cash Flow",IF($E10&gt;CB$3-1,(('Operating Pro Forma'!$J$59-'Operating Pro Forma'!$J$62)/12)*'Debt Service'!$F10),IF($E10&gt;CB$3-1,$H10,0))</f>
        <v>0</v>
      </c>
      <c r="CC10" s="251">
        <f>IF($I10="Percentage of Cash Flow",IF($E10&gt;CC$3-1,(('Operating Pro Forma'!$J$59-'Operating Pro Forma'!$J$62)/12)*'Debt Service'!$F10),IF($E10&gt;CC$3-1,$H10,0))</f>
        <v>0</v>
      </c>
      <c r="CD10" s="251">
        <f>IF($I10="Percentage of Cash Flow",IF($E10&gt;CD$3-1,(('Operating Pro Forma'!$J$59-'Operating Pro Forma'!$J$62)/12)*'Debt Service'!$F10),IF($E10&gt;CD$3-1,$H10,0))</f>
        <v>0</v>
      </c>
      <c r="CE10" s="251">
        <f>IF($I10="Percentage of Cash Flow",IF($E10&gt;CE$3-1,(('Operating Pro Forma'!$J$59-'Operating Pro Forma'!$J$62)/12)*'Debt Service'!$F10),IF($E10&gt;CE$3-1,$H10,0))</f>
        <v>0</v>
      </c>
      <c r="CF10" s="251">
        <f>IF($I10="Percentage of Cash Flow",IF($E10&gt;CF$3-1,(('Operating Pro Forma'!$J$59-'Operating Pro Forma'!$J$62)/12)*'Debt Service'!$F10),IF($E10&gt;CF$3-1,$H10,0))</f>
        <v>0</v>
      </c>
      <c r="CG10" s="251">
        <f>IF($I10="Percentage of Cash Flow",IF($E10&gt;CG$3-1,(('Operating Pro Forma'!$J$59-'Operating Pro Forma'!$J$62)/12)*'Debt Service'!$F10),IF($E10&gt;CG$3-1,$H10,0))</f>
        <v>0</v>
      </c>
      <c r="CH10" s="251">
        <f>IF($I10="Percentage of Cash Flow",IF($E10&gt;CH$3-1,(('Operating Pro Forma'!$J$59-'Operating Pro Forma'!$J$62)/12)*'Debt Service'!$F10),IF($E10&gt;CH$3-1,$H10,0))</f>
        <v>0</v>
      </c>
      <c r="CI10" s="251">
        <f>IF($I10="Percentage of Cash Flow",IF($E10&gt;CI$3-1,(('Operating Pro Forma'!$J$59-'Operating Pro Forma'!$J$62)/12)*'Debt Service'!$F10),IF($E10&gt;CI$3-1,$H10,0))</f>
        <v>0</v>
      </c>
      <c r="CJ10" s="251">
        <f>IF($I10="Percentage of Cash Flow",IF($E10&gt;CJ$3-1,(('Operating Pro Forma'!$J$59-'Operating Pro Forma'!$J$62)/12)*'Debt Service'!$F10),IF($E10&gt;CJ$3-1,$H10,0))</f>
        <v>0</v>
      </c>
      <c r="CK10" s="251">
        <f>IF($I10="Percentage of Cash Flow",IF($E10&gt;CK$3-1,(('Operating Pro Forma'!$J$59-'Operating Pro Forma'!$J$62)/12)*'Debt Service'!$F10),IF($E10&gt;CK$3-1,$H10,0))</f>
        <v>0</v>
      </c>
      <c r="CL10" s="250">
        <f t="shared" si="6"/>
        <v>0</v>
      </c>
      <c r="CM10" s="251">
        <f>IF($I10="Percentage of Cash Flow",IF($E10&gt;CM$3-1,(('Operating Pro Forma'!$K$59-'Operating Pro Forma'!$K$62)/12)*'Debt Service'!$F10),IF($E10&gt;CM$3-1,$H10,0))</f>
        <v>0</v>
      </c>
      <c r="CN10" s="251">
        <f>IF($I10="Percentage of Cash Flow",IF($E10&gt;CN$3-1,(('Operating Pro Forma'!$K$59-'Operating Pro Forma'!$K$62)/12)*'Debt Service'!$F10),IF($E10&gt;CN$3-1,$H10,0))</f>
        <v>0</v>
      </c>
      <c r="CO10" s="251">
        <f>IF($I10="Percentage of Cash Flow",IF($E10&gt;CO$3-1,(('Operating Pro Forma'!$K$59-'Operating Pro Forma'!$K$62)/12)*'Debt Service'!$F10),IF($E10&gt;CO$3-1,$H10,0))</f>
        <v>0</v>
      </c>
      <c r="CP10" s="251">
        <f>IF($I10="Percentage of Cash Flow",IF($E10&gt;CP$3-1,(('Operating Pro Forma'!$K$59-'Operating Pro Forma'!$K$62)/12)*'Debt Service'!$F10),IF($E10&gt;CP$3-1,$H10,0))</f>
        <v>0</v>
      </c>
      <c r="CQ10" s="251">
        <f>IF($I10="Percentage of Cash Flow",IF($E10&gt;CQ$3-1,(('Operating Pro Forma'!$K$59-'Operating Pro Forma'!$K$62)/12)*'Debt Service'!$F10),IF($E10&gt;CQ$3-1,$H10,0))</f>
        <v>0</v>
      </c>
      <c r="CR10" s="251">
        <f>IF($I10="Percentage of Cash Flow",IF($E10&gt;CR$3-1,(('Operating Pro Forma'!$K$59-'Operating Pro Forma'!$K$62)/12)*'Debt Service'!$F10),IF($E10&gt;CR$3-1,$H10,0))</f>
        <v>0</v>
      </c>
      <c r="CS10" s="251">
        <f>IF($I10="Percentage of Cash Flow",IF($E10&gt;CS$3-1,(('Operating Pro Forma'!$K$59-'Operating Pro Forma'!$K$62)/12)*'Debt Service'!$F10),IF($E10&gt;CS$3-1,$H10,0))</f>
        <v>0</v>
      </c>
      <c r="CT10" s="251">
        <f>IF($I10="Percentage of Cash Flow",IF($E10&gt;CT$3-1,(('Operating Pro Forma'!$K$59-'Operating Pro Forma'!$K$62)/12)*'Debt Service'!$F10),IF($E10&gt;CT$3-1,$H10,0))</f>
        <v>0</v>
      </c>
      <c r="CU10" s="251">
        <f>IF($I10="Percentage of Cash Flow",IF($E10&gt;CU$3-1,(('Operating Pro Forma'!$K$59-'Operating Pro Forma'!$K$62)/12)*'Debt Service'!$F10),IF($E10&gt;CU$3-1,$H10,0))</f>
        <v>0</v>
      </c>
      <c r="CV10" s="251">
        <f>IF($I10="Percentage of Cash Flow",IF($E10&gt;CV$3-1,(('Operating Pro Forma'!$K$59-'Operating Pro Forma'!$K$62)/12)*'Debt Service'!$F10),IF($E10&gt;CV$3-1,$H10,0))</f>
        <v>0</v>
      </c>
      <c r="CW10" s="251">
        <f>IF($I10="Percentage of Cash Flow",IF($E10&gt;CW$3-1,(('Operating Pro Forma'!$K$59-'Operating Pro Forma'!$K$62)/12)*'Debt Service'!$F10),IF($E10&gt;CW$3-1,$H10,0))</f>
        <v>0</v>
      </c>
      <c r="CX10" s="251">
        <f>IF($I10="Percentage of Cash Flow",IF($E10&gt;CX$3-1,(('Operating Pro Forma'!$K$59-'Operating Pro Forma'!$K$62)/12)*'Debt Service'!$F10),IF($E10&gt;CX$3-1,$H10,0))</f>
        <v>0</v>
      </c>
      <c r="CY10" s="250">
        <f t="shared" si="7"/>
        <v>0</v>
      </c>
      <c r="CZ10" s="251">
        <f>IF($I10="Percentage of Cash Flow",IF($E10&gt;CZ$3-1,(('Operating Pro Forma'!$L$59-'Operating Pro Forma'!$L$62)/12)*'Debt Service'!$F10),IF($E10&gt;CZ$3-1,$H10,0))</f>
        <v>0</v>
      </c>
      <c r="DA10" s="251">
        <f>IF($I10="Percentage of Cash Flow",IF($E10&gt;DA$3-1,(('Operating Pro Forma'!$L$59-'Operating Pro Forma'!$L$62)/12)*'Debt Service'!$F10),IF($E10&gt;DA$3-1,$H10,0))</f>
        <v>0</v>
      </c>
      <c r="DB10" s="251">
        <f>IF($I10="Percentage of Cash Flow",IF($E10&gt;DB$3-1,(('Operating Pro Forma'!$L$59-'Operating Pro Forma'!$L$62)/12)*'Debt Service'!$F10),IF($E10&gt;DB$3-1,$H10,0))</f>
        <v>0</v>
      </c>
      <c r="DC10" s="251">
        <f>IF($I10="Percentage of Cash Flow",IF($E10&gt;DC$3-1,(('Operating Pro Forma'!$L$59-'Operating Pro Forma'!$L$62)/12)*'Debt Service'!$F10),IF($E10&gt;DC$3-1,$H10,0))</f>
        <v>0</v>
      </c>
      <c r="DD10" s="251">
        <f>IF($I10="Percentage of Cash Flow",IF($E10&gt;DD$3-1,(('Operating Pro Forma'!$L$59-'Operating Pro Forma'!$L$62)/12)*'Debt Service'!$F10),IF($E10&gt;DD$3-1,$H10,0))</f>
        <v>0</v>
      </c>
      <c r="DE10" s="251">
        <f>IF($I10="Percentage of Cash Flow",IF($E10&gt;DE$3-1,(('Operating Pro Forma'!$L$59-'Operating Pro Forma'!$L$62)/12)*'Debt Service'!$F10),IF($E10&gt;DE$3-1,$H10,0))</f>
        <v>0</v>
      </c>
      <c r="DF10" s="251">
        <f>IF($I10="Percentage of Cash Flow",IF($E10&gt;DF$3-1,(('Operating Pro Forma'!$L$59-'Operating Pro Forma'!$L$62)/12)*'Debt Service'!$F10),IF($E10&gt;DF$3-1,$H10,0))</f>
        <v>0</v>
      </c>
      <c r="DG10" s="251">
        <f>IF($I10="Percentage of Cash Flow",IF($E10&gt;DG$3-1,(('Operating Pro Forma'!$L$59-'Operating Pro Forma'!$L$62)/12)*'Debt Service'!$F10),IF($E10&gt;DG$3-1,$H10,0))</f>
        <v>0</v>
      </c>
      <c r="DH10" s="251">
        <f>IF($I10="Percentage of Cash Flow",IF($E10&gt;DH$3-1,(('Operating Pro Forma'!$L$59-'Operating Pro Forma'!$L$62)/12)*'Debt Service'!$F10),IF($E10&gt;DH$3-1,$H10,0))</f>
        <v>0</v>
      </c>
      <c r="DI10" s="251">
        <f>IF($I10="Percentage of Cash Flow",IF($E10&gt;DI$3-1,(('Operating Pro Forma'!$L$59-'Operating Pro Forma'!$L$62)/12)*'Debt Service'!$F10),IF($E10&gt;DI$3-1,$H10,0))</f>
        <v>0</v>
      </c>
      <c r="DJ10" s="251">
        <f>IF($I10="Percentage of Cash Flow",IF($E10&gt;DJ$3-1,(('Operating Pro Forma'!$L$59-'Operating Pro Forma'!$L$62)/12)*'Debt Service'!$F10),IF($E10&gt;DJ$3-1,$H10,0))</f>
        <v>0</v>
      </c>
      <c r="DK10" s="251">
        <f>IF($I10="Percentage of Cash Flow",IF($E10&gt;DK$3-1,(('Operating Pro Forma'!$L$59-'Operating Pro Forma'!$L$62)/12)*'Debt Service'!$F10),IF($E10&gt;DK$3-1,$H10,0))</f>
        <v>0</v>
      </c>
      <c r="DL10" s="250">
        <f t="shared" si="8"/>
        <v>0</v>
      </c>
      <c r="DM10" s="251">
        <f>IF($I10="Percentage of Cash Flow",IF($E10&gt;DM$3-1,(('Operating Pro Forma'!$M$59-'Operating Pro Forma'!$M$62)/12)*'Debt Service'!$F10),IF($E10&gt;DM$3-1,$H10,0))</f>
        <v>0</v>
      </c>
      <c r="DN10" s="251">
        <f>IF($I10="Percentage of Cash Flow",IF($E10&gt;DN$3-1,(('Operating Pro Forma'!$M$59-'Operating Pro Forma'!$M$62)/12)*'Debt Service'!$F10),IF($E10&gt;DN$3-1,$H10,0))</f>
        <v>0</v>
      </c>
      <c r="DO10" s="251">
        <f>IF($I10="Percentage of Cash Flow",IF($E10&gt;DO$3-1,(('Operating Pro Forma'!$M$59-'Operating Pro Forma'!$M$62)/12)*'Debt Service'!$F10),IF($E10&gt;DO$3-1,$H10,0))</f>
        <v>0</v>
      </c>
      <c r="DP10" s="251">
        <f>IF($I10="Percentage of Cash Flow",IF($E10&gt;DP$3-1,(('Operating Pro Forma'!$M$59-'Operating Pro Forma'!$M$62)/12)*'Debt Service'!$F10),IF($E10&gt;DP$3-1,$H10,0))</f>
        <v>0</v>
      </c>
      <c r="DQ10" s="251">
        <f>IF($I10="Percentage of Cash Flow",IF($E10&gt;DQ$3-1,(('Operating Pro Forma'!$M$59-'Operating Pro Forma'!$M$62)/12)*'Debt Service'!$F10),IF($E10&gt;DQ$3-1,$H10,0))</f>
        <v>0</v>
      </c>
      <c r="DR10" s="251">
        <f>IF($I10="Percentage of Cash Flow",IF($E10&gt;DR$3-1,(('Operating Pro Forma'!$M$59-'Operating Pro Forma'!$M$62)/12)*'Debt Service'!$F10),IF($E10&gt;DR$3-1,$H10,0))</f>
        <v>0</v>
      </c>
      <c r="DS10" s="251">
        <f>IF($I10="Percentage of Cash Flow",IF($E10&gt;DS$3-1,(('Operating Pro Forma'!$M$59-'Operating Pro Forma'!$M$62)/12)*'Debt Service'!$F10),IF($E10&gt;DS$3-1,$H10,0))</f>
        <v>0</v>
      </c>
      <c r="DT10" s="251">
        <f>IF($I10="Percentage of Cash Flow",IF($E10&gt;DT$3-1,(('Operating Pro Forma'!$M$59-'Operating Pro Forma'!$M$62)/12)*'Debt Service'!$F10),IF($E10&gt;DT$3-1,$H10,0))</f>
        <v>0</v>
      </c>
      <c r="DU10" s="251">
        <f>IF($I10="Percentage of Cash Flow",IF($E10&gt;DU$3-1,(('Operating Pro Forma'!$M$59-'Operating Pro Forma'!$M$62)/12)*'Debt Service'!$F10),IF($E10&gt;DU$3-1,$H10,0))</f>
        <v>0</v>
      </c>
      <c r="DV10" s="251">
        <f>IF($I10="Percentage of Cash Flow",IF($E10&gt;DV$3-1,(('Operating Pro Forma'!$M$59-'Operating Pro Forma'!$M$62)/12)*'Debt Service'!$F10),IF($E10&gt;DV$3-1,$H10,0))</f>
        <v>0</v>
      </c>
      <c r="DW10" s="251">
        <f>IF($I10="Percentage of Cash Flow",IF($E10&gt;DW$3-1,(('Operating Pro Forma'!$M$59-'Operating Pro Forma'!$M$62)/12)*'Debt Service'!$F10),IF($E10&gt;DW$3-1,$H10,0))</f>
        <v>0</v>
      </c>
      <c r="DX10" s="251">
        <f>IF($I10="Percentage of Cash Flow",IF($E10&gt;DX$3-1,(('Operating Pro Forma'!$M$59-'Operating Pro Forma'!$M$62)/12)*'Debt Service'!$F10),IF($E10&gt;DX$3-1,$H10,0))</f>
        <v>0</v>
      </c>
      <c r="DY10" s="250">
        <f t="shared" si="9"/>
        <v>0</v>
      </c>
      <c r="DZ10" s="251">
        <f>IF($I10="Percentage of Cash Flow",IF($E10&gt;DZ$3-1,(('Operating Pro Forma'!$N$59-'Operating Pro Forma'!$N$62)/12)*'Debt Service'!$F10),IF($E10&gt;DZ$3-1,$H10,0))</f>
        <v>0</v>
      </c>
      <c r="EA10" s="251">
        <f>IF($I10="Percentage of Cash Flow",IF($E10&gt;EA$3-1,(('Operating Pro Forma'!$N$59-'Operating Pro Forma'!$N$62)/12)*'Debt Service'!$F10),IF($E10&gt;EA$3-1,$H10,0))</f>
        <v>0</v>
      </c>
      <c r="EB10" s="251">
        <f>IF($I10="Percentage of Cash Flow",IF($E10&gt;EB$3-1,(('Operating Pro Forma'!$N$59-'Operating Pro Forma'!$N$62)/12)*'Debt Service'!$F10),IF($E10&gt;EB$3-1,$H10,0))</f>
        <v>0</v>
      </c>
      <c r="EC10" s="251">
        <f>IF($I10="Percentage of Cash Flow",IF($E10&gt;EC$3-1,(('Operating Pro Forma'!$N$59-'Operating Pro Forma'!$N$62)/12)*'Debt Service'!$F10),IF($E10&gt;EC$3-1,$H10,0))</f>
        <v>0</v>
      </c>
      <c r="ED10" s="251">
        <f>IF($I10="Percentage of Cash Flow",IF($E10&gt;ED$3-1,(('Operating Pro Forma'!$N$59-'Operating Pro Forma'!$N$62)/12)*'Debt Service'!$F10),IF($E10&gt;ED$3-1,$H10,0))</f>
        <v>0</v>
      </c>
      <c r="EE10" s="251">
        <f>IF($I10="Percentage of Cash Flow",IF($E10&gt;EE$3-1,(('Operating Pro Forma'!$N$59-'Operating Pro Forma'!$N$62)/12)*'Debt Service'!$F10),IF($E10&gt;EE$3-1,$H10,0))</f>
        <v>0</v>
      </c>
      <c r="EF10" s="251">
        <f>IF($I10="Percentage of Cash Flow",IF($E10&gt;EF$3-1,(('Operating Pro Forma'!$N$59-'Operating Pro Forma'!$N$62)/12)*'Debt Service'!$F10),IF($E10&gt;EF$3-1,$H10,0))</f>
        <v>0</v>
      </c>
      <c r="EG10" s="251">
        <f>IF($I10="Percentage of Cash Flow",IF($E10&gt;EG$3-1,(('Operating Pro Forma'!$N$59-'Operating Pro Forma'!$N$62)/12)*'Debt Service'!$F10),IF($E10&gt;EG$3-1,$H10,0))</f>
        <v>0</v>
      </c>
      <c r="EH10" s="251">
        <f>IF($I10="Percentage of Cash Flow",IF($E10&gt;EH$3-1,(('Operating Pro Forma'!$N$59-'Operating Pro Forma'!$N$62)/12)*'Debt Service'!$F10),IF($E10&gt;EH$3-1,$H10,0))</f>
        <v>0</v>
      </c>
      <c r="EI10" s="251">
        <f>IF($I10="Percentage of Cash Flow",IF($E10&gt;EI$3-1,(('Operating Pro Forma'!$N$59-'Operating Pro Forma'!$N$62)/12)*'Debt Service'!$F10),IF($E10&gt;EI$3-1,$H10,0))</f>
        <v>0</v>
      </c>
      <c r="EJ10" s="251">
        <f>IF($I10="Percentage of Cash Flow",IF($E10&gt;EJ$3-1,(('Operating Pro Forma'!$N$59-'Operating Pro Forma'!$N$62)/12)*'Debt Service'!$F10),IF($E10&gt;EJ$3-1,$H10,0))</f>
        <v>0</v>
      </c>
      <c r="EK10" s="251">
        <f>IF($I10="Percentage of Cash Flow",IF($E10&gt;EK$3-1,(('Operating Pro Forma'!$N$59-'Operating Pro Forma'!$N$62)/12)*'Debt Service'!$F10),IF($E10&gt;EK$3-1,$H10,0))</f>
        <v>0</v>
      </c>
      <c r="EL10" s="250">
        <f t="shared" si="10"/>
        <v>0</v>
      </c>
      <c r="EM10" s="251">
        <f>IF($I10="Percentage of Cash Flow",IF($E10&gt;EM$3-1,(('Operating Pro Forma'!$O$59-'Operating Pro Forma'!$O$62)/12)*'Debt Service'!$F10),IF($E10&gt;EM$3-1,$H10,0))</f>
        <v>0</v>
      </c>
      <c r="EN10" s="251">
        <f>IF($I10="Percentage of Cash Flow",IF($E10&gt;EN$3-1,(('Operating Pro Forma'!$O$59-'Operating Pro Forma'!$O$62)/12)*'Debt Service'!$F10),IF($E10&gt;EN$3-1,$H10,0))</f>
        <v>0</v>
      </c>
      <c r="EO10" s="251">
        <f>IF($I10="Percentage of Cash Flow",IF($E10&gt;EO$3-1,(('Operating Pro Forma'!$O$59-'Operating Pro Forma'!$O$62)/12)*'Debt Service'!$F10),IF($E10&gt;EO$3-1,$H10,0))</f>
        <v>0</v>
      </c>
      <c r="EP10" s="251">
        <f>IF($I10="Percentage of Cash Flow",IF($E10&gt;EP$3-1,(('Operating Pro Forma'!$O$59-'Operating Pro Forma'!$O$62)/12)*'Debt Service'!$F10),IF($E10&gt;EP$3-1,$H10,0))</f>
        <v>0</v>
      </c>
      <c r="EQ10" s="251">
        <f>IF($I10="Percentage of Cash Flow",IF($E10&gt;EQ$3-1,(('Operating Pro Forma'!$O$59-'Operating Pro Forma'!$O$62)/12)*'Debt Service'!$F10),IF($E10&gt;EQ$3-1,$H10,0))</f>
        <v>0</v>
      </c>
      <c r="ER10" s="251">
        <f>IF($I10="Percentage of Cash Flow",IF($E10&gt;ER$3-1,(('Operating Pro Forma'!$O$59-'Operating Pro Forma'!$O$62)/12)*'Debt Service'!$F10),IF($E10&gt;ER$3-1,$H10,0))</f>
        <v>0</v>
      </c>
      <c r="ES10" s="251">
        <f>IF($I10="Percentage of Cash Flow",IF($E10&gt;ES$3-1,(('Operating Pro Forma'!$O$59-'Operating Pro Forma'!$O$62)/12)*'Debt Service'!$F10),IF($E10&gt;ES$3-1,$H10,0))</f>
        <v>0</v>
      </c>
      <c r="ET10" s="251">
        <f>IF($I10="Percentage of Cash Flow",IF($E10&gt;ET$3-1,(('Operating Pro Forma'!$O$59-'Operating Pro Forma'!$O$62)/12)*'Debt Service'!$F10),IF($E10&gt;ET$3-1,$H10,0))</f>
        <v>0</v>
      </c>
      <c r="EU10" s="251">
        <f>IF($I10="Percentage of Cash Flow",IF($E10&gt;EU$3-1,(('Operating Pro Forma'!$O$59-'Operating Pro Forma'!$O$62)/12)*'Debt Service'!$F10),IF($E10&gt;EU$3-1,$H10,0))</f>
        <v>0</v>
      </c>
      <c r="EV10" s="251">
        <f>IF($I10="Percentage of Cash Flow",IF($E10&gt;EV$3-1,(('Operating Pro Forma'!$O$59-'Operating Pro Forma'!$O$62)/12)*'Debt Service'!$F10),IF($E10&gt;EV$3-1,$H10,0))</f>
        <v>0</v>
      </c>
      <c r="EW10" s="251">
        <f>IF($I10="Percentage of Cash Flow",IF($E10&gt;EW$3-1,(('Operating Pro Forma'!$O$59-'Operating Pro Forma'!$O$62)/12)*'Debt Service'!$F10),IF($E10&gt;EW$3-1,$H10,0))</f>
        <v>0</v>
      </c>
      <c r="EX10" s="251">
        <f>IF($I10="Percentage of Cash Flow",IF($E10&gt;EX$3-1,(('Operating Pro Forma'!$O$59-'Operating Pro Forma'!$O$62)/12)*'Debt Service'!$F10),IF($E10&gt;EX$3-1,$H10,0))</f>
        <v>0</v>
      </c>
      <c r="EY10" s="250">
        <f t="shared" si="11"/>
        <v>0</v>
      </c>
      <c r="EZ10" s="251">
        <f>IF($I10="Percentage of Cash Flow",IF($E10&gt;EZ$3-1,(('Operating Pro Forma'!$P$59-'Operating Pro Forma'!$P$62)/12)*'Debt Service'!$F10),IF($E10&gt;EZ$3-1,$H10,0))</f>
        <v>0</v>
      </c>
      <c r="FA10" s="251">
        <f>IF($I10="Percentage of Cash Flow",IF($E10&gt;FA$3-1,(('Operating Pro Forma'!$P$59-'Operating Pro Forma'!$P$62)/12)*'Debt Service'!$F10),IF($E10&gt;FA$3-1,$H10,0))</f>
        <v>0</v>
      </c>
      <c r="FB10" s="251">
        <f>IF($I10="Percentage of Cash Flow",IF($E10&gt;FB$3-1,(('Operating Pro Forma'!$P$59-'Operating Pro Forma'!$P$62)/12)*'Debt Service'!$F10),IF($E10&gt;FB$3-1,$H10,0))</f>
        <v>0</v>
      </c>
      <c r="FC10" s="251">
        <f>IF($I10="Percentage of Cash Flow",IF($E10&gt;FC$3-1,(('Operating Pro Forma'!$P$59-'Operating Pro Forma'!$P$62)/12)*'Debt Service'!$F10),IF($E10&gt;FC$3-1,$H10,0))</f>
        <v>0</v>
      </c>
      <c r="FD10" s="251">
        <f>IF($I10="Percentage of Cash Flow",IF($E10&gt;FD$3-1,(('Operating Pro Forma'!$P$59-'Operating Pro Forma'!$P$62)/12)*'Debt Service'!$F10),IF($E10&gt;FD$3-1,$H10,0))</f>
        <v>0</v>
      </c>
      <c r="FE10" s="251">
        <f>IF($I10="Percentage of Cash Flow",IF($E10&gt;FE$3-1,(('Operating Pro Forma'!$P$59-'Operating Pro Forma'!$P$62)/12)*'Debt Service'!$F10),IF($E10&gt;FE$3-1,$H10,0))</f>
        <v>0</v>
      </c>
      <c r="FF10" s="251">
        <f>IF($I10="Percentage of Cash Flow",IF($E10&gt;FF$3-1,(('Operating Pro Forma'!$P$59-'Operating Pro Forma'!$P$62)/12)*'Debt Service'!$F10),IF($E10&gt;FF$3-1,$H10,0))</f>
        <v>0</v>
      </c>
      <c r="FG10" s="251">
        <f>IF($I10="Percentage of Cash Flow",IF($E10&gt;FG$3-1,(('Operating Pro Forma'!$P$59-'Operating Pro Forma'!$P$62)/12)*'Debt Service'!$F10),IF($E10&gt;FG$3-1,$H10,0))</f>
        <v>0</v>
      </c>
      <c r="FH10" s="251">
        <f>IF($I10="Percentage of Cash Flow",IF($E10&gt;FH$3-1,(('Operating Pro Forma'!$P$59-'Operating Pro Forma'!$P$62)/12)*'Debt Service'!$F10),IF($E10&gt;FH$3-1,$H10,0))</f>
        <v>0</v>
      </c>
      <c r="FI10" s="251">
        <f>IF($I10="Percentage of Cash Flow",IF($E10&gt;FI$3-1,(('Operating Pro Forma'!$P$59-'Operating Pro Forma'!$P$62)/12)*'Debt Service'!$F10),IF($E10&gt;FI$3-1,$H10,0))</f>
        <v>0</v>
      </c>
      <c r="FJ10" s="251">
        <f>IF($I10="Percentage of Cash Flow",IF($E10&gt;FJ$3-1,(('Operating Pro Forma'!$P$59-'Operating Pro Forma'!$P$62)/12)*'Debt Service'!$F10),IF($E10&gt;FJ$3-1,$H10,0))</f>
        <v>0</v>
      </c>
      <c r="FK10" s="251">
        <f>IF($I10="Percentage of Cash Flow",IF($E10&gt;FK$3-1,(('Operating Pro Forma'!$P$59-'Operating Pro Forma'!$P$62)/12)*'Debt Service'!$F10),IF($E10&gt;FK$3-1,$H10,0))</f>
        <v>0</v>
      </c>
      <c r="FL10" s="250">
        <f t="shared" si="12"/>
        <v>0</v>
      </c>
      <c r="FM10" s="251">
        <f>IF($I10="Percentage of Cash Flow",IF($E10&gt;FM$3-1,(('Operating Pro Forma'!$Q$59-'Operating Pro Forma'!$Q$62)/12)*'Debt Service'!$F10),IF($E10&gt;FM$3-1,$H10,0))</f>
        <v>0</v>
      </c>
      <c r="FN10" s="251">
        <f>IF($I10="Percentage of Cash Flow",IF($E10&gt;FN$3-1,(('Operating Pro Forma'!$Q$59-'Operating Pro Forma'!$Q$62)/12)*'Debt Service'!$F10),IF($E10&gt;FN$3-1,$H10,0))</f>
        <v>0</v>
      </c>
      <c r="FO10" s="251">
        <f>IF($I10="Percentage of Cash Flow",IF($E10&gt;FO$3-1,(('Operating Pro Forma'!$Q$59-'Operating Pro Forma'!$Q$62)/12)*'Debt Service'!$F10),IF($E10&gt;FO$3-1,$H10,0))</f>
        <v>0</v>
      </c>
      <c r="FP10" s="251">
        <f>IF($I10="Percentage of Cash Flow",IF($E10&gt;FP$3-1,(('Operating Pro Forma'!$Q$59-'Operating Pro Forma'!$Q$62)/12)*'Debt Service'!$F10),IF($E10&gt;FP$3-1,$H10,0))</f>
        <v>0</v>
      </c>
      <c r="FQ10" s="251">
        <f>IF($I10="Percentage of Cash Flow",IF($E10&gt;FQ$3-1,(('Operating Pro Forma'!$Q$59-'Operating Pro Forma'!$Q$62)/12)*'Debt Service'!$F10),IF($E10&gt;FQ$3-1,$H10,0))</f>
        <v>0</v>
      </c>
      <c r="FR10" s="251">
        <f>IF($I10="Percentage of Cash Flow",IF($E10&gt;FR$3-1,(('Operating Pro Forma'!$Q$59-'Operating Pro Forma'!$Q$62)/12)*'Debt Service'!$F10),IF($E10&gt;FR$3-1,$H10,0))</f>
        <v>0</v>
      </c>
      <c r="FS10" s="251">
        <f>IF($I10="Percentage of Cash Flow",IF($E10&gt;FS$3-1,(('Operating Pro Forma'!$Q$59-'Operating Pro Forma'!$Q$62)/12)*'Debt Service'!$F10),IF($E10&gt;FS$3-1,$H10,0))</f>
        <v>0</v>
      </c>
      <c r="FT10" s="251">
        <f>IF($I10="Percentage of Cash Flow",IF($E10&gt;FT$3-1,(('Operating Pro Forma'!$Q$59-'Operating Pro Forma'!$Q$62)/12)*'Debt Service'!$F10),IF($E10&gt;FT$3-1,$H10,0))</f>
        <v>0</v>
      </c>
      <c r="FU10" s="251">
        <f>IF($I10="Percentage of Cash Flow",IF($E10&gt;FU$3-1,(('Operating Pro Forma'!$Q$59-'Operating Pro Forma'!$Q$62)/12)*'Debt Service'!$F10),IF($E10&gt;FU$3-1,$H10,0))</f>
        <v>0</v>
      </c>
      <c r="FV10" s="251">
        <f>IF($I10="Percentage of Cash Flow",IF($E10&gt;FV$3-1,(('Operating Pro Forma'!$Q$59-'Operating Pro Forma'!$Q$62)/12)*'Debt Service'!$F10),IF($E10&gt;FV$3-1,$H10,0))</f>
        <v>0</v>
      </c>
      <c r="FW10" s="251">
        <f>IF($I10="Percentage of Cash Flow",IF($E10&gt;FW$3-1,(('Operating Pro Forma'!$Q$59-'Operating Pro Forma'!$Q$62)/12)*'Debt Service'!$F10),IF($E10&gt;FW$3-1,$H10,0))</f>
        <v>0</v>
      </c>
      <c r="FX10" s="251">
        <f>IF($I10="Percentage of Cash Flow",IF($E10&gt;FX$3-1,(('Operating Pro Forma'!$Q$59-'Operating Pro Forma'!$Q$62)/12)*'Debt Service'!$F10),IF($E10&gt;FX$3-1,$H10,0))</f>
        <v>0</v>
      </c>
      <c r="FY10" s="250">
        <f t="shared" si="13"/>
        <v>0</v>
      </c>
      <c r="FZ10" s="251">
        <f>IF($I10="Percentage of Cash Flow",IF($E10&gt;FZ$3-1,(('Operating Pro Forma'!$R$59-'Operating Pro Forma'!$R$62)/12)*'Debt Service'!$F10),IF($E10&gt;FZ$3-1,$H10,0))</f>
        <v>0</v>
      </c>
      <c r="GA10" s="251">
        <f>IF($I10="Percentage of Cash Flow",IF($E10&gt;GA$3-1,(('Operating Pro Forma'!$R$59-'Operating Pro Forma'!$R$62)/12)*'Debt Service'!$F10),IF($E10&gt;GA$3-1,$H10,0))</f>
        <v>0</v>
      </c>
      <c r="GB10" s="251">
        <f>IF($I10="Percentage of Cash Flow",IF($E10&gt;GB$3-1,(('Operating Pro Forma'!$R$59-'Operating Pro Forma'!$R$62)/12)*'Debt Service'!$F10),IF($E10&gt;GB$3-1,$H10,0))</f>
        <v>0</v>
      </c>
      <c r="GC10" s="251">
        <f>IF($I10="Percentage of Cash Flow",IF($E10&gt;GC$3-1,(('Operating Pro Forma'!$R$59-'Operating Pro Forma'!$R$62)/12)*'Debt Service'!$F10),IF($E10&gt;GC$3-1,$H10,0))</f>
        <v>0</v>
      </c>
      <c r="GD10" s="251">
        <f>IF($I10="Percentage of Cash Flow",IF($E10&gt;GD$3-1,(('Operating Pro Forma'!$R$59-'Operating Pro Forma'!$R$62)/12)*'Debt Service'!$F10),IF($E10&gt;GD$3-1,$H10,0))</f>
        <v>0</v>
      </c>
      <c r="GE10" s="251">
        <f>IF($I10="Percentage of Cash Flow",IF($E10&gt;GE$3-1,(('Operating Pro Forma'!$R$59-'Operating Pro Forma'!$R$62)/12)*'Debt Service'!$F10),IF($E10&gt;GE$3-1,$H10,0))</f>
        <v>0</v>
      </c>
      <c r="GF10" s="251">
        <f>IF($I10="Percentage of Cash Flow",IF($E10&gt;GF$3-1,(('Operating Pro Forma'!$R$59-'Operating Pro Forma'!$R$62)/12)*'Debt Service'!$F10),IF($E10&gt;GF$3-1,$H10,0))</f>
        <v>0</v>
      </c>
      <c r="GG10" s="251">
        <f>IF($I10="Percentage of Cash Flow",IF($E10&gt;GG$3-1,(('Operating Pro Forma'!$R$59-'Operating Pro Forma'!$R$62)/12)*'Debt Service'!$F10),IF($E10&gt;GG$3-1,$H10,0))</f>
        <v>0</v>
      </c>
      <c r="GH10" s="251">
        <f>IF($I10="Percentage of Cash Flow",IF($E10&gt;GH$3-1,(('Operating Pro Forma'!$R$59-'Operating Pro Forma'!$R$62)/12)*'Debt Service'!$F10),IF($E10&gt;GH$3-1,$H10,0))</f>
        <v>0</v>
      </c>
      <c r="GI10" s="251">
        <f>IF($I10="Percentage of Cash Flow",IF($E10&gt;GI$3-1,(('Operating Pro Forma'!$R$59-'Operating Pro Forma'!$R$62)/12)*'Debt Service'!$F10),IF($E10&gt;GI$3-1,$H10,0))</f>
        <v>0</v>
      </c>
      <c r="GJ10" s="251">
        <f>IF($I10="Percentage of Cash Flow",IF($E10&gt;GJ$3-1,(('Operating Pro Forma'!$R$59-'Operating Pro Forma'!$R$62)/12)*'Debt Service'!$F10),IF($E10&gt;GJ$3-1,$H10,0))</f>
        <v>0</v>
      </c>
      <c r="GK10" s="251">
        <f>IF($I10="Percentage of Cash Flow",IF($E10&gt;GK$3-1,(('Operating Pro Forma'!$R$59-'Operating Pro Forma'!$R$62)/12)*'Debt Service'!$F10),IF($E10&gt;GK$3-1,$H10,0))</f>
        <v>0</v>
      </c>
      <c r="GL10" s="250">
        <f t="shared" si="14"/>
        <v>0</v>
      </c>
      <c r="GM10" s="251">
        <f>IF($I10="Percentage of Cash Flow",IF($E10&gt;GM$3-1,(('Operating Pro Forma'!$S$59-'Operating Pro Forma'!$S$62)/12)*'Debt Service'!$F10),IF($E10&gt;GM$3-1,$H10,0))</f>
        <v>0</v>
      </c>
      <c r="GN10" s="251">
        <f>IF($I10="Percentage of Cash Flow",IF($E10&gt;GN$3-1,(('Operating Pro Forma'!$S$59-'Operating Pro Forma'!$S$62)/12)*'Debt Service'!$F10),IF($E10&gt;GN$3-1,$H10,0))</f>
        <v>0</v>
      </c>
      <c r="GO10" s="251">
        <f>IF($I10="Percentage of Cash Flow",IF($E10&gt;GO$3-1,(('Operating Pro Forma'!$S$59-'Operating Pro Forma'!$S$62)/12)*'Debt Service'!$F10),IF($E10&gt;GO$3-1,$H10,0))</f>
        <v>0</v>
      </c>
      <c r="GP10" s="251">
        <f>IF($I10="Percentage of Cash Flow",IF($E10&gt;GP$3-1,(('Operating Pro Forma'!$S$59-'Operating Pro Forma'!$S$62)/12)*'Debt Service'!$F10),IF($E10&gt;GP$3-1,$H10,0))</f>
        <v>0</v>
      </c>
      <c r="GQ10" s="251">
        <f>IF($I10="Percentage of Cash Flow",IF($E10&gt;GQ$3-1,(('Operating Pro Forma'!$S$59-'Operating Pro Forma'!$S$62)/12)*'Debt Service'!$F10),IF($E10&gt;GQ$3-1,$H10,0))</f>
        <v>0</v>
      </c>
      <c r="GR10" s="251">
        <f>IF($I10="Percentage of Cash Flow",IF($E10&gt;GR$3-1,(('Operating Pro Forma'!$S$59-'Operating Pro Forma'!$S$62)/12)*'Debt Service'!$F10),IF($E10&gt;GR$3-1,$H10,0))</f>
        <v>0</v>
      </c>
      <c r="GS10" s="251">
        <f>IF($I10="Percentage of Cash Flow",IF($E10&gt;GS$3-1,(('Operating Pro Forma'!$S$59-'Operating Pro Forma'!$S$62)/12)*'Debt Service'!$F10),IF($E10&gt;GS$3-1,$H10,0))</f>
        <v>0</v>
      </c>
      <c r="GT10" s="251">
        <f>IF($I10="Percentage of Cash Flow",IF($E10&gt;GT$3-1,(('Operating Pro Forma'!$S$59-'Operating Pro Forma'!$S$62)/12)*'Debt Service'!$F10),IF($E10&gt;GT$3-1,$H10,0))</f>
        <v>0</v>
      </c>
      <c r="GU10" s="251">
        <f>IF($I10="Percentage of Cash Flow",IF($E10&gt;GU$3-1,(('Operating Pro Forma'!$S$59-'Operating Pro Forma'!$S$62)/12)*'Debt Service'!$F10),IF($E10&gt;GU$3-1,$H10,0))</f>
        <v>0</v>
      </c>
      <c r="GV10" s="251">
        <f>IF($I10="Percentage of Cash Flow",IF($E10&gt;GV$3-1,(('Operating Pro Forma'!$S$59-'Operating Pro Forma'!$S$62)/12)*'Debt Service'!$F10),IF($E10&gt;GV$3-1,$H10,0))</f>
        <v>0</v>
      </c>
      <c r="GW10" s="251">
        <f>IF($I10="Percentage of Cash Flow",IF($E10&gt;GW$3-1,(('Operating Pro Forma'!$S$59-'Operating Pro Forma'!$S$62)/12)*'Debt Service'!$F10),IF($E10&gt;GW$3-1,$H10,0))</f>
        <v>0</v>
      </c>
      <c r="GX10" s="251">
        <f>IF($I10="Percentage of Cash Flow",IF($E10&gt;GX$3-1,(('Operating Pro Forma'!$S$59-'Operating Pro Forma'!$S$62)/12)*'Debt Service'!$F10),IF($E10&gt;GX$3-1,$H10,0))</f>
        <v>0</v>
      </c>
      <c r="GY10" s="250">
        <f t="shared" si="15"/>
        <v>0</v>
      </c>
      <c r="GZ10" s="251">
        <f>IF($I10="Percentage of Cash Flow",IF($E10&gt;GZ$3-1,(('Operating Pro Forma'!$T$59-'Operating Pro Forma'!$T$62)/12)*'Debt Service'!$F10),IF($E10&gt;GZ$3-1,$H10,0))</f>
        <v>0</v>
      </c>
      <c r="HA10" s="251">
        <f>IF($I10="Percentage of Cash Flow",IF($E10&gt;HA$3-1,(('Operating Pro Forma'!$T$59-'Operating Pro Forma'!$T$62)/12)*'Debt Service'!$F10),IF($E10&gt;HA$3-1,$H10,0))</f>
        <v>0</v>
      </c>
      <c r="HB10" s="251">
        <f>IF($I10="Percentage of Cash Flow",IF($E10&gt;HB$3-1,(('Operating Pro Forma'!$T$59-'Operating Pro Forma'!$T$62)/12)*'Debt Service'!$F10),IF($E10&gt;HB$3-1,$H10,0))</f>
        <v>0</v>
      </c>
      <c r="HC10" s="251">
        <f>IF($I10="Percentage of Cash Flow",IF($E10&gt;HC$3-1,(('Operating Pro Forma'!$T$59-'Operating Pro Forma'!$T$62)/12)*'Debt Service'!$F10),IF($E10&gt;HC$3-1,$H10,0))</f>
        <v>0</v>
      </c>
      <c r="HD10" s="251">
        <f>IF($I10="Percentage of Cash Flow",IF($E10&gt;HD$3-1,(('Operating Pro Forma'!$T$59-'Operating Pro Forma'!$T$62)/12)*'Debt Service'!$F10),IF($E10&gt;HD$3-1,$H10,0))</f>
        <v>0</v>
      </c>
      <c r="HE10" s="251">
        <f>IF($I10="Percentage of Cash Flow",IF($E10&gt;HE$3-1,(('Operating Pro Forma'!$T$59-'Operating Pro Forma'!$T$62)/12)*'Debt Service'!$F10),IF($E10&gt;HE$3-1,$H10,0))</f>
        <v>0</v>
      </c>
      <c r="HF10" s="251">
        <f>IF($I10="Percentage of Cash Flow",IF($E10&gt;HF$3-1,(('Operating Pro Forma'!$T$59-'Operating Pro Forma'!$T$62)/12)*'Debt Service'!$F10),IF($E10&gt;HF$3-1,$H10,0))</f>
        <v>0</v>
      </c>
      <c r="HG10" s="251">
        <f>IF($I10="Percentage of Cash Flow",IF($E10&gt;HG$3-1,(('Operating Pro Forma'!$T$59-'Operating Pro Forma'!$T$62)/12)*'Debt Service'!$F10),IF($E10&gt;HG$3-1,$H10,0))</f>
        <v>0</v>
      </c>
      <c r="HH10" s="251">
        <f>IF($I10="Percentage of Cash Flow",IF($E10&gt;HH$3-1,(('Operating Pro Forma'!$T$59-'Operating Pro Forma'!$T$62)/12)*'Debt Service'!$F10),IF($E10&gt;HH$3-1,$H10,0))</f>
        <v>0</v>
      </c>
      <c r="HI10" s="251">
        <f>IF($I10="Percentage of Cash Flow",IF($E10&gt;HI$3-1,(('Operating Pro Forma'!$T$59-'Operating Pro Forma'!$T$62)/12)*'Debt Service'!$F10),IF($E10&gt;HI$3-1,$H10,0))</f>
        <v>0</v>
      </c>
      <c r="HJ10" s="251">
        <f>IF($I10="Percentage of Cash Flow",IF($E10&gt;HJ$3-1,(('Operating Pro Forma'!$T$59-'Operating Pro Forma'!$T$62)/12)*'Debt Service'!$F10),IF($E10&gt;HJ$3-1,$H10,0))</f>
        <v>0</v>
      </c>
      <c r="HK10" s="251">
        <f>IF($I10="Percentage of Cash Flow",IF($E10&gt;HK$3-1,(('Operating Pro Forma'!$T$59-'Operating Pro Forma'!$T$62)/12)*'Debt Service'!$F10),IF($E10&gt;HK$3-1,$H10,0))</f>
        <v>0</v>
      </c>
      <c r="HL10" s="250">
        <f t="shared" si="16"/>
        <v>0</v>
      </c>
      <c r="HM10" s="251">
        <f>IF($I10="Percentage of Cash Flow",IF($E10&gt;HM$3-1,(('Operating Pro Forma'!$U$59-'Operating Pro Forma'!$U$62)/12)*'Debt Service'!$F10),IF($E10&gt;HM$3-1,$H10,0))</f>
        <v>0</v>
      </c>
      <c r="HN10" s="251">
        <f>IF($I10="Percentage of Cash Flow",IF($E10&gt;HN$3-1,(('Operating Pro Forma'!$U$59-'Operating Pro Forma'!$U$62)/12)*'Debt Service'!$F10),IF($E10&gt;HN$3-1,$H10,0))</f>
        <v>0</v>
      </c>
      <c r="HO10" s="251">
        <f>IF($I10="Percentage of Cash Flow",IF($E10&gt;HO$3-1,(('Operating Pro Forma'!$U$59-'Operating Pro Forma'!$U$62)/12)*'Debt Service'!$F10),IF($E10&gt;HO$3-1,$H10,0))</f>
        <v>0</v>
      </c>
      <c r="HP10" s="251">
        <f>IF($I10="Percentage of Cash Flow",IF($E10&gt;HP$3-1,(('Operating Pro Forma'!$U$59-'Operating Pro Forma'!$U$62)/12)*'Debt Service'!$F10),IF($E10&gt;HP$3-1,$H10,0))</f>
        <v>0</v>
      </c>
      <c r="HQ10" s="251">
        <f>IF($I10="Percentage of Cash Flow",IF($E10&gt;HQ$3-1,(('Operating Pro Forma'!$U$59-'Operating Pro Forma'!$U$62)/12)*'Debt Service'!$F10),IF($E10&gt;HQ$3-1,$H10,0))</f>
        <v>0</v>
      </c>
      <c r="HR10" s="251">
        <f>IF($I10="Percentage of Cash Flow",IF($E10&gt;HR$3-1,(('Operating Pro Forma'!$U$59-'Operating Pro Forma'!$U$62)/12)*'Debt Service'!$F10),IF($E10&gt;HR$3-1,$H10,0))</f>
        <v>0</v>
      </c>
      <c r="HS10" s="251">
        <f>IF($I10="Percentage of Cash Flow",IF($E10&gt;HS$3-1,(('Operating Pro Forma'!$U$59-'Operating Pro Forma'!$U$62)/12)*'Debt Service'!$F10),IF($E10&gt;HS$3-1,$H10,0))</f>
        <v>0</v>
      </c>
      <c r="HT10" s="251">
        <f>IF($I10="Percentage of Cash Flow",IF($E10&gt;HT$3-1,(('Operating Pro Forma'!$U$59-'Operating Pro Forma'!$U$62)/12)*'Debt Service'!$F10),IF($E10&gt;HT$3-1,$H10,0))</f>
        <v>0</v>
      </c>
      <c r="HU10" s="251">
        <f>IF($I10="Percentage of Cash Flow",IF($E10&gt;HU$3-1,(('Operating Pro Forma'!$U$59-'Operating Pro Forma'!$U$62)/12)*'Debt Service'!$F10),IF($E10&gt;HU$3-1,$H10,0))</f>
        <v>0</v>
      </c>
      <c r="HV10" s="251">
        <f>IF($I10="Percentage of Cash Flow",IF($E10&gt;HV$3-1,(('Operating Pro Forma'!$U$59-'Operating Pro Forma'!$U$62)/12)*'Debt Service'!$F10),IF($E10&gt;HV$3-1,$H10,0))</f>
        <v>0</v>
      </c>
      <c r="HW10" s="251">
        <f>IF($I10="Percentage of Cash Flow",IF($E10&gt;HW$3-1,(('Operating Pro Forma'!$U$59-'Operating Pro Forma'!$U$62)/12)*'Debt Service'!$F10),IF($E10&gt;HW$3-1,$H10,0))</f>
        <v>0</v>
      </c>
      <c r="HX10" s="251">
        <f>IF($I10="Percentage of Cash Flow",IF($E10&gt;HX$3-1,(('Operating Pro Forma'!$U$59-'Operating Pro Forma'!$U$62)/12)*'Debt Service'!$F10),IF($E10&gt;HX$3-1,$H10,0))</f>
        <v>0</v>
      </c>
      <c r="HY10" s="250">
        <f t="shared" si="17"/>
        <v>0</v>
      </c>
      <c r="HZ10" s="251">
        <f>IF($I10="Percentage of Cash Flow",IF($E10&gt;HZ$3-1,(('Operating Pro Forma'!$V$59-'Operating Pro Forma'!$V$62)/12)*'Debt Service'!$F10),IF($E10&gt;HZ$3-1,$H10,0))</f>
        <v>0</v>
      </c>
      <c r="IA10" s="251">
        <f>IF($I10="Percentage of Cash Flow",IF($E10&gt;IA$3-1,(('Operating Pro Forma'!$V$59-'Operating Pro Forma'!$V$62)/12)*'Debt Service'!$F10),IF($E10&gt;IA$3-1,$H10,0))</f>
        <v>0</v>
      </c>
      <c r="IB10" s="251">
        <f>IF($I10="Percentage of Cash Flow",IF($E10&gt;IB$3-1,(('Operating Pro Forma'!$V$59-'Operating Pro Forma'!$V$62)/12)*'Debt Service'!$F10),IF($E10&gt;IB$3-1,$H10,0))</f>
        <v>0</v>
      </c>
      <c r="IC10" s="251">
        <f>IF($I10="Percentage of Cash Flow",IF($E10&gt;IC$3-1,(('Operating Pro Forma'!$V$59-'Operating Pro Forma'!$V$62)/12)*'Debt Service'!$F10),IF($E10&gt;IC$3-1,$H10,0))</f>
        <v>0</v>
      </c>
      <c r="ID10" s="251">
        <f>IF($I10="Percentage of Cash Flow",IF($E10&gt;ID$3-1,(('Operating Pro Forma'!$V$59-'Operating Pro Forma'!$V$62)/12)*'Debt Service'!$F10),IF($E10&gt;ID$3-1,$H10,0))</f>
        <v>0</v>
      </c>
      <c r="IE10" s="251">
        <f>IF($I10="Percentage of Cash Flow",IF($E10&gt;IE$3-1,(('Operating Pro Forma'!$V$59-'Operating Pro Forma'!$V$62)/12)*'Debt Service'!$F10),IF($E10&gt;IE$3-1,$H10,0))</f>
        <v>0</v>
      </c>
      <c r="IF10" s="251">
        <f>IF($I10="Percentage of Cash Flow",IF($E10&gt;IF$3-1,(('Operating Pro Forma'!$V$59-'Operating Pro Forma'!$V$62)/12)*'Debt Service'!$F10),IF($E10&gt;IF$3-1,$H10,0))</f>
        <v>0</v>
      </c>
      <c r="IG10" s="251">
        <f>IF($I10="Percentage of Cash Flow",IF($E10&gt;IG$3-1,(('Operating Pro Forma'!$V$59-'Operating Pro Forma'!$V$62)/12)*'Debt Service'!$F10),IF($E10&gt;IG$3-1,$H10,0))</f>
        <v>0</v>
      </c>
      <c r="IH10" s="251">
        <f>IF($I10="Percentage of Cash Flow",IF($E10&gt;IH$3-1,(('Operating Pro Forma'!$V$59-'Operating Pro Forma'!$V$62)/12)*'Debt Service'!$F10),IF($E10&gt;IH$3-1,$H10,0))</f>
        <v>0</v>
      </c>
      <c r="II10" s="251">
        <f>IF($I10="Percentage of Cash Flow",IF($E10&gt;II$3-1,(('Operating Pro Forma'!$V$59-'Operating Pro Forma'!$V$62)/12)*'Debt Service'!$F10),IF($E10&gt;II$3-1,$H10,0))</f>
        <v>0</v>
      </c>
      <c r="IJ10" s="251">
        <f>IF($I10="Percentage of Cash Flow",IF($E10&gt;IJ$3-1,(('Operating Pro Forma'!$V$59-'Operating Pro Forma'!$V$62)/12)*'Debt Service'!$F10),IF($E10&gt;IJ$3-1,$H10,0))</f>
        <v>0</v>
      </c>
      <c r="IK10" s="251">
        <f>IF($I10="Percentage of Cash Flow",IF($E10&gt;IK$3-1,(('Operating Pro Forma'!$V$59-'Operating Pro Forma'!$V$62)/12)*'Debt Service'!$F10),IF($E10&gt;IK$3-1,$H10,0))</f>
        <v>0</v>
      </c>
      <c r="IL10" s="250">
        <f t="shared" si="18"/>
        <v>0</v>
      </c>
      <c r="IM10" s="251">
        <f>IF($I10="Percentage of Cash Flow",IF($E10&gt;IM$3-1,(('Operating Pro Forma'!$W$59-'Operating Pro Forma'!$W$62)/12)*'Debt Service'!#REF!),IF($E10&gt;IM$3-1,$H10,0))</f>
        <v>0</v>
      </c>
      <c r="IN10" s="251">
        <f>IF($I10="Percentage of Cash Flow",IF($E10&gt;IN$3-1,(('Operating Pro Forma'!$W$59-'Operating Pro Forma'!$W$62)/12)*'Debt Service'!#REF!),IF($E10&gt;IN$3-1,$H10,0))</f>
        <v>0</v>
      </c>
      <c r="IO10" s="251">
        <f>IF($I10="Percentage of Cash Flow",IF($E10&gt;IO$3-1,(('Operating Pro Forma'!$W$59-'Operating Pro Forma'!$W$62)/12)*'Debt Service'!#REF!),IF($E10&gt;IO$3-1,$H10,0))</f>
        <v>0</v>
      </c>
      <c r="IP10" s="251">
        <f>IF($I10="Percentage of Cash Flow",IF($E10&gt;IP$3-1,(('Operating Pro Forma'!$W$59-'Operating Pro Forma'!$W$62)/12)*'Debt Service'!#REF!),IF($E10&gt;IP$3-1,$H10,0))</f>
        <v>0</v>
      </c>
      <c r="IQ10" s="251">
        <f>IF($I10="Percentage of Cash Flow",IF($E10&gt;IQ$3-1,(('Operating Pro Forma'!$W$59-'Operating Pro Forma'!$W$62)/12)*'Debt Service'!#REF!),IF($E10&gt;IQ$3-1,$H10,0))</f>
        <v>0</v>
      </c>
      <c r="IR10" s="251">
        <f>IF($I10="Percentage of Cash Flow",IF($E10&gt;IR$3-1,(('Operating Pro Forma'!$W$59-'Operating Pro Forma'!$W$62)/12)*'Debt Service'!#REF!),IF($E10&gt;IR$3-1,$H10,0))</f>
        <v>0</v>
      </c>
      <c r="IS10" s="251">
        <f>IF($I10="Percentage of Cash Flow",IF($E10&gt;IS$3-1,(('Operating Pro Forma'!$W$59-'Operating Pro Forma'!$W$62)/12)*'Debt Service'!#REF!),IF($E10&gt;IS$3-1,$H10,0))</f>
        <v>0</v>
      </c>
      <c r="IT10" s="251">
        <f>IF($I10="Percentage of Cash Flow",IF($E10&gt;IT$3-1,(('Operating Pro Forma'!$W$59-'Operating Pro Forma'!$W$62)/12)*'Debt Service'!#REF!),IF($E10&gt;IT$3-1,$H10,0))</f>
        <v>0</v>
      </c>
      <c r="IU10" s="251">
        <f>IF($I10="Percentage of Cash Flow",IF($E10&gt;IU$3-1,(('Operating Pro Forma'!$W$59-'Operating Pro Forma'!$W$62)/12)*'Debt Service'!#REF!),IF($E10&gt;IU$3-1,$H10,0))</f>
        <v>0</v>
      </c>
      <c r="IV10" s="251">
        <f>IF($I10="Percentage of Cash Flow",IF($E10&gt;IV$3-1,(('Operating Pro Forma'!$W$59-'Operating Pro Forma'!$W$62)/12)*'Debt Service'!#REF!),IF($E10&gt;IV$3-1,$H10,0))</f>
        <v>0</v>
      </c>
      <c r="IW10" s="251">
        <f>IF($I10="Percentage of Cash Flow",IF($E10&gt;IW$3-1,(('Operating Pro Forma'!$W$59-'Operating Pro Forma'!$W$62)/12)*'Debt Service'!#REF!),IF($E10&gt;IW$3-1,$H10,0))</f>
        <v>0</v>
      </c>
      <c r="IX10" s="251">
        <f>IF($I10="Percentage of Cash Flow",IF($E10&gt;IX$3-1,(('Operating Pro Forma'!$W$59-'Operating Pro Forma'!$W$62)/12)*'Debt Service'!#REF!),IF($E10&gt;IX$3-1,$H10,0))</f>
        <v>0</v>
      </c>
      <c r="IY10" s="250">
        <f t="shared" si="19"/>
        <v>0</v>
      </c>
      <c r="IZ10" s="251">
        <f>IF($I10="Percentage of Cash Flow",IF($E10&gt;IZ$3-1,(('Operating Pro Forma'!$X$59-'Operating Pro Forma'!$X$62)/12)*'Debt Service'!$F10),IF($E10&gt;IZ$3-1,$H10,0))</f>
        <v>0</v>
      </c>
      <c r="JA10" s="251">
        <f>IF($I10="Percentage of Cash Flow",IF($E10&gt;JA$3-1,(('Operating Pro Forma'!$X$59-'Operating Pro Forma'!$X$62)/12)*'Debt Service'!$F10),IF($E10&gt;JA$3-1,$H10,0))</f>
        <v>0</v>
      </c>
      <c r="JB10" s="251">
        <f>IF($I10="Percentage of Cash Flow",IF($E10&gt;JB$3-1,(('Operating Pro Forma'!$X$59-'Operating Pro Forma'!$X$62)/12)*'Debt Service'!$F10),IF($E10&gt;JB$3-1,$H10,0))</f>
        <v>0</v>
      </c>
      <c r="JC10" s="251">
        <f>IF($I10="Percentage of Cash Flow",IF($E10&gt;JC$3-1,(('Operating Pro Forma'!$X$59-'Operating Pro Forma'!$X$62)/12)*'Debt Service'!$F10),IF($E10&gt;JC$3-1,$H10,0))</f>
        <v>0</v>
      </c>
      <c r="JD10" s="251">
        <f>IF($I10="Percentage of Cash Flow",IF($E10&gt;JD$3-1,(('Operating Pro Forma'!$X$59-'Operating Pro Forma'!$X$62)/12)*'Debt Service'!$F10),IF($E10&gt;JD$3-1,$H10,0))</f>
        <v>0</v>
      </c>
      <c r="JE10" s="251">
        <f>IF($I10="Percentage of Cash Flow",IF($E10&gt;JE$3-1,(('Operating Pro Forma'!$X$59-'Operating Pro Forma'!$X$62)/12)*'Debt Service'!$F10),IF($E10&gt;JE$3-1,$H10,0))</f>
        <v>0</v>
      </c>
      <c r="JF10" s="251">
        <f>IF($I10="Percentage of Cash Flow",IF($E10&gt;JF$3-1,(('Operating Pro Forma'!$X$59-'Operating Pro Forma'!$X$62)/12)*'Debt Service'!$F10),IF($E10&gt;JF$3-1,$H10,0))</f>
        <v>0</v>
      </c>
      <c r="JG10" s="251">
        <f>IF($I10="Percentage of Cash Flow",IF($E10&gt;JG$3-1,(('Operating Pro Forma'!$X$59-'Operating Pro Forma'!$X$62)/12)*'Debt Service'!$F10),IF($E10&gt;JG$3-1,$H10,0))</f>
        <v>0</v>
      </c>
      <c r="JH10" s="251">
        <f>IF($I10="Percentage of Cash Flow",IF($E10&gt;JH$3-1,(('Operating Pro Forma'!$X$59-'Operating Pro Forma'!$X$62)/12)*'Debt Service'!$F10),IF($E10&gt;JH$3-1,$H10,0))</f>
        <v>0</v>
      </c>
      <c r="JI10" s="251">
        <f>IF($I10="Percentage of Cash Flow",IF($E10&gt;JI$3-1,(('Operating Pro Forma'!$X$59-'Operating Pro Forma'!$X$62)/12)*'Debt Service'!$F10),IF($E10&gt;JI$3-1,$H10,0))</f>
        <v>0</v>
      </c>
      <c r="JJ10" s="251">
        <f>IF($I10="Percentage of Cash Flow",IF($E10&gt;JJ$3-1,(('Operating Pro Forma'!$X$59-'Operating Pro Forma'!$X$62)/12)*'Debt Service'!$F10),IF($E10&gt;JJ$3-1,$H10,0))</f>
        <v>0</v>
      </c>
      <c r="JK10" s="251">
        <f>IF($I10="Percentage of Cash Flow",IF($E10&gt;JK$3-1,(('Operating Pro Forma'!$X$59-'Operating Pro Forma'!$X$62)/12)*'Debt Service'!$F10),IF($E10&gt;JK$3-1,$H10,0))</f>
        <v>0</v>
      </c>
      <c r="JL10" s="250">
        <f t="shared" si="20"/>
        <v>0</v>
      </c>
      <c r="JM10" s="251">
        <f>IF($I10="Percentage of Cash Flow",IF($E10&gt;JM$3-1,(('Operating Pro Forma'!$Y$59-'Operating Pro Forma'!$Y$62)/12)*'Debt Service'!$F10),IF($E10&gt;JM$3-1,$H10,0))</f>
        <v>0</v>
      </c>
      <c r="JN10" s="251">
        <f>IF($I10="Percentage of Cash Flow",IF($E10&gt;JN$3-1,(('Operating Pro Forma'!$Y$59-'Operating Pro Forma'!$Y$62)/12)*'Debt Service'!$F10),IF($E10&gt;JN$3-1,$H10,0))</f>
        <v>0</v>
      </c>
      <c r="JO10" s="251">
        <f>IF($I10="Percentage of Cash Flow",IF($E10&gt;JO$3-1,(('Operating Pro Forma'!$Y$59-'Operating Pro Forma'!$Y$62)/12)*'Debt Service'!$F10),IF($E10&gt;JO$3-1,$H10,0))</f>
        <v>0</v>
      </c>
      <c r="JP10" s="251">
        <f>IF($I10="Percentage of Cash Flow",IF($E10&gt;JP$3-1,(('Operating Pro Forma'!$Y$59-'Operating Pro Forma'!$Y$62)/12)*'Debt Service'!$F10),IF($E10&gt;JP$3-1,$H10,0))</f>
        <v>0</v>
      </c>
      <c r="JQ10" s="251">
        <f>IF($I10="Percentage of Cash Flow",IF($E10&gt;JQ$3-1,(('Operating Pro Forma'!$Y$59-'Operating Pro Forma'!$Y$62)/12)*'Debt Service'!$F10),IF($E10&gt;JQ$3-1,$H10,0))</f>
        <v>0</v>
      </c>
      <c r="JR10" s="251">
        <f>IF($I10="Percentage of Cash Flow",IF($E10&gt;JR$3-1,(('Operating Pro Forma'!$Y$59-'Operating Pro Forma'!$Y$62)/12)*'Debt Service'!$F10),IF($E10&gt;JR$3-1,$H10,0))</f>
        <v>0</v>
      </c>
      <c r="JS10" s="251">
        <f>IF($I10="Percentage of Cash Flow",IF($E10&gt;JS$3-1,(('Operating Pro Forma'!$Y$59-'Operating Pro Forma'!$Y$62)/12)*'Debt Service'!$F10),IF($E10&gt;JS$3-1,$H10,0))</f>
        <v>0</v>
      </c>
      <c r="JT10" s="251">
        <f>IF($I10="Percentage of Cash Flow",IF($E10&gt;JT$3-1,(('Operating Pro Forma'!$Y$59-'Operating Pro Forma'!$Y$62)/12)*'Debt Service'!$F10),IF($E10&gt;JT$3-1,$H10,0))</f>
        <v>0</v>
      </c>
      <c r="JU10" s="251">
        <f>IF($I10="Percentage of Cash Flow",IF($E10&gt;JU$3-1,(('Operating Pro Forma'!$Y$59-'Operating Pro Forma'!$Y$62)/12)*'Debt Service'!$F10),IF($E10&gt;JU$3-1,$H10,0))</f>
        <v>0</v>
      </c>
      <c r="JV10" s="251">
        <f>IF($I10="Percentage of Cash Flow",IF($E10&gt;JV$3-1,(('Operating Pro Forma'!$Y$59-'Operating Pro Forma'!$Y$62)/12)*'Debt Service'!$F10),IF($E10&gt;JV$3-1,$H10,0))</f>
        <v>0</v>
      </c>
      <c r="JW10" s="251">
        <f>IF($I10="Percentage of Cash Flow",IF($E10&gt;JW$3-1,(('Operating Pro Forma'!$Y$59-'Operating Pro Forma'!$Y$62)/12)*'Debt Service'!$F10),IF($E10&gt;JW$3-1,$H10,0))</f>
        <v>0</v>
      </c>
      <c r="JX10" s="251">
        <f>IF($I10="Percentage of Cash Flow",IF($E10&gt;JX$3-1,(('Operating Pro Forma'!$Y$59-'Operating Pro Forma'!$Y$62)/12)*'Debt Service'!$F10),IF($E10&gt;JX$3-1,$H10,0))</f>
        <v>0</v>
      </c>
      <c r="JY10" s="250">
        <f t="shared" si="30"/>
        <v>0</v>
      </c>
      <c r="JZ10" s="251">
        <f>IF($I10="Percentage of Cash Flow",IF($E10&gt;JZ$3-1,(('Operating Pro Forma'!$Z$59-'Operating Pro Forma'!$Z$62)/12)*'Debt Service'!$F10),IF($E10&gt;JZ$3-1,$H10,0))</f>
        <v>0</v>
      </c>
      <c r="KA10" s="251">
        <f>IF($I10="Percentage of Cash Flow",IF($E10&gt;KA$3-1,(('Operating Pro Forma'!$Z$59-'Operating Pro Forma'!$Z$62)/12)*'Debt Service'!$F10),IF($E10&gt;KA$3-1,$H10,0))</f>
        <v>0</v>
      </c>
      <c r="KB10" s="251">
        <f>IF($I10="Percentage of Cash Flow",IF($E10&gt;KB$3-1,(('Operating Pro Forma'!$Z$59-'Operating Pro Forma'!$Z$62)/12)*'Debt Service'!$F10),IF($E10&gt;KB$3-1,$H10,0))</f>
        <v>0</v>
      </c>
      <c r="KC10" s="251">
        <f>IF($I10="Percentage of Cash Flow",IF($E10&gt;KC$3-1,(('Operating Pro Forma'!$Z$59-'Operating Pro Forma'!$Z$62)/12)*'Debt Service'!$F10),IF($E10&gt;KC$3-1,$H10,0))</f>
        <v>0</v>
      </c>
      <c r="KD10" s="251">
        <f>IF($I10="Percentage of Cash Flow",IF($E10&gt;KD$3-1,(('Operating Pro Forma'!$Z$59-'Operating Pro Forma'!$Z$62)/12)*'Debt Service'!$F10),IF($E10&gt;KD$3-1,$H10,0))</f>
        <v>0</v>
      </c>
      <c r="KE10" s="251">
        <f>IF($I10="Percentage of Cash Flow",IF($E10&gt;KE$3-1,(('Operating Pro Forma'!$Z$59-'Operating Pro Forma'!$Z$62)/12)*'Debt Service'!$F10),IF($E10&gt;KE$3-1,$H10,0))</f>
        <v>0</v>
      </c>
      <c r="KF10" s="251">
        <f>IF($I10="Percentage of Cash Flow",IF($E10&gt;KF$3-1,(('Operating Pro Forma'!$Z$59-'Operating Pro Forma'!$Z$62)/12)*'Debt Service'!$F10),IF($E10&gt;KF$3-1,$H10,0))</f>
        <v>0</v>
      </c>
      <c r="KG10" s="251">
        <f>IF($I10="Percentage of Cash Flow",IF($E10&gt;KG$3-1,(('Operating Pro Forma'!$Z$59-'Operating Pro Forma'!$Z$62)/12)*'Debt Service'!$F10),IF($E10&gt;KG$3-1,$H10,0))</f>
        <v>0</v>
      </c>
      <c r="KH10" s="251">
        <f>IF($I10="Percentage of Cash Flow",IF($E10&gt;KH$3-1,(('Operating Pro Forma'!$Z$59-'Operating Pro Forma'!$Z$62)/12)*'Debt Service'!$F10),IF($E10&gt;KH$3-1,$H10,0))</f>
        <v>0</v>
      </c>
      <c r="KI10" s="251">
        <f>IF($I10="Percentage of Cash Flow",IF($E10&gt;KI$3-1,(('Operating Pro Forma'!$Z$59-'Operating Pro Forma'!$Z$62)/12)*'Debt Service'!$F10),IF($E10&gt;KI$3-1,$H10,0))</f>
        <v>0</v>
      </c>
      <c r="KJ10" s="251">
        <f>IF($I10="Percentage of Cash Flow",IF($E10&gt;KJ$3-1,(('Operating Pro Forma'!$Z$59-'Operating Pro Forma'!$Z$62)/12)*'Debt Service'!$F10),IF($E10&gt;KJ$3-1,$H10,0))</f>
        <v>0</v>
      </c>
      <c r="KK10" s="251">
        <f>IF($I10="Percentage of Cash Flow",IF($E10&gt;KK$3-1,(('Operating Pro Forma'!$Z$59-'Operating Pro Forma'!$Z$62)/12)*'Debt Service'!$F10),IF($E10&gt;KK$3-1,$H10,0))</f>
        <v>0</v>
      </c>
      <c r="KL10" s="250">
        <f t="shared" si="21"/>
        <v>0</v>
      </c>
      <c r="KM10" s="257">
        <f>IF($I10="Percentage of Cash Flow",IF($E10&gt;KM$3-1,(('Operating Pro Forma'!$AA$59-'Operating Pro Forma'!$AA$62)/12)*'Debt Service'!$F10),IF($E10&gt;KM$3-1,$H10,0))</f>
        <v>0</v>
      </c>
      <c r="KN10" s="257">
        <f>IF($I10="Percentage of Cash Flow",IF($E10&gt;KN$3-1,(('Operating Pro Forma'!$AA$59-'Operating Pro Forma'!$AA$62)/12)*'Debt Service'!$F10),IF($E10&gt;KN$3-1,$H10,0))</f>
        <v>0</v>
      </c>
      <c r="KO10" s="257">
        <f>IF($I10="Percentage of Cash Flow",IF($E10&gt;KO$3-1,(('Operating Pro Forma'!$AA$59-'Operating Pro Forma'!$AA$62)/12)*'Debt Service'!$F10),IF($E10&gt;KO$3-1,$H10,0))</f>
        <v>0</v>
      </c>
      <c r="KP10" s="257">
        <f>IF($I10="Percentage of Cash Flow",IF($E10&gt;KP$3-1,(('Operating Pro Forma'!$AA$59-'Operating Pro Forma'!$AA$62)/12)*'Debt Service'!$F10),IF($E10&gt;KP$3-1,$H10,0))</f>
        <v>0</v>
      </c>
      <c r="KQ10" s="257">
        <f>IF($I10="Percentage of Cash Flow",IF($E10&gt;KQ$3-1,(('Operating Pro Forma'!$AA$59-'Operating Pro Forma'!$AA$62)/12)*'Debt Service'!$F10),IF($E10&gt;KQ$3-1,$H10,0))</f>
        <v>0</v>
      </c>
      <c r="KR10" s="257">
        <f>IF($I10="Percentage of Cash Flow",IF($E10&gt;KR$3-1,(('Operating Pro Forma'!$AA$59-'Operating Pro Forma'!$AA$62)/12)*'Debt Service'!$F10),IF($E10&gt;KR$3-1,$H10,0))</f>
        <v>0</v>
      </c>
      <c r="KS10" s="257">
        <f>IF($I10="Percentage of Cash Flow",IF($E10&gt;KS$3-1,(('Operating Pro Forma'!$AA$59-'Operating Pro Forma'!$AA$62)/12)*'Debt Service'!$F10),IF($E10&gt;KS$3-1,$H10,0))</f>
        <v>0</v>
      </c>
      <c r="KT10" s="257">
        <f>IF($I10="Percentage of Cash Flow",IF($E10&gt;KT$3-1,(('Operating Pro Forma'!$AA$59-'Operating Pro Forma'!$AA$62)/12)*'Debt Service'!$F10),IF($E10&gt;KT$3-1,$H10,0))</f>
        <v>0</v>
      </c>
      <c r="KU10" s="257">
        <f>IF($I10="Percentage of Cash Flow",IF($E10&gt;KU$3-1,(('Operating Pro Forma'!$AA$59-'Operating Pro Forma'!$AA$62)/12)*'Debt Service'!$F10),IF($E10&gt;KU$3-1,$H10,0))</f>
        <v>0</v>
      </c>
      <c r="KV10" s="257">
        <f>IF($I10="Percentage of Cash Flow",IF($E10&gt;KV$3-1,(('Operating Pro Forma'!$AA$59-'Operating Pro Forma'!$AA$62)/12)*'Debt Service'!$F10),IF($E10&gt;KV$3-1,$H10,0))</f>
        <v>0</v>
      </c>
      <c r="KW10" s="257">
        <f>IF($I10="Percentage of Cash Flow",IF($E10&gt;KW$3-1,(('Operating Pro Forma'!$AA$59-'Operating Pro Forma'!$AA$62)/12)*'Debt Service'!$F10),IF($E10&gt;KW$3-1,$H10,0))</f>
        <v>0</v>
      </c>
      <c r="KX10" s="257">
        <f>IF($I10="Percentage of Cash Flow",IF($E10&gt;KX$3-1,(('Operating Pro Forma'!$AA$59-'Operating Pro Forma'!$AA$62)/12)*'Debt Service'!$F10),IF($E10&gt;KX$3-1,$H10,0))</f>
        <v>0</v>
      </c>
      <c r="KY10" s="250">
        <f t="shared" si="22"/>
        <v>0</v>
      </c>
      <c r="KZ10" s="257">
        <f>IF($I10="Percentage of Cash Flow",IF($E10&gt;KZ$3-1,(('Operating Pro Forma'!$AB$59-'Operating Pro Forma'!$AB$62)/12)*'Debt Service'!$F10),IF($E10&gt;KZ$3-1,$H10,0))</f>
        <v>0</v>
      </c>
      <c r="LA10" s="257">
        <f>IF($I10="Percentage of Cash Flow",IF($E10&gt;LA$3-1,(('Operating Pro Forma'!$AB$59-'Operating Pro Forma'!$AB$62)/12)*'Debt Service'!$F10),IF($E10&gt;LA$3-1,$H10,0))</f>
        <v>0</v>
      </c>
      <c r="LB10" s="257">
        <f>IF($I10="Percentage of Cash Flow",IF($E10&gt;LB$3-1,(('Operating Pro Forma'!$AB$59-'Operating Pro Forma'!$AB$62)/12)*'Debt Service'!$F10),IF($E10&gt;LB$3-1,$H10,0))</f>
        <v>0</v>
      </c>
      <c r="LC10" s="257">
        <f>IF($I10="Percentage of Cash Flow",IF($E10&gt;LC$3-1,(('Operating Pro Forma'!$AB$59-'Operating Pro Forma'!$AB$62)/12)*'Debt Service'!$F10),IF($E10&gt;LC$3-1,$H10,0))</f>
        <v>0</v>
      </c>
      <c r="LD10" s="257">
        <f>IF($I10="Percentage of Cash Flow",IF($E10&gt;LD$3-1,(('Operating Pro Forma'!$AB$59-'Operating Pro Forma'!$AB$62)/12)*'Debt Service'!$F10),IF($E10&gt;LD$3-1,$H10,0))</f>
        <v>0</v>
      </c>
      <c r="LE10" s="257">
        <f>IF($I10="Percentage of Cash Flow",IF($E10&gt;LE$3-1,(('Operating Pro Forma'!$AB$59-'Operating Pro Forma'!$AB$62)/12)*'Debt Service'!$F10),IF($E10&gt;LE$3-1,$H10,0))</f>
        <v>0</v>
      </c>
      <c r="LF10" s="257">
        <f>IF($I10="Percentage of Cash Flow",IF($E10&gt;LF$3-1,(('Operating Pro Forma'!$AB$59-'Operating Pro Forma'!$AB$62)/12)*'Debt Service'!$F10),IF($E10&gt;LF$3-1,$H10,0))</f>
        <v>0</v>
      </c>
      <c r="LG10" s="257">
        <f>IF($I10="Percentage of Cash Flow",IF($E10&gt;LG$3-1,(('Operating Pro Forma'!$AB$59-'Operating Pro Forma'!$AB$62)/12)*'Debt Service'!$F10),IF($E10&gt;LG$3-1,$H10,0))</f>
        <v>0</v>
      </c>
      <c r="LH10" s="257">
        <f>IF($I10="Percentage of Cash Flow",IF($E10&gt;LH$3-1,(('Operating Pro Forma'!$AB$59-'Operating Pro Forma'!$AB$62)/12)*'Debt Service'!$F10),IF($E10&gt;LH$3-1,$H10,0))</f>
        <v>0</v>
      </c>
      <c r="LI10" s="257">
        <f>IF($I10="Percentage of Cash Flow",IF($E10&gt;LI$3-1,(('Operating Pro Forma'!$AB$59-'Operating Pro Forma'!$AB$62)/12)*'Debt Service'!$F10),IF($E10&gt;LI$3-1,$H10,0))</f>
        <v>0</v>
      </c>
      <c r="LJ10" s="257">
        <f>IF($I10="Percentage of Cash Flow",IF($E10&gt;LJ$3-1,(('Operating Pro Forma'!$AB$59-'Operating Pro Forma'!$AB$62)/12)*'Debt Service'!$F10),IF($E10&gt;LJ$3-1,$H10,0))</f>
        <v>0</v>
      </c>
      <c r="LK10" s="257">
        <f>IF($I10="Percentage of Cash Flow",IF($E10&gt;LK$3-1,(('Operating Pro Forma'!$AB$59-'Operating Pro Forma'!$AB$62)/12)*'Debt Service'!$F10),IF($E10&gt;LK$3-1,$H10,0))</f>
        <v>0</v>
      </c>
      <c r="LL10" s="250">
        <f t="shared" si="23"/>
        <v>0</v>
      </c>
      <c r="LM10" s="257">
        <f>IF($I10="Percentage of Cash Flow",IF($E10&gt;LM$3-1,(('Operating Pro Forma'!$AC$59-'Operating Pro Forma'!$AC$62)/12)*'Debt Service'!$F10),IF($E10&gt;LM$3-1,$H10,0))</f>
        <v>0</v>
      </c>
      <c r="LN10" s="257">
        <f>IF($I10="Percentage of Cash Flow",IF($E10&gt;LN$3-1,(('Operating Pro Forma'!$AC$59-'Operating Pro Forma'!$AC$62)/12)*'Debt Service'!$F10),IF($E10&gt;LN$3-1,$H10,0))</f>
        <v>0</v>
      </c>
      <c r="LO10" s="257">
        <f>IF($I10="Percentage of Cash Flow",IF($E10&gt;LO$3-1,(('Operating Pro Forma'!$AC$59-'Operating Pro Forma'!$AC$62)/12)*'Debt Service'!$F10),IF($E10&gt;LO$3-1,$H10,0))</f>
        <v>0</v>
      </c>
      <c r="LP10" s="257">
        <f>IF($I10="Percentage of Cash Flow",IF($E10&gt;LP$3-1,(('Operating Pro Forma'!$AC$59-'Operating Pro Forma'!$AC$62)/12)*'Debt Service'!$F10),IF($E10&gt;LP$3-1,$H10,0))</f>
        <v>0</v>
      </c>
      <c r="LQ10" s="257">
        <f>IF($I10="Percentage of Cash Flow",IF($E10&gt;LQ$3-1,(('Operating Pro Forma'!$AC$59-'Operating Pro Forma'!$AC$62)/12)*'Debt Service'!$F10),IF($E10&gt;LQ$3-1,$H10,0))</f>
        <v>0</v>
      </c>
      <c r="LR10" s="257">
        <f>IF($I10="Percentage of Cash Flow",IF($E10&gt;LR$3-1,(('Operating Pro Forma'!$AC$59-'Operating Pro Forma'!$AC$62)/12)*'Debt Service'!$F10),IF($E10&gt;LR$3-1,$H10,0))</f>
        <v>0</v>
      </c>
      <c r="LS10" s="257">
        <f>IF($I10="Percentage of Cash Flow",IF($E10&gt;LS$3-1,(('Operating Pro Forma'!$AC$59-'Operating Pro Forma'!$AC$62)/12)*'Debt Service'!$F10),IF($E10&gt;LS$3-1,$H10,0))</f>
        <v>0</v>
      </c>
      <c r="LT10" s="257">
        <f>IF($I10="Percentage of Cash Flow",IF($E10&gt;LT$3-1,(('Operating Pro Forma'!$AC$59-'Operating Pro Forma'!$AC$62)/12)*'Debt Service'!$F10),IF($E10&gt;LT$3-1,$H10,0))</f>
        <v>0</v>
      </c>
      <c r="LU10" s="257">
        <f>IF($I10="Percentage of Cash Flow",IF($E10&gt;LU$3-1,(('Operating Pro Forma'!$AC$59-'Operating Pro Forma'!$AC$62)/12)*'Debt Service'!$F10),IF($E10&gt;LU$3-1,$H10,0))</f>
        <v>0</v>
      </c>
      <c r="LV10" s="257">
        <f>IF($I10="Percentage of Cash Flow",IF($E10&gt;LV$3-1,(('Operating Pro Forma'!$AC$59-'Operating Pro Forma'!$AC$62)/12)*'Debt Service'!$F10),IF($E10&gt;LV$3-1,$H10,0))</f>
        <v>0</v>
      </c>
      <c r="LW10" s="257">
        <f>IF($I10="Percentage of Cash Flow",IF($E10&gt;LW$3-1,(('Operating Pro Forma'!$AC$59-'Operating Pro Forma'!$AC$62)/12)*'Debt Service'!$F10),IF($E10&gt;LW$3-1,$H10,0))</f>
        <v>0</v>
      </c>
      <c r="LX10" s="257">
        <f>IF($I10="Percentage of Cash Flow",IF($E10&gt;LX$3-1,(('Operating Pro Forma'!$AC$59-'Operating Pro Forma'!$AC$62)/12)*'Debt Service'!$F10),IF($E10&gt;LX$3-1,$H10,0))</f>
        <v>0</v>
      </c>
      <c r="LY10" s="250">
        <f t="shared" si="24"/>
        <v>0</v>
      </c>
      <c r="LZ10" s="257">
        <f>IF($I10="Percentage of Cash Flow",IF($E10&gt;LZ$3-1,(('Operating Pro Forma'!$AD$59-'Operating Pro Forma'!$AD$62)/12)*'Debt Service'!$F10),IF($E10&gt;LZ$3-1,$H10,0))</f>
        <v>0</v>
      </c>
      <c r="MA10" s="257">
        <f>IF($I10="Percentage of Cash Flow",IF($E10&gt;MA$3-1,(('Operating Pro Forma'!$AD$59-'Operating Pro Forma'!$AD$62)/12)*'Debt Service'!$F10),IF($E10&gt;MA$3-1,$H10,0))</f>
        <v>0</v>
      </c>
      <c r="MB10" s="257">
        <f>IF($I10="Percentage of Cash Flow",IF($E10&gt;MB$3-1,(('Operating Pro Forma'!$AD$59-'Operating Pro Forma'!$AD$62)/12)*'Debt Service'!$F10),IF($E10&gt;MB$3-1,$H10,0))</f>
        <v>0</v>
      </c>
      <c r="MC10" s="257">
        <f>IF($I10="Percentage of Cash Flow",IF($E10&gt;MC$3-1,(('Operating Pro Forma'!$AD$59-'Operating Pro Forma'!$AD$62)/12)*'Debt Service'!$F10),IF($E10&gt;MC$3-1,$H10,0))</f>
        <v>0</v>
      </c>
      <c r="MD10" s="257">
        <f>IF($I10="Percentage of Cash Flow",IF($E10&gt;MD$3-1,(('Operating Pro Forma'!$AD$59-'Operating Pro Forma'!$AD$62)/12)*'Debt Service'!$F10),IF($E10&gt;MD$3-1,$H10,0))</f>
        <v>0</v>
      </c>
      <c r="ME10" s="257">
        <f>IF($I10="Percentage of Cash Flow",IF($E10&gt;ME$3-1,(('Operating Pro Forma'!$AD$59-'Operating Pro Forma'!$AD$62)/12)*'Debt Service'!$F10),IF($E10&gt;ME$3-1,$H10,0))</f>
        <v>0</v>
      </c>
      <c r="MF10" s="257">
        <f>IF($I10="Percentage of Cash Flow",IF($E10&gt;MF$3-1,(('Operating Pro Forma'!$AD$59-'Operating Pro Forma'!$AD$62)/12)*'Debt Service'!$F10),IF($E10&gt;MF$3-1,$H10,0))</f>
        <v>0</v>
      </c>
      <c r="MG10" s="257">
        <f>IF($I10="Percentage of Cash Flow",IF($E10&gt;MG$3-1,(('Operating Pro Forma'!$AD$59-'Operating Pro Forma'!$AD$62)/12)*'Debt Service'!$F10),IF($E10&gt;MG$3-1,$H10,0))</f>
        <v>0</v>
      </c>
      <c r="MH10" s="257">
        <f>IF($I10="Percentage of Cash Flow",IF($E10&gt;MH$3-1,(('Operating Pro Forma'!$AD$59-'Operating Pro Forma'!$AD$62)/12)*'Debt Service'!$F10),IF($E10&gt;MH$3-1,$H10,0))</f>
        <v>0</v>
      </c>
      <c r="MI10" s="257">
        <f>IF($I10="Percentage of Cash Flow",IF($E10&gt;MI$3-1,(('Operating Pro Forma'!$AD$59-'Operating Pro Forma'!$AD$62)/12)*'Debt Service'!$F10),IF($E10&gt;MI$3-1,$H10,0))</f>
        <v>0</v>
      </c>
      <c r="MJ10" s="257">
        <f>IF($I10="Percentage of Cash Flow",IF($E10&gt;MJ$3-1,(('Operating Pro Forma'!$AD$59-'Operating Pro Forma'!$AD$62)/12)*'Debt Service'!$F10),IF($E10&gt;MJ$3-1,$H10,0))</f>
        <v>0</v>
      </c>
      <c r="MK10" s="257">
        <f>IF($I10="Percentage of Cash Flow",IF($E10&gt;MK$3-1,(('Operating Pro Forma'!$AD$59-'Operating Pro Forma'!$AD$62)/12)*'Debt Service'!$F10),IF($E10&gt;MK$3-1,$H10,0))</f>
        <v>0</v>
      </c>
      <c r="ML10" s="250">
        <f t="shared" si="25"/>
        <v>0</v>
      </c>
      <c r="MM10" s="257">
        <f>IF($I10="Percentage of Cash Flow",IF($E10&gt;MM$3-1,(('Operating Pro Forma'!$AE$59-'Operating Pro Forma'!$AE$62)/12)*'Debt Service'!$F10),IF($E10&gt;MM$3-1,$H10,0))</f>
        <v>0</v>
      </c>
      <c r="MN10" s="257">
        <f>IF($I10="Percentage of Cash Flow",IF($E10&gt;MN$3-1,(('Operating Pro Forma'!$AE$59-'Operating Pro Forma'!$AE$62)/12)*'Debt Service'!$F10),IF($E10&gt;MN$3-1,$H10,0))</f>
        <v>0</v>
      </c>
      <c r="MO10" s="257">
        <f>IF($I10="Percentage of Cash Flow",IF($E10&gt;MO$3-1,(('Operating Pro Forma'!$AE$59-'Operating Pro Forma'!$AE$62)/12)*'Debt Service'!$F10),IF($E10&gt;MO$3-1,$H10,0))</f>
        <v>0</v>
      </c>
      <c r="MP10" s="257">
        <f>IF($I10="Percentage of Cash Flow",IF($E10&gt;MP$3-1,(('Operating Pro Forma'!$AE$59-'Operating Pro Forma'!$AE$62)/12)*'Debt Service'!$F10),IF($E10&gt;MP$3-1,$H10,0))</f>
        <v>0</v>
      </c>
      <c r="MQ10" s="257">
        <f>IF($I10="Percentage of Cash Flow",IF($E10&gt;MQ$3-1,(('Operating Pro Forma'!$AE$59-'Operating Pro Forma'!$AE$62)/12)*'Debt Service'!$F10),IF($E10&gt;MQ$3-1,$H10,0))</f>
        <v>0</v>
      </c>
      <c r="MR10" s="257">
        <f>IF($I10="Percentage of Cash Flow",IF($E10&gt;MR$3-1,(('Operating Pro Forma'!$AE$59-'Operating Pro Forma'!$AE$62)/12)*'Debt Service'!$F10),IF($E10&gt;MR$3-1,$H10,0))</f>
        <v>0</v>
      </c>
      <c r="MS10" s="257">
        <f>IF($I10="Percentage of Cash Flow",IF($E10&gt;MS$3-1,(('Operating Pro Forma'!$AE$59-'Operating Pro Forma'!$AE$62)/12)*'Debt Service'!$F10),IF($E10&gt;MS$3-1,$H10,0))</f>
        <v>0</v>
      </c>
      <c r="MT10" s="257">
        <f>IF($I10="Percentage of Cash Flow",IF($E10&gt;MT$3-1,(('Operating Pro Forma'!$AE$59-'Operating Pro Forma'!$AE$62)/12)*'Debt Service'!$F10),IF($E10&gt;MT$3-1,$H10,0))</f>
        <v>0</v>
      </c>
      <c r="MU10" s="257">
        <f>IF($I10="Percentage of Cash Flow",IF($E10&gt;MU$3-1,(('Operating Pro Forma'!$AE$59-'Operating Pro Forma'!$AE$62)/12)*'Debt Service'!$F10),IF($E10&gt;MU$3-1,$H10,0))</f>
        <v>0</v>
      </c>
      <c r="MV10" s="257">
        <f>IF($I10="Percentage of Cash Flow",IF($E10&gt;MV$3-1,(('Operating Pro Forma'!$AE$59-'Operating Pro Forma'!$AE$62)/12)*'Debt Service'!$F10),IF($E10&gt;MV$3-1,$H10,0))</f>
        <v>0</v>
      </c>
      <c r="MW10" s="257">
        <f>IF($I10="Percentage of Cash Flow",IF($E10&gt;MW$3-1,(('Operating Pro Forma'!$AE$59-'Operating Pro Forma'!$AE$62)/12)*'Debt Service'!$F10),IF($E10&gt;MW$3-1,$H10,0))</f>
        <v>0</v>
      </c>
      <c r="MX10" s="257">
        <f>IF($I10="Percentage of Cash Flow",IF($E10&gt;MX$3-1,(('Operating Pro Forma'!$AE$59-'Operating Pro Forma'!$AE$62)/12)*'Debt Service'!$F10),IF($E10&gt;MX$3-1,$H10,0))</f>
        <v>0</v>
      </c>
      <c r="MY10" s="250">
        <f t="shared" si="26"/>
        <v>0</v>
      </c>
      <c r="MZ10" s="257">
        <f>IF($I10="Percentage of Cash Flow",IF($E10&gt;MZ$3-1,(('Operating Pro Forma'!$AF$59-'Operating Pro Forma'!$AF$62)/12)*'Debt Service'!$F10),IF($E10&gt;MZ$3-1,$H10,0))</f>
        <v>0</v>
      </c>
      <c r="NA10" s="257">
        <f>IF($I10="Percentage of Cash Flow",IF($E10&gt;NA$3-1,(('Operating Pro Forma'!$AF$59-'Operating Pro Forma'!$AF$62)/12)*'Debt Service'!$F10),IF($E10&gt;NA$3-1,$H10,0))</f>
        <v>0</v>
      </c>
      <c r="NB10" s="257">
        <f>IF($I10="Percentage of Cash Flow",IF($E10&gt;NB$3-1,(('Operating Pro Forma'!$AF$59-'Operating Pro Forma'!$AF$62)/12)*'Debt Service'!$F10),IF($E10&gt;NB$3-1,$H10,0))</f>
        <v>0</v>
      </c>
      <c r="NC10" s="257">
        <f>IF($I10="Percentage of Cash Flow",IF($E10&gt;NC$3-1,(('Operating Pro Forma'!$AF$59-'Operating Pro Forma'!$AF$62)/12)*'Debt Service'!$F10),IF($E10&gt;NC$3-1,$H10,0))</f>
        <v>0</v>
      </c>
      <c r="ND10" s="257">
        <f>IF($I10="Percentage of Cash Flow",IF($E10&gt;ND$3-1,(('Operating Pro Forma'!$AF$59-'Operating Pro Forma'!$AF$62)/12)*'Debt Service'!$F10),IF($E10&gt;ND$3-1,$H10,0))</f>
        <v>0</v>
      </c>
      <c r="NE10" s="257">
        <f>IF($I10="Percentage of Cash Flow",IF($E10&gt;NE$3-1,(('Operating Pro Forma'!$AF$59-'Operating Pro Forma'!$AF$62)/12)*'Debt Service'!$F10),IF($E10&gt;NE$3-1,$H10,0))</f>
        <v>0</v>
      </c>
      <c r="NF10" s="257">
        <f>IF($I10="Percentage of Cash Flow",IF($E10&gt;NF$3-1,(('Operating Pro Forma'!$AF$59-'Operating Pro Forma'!$AF$62)/12)*'Debt Service'!$F10),IF($E10&gt;NF$3-1,$H10,0))</f>
        <v>0</v>
      </c>
      <c r="NG10" s="257">
        <f>IF($I10="Percentage of Cash Flow",IF($E10&gt;NG$3-1,(('Operating Pro Forma'!$AF$59-'Operating Pro Forma'!$AF$62)/12)*'Debt Service'!$F10),IF($E10&gt;NG$3-1,$H10,0))</f>
        <v>0</v>
      </c>
      <c r="NH10" s="257">
        <f>IF($I10="Percentage of Cash Flow",IF($E10&gt;NH$3-1,(('Operating Pro Forma'!$AF$59-'Operating Pro Forma'!$AF$62)/12)*'Debt Service'!$F10),IF($E10&gt;NH$3-1,$H10,0))</f>
        <v>0</v>
      </c>
      <c r="NI10" s="257">
        <f>IF($I10="Percentage of Cash Flow",IF($E10&gt;NI$3-1,(('Operating Pro Forma'!$AF$59-'Operating Pro Forma'!$AF$62)/12)*'Debt Service'!$F10),IF($E10&gt;NI$3-1,$H10,0))</f>
        <v>0</v>
      </c>
      <c r="NJ10" s="257">
        <f>IF($I10="Percentage of Cash Flow",IF($E10&gt;NJ$3-1,(('Operating Pro Forma'!$AF$59-'Operating Pro Forma'!$AF$62)/12)*'Debt Service'!$F10),IF($E10&gt;NJ$3-1,$H10,0))</f>
        <v>0</v>
      </c>
      <c r="NK10" s="257">
        <f>IF($I10="Percentage of Cash Flow",IF($E10&gt;NK$3-1,(('Operating Pro Forma'!$AF$59-'Operating Pro Forma'!$AF$62)/12)*'Debt Service'!$F10),IF($E10&gt;NK$3-1,$H10,0))</f>
        <v>0</v>
      </c>
      <c r="NL10" s="250">
        <f t="shared" si="27"/>
        <v>0</v>
      </c>
      <c r="NM10" s="257">
        <f>IF($I10="Percentage of Cash Flow",IF($E10&gt;NM$3-1,(('Operating Pro Forma'!$AG$59-'Operating Pro Forma'!$AG$62)/12)*'Debt Service'!$F10),IF($E10&gt;NM$3-1,$H10,0))</f>
        <v>0</v>
      </c>
      <c r="NN10" s="257">
        <f>IF($I10="Percentage of Cash Flow",IF($E10&gt;NN$3-1,(('Operating Pro Forma'!$AG$59-'Operating Pro Forma'!$AG$62)/12)*'Debt Service'!$F10),IF($E10&gt;NN$3-1,$H10,0))</f>
        <v>0</v>
      </c>
      <c r="NO10" s="257">
        <f>IF($I10="Percentage of Cash Flow",IF($E10&gt;NO$3-1,(('Operating Pro Forma'!$AG$59-'Operating Pro Forma'!$AG$62)/12)*'Debt Service'!$F10),IF($E10&gt;NO$3-1,$H10,0))</f>
        <v>0</v>
      </c>
      <c r="NP10" s="257">
        <f>IF($I10="Percentage of Cash Flow",IF($E10&gt;NP$3-1,(('Operating Pro Forma'!$AG$59-'Operating Pro Forma'!$AG$62)/12)*'Debt Service'!$F10),IF($E10&gt;NP$3-1,$H10,0))</f>
        <v>0</v>
      </c>
      <c r="NQ10" s="257">
        <f>IF($I10="Percentage of Cash Flow",IF($E10&gt;NQ$3-1,(('Operating Pro Forma'!$AG$59-'Operating Pro Forma'!$AG$62)/12)*'Debt Service'!$F10),IF($E10&gt;NQ$3-1,$H10,0))</f>
        <v>0</v>
      </c>
      <c r="NR10" s="257">
        <f>IF($I10="Percentage of Cash Flow",IF($E10&gt;NR$3-1,(('Operating Pro Forma'!$AG$59-'Operating Pro Forma'!$AG$62)/12)*'Debt Service'!$F10),IF($E10&gt;NR$3-1,$H10,0))</f>
        <v>0</v>
      </c>
      <c r="NS10" s="257">
        <f>IF($I10="Percentage of Cash Flow",IF($E10&gt;NS$3-1,(('Operating Pro Forma'!$AG$59-'Operating Pro Forma'!$AG$62)/12)*'Debt Service'!$F10),IF($E10&gt;NS$3-1,$H10,0))</f>
        <v>0</v>
      </c>
      <c r="NT10" s="257">
        <f>IF($I10="Percentage of Cash Flow",IF($E10&gt;NT$3-1,(('Operating Pro Forma'!$AG$59-'Operating Pro Forma'!$AG$62)/12)*'Debt Service'!$F10),IF($E10&gt;NT$3-1,$H10,0))</f>
        <v>0</v>
      </c>
      <c r="NU10" s="257">
        <f>IF($I10="Percentage of Cash Flow",IF($E10&gt;NU$3-1,(('Operating Pro Forma'!$AG$59-'Operating Pro Forma'!$AG$62)/12)*'Debt Service'!$F10),IF($E10&gt;NU$3-1,$H10,0))</f>
        <v>0</v>
      </c>
      <c r="NV10" s="257">
        <f>IF($I10="Percentage of Cash Flow",IF($E10&gt;NV$3-1,(('Operating Pro Forma'!$AG$59-'Operating Pro Forma'!$AG$62)/12)*'Debt Service'!$F10),IF($E10&gt;NV$3-1,$H10,0))</f>
        <v>0</v>
      </c>
      <c r="NW10" s="257">
        <f>IF($I10="Percentage of Cash Flow",IF($E10&gt;NW$3-1,(('Operating Pro Forma'!$AG$59-'Operating Pro Forma'!$AG$62)/12)*'Debt Service'!$F10),IF($E10&gt;NW$3-1,$H10,0))</f>
        <v>0</v>
      </c>
      <c r="NX10" s="257">
        <f>IF($I10="Percentage of Cash Flow",IF($E10&gt;NX$3-1,(('Operating Pro Forma'!$AG$59-'Operating Pro Forma'!$AG$62)/12)*'Debt Service'!$F10),IF($E10&gt;NX$3-1,$H10,0))</f>
        <v>0</v>
      </c>
      <c r="NY10" s="250">
        <f t="shared" si="28"/>
        <v>0</v>
      </c>
      <c r="NZ10" s="257">
        <f>IF($I10="Percentage of Cash Flow",IF($E10&gt;NZ$3-1,(('Operating Pro Forma'!$AH$59-'Operating Pro Forma'!$AH$62)/12)*'Debt Service'!$F10),IF($E10&gt;NZ$3-1,$H10,0))</f>
        <v>0</v>
      </c>
      <c r="OA10" s="257">
        <f>IF($I10="Percentage of Cash Flow",IF($E10&gt;OA$3-1,(('Operating Pro Forma'!$AH$59-'Operating Pro Forma'!$AH$62)/12)*'Debt Service'!$F10),IF($E10&gt;OA$3-1,$H10,0))</f>
        <v>0</v>
      </c>
      <c r="OB10" s="257">
        <f>IF($I10="Percentage of Cash Flow",IF($E10&gt;OB$3-1,(('Operating Pro Forma'!$AH$59-'Operating Pro Forma'!$AH$62)/12)*'Debt Service'!$F10),IF($E10&gt;OB$3-1,$H10,0))</f>
        <v>0</v>
      </c>
      <c r="OC10" s="257">
        <f>IF($I10="Percentage of Cash Flow",IF($E10&gt;OC$3-1,(('Operating Pro Forma'!$AH$59-'Operating Pro Forma'!$AH$62)/12)*'Debt Service'!$F10),IF($E10&gt;OC$3-1,$H10,0))</f>
        <v>0</v>
      </c>
      <c r="OD10" s="257">
        <f>IF($I10="Percentage of Cash Flow",IF($E10&gt;OD$3-1,(('Operating Pro Forma'!$AH$59-'Operating Pro Forma'!$AH$62)/12)*'Debt Service'!$F10),IF($E10&gt;OD$3-1,$H10,0))</f>
        <v>0</v>
      </c>
      <c r="OE10" s="257">
        <f>IF($I10="Percentage of Cash Flow",IF($E10&gt;OE$3-1,(('Operating Pro Forma'!$AH$59-'Operating Pro Forma'!$AH$62)/12)*'Debt Service'!$F10),IF($E10&gt;OE$3-1,$H10,0))</f>
        <v>0</v>
      </c>
      <c r="OF10" s="257">
        <f>IF($I10="Percentage of Cash Flow",IF($E10&gt;OF$3-1,(('Operating Pro Forma'!$AH$59-'Operating Pro Forma'!$AH$62)/12)*'Debt Service'!$F10),IF($E10&gt;OF$3-1,$H10,0))</f>
        <v>0</v>
      </c>
      <c r="OG10" s="257">
        <f>IF($I10="Percentage of Cash Flow",IF($E10&gt;OG$3-1,(('Operating Pro Forma'!$AH$59-'Operating Pro Forma'!$AH$62)/12)*'Debt Service'!$F10),IF($E10&gt;OG$3-1,$H10,0))</f>
        <v>0</v>
      </c>
      <c r="OH10" s="257">
        <f>IF($I10="Percentage of Cash Flow",IF($E10&gt;OH$3-1,(('Operating Pro Forma'!$AH$59-'Operating Pro Forma'!$AH$62)/12)*'Debt Service'!$F10),IF($E10&gt;OH$3-1,$H10,0))</f>
        <v>0</v>
      </c>
      <c r="OI10" s="257">
        <f>IF($I10="Percentage of Cash Flow",IF($E10&gt;OI$3-1,(('Operating Pro Forma'!$AH$59-'Operating Pro Forma'!$AH$62)/12)*'Debt Service'!$F10),IF($E10&gt;OI$3-1,$H10,0))</f>
        <v>0</v>
      </c>
      <c r="OJ10" s="257">
        <f>IF($I10="Percentage of Cash Flow",IF($E10&gt;OJ$3-1,(('Operating Pro Forma'!$AH$59-'Operating Pro Forma'!$AH$62)/12)*'Debt Service'!$F10),IF($E10&gt;OJ$3-1,$H10,0))</f>
        <v>0</v>
      </c>
      <c r="OK10" s="257">
        <f>IF($I10="Percentage of Cash Flow",IF($E10&gt;OK$3-1,(('Operating Pro Forma'!$AH$59-'Operating Pro Forma'!$AH$62)/12)*'Debt Service'!$F10),IF($E10&gt;OK$3-1,$H10,0))</f>
        <v>0</v>
      </c>
      <c r="OL10" s="250">
        <f t="shared" si="29"/>
        <v>0</v>
      </c>
    </row>
    <row r="11" spans="1:402" x14ac:dyDescent="0.25">
      <c r="A11" s="243">
        <f>'Funding Sources'!A11</f>
        <v>0</v>
      </c>
      <c r="B11" s="222">
        <f>'Funding Sources'!B11:C11</f>
        <v>0</v>
      </c>
      <c r="C11" s="244">
        <f>'Funding Sources'!G11</f>
        <v>0</v>
      </c>
      <c r="D11" s="245"/>
      <c r="E11" s="246"/>
      <c r="F11" s="247"/>
      <c r="G11" s="244">
        <f t="shared" si="0"/>
        <v>0</v>
      </c>
      <c r="H11" s="245"/>
      <c r="I11" s="246"/>
      <c r="J11" s="248"/>
      <c r="M11" s="249">
        <f>IF($I11="Percentage of Cash Flow",IF($E11&gt;M$3-1,(('Operating Pro Forma'!$E$59-'Operating Pro Forma'!$E$62)/12)*'Debt Service'!$F11),IF($E11&gt;M$3-1,$H11,0))</f>
        <v>0</v>
      </c>
      <c r="N11" s="249">
        <f>IF($I11="Percentage of Cash Flow",IF($E11&gt;N$3-1,(('Operating Pro Forma'!$E$59-'Operating Pro Forma'!$E$62)/12)*'Debt Service'!$F11),IF($E11&gt;N$3-1,$H11,0))</f>
        <v>0</v>
      </c>
      <c r="O11" s="249">
        <f>IF($I11="Percentage of Cash Flow",IF($E11&gt;O$3-1,(('Operating Pro Forma'!$E$59-'Operating Pro Forma'!$E$62)/12)*'Debt Service'!$F11),IF($E11&gt;O$3-1,$H11,0))</f>
        <v>0</v>
      </c>
      <c r="P11" s="249">
        <f>IF($I11="Percentage of Cash Flow",IF($E11&gt;P$3-1,(('Operating Pro Forma'!$E$59-'Operating Pro Forma'!$E$62)/12)*'Debt Service'!$F11),IF($E11&gt;P$3-1,$H11,0))</f>
        <v>0</v>
      </c>
      <c r="Q11" s="249">
        <f>IF($I11="Percentage of Cash Flow",IF($E11&gt;Q$3-1,(('Operating Pro Forma'!$E$59-'Operating Pro Forma'!$E$62)/12)*'Debt Service'!$F11),IF($E11&gt;Q$3-1,$H11,0))</f>
        <v>0</v>
      </c>
      <c r="R11" s="249">
        <f>IF($I11="Percentage of Cash Flow",IF($E11&gt;R$3-1,(('Operating Pro Forma'!$E$59-'Operating Pro Forma'!$E$62)/12)*'Debt Service'!$F11),IF($E11&gt;R$3-1,$H11,0))</f>
        <v>0</v>
      </c>
      <c r="S11" s="249">
        <f>IF($I11="Percentage of Cash Flow",IF($E11&gt;S$3-1,(('Operating Pro Forma'!$E$59-'Operating Pro Forma'!$E$62)/12)*'Debt Service'!$F11),IF($E11&gt;S$3-1,$H11,0))</f>
        <v>0</v>
      </c>
      <c r="T11" s="249">
        <f>IF($I11="Percentage of Cash Flow",IF($E11&gt;T$3-1,(('Operating Pro Forma'!$E$59-'Operating Pro Forma'!$E$62)/12)*'Debt Service'!$F11),IF($E11&gt;T$3-1,$H11,0))</f>
        <v>0</v>
      </c>
      <c r="U11" s="249">
        <f>IF($I11="Percentage of Cash Flow",IF($E11&gt;U$3-1,(('Operating Pro Forma'!$E$59-'Operating Pro Forma'!$E$62)/12)*'Debt Service'!$F11),IF($E11&gt;U$3-1,$H11,0))</f>
        <v>0</v>
      </c>
      <c r="V11" s="249">
        <f>IF($I11="Percentage of Cash Flow",IF($E11&gt;V$3-1,(('Operating Pro Forma'!$E$59-'Operating Pro Forma'!$E$62)/12)*'Debt Service'!$F11),IF($E11&gt;V$3-1,$H11,0))</f>
        <v>0</v>
      </c>
      <c r="W11" s="249">
        <f>IF($I11="Percentage of Cash Flow",IF($E11&gt;W$3-1,(('Operating Pro Forma'!$E$59-'Operating Pro Forma'!$E$62)/12)*'Debt Service'!$F11),IF($E11&gt;W$3-1,$H11,0))</f>
        <v>0</v>
      </c>
      <c r="X11" s="249">
        <f>IF($I11="Percentage of Cash Flow",IF($E11&gt;X$3-1,(('Operating Pro Forma'!$E$59-'Operating Pro Forma'!$E$62)/12)*'Debt Service'!$F11),IF($E11&gt;X$3-1,$H11,0))</f>
        <v>0</v>
      </c>
      <c r="Y11" s="250">
        <f t="shared" si="1"/>
        <v>0</v>
      </c>
      <c r="Z11" s="251">
        <f>IF($I11="Percentage of Cash Flow",IF($E11&gt;Z$3-1,(('Operating Pro Forma'!$F$59-'Operating Pro Forma'!$F$62)/12)*'Debt Service'!$F11),IF($E11&gt;Z$3-1,$H11,0))</f>
        <v>0</v>
      </c>
      <c r="AA11" s="251">
        <f>IF($I11="Percentage of Cash Flow",IF($E11&gt;AA$3-1,(('Operating Pro Forma'!$F$59-'Operating Pro Forma'!$F$62)/12)*'Debt Service'!$F11),IF($E11&gt;AA$3-1,$H11,0))</f>
        <v>0</v>
      </c>
      <c r="AB11" s="251">
        <f>IF($I11="Percentage of Cash Flow",IF($E11&gt;AB$3-1,(('Operating Pro Forma'!$F$59-'Operating Pro Forma'!$F$62)/12)*'Debt Service'!$F11),IF($E11&gt;AB$3-1,$H11,0))</f>
        <v>0</v>
      </c>
      <c r="AC11" s="251">
        <f>IF($I11="Percentage of Cash Flow",IF($E11&gt;AC$3-1,(('Operating Pro Forma'!$F$59-'Operating Pro Forma'!$F$62)/12)*'Debt Service'!$F11),IF($E11&gt;AC$3-1,$H11,0))</f>
        <v>0</v>
      </c>
      <c r="AD11" s="251">
        <f>IF($I11="Percentage of Cash Flow",IF($E11&gt;AD$3-1,(('Operating Pro Forma'!$F$59-'Operating Pro Forma'!$F$62)/12)*'Debt Service'!$F11),IF($E11&gt;AD$3-1,$H11,0))</f>
        <v>0</v>
      </c>
      <c r="AE11" s="251">
        <f>IF($I11="Percentage of Cash Flow",IF($E11&gt;AE$3-1,(('Operating Pro Forma'!$F$59-'Operating Pro Forma'!$F$62)/12)*'Debt Service'!$F11),IF($E11&gt;AE$3-1,$H11,0))</f>
        <v>0</v>
      </c>
      <c r="AF11" s="251">
        <f>IF($I11="Percentage of Cash Flow",IF($E11&gt;AF$3-1,(('Operating Pro Forma'!$F$59-'Operating Pro Forma'!$F$62)/12)*'Debt Service'!$F11),IF($E11&gt;AF$3-1,$H11,0))</f>
        <v>0</v>
      </c>
      <c r="AG11" s="251">
        <f>IF($I11="Percentage of Cash Flow",IF($E11&gt;AG$3-1,(('Operating Pro Forma'!$F$59-'Operating Pro Forma'!$F$62)/12)*'Debt Service'!$F11),IF($E11&gt;AG$3-1,$H11,0))</f>
        <v>0</v>
      </c>
      <c r="AH11" s="251">
        <f>IF($I11="Percentage of Cash Flow",IF($E11&gt;AH$3-1,(('Operating Pro Forma'!$F$59-'Operating Pro Forma'!$F$62)/12)*'Debt Service'!$F11),IF($E11&gt;AH$3-1,$H11,0))</f>
        <v>0</v>
      </c>
      <c r="AI11" s="251">
        <f>IF($I11="Percentage of Cash Flow",IF($E11&gt;AI$3-1,(('Operating Pro Forma'!$F$59-'Operating Pro Forma'!$F$62)/12)*'Debt Service'!$F11),IF($E11&gt;AI$3-1,$H11,0))</f>
        <v>0</v>
      </c>
      <c r="AJ11" s="251">
        <f>IF($I11="Percentage of Cash Flow",IF($E11&gt;AJ$3-1,(('Operating Pro Forma'!$F$59-'Operating Pro Forma'!$F$62)/12)*'Debt Service'!$F11),IF($E11&gt;AJ$3-1,$H11,0))</f>
        <v>0</v>
      </c>
      <c r="AK11" s="251">
        <f>IF($I11="Percentage of Cash Flow",IF($E11&gt;AK$3-1,(('Operating Pro Forma'!$F$59-'Operating Pro Forma'!$F$62)/12)*'Debt Service'!$F11),IF($E11&gt;AK$3-1,$H11,0))</f>
        <v>0</v>
      </c>
      <c r="AL11" s="250">
        <f t="shared" si="2"/>
        <v>0</v>
      </c>
      <c r="AM11" s="251">
        <f>IF($I11="Percentage of Cash Flow",IF($E11&gt;AM$3-1,(('Operating Pro Forma'!$G$59-'Operating Pro Forma'!$G$62)/12)*'Debt Service'!$F11),IF($E11&gt;AM$3-1,$H11,0))</f>
        <v>0</v>
      </c>
      <c r="AN11" s="251">
        <f>IF($I11="Percentage of Cash Flow",IF($E11&gt;AN$3-1,(('Operating Pro Forma'!$G$59-'Operating Pro Forma'!$G$62)/12)*'Debt Service'!$F11),IF($E11&gt;AN$3-1,$H11,0))</f>
        <v>0</v>
      </c>
      <c r="AO11" s="251">
        <f>IF($I11="Percentage of Cash Flow",IF($E11&gt;AO$3-1,(('Operating Pro Forma'!$G$59-'Operating Pro Forma'!$G$62)/12)*'Debt Service'!$F11),IF($E11&gt;AO$3-1,$H11,0))</f>
        <v>0</v>
      </c>
      <c r="AP11" s="251">
        <f>IF($I11="Percentage of Cash Flow",IF($E11&gt;AP$3-1,(('Operating Pro Forma'!$G$59-'Operating Pro Forma'!$G$62)/12)*'Debt Service'!$F11),IF($E11&gt;AP$3-1,$H11,0))</f>
        <v>0</v>
      </c>
      <c r="AQ11" s="251">
        <f>IF($I11="Percentage of Cash Flow",IF($E11&gt;AQ$3-1,(('Operating Pro Forma'!$G$59-'Operating Pro Forma'!$G$62)/12)*'Debt Service'!$F11),IF($E11&gt;AQ$3-1,$H11,0))</f>
        <v>0</v>
      </c>
      <c r="AR11" s="251">
        <f>IF($I11="Percentage of Cash Flow",IF($E11&gt;AR$3-1,(('Operating Pro Forma'!$G$59-'Operating Pro Forma'!$G$62)/12)*'Debt Service'!$F11),IF($E11&gt;AR$3-1,$H11,0))</f>
        <v>0</v>
      </c>
      <c r="AS11" s="251">
        <f>IF($I11="Percentage of Cash Flow",IF($E11&gt;AS$3-1,(('Operating Pro Forma'!$G$59-'Operating Pro Forma'!$G$62)/12)*'Debt Service'!$F11),IF($E11&gt;AS$3-1,$H11,0))</f>
        <v>0</v>
      </c>
      <c r="AT11" s="251">
        <f>IF($I11="Percentage of Cash Flow",IF($E11&gt;AT$3-1,(('Operating Pro Forma'!$G$59-'Operating Pro Forma'!$G$62)/12)*'Debt Service'!$F11),IF($E11&gt;AT$3-1,$H11,0))</f>
        <v>0</v>
      </c>
      <c r="AU11" s="251">
        <f>IF($I11="Percentage of Cash Flow",IF($E11&gt;AU$3-1,(('Operating Pro Forma'!$G$59-'Operating Pro Forma'!$G$62)/12)*'Debt Service'!$F11),IF($E11&gt;AU$3-1,$H11,0))</f>
        <v>0</v>
      </c>
      <c r="AV11" s="251">
        <f>IF($I11="Percentage of Cash Flow",IF($E11&gt;AV$3-1,(('Operating Pro Forma'!$G$59-'Operating Pro Forma'!$G$62)/12)*'Debt Service'!$F11),IF($E11&gt;AV$3-1,$H11,0))</f>
        <v>0</v>
      </c>
      <c r="AW11" s="251">
        <f>IF($I11="Percentage of Cash Flow",IF($E11&gt;AW$3-1,(('Operating Pro Forma'!$G$59-'Operating Pro Forma'!$G$62)/12)*'Debt Service'!$F11),IF($E11&gt;AW$3-1,$H11,0))</f>
        <v>0</v>
      </c>
      <c r="AX11" s="251">
        <f>IF($I11="Percentage of Cash Flow",IF($E11&gt;AX$3-1,(('Operating Pro Forma'!$G$59-'Operating Pro Forma'!$G$62)/12)*'Debt Service'!$F11),IF($E11&gt;AX$3-1,$H11,0))</f>
        <v>0</v>
      </c>
      <c r="AY11" s="250">
        <f t="shared" si="3"/>
        <v>0</v>
      </c>
      <c r="AZ11" s="251">
        <f>IF($I11="Percentage of Cash Flow",IF($E11&gt;AZ$3-1,(('Operating Pro Forma'!$H$59-'Operating Pro Forma'!$H$62)/12)*'Debt Service'!$F11),IF($E11&gt;AZ$3-1,$H11,0))</f>
        <v>0</v>
      </c>
      <c r="BA11" s="251">
        <f>IF($I11="Percentage of Cash Flow",IF($E11&gt;BA$3-1,(('Operating Pro Forma'!$H$59-'Operating Pro Forma'!$H$62)/12)*'Debt Service'!$F11),IF($E11&gt;BA$3-1,$H11,0))</f>
        <v>0</v>
      </c>
      <c r="BB11" s="251">
        <f>IF($I11="Percentage of Cash Flow",IF($E11&gt;BB$3-1,(('Operating Pro Forma'!$H$59-'Operating Pro Forma'!$H$62)/12)*'Debt Service'!$F11),IF($E11&gt;BB$3-1,$H11,0))</f>
        <v>0</v>
      </c>
      <c r="BC11" s="251">
        <f>IF($I11="Percentage of Cash Flow",IF($E11&gt;BC$3-1,(('Operating Pro Forma'!$H$59-'Operating Pro Forma'!$H$62)/12)*'Debt Service'!$F11),IF($E11&gt;BC$3-1,$H11,0))</f>
        <v>0</v>
      </c>
      <c r="BD11" s="251">
        <f>IF($I11="Percentage of Cash Flow",IF($E11&gt;BD$3-1,(('Operating Pro Forma'!$H$59-'Operating Pro Forma'!$H$62)/12)*'Debt Service'!$F11),IF($E11&gt;BD$3-1,$H11,0))</f>
        <v>0</v>
      </c>
      <c r="BE11" s="251">
        <f>IF($I11="Percentage of Cash Flow",IF($E11&gt;BE$3-1,(('Operating Pro Forma'!$H$59-'Operating Pro Forma'!$H$62)/12)*'Debt Service'!$F11),IF($E11&gt;BE$3-1,$H11,0))</f>
        <v>0</v>
      </c>
      <c r="BF11" s="251">
        <f>IF($I11="Percentage of Cash Flow",IF($E11&gt;BF$3-1,(('Operating Pro Forma'!$H$59-'Operating Pro Forma'!$H$62)/12)*'Debt Service'!$F11),IF($E11&gt;BF$3-1,$H11,0))</f>
        <v>0</v>
      </c>
      <c r="BG11" s="251">
        <f>IF($I11="Percentage of Cash Flow",IF($E11&gt;BG$3-1,(('Operating Pro Forma'!$H$59-'Operating Pro Forma'!$H$62)/12)*'Debt Service'!$F11),IF($E11&gt;BG$3-1,$H11,0))</f>
        <v>0</v>
      </c>
      <c r="BH11" s="251">
        <f>IF($I11="Percentage of Cash Flow",IF($E11&gt;BH$3-1,(('Operating Pro Forma'!$H$59-'Operating Pro Forma'!$H$62)/12)*'Debt Service'!$F11),IF($E11&gt;BH$3-1,$H11,0))</f>
        <v>0</v>
      </c>
      <c r="BI11" s="251">
        <f>IF($I11="Percentage of Cash Flow",IF($E11&gt;BI$3-1,(('Operating Pro Forma'!$H$59-'Operating Pro Forma'!$H$62)/12)*'Debt Service'!$F11),IF($E11&gt;BI$3-1,$H11,0))</f>
        <v>0</v>
      </c>
      <c r="BJ11" s="251">
        <f>IF($I11="Percentage of Cash Flow",IF($E11&gt;BJ$3-1,(('Operating Pro Forma'!$H$59-'Operating Pro Forma'!$H$62)/12)*'Debt Service'!$F11),IF($E11&gt;BJ$3-1,$H11,0))</f>
        <v>0</v>
      </c>
      <c r="BK11" s="251">
        <f>IF($I11="Percentage of Cash Flow",IF($E11&gt;BK$3-1,(('Operating Pro Forma'!$H$59-'Operating Pro Forma'!$H$62)/12)*'Debt Service'!$F11),IF($E11&gt;BK$3-1,$H11,0))</f>
        <v>0</v>
      </c>
      <c r="BL11" s="250">
        <f t="shared" si="4"/>
        <v>0</v>
      </c>
      <c r="BM11" s="251">
        <f>IF($I11="Percentage of Cash Flow",IF($E11&gt;BM$3-1,(('Operating Pro Forma'!$I$59-'Operating Pro Forma'!$I$62)/12)*'Debt Service'!$F11),IF($E11&gt;BM$3-1,$H11,0))</f>
        <v>0</v>
      </c>
      <c r="BN11" s="251">
        <f>IF($I11="Percentage of Cash Flow",IF($E11&gt;BN$3-1,(('Operating Pro Forma'!$I$59-'Operating Pro Forma'!$I$62)/12)*'Debt Service'!$F11),IF($E11&gt;BN$3-1,$H11,0))</f>
        <v>0</v>
      </c>
      <c r="BO11" s="251">
        <f>IF($I11="Percentage of Cash Flow",IF($E11&gt;BO$3-1,(('Operating Pro Forma'!$I$59-'Operating Pro Forma'!$I$62)/12)*'Debt Service'!$F11),IF($E11&gt;BO$3-1,$H11,0))</f>
        <v>0</v>
      </c>
      <c r="BP11" s="251">
        <f>IF($I11="Percentage of Cash Flow",IF($E11&gt;BP$3-1,(('Operating Pro Forma'!$I$59-'Operating Pro Forma'!$I$62)/12)*'Debt Service'!$F11),IF($E11&gt;BP$3-1,$H11,0))</f>
        <v>0</v>
      </c>
      <c r="BQ11" s="251">
        <f>IF($I11="Percentage of Cash Flow",IF($E11&gt;BQ$3-1,(('Operating Pro Forma'!$I$59-'Operating Pro Forma'!$I$62)/12)*'Debt Service'!$F11),IF($E11&gt;BQ$3-1,$H11,0))</f>
        <v>0</v>
      </c>
      <c r="BR11" s="251">
        <f>IF($I11="Percentage of Cash Flow",IF($E11&gt;BR$3-1,(('Operating Pro Forma'!$I$59-'Operating Pro Forma'!$I$62)/12)*'Debt Service'!$F11),IF($E11&gt;BR$3-1,$H11,0))</f>
        <v>0</v>
      </c>
      <c r="BS11" s="251">
        <f>IF($I11="Percentage of Cash Flow",IF($E11&gt;BS$3-1,(('Operating Pro Forma'!$I$59-'Operating Pro Forma'!$I$62)/12)*'Debt Service'!$F11),IF($E11&gt;BS$3-1,$H11,0))</f>
        <v>0</v>
      </c>
      <c r="BT11" s="251">
        <f>IF($I11="Percentage of Cash Flow",IF($E11&gt;BT$3-1,(('Operating Pro Forma'!$I$59-'Operating Pro Forma'!$I$62)/12)*'Debt Service'!$F11),IF($E11&gt;BT$3-1,$H11,0))</f>
        <v>0</v>
      </c>
      <c r="BU11" s="251">
        <f>IF($I11="Percentage of Cash Flow",IF($E11&gt;BU$3-1,(('Operating Pro Forma'!$I$59-'Operating Pro Forma'!$I$62)/12)*'Debt Service'!$F11),IF($E11&gt;BU$3-1,$H11,0))</f>
        <v>0</v>
      </c>
      <c r="BV11" s="251">
        <f>IF($I11="Percentage of Cash Flow",IF($E11&gt;BV$3-1,(('Operating Pro Forma'!$I$59-'Operating Pro Forma'!$I$62)/12)*'Debt Service'!$F11),IF($E11&gt;BV$3-1,$H11,0))</f>
        <v>0</v>
      </c>
      <c r="BW11" s="251">
        <f>IF($I11="Percentage of Cash Flow",IF($E11&gt;BW$3-1,(('Operating Pro Forma'!$I$59-'Operating Pro Forma'!$I$62)/12)*'Debt Service'!$F11),IF($E11&gt;BW$3-1,$H11,0))</f>
        <v>0</v>
      </c>
      <c r="BX11" s="251">
        <f>IF($I11="Percentage of Cash Flow",IF($E11&gt;BX$3-1,(('Operating Pro Forma'!$I$59-'Operating Pro Forma'!$I$62)/12)*'Debt Service'!$F11),IF($E11&gt;BX$3-1,$H11,0))</f>
        <v>0</v>
      </c>
      <c r="BY11" s="250">
        <f t="shared" si="5"/>
        <v>0</v>
      </c>
      <c r="BZ11" s="251">
        <f>IF($I11="Percentage of Cash Flow",IF($E11&gt;BZ$3-1,(('Operating Pro Forma'!$J$59-'Operating Pro Forma'!$J$62)/12)*'Debt Service'!$F11),IF($E11&gt;BZ$3-1,$H11,0))</f>
        <v>0</v>
      </c>
      <c r="CA11" s="251">
        <f>IF($I11="Percentage of Cash Flow",IF($E11&gt;CA$3-1,(('Operating Pro Forma'!$J$59-'Operating Pro Forma'!$J$62)/12)*'Debt Service'!$F11),IF($E11&gt;CA$3-1,$H11,0))</f>
        <v>0</v>
      </c>
      <c r="CB11" s="251">
        <f>IF($I11="Percentage of Cash Flow",IF($E11&gt;CB$3-1,(('Operating Pro Forma'!$J$59-'Operating Pro Forma'!$J$62)/12)*'Debt Service'!$F11),IF($E11&gt;CB$3-1,$H11,0))</f>
        <v>0</v>
      </c>
      <c r="CC11" s="251">
        <f>IF($I11="Percentage of Cash Flow",IF($E11&gt;CC$3-1,(('Operating Pro Forma'!$J$59-'Operating Pro Forma'!$J$62)/12)*'Debt Service'!$F11),IF($E11&gt;CC$3-1,$H11,0))</f>
        <v>0</v>
      </c>
      <c r="CD11" s="251">
        <f>IF($I11="Percentage of Cash Flow",IF($E11&gt;CD$3-1,(('Operating Pro Forma'!$J$59-'Operating Pro Forma'!$J$62)/12)*'Debt Service'!$F11),IF($E11&gt;CD$3-1,$H11,0))</f>
        <v>0</v>
      </c>
      <c r="CE11" s="251">
        <f>IF($I11="Percentage of Cash Flow",IF($E11&gt;CE$3-1,(('Operating Pro Forma'!$J$59-'Operating Pro Forma'!$J$62)/12)*'Debt Service'!$F11),IF($E11&gt;CE$3-1,$H11,0))</f>
        <v>0</v>
      </c>
      <c r="CF11" s="251">
        <f>IF($I11="Percentage of Cash Flow",IF($E11&gt;CF$3-1,(('Operating Pro Forma'!$J$59-'Operating Pro Forma'!$J$62)/12)*'Debt Service'!$F11),IF($E11&gt;CF$3-1,$H11,0))</f>
        <v>0</v>
      </c>
      <c r="CG11" s="251">
        <f>IF($I11="Percentage of Cash Flow",IF($E11&gt;CG$3-1,(('Operating Pro Forma'!$J$59-'Operating Pro Forma'!$J$62)/12)*'Debt Service'!$F11),IF($E11&gt;CG$3-1,$H11,0))</f>
        <v>0</v>
      </c>
      <c r="CH11" s="251">
        <f>IF($I11="Percentage of Cash Flow",IF($E11&gt;CH$3-1,(('Operating Pro Forma'!$J$59-'Operating Pro Forma'!$J$62)/12)*'Debt Service'!$F11),IF($E11&gt;CH$3-1,$H11,0))</f>
        <v>0</v>
      </c>
      <c r="CI11" s="251">
        <f>IF($I11="Percentage of Cash Flow",IF($E11&gt;CI$3-1,(('Operating Pro Forma'!$J$59-'Operating Pro Forma'!$J$62)/12)*'Debt Service'!$F11),IF($E11&gt;CI$3-1,$H11,0))</f>
        <v>0</v>
      </c>
      <c r="CJ11" s="251">
        <f>IF($I11="Percentage of Cash Flow",IF($E11&gt;CJ$3-1,(('Operating Pro Forma'!$J$59-'Operating Pro Forma'!$J$62)/12)*'Debt Service'!$F11),IF($E11&gt;CJ$3-1,$H11,0))</f>
        <v>0</v>
      </c>
      <c r="CK11" s="251">
        <f>IF($I11="Percentage of Cash Flow",IF($E11&gt;CK$3-1,(('Operating Pro Forma'!$J$59-'Operating Pro Forma'!$J$62)/12)*'Debt Service'!$F11),IF($E11&gt;CK$3-1,$H11,0))</f>
        <v>0</v>
      </c>
      <c r="CL11" s="250">
        <f t="shared" si="6"/>
        <v>0</v>
      </c>
      <c r="CM11" s="251">
        <f>IF($I11="Percentage of Cash Flow",IF($E11&gt;CM$3-1,(('Operating Pro Forma'!$K$59-'Operating Pro Forma'!$K$62)/12)*'Debt Service'!$F11),IF($E11&gt;CM$3-1,$H11,0))</f>
        <v>0</v>
      </c>
      <c r="CN11" s="251">
        <f>IF($I11="Percentage of Cash Flow",IF($E11&gt;CN$3-1,(('Operating Pro Forma'!$K$59-'Operating Pro Forma'!$K$62)/12)*'Debt Service'!$F11),IF($E11&gt;CN$3-1,$H11,0))</f>
        <v>0</v>
      </c>
      <c r="CO11" s="251">
        <f>IF($I11="Percentage of Cash Flow",IF($E11&gt;CO$3-1,(('Operating Pro Forma'!$K$59-'Operating Pro Forma'!$K$62)/12)*'Debt Service'!$F11),IF($E11&gt;CO$3-1,$H11,0))</f>
        <v>0</v>
      </c>
      <c r="CP11" s="251">
        <f>IF($I11="Percentage of Cash Flow",IF($E11&gt;CP$3-1,(('Operating Pro Forma'!$K$59-'Operating Pro Forma'!$K$62)/12)*'Debt Service'!$F11),IF($E11&gt;CP$3-1,$H11,0))</f>
        <v>0</v>
      </c>
      <c r="CQ11" s="251">
        <f>IF($I11="Percentage of Cash Flow",IF($E11&gt;CQ$3-1,(('Operating Pro Forma'!$K$59-'Operating Pro Forma'!$K$62)/12)*'Debt Service'!$F11),IF($E11&gt;CQ$3-1,$H11,0))</f>
        <v>0</v>
      </c>
      <c r="CR11" s="251">
        <f>IF($I11="Percentage of Cash Flow",IF($E11&gt;CR$3-1,(('Operating Pro Forma'!$K$59-'Operating Pro Forma'!$K$62)/12)*'Debt Service'!$F11),IF($E11&gt;CR$3-1,$H11,0))</f>
        <v>0</v>
      </c>
      <c r="CS11" s="251">
        <f>IF($I11="Percentage of Cash Flow",IF($E11&gt;CS$3-1,(('Operating Pro Forma'!$K$59-'Operating Pro Forma'!$K$62)/12)*'Debt Service'!$F11),IF($E11&gt;CS$3-1,$H11,0))</f>
        <v>0</v>
      </c>
      <c r="CT11" s="251">
        <f>IF($I11="Percentage of Cash Flow",IF($E11&gt;CT$3-1,(('Operating Pro Forma'!$K$59-'Operating Pro Forma'!$K$62)/12)*'Debt Service'!$F11),IF($E11&gt;CT$3-1,$H11,0))</f>
        <v>0</v>
      </c>
      <c r="CU11" s="251">
        <f>IF($I11="Percentage of Cash Flow",IF($E11&gt;CU$3-1,(('Operating Pro Forma'!$K$59-'Operating Pro Forma'!$K$62)/12)*'Debt Service'!$F11),IF($E11&gt;CU$3-1,$H11,0))</f>
        <v>0</v>
      </c>
      <c r="CV11" s="251">
        <f>IF($I11="Percentage of Cash Flow",IF($E11&gt;CV$3-1,(('Operating Pro Forma'!$K$59-'Operating Pro Forma'!$K$62)/12)*'Debt Service'!$F11),IF($E11&gt;CV$3-1,$H11,0))</f>
        <v>0</v>
      </c>
      <c r="CW11" s="251">
        <f>IF($I11="Percentage of Cash Flow",IF($E11&gt;CW$3-1,(('Operating Pro Forma'!$K$59-'Operating Pro Forma'!$K$62)/12)*'Debt Service'!$F11),IF($E11&gt;CW$3-1,$H11,0))</f>
        <v>0</v>
      </c>
      <c r="CX11" s="251">
        <f>IF($I11="Percentage of Cash Flow",IF($E11&gt;CX$3-1,(('Operating Pro Forma'!$K$59-'Operating Pro Forma'!$K$62)/12)*'Debt Service'!$F11),IF($E11&gt;CX$3-1,$H11,0))</f>
        <v>0</v>
      </c>
      <c r="CY11" s="250">
        <f t="shared" si="7"/>
        <v>0</v>
      </c>
      <c r="CZ11" s="251">
        <f>IF($I11="Percentage of Cash Flow",IF($E11&gt;CZ$3-1,(('Operating Pro Forma'!$L$59-'Operating Pro Forma'!$L$62)/12)*'Debt Service'!$F11),IF($E11&gt;CZ$3-1,$H11,0))</f>
        <v>0</v>
      </c>
      <c r="DA11" s="251">
        <f>IF($I11="Percentage of Cash Flow",IF($E11&gt;DA$3-1,(('Operating Pro Forma'!$L$59-'Operating Pro Forma'!$L$62)/12)*'Debt Service'!$F11),IF($E11&gt;DA$3-1,$H11,0))</f>
        <v>0</v>
      </c>
      <c r="DB11" s="251">
        <f>IF($I11="Percentage of Cash Flow",IF($E11&gt;DB$3-1,(('Operating Pro Forma'!$L$59-'Operating Pro Forma'!$L$62)/12)*'Debt Service'!$F11),IF($E11&gt;DB$3-1,$H11,0))</f>
        <v>0</v>
      </c>
      <c r="DC11" s="251">
        <f>IF($I11="Percentage of Cash Flow",IF($E11&gt;DC$3-1,(('Operating Pro Forma'!$L$59-'Operating Pro Forma'!$L$62)/12)*'Debt Service'!$F11),IF($E11&gt;DC$3-1,$H11,0))</f>
        <v>0</v>
      </c>
      <c r="DD11" s="251">
        <f>IF($I11="Percentage of Cash Flow",IF($E11&gt;DD$3-1,(('Operating Pro Forma'!$L$59-'Operating Pro Forma'!$L$62)/12)*'Debt Service'!$F11),IF($E11&gt;DD$3-1,$H11,0))</f>
        <v>0</v>
      </c>
      <c r="DE11" s="251">
        <f>IF($I11="Percentage of Cash Flow",IF($E11&gt;DE$3-1,(('Operating Pro Forma'!$L$59-'Operating Pro Forma'!$L$62)/12)*'Debt Service'!$F11),IF($E11&gt;DE$3-1,$H11,0))</f>
        <v>0</v>
      </c>
      <c r="DF11" s="251">
        <f>IF($I11="Percentage of Cash Flow",IF($E11&gt;DF$3-1,(('Operating Pro Forma'!$L$59-'Operating Pro Forma'!$L$62)/12)*'Debt Service'!$F11),IF($E11&gt;DF$3-1,$H11,0))</f>
        <v>0</v>
      </c>
      <c r="DG11" s="251">
        <f>IF($I11="Percentage of Cash Flow",IF($E11&gt;DG$3-1,(('Operating Pro Forma'!$L$59-'Operating Pro Forma'!$L$62)/12)*'Debt Service'!$F11),IF($E11&gt;DG$3-1,$H11,0))</f>
        <v>0</v>
      </c>
      <c r="DH11" s="251">
        <f>IF($I11="Percentage of Cash Flow",IF($E11&gt;DH$3-1,(('Operating Pro Forma'!$L$59-'Operating Pro Forma'!$L$62)/12)*'Debt Service'!$F11),IF($E11&gt;DH$3-1,$H11,0))</f>
        <v>0</v>
      </c>
      <c r="DI11" s="251">
        <f>IF($I11="Percentage of Cash Flow",IF($E11&gt;DI$3-1,(('Operating Pro Forma'!$L$59-'Operating Pro Forma'!$L$62)/12)*'Debt Service'!$F11),IF($E11&gt;DI$3-1,$H11,0))</f>
        <v>0</v>
      </c>
      <c r="DJ11" s="251">
        <f>IF($I11="Percentage of Cash Flow",IF($E11&gt;DJ$3-1,(('Operating Pro Forma'!$L$59-'Operating Pro Forma'!$L$62)/12)*'Debt Service'!$F11),IF($E11&gt;DJ$3-1,$H11,0))</f>
        <v>0</v>
      </c>
      <c r="DK11" s="251">
        <f>IF($I11="Percentage of Cash Flow",IF($E11&gt;DK$3-1,(('Operating Pro Forma'!$L$59-'Operating Pro Forma'!$L$62)/12)*'Debt Service'!$F11),IF($E11&gt;DK$3-1,$H11,0))</f>
        <v>0</v>
      </c>
      <c r="DL11" s="250">
        <f t="shared" si="8"/>
        <v>0</v>
      </c>
      <c r="DM11" s="251">
        <f>IF($I11="Percentage of Cash Flow",IF($E11&gt;DM$3-1,(('Operating Pro Forma'!$M$59-'Operating Pro Forma'!$M$62)/12)*'Debt Service'!$F11),IF($E11&gt;DM$3-1,$H11,0))</f>
        <v>0</v>
      </c>
      <c r="DN11" s="251">
        <f>IF($I11="Percentage of Cash Flow",IF($E11&gt;DN$3-1,(('Operating Pro Forma'!$M$59-'Operating Pro Forma'!$M$62)/12)*'Debt Service'!$F11),IF($E11&gt;DN$3-1,$H11,0))</f>
        <v>0</v>
      </c>
      <c r="DO11" s="251">
        <f>IF($I11="Percentage of Cash Flow",IF($E11&gt;DO$3-1,(('Operating Pro Forma'!$M$59-'Operating Pro Forma'!$M$62)/12)*'Debt Service'!$F11),IF($E11&gt;DO$3-1,$H11,0))</f>
        <v>0</v>
      </c>
      <c r="DP11" s="251">
        <f>IF($I11="Percentage of Cash Flow",IF($E11&gt;DP$3-1,(('Operating Pro Forma'!$M$59-'Operating Pro Forma'!$M$62)/12)*'Debt Service'!$F11),IF($E11&gt;DP$3-1,$H11,0))</f>
        <v>0</v>
      </c>
      <c r="DQ11" s="251">
        <f>IF($I11="Percentage of Cash Flow",IF($E11&gt;DQ$3-1,(('Operating Pro Forma'!$M$59-'Operating Pro Forma'!$M$62)/12)*'Debt Service'!$F11),IF($E11&gt;DQ$3-1,$H11,0))</f>
        <v>0</v>
      </c>
      <c r="DR11" s="251">
        <f>IF($I11="Percentage of Cash Flow",IF($E11&gt;DR$3-1,(('Operating Pro Forma'!$M$59-'Operating Pro Forma'!$M$62)/12)*'Debt Service'!$F11),IF($E11&gt;DR$3-1,$H11,0))</f>
        <v>0</v>
      </c>
      <c r="DS11" s="251">
        <f>IF($I11="Percentage of Cash Flow",IF($E11&gt;DS$3-1,(('Operating Pro Forma'!$M$59-'Operating Pro Forma'!$M$62)/12)*'Debt Service'!$F11),IF($E11&gt;DS$3-1,$H11,0))</f>
        <v>0</v>
      </c>
      <c r="DT11" s="251">
        <f>IF($I11="Percentage of Cash Flow",IF($E11&gt;DT$3-1,(('Operating Pro Forma'!$M$59-'Operating Pro Forma'!$M$62)/12)*'Debt Service'!$F11),IF($E11&gt;DT$3-1,$H11,0))</f>
        <v>0</v>
      </c>
      <c r="DU11" s="251">
        <f>IF($I11="Percentage of Cash Flow",IF($E11&gt;DU$3-1,(('Operating Pro Forma'!$M$59-'Operating Pro Forma'!$M$62)/12)*'Debt Service'!$F11),IF($E11&gt;DU$3-1,$H11,0))</f>
        <v>0</v>
      </c>
      <c r="DV11" s="251">
        <f>IF($I11="Percentage of Cash Flow",IF($E11&gt;DV$3-1,(('Operating Pro Forma'!$M$59-'Operating Pro Forma'!$M$62)/12)*'Debt Service'!$F11),IF($E11&gt;DV$3-1,$H11,0))</f>
        <v>0</v>
      </c>
      <c r="DW11" s="251">
        <f>IF($I11="Percentage of Cash Flow",IF($E11&gt;DW$3-1,(('Operating Pro Forma'!$M$59-'Operating Pro Forma'!$M$62)/12)*'Debt Service'!$F11),IF($E11&gt;DW$3-1,$H11,0))</f>
        <v>0</v>
      </c>
      <c r="DX11" s="251">
        <f>IF($I11="Percentage of Cash Flow",IF($E11&gt;DX$3-1,(('Operating Pro Forma'!$M$59-'Operating Pro Forma'!$M$62)/12)*'Debt Service'!$F11),IF($E11&gt;DX$3-1,$H11,0))</f>
        <v>0</v>
      </c>
      <c r="DY11" s="250">
        <f t="shared" si="9"/>
        <v>0</v>
      </c>
      <c r="DZ11" s="251">
        <f>IF($I11="Percentage of Cash Flow",IF($E11&gt;DZ$3-1,(('Operating Pro Forma'!$N$59-'Operating Pro Forma'!$N$62)/12)*'Debt Service'!$F11),IF($E11&gt;DZ$3-1,$H11,0))</f>
        <v>0</v>
      </c>
      <c r="EA11" s="251">
        <f>IF($I11="Percentage of Cash Flow",IF($E11&gt;EA$3-1,(('Operating Pro Forma'!$N$59-'Operating Pro Forma'!$N$62)/12)*'Debt Service'!$F11),IF($E11&gt;EA$3-1,$H11,0))</f>
        <v>0</v>
      </c>
      <c r="EB11" s="251">
        <f>IF($I11="Percentage of Cash Flow",IF($E11&gt;EB$3-1,(('Operating Pro Forma'!$N$59-'Operating Pro Forma'!$N$62)/12)*'Debt Service'!$F11),IF($E11&gt;EB$3-1,$H11,0))</f>
        <v>0</v>
      </c>
      <c r="EC11" s="251">
        <f>IF($I11="Percentage of Cash Flow",IF($E11&gt;EC$3-1,(('Operating Pro Forma'!$N$59-'Operating Pro Forma'!$N$62)/12)*'Debt Service'!$F11),IF($E11&gt;EC$3-1,$H11,0))</f>
        <v>0</v>
      </c>
      <c r="ED11" s="251">
        <f>IF($I11="Percentage of Cash Flow",IF($E11&gt;ED$3-1,(('Operating Pro Forma'!$N$59-'Operating Pro Forma'!$N$62)/12)*'Debt Service'!$F11),IF($E11&gt;ED$3-1,$H11,0))</f>
        <v>0</v>
      </c>
      <c r="EE11" s="251">
        <f>IF($I11="Percentage of Cash Flow",IF($E11&gt;EE$3-1,(('Operating Pro Forma'!$N$59-'Operating Pro Forma'!$N$62)/12)*'Debt Service'!$F11),IF($E11&gt;EE$3-1,$H11,0))</f>
        <v>0</v>
      </c>
      <c r="EF11" s="251">
        <f>IF($I11="Percentage of Cash Flow",IF($E11&gt;EF$3-1,(('Operating Pro Forma'!$N$59-'Operating Pro Forma'!$N$62)/12)*'Debt Service'!$F11),IF($E11&gt;EF$3-1,$H11,0))</f>
        <v>0</v>
      </c>
      <c r="EG11" s="251">
        <f>IF($I11="Percentage of Cash Flow",IF($E11&gt;EG$3-1,(('Operating Pro Forma'!$N$59-'Operating Pro Forma'!$N$62)/12)*'Debt Service'!$F11),IF($E11&gt;EG$3-1,$H11,0))</f>
        <v>0</v>
      </c>
      <c r="EH11" s="251">
        <f>IF($I11="Percentage of Cash Flow",IF($E11&gt;EH$3-1,(('Operating Pro Forma'!$N$59-'Operating Pro Forma'!$N$62)/12)*'Debt Service'!$F11),IF($E11&gt;EH$3-1,$H11,0))</f>
        <v>0</v>
      </c>
      <c r="EI11" s="251">
        <f>IF($I11="Percentage of Cash Flow",IF($E11&gt;EI$3-1,(('Operating Pro Forma'!$N$59-'Operating Pro Forma'!$N$62)/12)*'Debt Service'!$F11),IF($E11&gt;EI$3-1,$H11,0))</f>
        <v>0</v>
      </c>
      <c r="EJ11" s="251">
        <f>IF($I11="Percentage of Cash Flow",IF($E11&gt;EJ$3-1,(('Operating Pro Forma'!$N$59-'Operating Pro Forma'!$N$62)/12)*'Debt Service'!$F11),IF($E11&gt;EJ$3-1,$H11,0))</f>
        <v>0</v>
      </c>
      <c r="EK11" s="251">
        <f>IF($I11="Percentage of Cash Flow",IF($E11&gt;EK$3-1,(('Operating Pro Forma'!$N$59-'Operating Pro Forma'!$N$62)/12)*'Debt Service'!$F11),IF($E11&gt;EK$3-1,$H11,0))</f>
        <v>0</v>
      </c>
      <c r="EL11" s="250">
        <f t="shared" si="10"/>
        <v>0</v>
      </c>
      <c r="EM11" s="251">
        <f>IF($I11="Percentage of Cash Flow",IF($E11&gt;EM$3-1,(('Operating Pro Forma'!$O$59-'Operating Pro Forma'!$O$62)/12)*'Debt Service'!$F11),IF($E11&gt;EM$3-1,$H11,0))</f>
        <v>0</v>
      </c>
      <c r="EN11" s="251">
        <f>IF($I11="Percentage of Cash Flow",IF($E11&gt;EN$3-1,(('Operating Pro Forma'!$O$59-'Operating Pro Forma'!$O$62)/12)*'Debt Service'!$F11),IF($E11&gt;EN$3-1,$H11,0))</f>
        <v>0</v>
      </c>
      <c r="EO11" s="251">
        <f>IF($I11="Percentage of Cash Flow",IF($E11&gt;EO$3-1,(('Operating Pro Forma'!$O$59-'Operating Pro Forma'!$O$62)/12)*'Debt Service'!$F11),IF($E11&gt;EO$3-1,$H11,0))</f>
        <v>0</v>
      </c>
      <c r="EP11" s="251">
        <f>IF($I11="Percentage of Cash Flow",IF($E11&gt;EP$3-1,(('Operating Pro Forma'!$O$59-'Operating Pro Forma'!$O$62)/12)*'Debt Service'!$F11),IF($E11&gt;EP$3-1,$H11,0))</f>
        <v>0</v>
      </c>
      <c r="EQ11" s="251">
        <f>IF($I11="Percentage of Cash Flow",IF($E11&gt;EQ$3-1,(('Operating Pro Forma'!$O$59-'Operating Pro Forma'!$O$62)/12)*'Debt Service'!$F11),IF($E11&gt;EQ$3-1,$H11,0))</f>
        <v>0</v>
      </c>
      <c r="ER11" s="251">
        <f>IF($I11="Percentage of Cash Flow",IF($E11&gt;ER$3-1,(('Operating Pro Forma'!$O$59-'Operating Pro Forma'!$O$62)/12)*'Debt Service'!$F11),IF($E11&gt;ER$3-1,$H11,0))</f>
        <v>0</v>
      </c>
      <c r="ES11" s="251">
        <f>IF($I11="Percentage of Cash Flow",IF($E11&gt;ES$3-1,(('Operating Pro Forma'!$O$59-'Operating Pro Forma'!$O$62)/12)*'Debt Service'!$F11),IF($E11&gt;ES$3-1,$H11,0))</f>
        <v>0</v>
      </c>
      <c r="ET11" s="251">
        <f>IF($I11="Percentage of Cash Flow",IF($E11&gt;ET$3-1,(('Operating Pro Forma'!$O$59-'Operating Pro Forma'!$O$62)/12)*'Debt Service'!$F11),IF($E11&gt;ET$3-1,$H11,0))</f>
        <v>0</v>
      </c>
      <c r="EU11" s="251">
        <f>IF($I11="Percentage of Cash Flow",IF($E11&gt;EU$3-1,(('Operating Pro Forma'!$O$59-'Operating Pro Forma'!$O$62)/12)*'Debt Service'!$F11),IF($E11&gt;EU$3-1,$H11,0))</f>
        <v>0</v>
      </c>
      <c r="EV11" s="251">
        <f>IF($I11="Percentage of Cash Flow",IF($E11&gt;EV$3-1,(('Operating Pro Forma'!$O$59-'Operating Pro Forma'!$O$62)/12)*'Debt Service'!$F11),IF($E11&gt;EV$3-1,$H11,0))</f>
        <v>0</v>
      </c>
      <c r="EW11" s="251">
        <f>IF($I11="Percentage of Cash Flow",IF($E11&gt;EW$3-1,(('Operating Pro Forma'!$O$59-'Operating Pro Forma'!$O$62)/12)*'Debt Service'!$F11),IF($E11&gt;EW$3-1,$H11,0))</f>
        <v>0</v>
      </c>
      <c r="EX11" s="251">
        <f>IF($I11="Percentage of Cash Flow",IF($E11&gt;EX$3-1,(('Operating Pro Forma'!$O$59-'Operating Pro Forma'!$O$62)/12)*'Debt Service'!$F11),IF($E11&gt;EX$3-1,$H11,0))</f>
        <v>0</v>
      </c>
      <c r="EY11" s="250">
        <f t="shared" si="11"/>
        <v>0</v>
      </c>
      <c r="EZ11" s="251">
        <f>IF($I11="Percentage of Cash Flow",IF($E11&gt;EZ$3-1,(('Operating Pro Forma'!$P$59-'Operating Pro Forma'!$P$62)/12)*'Debt Service'!$F11),IF($E11&gt;EZ$3-1,$H11,0))</f>
        <v>0</v>
      </c>
      <c r="FA11" s="251">
        <f>IF($I11="Percentage of Cash Flow",IF($E11&gt;FA$3-1,(('Operating Pro Forma'!$P$59-'Operating Pro Forma'!$P$62)/12)*'Debt Service'!$F11),IF($E11&gt;FA$3-1,$H11,0))</f>
        <v>0</v>
      </c>
      <c r="FB11" s="251">
        <f>IF($I11="Percentage of Cash Flow",IF($E11&gt;FB$3-1,(('Operating Pro Forma'!$P$59-'Operating Pro Forma'!$P$62)/12)*'Debt Service'!$F11),IF($E11&gt;FB$3-1,$H11,0))</f>
        <v>0</v>
      </c>
      <c r="FC11" s="251">
        <f>IF($I11="Percentage of Cash Flow",IF($E11&gt;FC$3-1,(('Operating Pro Forma'!$P$59-'Operating Pro Forma'!$P$62)/12)*'Debt Service'!$F11),IF($E11&gt;FC$3-1,$H11,0))</f>
        <v>0</v>
      </c>
      <c r="FD11" s="251">
        <f>IF($I11="Percentage of Cash Flow",IF($E11&gt;FD$3-1,(('Operating Pro Forma'!$P$59-'Operating Pro Forma'!$P$62)/12)*'Debt Service'!$F11),IF($E11&gt;FD$3-1,$H11,0))</f>
        <v>0</v>
      </c>
      <c r="FE11" s="251">
        <f>IF($I11="Percentage of Cash Flow",IF($E11&gt;FE$3-1,(('Operating Pro Forma'!$P$59-'Operating Pro Forma'!$P$62)/12)*'Debt Service'!$F11),IF($E11&gt;FE$3-1,$H11,0))</f>
        <v>0</v>
      </c>
      <c r="FF11" s="251">
        <f>IF($I11="Percentage of Cash Flow",IF($E11&gt;FF$3-1,(('Operating Pro Forma'!$P$59-'Operating Pro Forma'!$P$62)/12)*'Debt Service'!$F11),IF($E11&gt;FF$3-1,$H11,0))</f>
        <v>0</v>
      </c>
      <c r="FG11" s="251">
        <f>IF($I11="Percentage of Cash Flow",IF($E11&gt;FG$3-1,(('Operating Pro Forma'!$P$59-'Operating Pro Forma'!$P$62)/12)*'Debt Service'!$F11),IF($E11&gt;FG$3-1,$H11,0))</f>
        <v>0</v>
      </c>
      <c r="FH11" s="251">
        <f>IF($I11="Percentage of Cash Flow",IF($E11&gt;FH$3-1,(('Operating Pro Forma'!$P$59-'Operating Pro Forma'!$P$62)/12)*'Debt Service'!$F11),IF($E11&gt;FH$3-1,$H11,0))</f>
        <v>0</v>
      </c>
      <c r="FI11" s="251">
        <f>IF($I11="Percentage of Cash Flow",IF($E11&gt;FI$3-1,(('Operating Pro Forma'!$P$59-'Operating Pro Forma'!$P$62)/12)*'Debt Service'!$F11),IF($E11&gt;FI$3-1,$H11,0))</f>
        <v>0</v>
      </c>
      <c r="FJ11" s="251">
        <f>IF($I11="Percentage of Cash Flow",IF($E11&gt;FJ$3-1,(('Operating Pro Forma'!$P$59-'Operating Pro Forma'!$P$62)/12)*'Debt Service'!$F11),IF($E11&gt;FJ$3-1,$H11,0))</f>
        <v>0</v>
      </c>
      <c r="FK11" s="251">
        <f>IF($I11="Percentage of Cash Flow",IF($E11&gt;FK$3-1,(('Operating Pro Forma'!$P$59-'Operating Pro Forma'!$P$62)/12)*'Debt Service'!$F11),IF($E11&gt;FK$3-1,$H11,0))</f>
        <v>0</v>
      </c>
      <c r="FL11" s="250">
        <f t="shared" si="12"/>
        <v>0</v>
      </c>
      <c r="FM11" s="251">
        <f>IF($I11="Percentage of Cash Flow",IF($E11&gt;FM$3-1,(('Operating Pro Forma'!$Q$59-'Operating Pro Forma'!$Q$62)/12)*'Debt Service'!$F11),IF($E11&gt;FM$3-1,$H11,0))</f>
        <v>0</v>
      </c>
      <c r="FN11" s="251">
        <f>IF($I11="Percentage of Cash Flow",IF($E11&gt;FN$3-1,(('Operating Pro Forma'!$Q$59-'Operating Pro Forma'!$Q$62)/12)*'Debt Service'!$F11),IF($E11&gt;FN$3-1,$H11,0))</f>
        <v>0</v>
      </c>
      <c r="FO11" s="251">
        <f>IF($I11="Percentage of Cash Flow",IF($E11&gt;FO$3-1,(('Operating Pro Forma'!$Q$59-'Operating Pro Forma'!$Q$62)/12)*'Debt Service'!$F11),IF($E11&gt;FO$3-1,$H11,0))</f>
        <v>0</v>
      </c>
      <c r="FP11" s="251">
        <f>IF($I11="Percentage of Cash Flow",IF($E11&gt;FP$3-1,(('Operating Pro Forma'!$Q$59-'Operating Pro Forma'!$Q$62)/12)*'Debt Service'!$F11),IF($E11&gt;FP$3-1,$H11,0))</f>
        <v>0</v>
      </c>
      <c r="FQ11" s="251">
        <f>IF($I11="Percentage of Cash Flow",IF($E11&gt;FQ$3-1,(('Operating Pro Forma'!$Q$59-'Operating Pro Forma'!$Q$62)/12)*'Debt Service'!$F11),IF($E11&gt;FQ$3-1,$H11,0))</f>
        <v>0</v>
      </c>
      <c r="FR11" s="251">
        <f>IF($I11="Percentage of Cash Flow",IF($E11&gt;FR$3-1,(('Operating Pro Forma'!$Q$59-'Operating Pro Forma'!$Q$62)/12)*'Debt Service'!$F11),IF($E11&gt;FR$3-1,$H11,0))</f>
        <v>0</v>
      </c>
      <c r="FS11" s="251">
        <f>IF($I11="Percentage of Cash Flow",IF($E11&gt;FS$3-1,(('Operating Pro Forma'!$Q$59-'Operating Pro Forma'!$Q$62)/12)*'Debt Service'!$F11),IF($E11&gt;FS$3-1,$H11,0))</f>
        <v>0</v>
      </c>
      <c r="FT11" s="251">
        <f>IF($I11="Percentage of Cash Flow",IF($E11&gt;FT$3-1,(('Operating Pro Forma'!$Q$59-'Operating Pro Forma'!$Q$62)/12)*'Debt Service'!$F11),IF($E11&gt;FT$3-1,$H11,0))</f>
        <v>0</v>
      </c>
      <c r="FU11" s="251">
        <f>IF($I11="Percentage of Cash Flow",IF($E11&gt;FU$3-1,(('Operating Pro Forma'!$Q$59-'Operating Pro Forma'!$Q$62)/12)*'Debt Service'!$F11),IF($E11&gt;FU$3-1,$H11,0))</f>
        <v>0</v>
      </c>
      <c r="FV11" s="251">
        <f>IF($I11="Percentage of Cash Flow",IF($E11&gt;FV$3-1,(('Operating Pro Forma'!$Q$59-'Operating Pro Forma'!$Q$62)/12)*'Debt Service'!$F11),IF($E11&gt;FV$3-1,$H11,0))</f>
        <v>0</v>
      </c>
      <c r="FW11" s="251">
        <f>IF($I11="Percentage of Cash Flow",IF($E11&gt;FW$3-1,(('Operating Pro Forma'!$Q$59-'Operating Pro Forma'!$Q$62)/12)*'Debt Service'!$F11),IF($E11&gt;FW$3-1,$H11,0))</f>
        <v>0</v>
      </c>
      <c r="FX11" s="251">
        <f>IF($I11="Percentage of Cash Flow",IF($E11&gt;FX$3-1,(('Operating Pro Forma'!$Q$59-'Operating Pro Forma'!$Q$62)/12)*'Debt Service'!$F11),IF($E11&gt;FX$3-1,$H11,0))</f>
        <v>0</v>
      </c>
      <c r="FY11" s="250">
        <f t="shared" si="13"/>
        <v>0</v>
      </c>
      <c r="FZ11" s="251">
        <f>IF($I11="Percentage of Cash Flow",IF($E11&gt;FZ$3-1,(('Operating Pro Forma'!$R$59-'Operating Pro Forma'!$R$62)/12)*'Debt Service'!$F11),IF($E11&gt;FZ$3-1,$H11,0))</f>
        <v>0</v>
      </c>
      <c r="GA11" s="251">
        <f>IF($I11="Percentage of Cash Flow",IF($E11&gt;GA$3-1,(('Operating Pro Forma'!$R$59-'Operating Pro Forma'!$R$62)/12)*'Debt Service'!$F11),IF($E11&gt;GA$3-1,$H11,0))</f>
        <v>0</v>
      </c>
      <c r="GB11" s="251">
        <f>IF($I11="Percentage of Cash Flow",IF($E11&gt;GB$3-1,(('Operating Pro Forma'!$R$59-'Operating Pro Forma'!$R$62)/12)*'Debt Service'!$F11),IF($E11&gt;GB$3-1,$H11,0))</f>
        <v>0</v>
      </c>
      <c r="GC11" s="251">
        <f>IF($I11="Percentage of Cash Flow",IF($E11&gt;GC$3-1,(('Operating Pro Forma'!$R$59-'Operating Pro Forma'!$R$62)/12)*'Debt Service'!$F11),IF($E11&gt;GC$3-1,$H11,0))</f>
        <v>0</v>
      </c>
      <c r="GD11" s="251">
        <f>IF($I11="Percentage of Cash Flow",IF($E11&gt;GD$3-1,(('Operating Pro Forma'!$R$59-'Operating Pro Forma'!$R$62)/12)*'Debt Service'!$F11),IF($E11&gt;GD$3-1,$H11,0))</f>
        <v>0</v>
      </c>
      <c r="GE11" s="251">
        <f>IF($I11="Percentage of Cash Flow",IF($E11&gt;GE$3-1,(('Operating Pro Forma'!$R$59-'Operating Pro Forma'!$R$62)/12)*'Debt Service'!$F11),IF($E11&gt;GE$3-1,$H11,0))</f>
        <v>0</v>
      </c>
      <c r="GF11" s="251">
        <f>IF($I11="Percentage of Cash Flow",IF($E11&gt;GF$3-1,(('Operating Pro Forma'!$R$59-'Operating Pro Forma'!$R$62)/12)*'Debt Service'!$F11),IF($E11&gt;GF$3-1,$H11,0))</f>
        <v>0</v>
      </c>
      <c r="GG11" s="251">
        <f>IF($I11="Percentage of Cash Flow",IF($E11&gt;GG$3-1,(('Operating Pro Forma'!$R$59-'Operating Pro Forma'!$R$62)/12)*'Debt Service'!$F11),IF($E11&gt;GG$3-1,$H11,0))</f>
        <v>0</v>
      </c>
      <c r="GH11" s="251">
        <f>IF($I11="Percentage of Cash Flow",IF($E11&gt;GH$3-1,(('Operating Pro Forma'!$R$59-'Operating Pro Forma'!$R$62)/12)*'Debt Service'!$F11),IF($E11&gt;GH$3-1,$H11,0))</f>
        <v>0</v>
      </c>
      <c r="GI11" s="251">
        <f>IF($I11="Percentage of Cash Flow",IF($E11&gt;GI$3-1,(('Operating Pro Forma'!$R$59-'Operating Pro Forma'!$R$62)/12)*'Debt Service'!$F11),IF($E11&gt;GI$3-1,$H11,0))</f>
        <v>0</v>
      </c>
      <c r="GJ11" s="251">
        <f>IF($I11="Percentage of Cash Flow",IF($E11&gt;GJ$3-1,(('Operating Pro Forma'!$R$59-'Operating Pro Forma'!$R$62)/12)*'Debt Service'!$F11),IF($E11&gt;GJ$3-1,$H11,0))</f>
        <v>0</v>
      </c>
      <c r="GK11" s="251">
        <f>IF($I11="Percentage of Cash Flow",IF($E11&gt;GK$3-1,(('Operating Pro Forma'!$R$59-'Operating Pro Forma'!$R$62)/12)*'Debt Service'!$F11),IF($E11&gt;GK$3-1,$H11,0))</f>
        <v>0</v>
      </c>
      <c r="GL11" s="250">
        <f t="shared" si="14"/>
        <v>0</v>
      </c>
      <c r="GM11" s="251">
        <f>IF($I11="Percentage of Cash Flow",IF($E11&gt;GM$3-1,(('Operating Pro Forma'!$S$59-'Operating Pro Forma'!$S$62)/12)*'Debt Service'!$F11),IF($E11&gt;GM$3-1,$H11,0))</f>
        <v>0</v>
      </c>
      <c r="GN11" s="251">
        <f>IF($I11="Percentage of Cash Flow",IF($E11&gt;GN$3-1,(('Operating Pro Forma'!$S$59-'Operating Pro Forma'!$S$62)/12)*'Debt Service'!$F11),IF($E11&gt;GN$3-1,$H11,0))</f>
        <v>0</v>
      </c>
      <c r="GO11" s="251">
        <f>IF($I11="Percentage of Cash Flow",IF($E11&gt;GO$3-1,(('Operating Pro Forma'!$S$59-'Operating Pro Forma'!$S$62)/12)*'Debt Service'!$F11),IF($E11&gt;GO$3-1,$H11,0))</f>
        <v>0</v>
      </c>
      <c r="GP11" s="251">
        <f>IF($I11="Percentage of Cash Flow",IF($E11&gt;GP$3-1,(('Operating Pro Forma'!$S$59-'Operating Pro Forma'!$S$62)/12)*'Debt Service'!$F11),IF($E11&gt;GP$3-1,$H11,0))</f>
        <v>0</v>
      </c>
      <c r="GQ11" s="251">
        <f>IF($I11="Percentage of Cash Flow",IF($E11&gt;GQ$3-1,(('Operating Pro Forma'!$S$59-'Operating Pro Forma'!$S$62)/12)*'Debt Service'!$F11),IF($E11&gt;GQ$3-1,$H11,0))</f>
        <v>0</v>
      </c>
      <c r="GR11" s="251">
        <f>IF($I11="Percentage of Cash Flow",IF($E11&gt;GR$3-1,(('Operating Pro Forma'!$S$59-'Operating Pro Forma'!$S$62)/12)*'Debt Service'!$F11),IF($E11&gt;GR$3-1,$H11,0))</f>
        <v>0</v>
      </c>
      <c r="GS11" s="251">
        <f>IF($I11="Percentage of Cash Flow",IF($E11&gt;GS$3-1,(('Operating Pro Forma'!$S$59-'Operating Pro Forma'!$S$62)/12)*'Debt Service'!$F11),IF($E11&gt;GS$3-1,$H11,0))</f>
        <v>0</v>
      </c>
      <c r="GT11" s="251">
        <f>IF($I11="Percentage of Cash Flow",IF($E11&gt;GT$3-1,(('Operating Pro Forma'!$S$59-'Operating Pro Forma'!$S$62)/12)*'Debt Service'!$F11),IF($E11&gt;GT$3-1,$H11,0))</f>
        <v>0</v>
      </c>
      <c r="GU11" s="251">
        <f>IF($I11="Percentage of Cash Flow",IF($E11&gt;GU$3-1,(('Operating Pro Forma'!$S$59-'Operating Pro Forma'!$S$62)/12)*'Debt Service'!$F11),IF($E11&gt;GU$3-1,$H11,0))</f>
        <v>0</v>
      </c>
      <c r="GV11" s="251">
        <f>IF($I11="Percentage of Cash Flow",IF($E11&gt;GV$3-1,(('Operating Pro Forma'!$S$59-'Operating Pro Forma'!$S$62)/12)*'Debt Service'!$F11),IF($E11&gt;GV$3-1,$H11,0))</f>
        <v>0</v>
      </c>
      <c r="GW11" s="251">
        <f>IF($I11="Percentage of Cash Flow",IF($E11&gt;GW$3-1,(('Operating Pro Forma'!$S$59-'Operating Pro Forma'!$S$62)/12)*'Debt Service'!$F11),IF($E11&gt;GW$3-1,$H11,0))</f>
        <v>0</v>
      </c>
      <c r="GX11" s="251">
        <f>IF($I11="Percentage of Cash Flow",IF($E11&gt;GX$3-1,(('Operating Pro Forma'!$S$59-'Operating Pro Forma'!$S$62)/12)*'Debt Service'!$F11),IF($E11&gt;GX$3-1,$H11,0))</f>
        <v>0</v>
      </c>
      <c r="GY11" s="250">
        <f t="shared" si="15"/>
        <v>0</v>
      </c>
      <c r="GZ11" s="251">
        <f>IF($I11="Percentage of Cash Flow",IF($E11&gt;GZ$3-1,(('Operating Pro Forma'!$T$59-'Operating Pro Forma'!$T$62)/12)*'Debt Service'!$F11),IF($E11&gt;GZ$3-1,$H11,0))</f>
        <v>0</v>
      </c>
      <c r="HA11" s="251">
        <f>IF($I11="Percentage of Cash Flow",IF($E11&gt;HA$3-1,(('Operating Pro Forma'!$T$59-'Operating Pro Forma'!$T$62)/12)*'Debt Service'!$F11),IF($E11&gt;HA$3-1,$H11,0))</f>
        <v>0</v>
      </c>
      <c r="HB11" s="251">
        <f>IF($I11="Percentage of Cash Flow",IF($E11&gt;HB$3-1,(('Operating Pro Forma'!$T$59-'Operating Pro Forma'!$T$62)/12)*'Debt Service'!$F11),IF($E11&gt;HB$3-1,$H11,0))</f>
        <v>0</v>
      </c>
      <c r="HC11" s="251">
        <f>IF($I11="Percentage of Cash Flow",IF($E11&gt;HC$3-1,(('Operating Pro Forma'!$T$59-'Operating Pro Forma'!$T$62)/12)*'Debt Service'!$F11),IF($E11&gt;HC$3-1,$H11,0))</f>
        <v>0</v>
      </c>
      <c r="HD11" s="251">
        <f>IF($I11="Percentage of Cash Flow",IF($E11&gt;HD$3-1,(('Operating Pro Forma'!$T$59-'Operating Pro Forma'!$T$62)/12)*'Debt Service'!$F11),IF($E11&gt;HD$3-1,$H11,0))</f>
        <v>0</v>
      </c>
      <c r="HE11" s="251">
        <f>IF($I11="Percentage of Cash Flow",IF($E11&gt;HE$3-1,(('Operating Pro Forma'!$T$59-'Operating Pro Forma'!$T$62)/12)*'Debt Service'!$F11),IF($E11&gt;HE$3-1,$H11,0))</f>
        <v>0</v>
      </c>
      <c r="HF11" s="251">
        <f>IF($I11="Percentage of Cash Flow",IF($E11&gt;HF$3-1,(('Operating Pro Forma'!$T$59-'Operating Pro Forma'!$T$62)/12)*'Debt Service'!$F11),IF($E11&gt;HF$3-1,$H11,0))</f>
        <v>0</v>
      </c>
      <c r="HG11" s="251">
        <f>IF($I11="Percentage of Cash Flow",IF($E11&gt;HG$3-1,(('Operating Pro Forma'!$T$59-'Operating Pro Forma'!$T$62)/12)*'Debt Service'!$F11),IF($E11&gt;HG$3-1,$H11,0))</f>
        <v>0</v>
      </c>
      <c r="HH11" s="251">
        <f>IF($I11="Percentage of Cash Flow",IF($E11&gt;HH$3-1,(('Operating Pro Forma'!$T$59-'Operating Pro Forma'!$T$62)/12)*'Debt Service'!$F11),IF($E11&gt;HH$3-1,$H11,0))</f>
        <v>0</v>
      </c>
      <c r="HI11" s="251">
        <f>IF($I11="Percentage of Cash Flow",IF($E11&gt;HI$3-1,(('Operating Pro Forma'!$T$59-'Operating Pro Forma'!$T$62)/12)*'Debt Service'!$F11),IF($E11&gt;HI$3-1,$H11,0))</f>
        <v>0</v>
      </c>
      <c r="HJ11" s="251">
        <f>IF($I11="Percentage of Cash Flow",IF($E11&gt;HJ$3-1,(('Operating Pro Forma'!$T$59-'Operating Pro Forma'!$T$62)/12)*'Debt Service'!$F11),IF($E11&gt;HJ$3-1,$H11,0))</f>
        <v>0</v>
      </c>
      <c r="HK11" s="251">
        <f>IF($I11="Percentage of Cash Flow",IF($E11&gt;HK$3-1,(('Operating Pro Forma'!$T$59-'Operating Pro Forma'!$T$62)/12)*'Debt Service'!$F11),IF($E11&gt;HK$3-1,$H11,0))</f>
        <v>0</v>
      </c>
      <c r="HL11" s="250">
        <f t="shared" si="16"/>
        <v>0</v>
      </c>
      <c r="HM11" s="251">
        <f>IF($I11="Percentage of Cash Flow",IF($E11&gt;HM$3-1,(('Operating Pro Forma'!$U$59-'Operating Pro Forma'!$U$62)/12)*'Debt Service'!$F11),IF($E11&gt;HM$3-1,$H11,0))</f>
        <v>0</v>
      </c>
      <c r="HN11" s="251">
        <f>IF($I11="Percentage of Cash Flow",IF($E11&gt;HN$3-1,(('Operating Pro Forma'!$U$59-'Operating Pro Forma'!$U$62)/12)*'Debt Service'!$F11),IF($E11&gt;HN$3-1,$H11,0))</f>
        <v>0</v>
      </c>
      <c r="HO11" s="251">
        <f>IF($I11="Percentage of Cash Flow",IF($E11&gt;HO$3-1,(('Operating Pro Forma'!$U$59-'Operating Pro Forma'!$U$62)/12)*'Debt Service'!$F11),IF($E11&gt;HO$3-1,$H11,0))</f>
        <v>0</v>
      </c>
      <c r="HP11" s="251">
        <f>IF($I11="Percentage of Cash Flow",IF($E11&gt;HP$3-1,(('Operating Pro Forma'!$U$59-'Operating Pro Forma'!$U$62)/12)*'Debt Service'!$F11),IF($E11&gt;HP$3-1,$H11,0))</f>
        <v>0</v>
      </c>
      <c r="HQ11" s="251">
        <f>IF($I11="Percentage of Cash Flow",IF($E11&gt;HQ$3-1,(('Operating Pro Forma'!$U$59-'Operating Pro Forma'!$U$62)/12)*'Debt Service'!$F11),IF($E11&gt;HQ$3-1,$H11,0))</f>
        <v>0</v>
      </c>
      <c r="HR11" s="251">
        <f>IF($I11="Percentage of Cash Flow",IF($E11&gt;HR$3-1,(('Operating Pro Forma'!$U$59-'Operating Pro Forma'!$U$62)/12)*'Debt Service'!$F11),IF($E11&gt;HR$3-1,$H11,0))</f>
        <v>0</v>
      </c>
      <c r="HS11" s="251">
        <f>IF($I11="Percentage of Cash Flow",IF($E11&gt;HS$3-1,(('Operating Pro Forma'!$U$59-'Operating Pro Forma'!$U$62)/12)*'Debt Service'!$F11),IF($E11&gt;HS$3-1,$H11,0))</f>
        <v>0</v>
      </c>
      <c r="HT11" s="251">
        <f>IF($I11="Percentage of Cash Flow",IF($E11&gt;HT$3-1,(('Operating Pro Forma'!$U$59-'Operating Pro Forma'!$U$62)/12)*'Debt Service'!$F11),IF($E11&gt;HT$3-1,$H11,0))</f>
        <v>0</v>
      </c>
      <c r="HU11" s="251">
        <f>IF($I11="Percentage of Cash Flow",IF($E11&gt;HU$3-1,(('Operating Pro Forma'!$U$59-'Operating Pro Forma'!$U$62)/12)*'Debt Service'!$F11),IF($E11&gt;HU$3-1,$H11,0))</f>
        <v>0</v>
      </c>
      <c r="HV11" s="251">
        <f>IF($I11="Percentage of Cash Flow",IF($E11&gt;HV$3-1,(('Operating Pro Forma'!$U$59-'Operating Pro Forma'!$U$62)/12)*'Debt Service'!$F11),IF($E11&gt;HV$3-1,$H11,0))</f>
        <v>0</v>
      </c>
      <c r="HW11" s="251">
        <f>IF($I11="Percentage of Cash Flow",IF($E11&gt;HW$3-1,(('Operating Pro Forma'!$U$59-'Operating Pro Forma'!$U$62)/12)*'Debt Service'!$F11),IF($E11&gt;HW$3-1,$H11,0))</f>
        <v>0</v>
      </c>
      <c r="HX11" s="251">
        <f>IF($I11="Percentage of Cash Flow",IF($E11&gt;HX$3-1,(('Operating Pro Forma'!$U$59-'Operating Pro Forma'!$U$62)/12)*'Debt Service'!$F11),IF($E11&gt;HX$3-1,$H11,0))</f>
        <v>0</v>
      </c>
      <c r="HY11" s="250">
        <f t="shared" si="17"/>
        <v>0</v>
      </c>
      <c r="HZ11" s="251">
        <f>IF($I11="Percentage of Cash Flow",IF($E11&gt;HZ$3-1,(('Operating Pro Forma'!$V$59-'Operating Pro Forma'!$V$62)/12)*'Debt Service'!$F11),IF($E11&gt;HZ$3-1,$H11,0))</f>
        <v>0</v>
      </c>
      <c r="IA11" s="251">
        <f>IF($I11="Percentage of Cash Flow",IF($E11&gt;IA$3-1,(('Operating Pro Forma'!$V$59-'Operating Pro Forma'!$V$62)/12)*'Debt Service'!$F11),IF($E11&gt;IA$3-1,$H11,0))</f>
        <v>0</v>
      </c>
      <c r="IB11" s="251">
        <f>IF($I11="Percentage of Cash Flow",IF($E11&gt;IB$3-1,(('Operating Pro Forma'!$V$59-'Operating Pro Forma'!$V$62)/12)*'Debt Service'!$F11),IF($E11&gt;IB$3-1,$H11,0))</f>
        <v>0</v>
      </c>
      <c r="IC11" s="251">
        <f>IF($I11="Percentage of Cash Flow",IF($E11&gt;IC$3-1,(('Operating Pro Forma'!$V$59-'Operating Pro Forma'!$V$62)/12)*'Debt Service'!$F11),IF($E11&gt;IC$3-1,$H11,0))</f>
        <v>0</v>
      </c>
      <c r="ID11" s="251">
        <f>IF($I11="Percentage of Cash Flow",IF($E11&gt;ID$3-1,(('Operating Pro Forma'!$V$59-'Operating Pro Forma'!$V$62)/12)*'Debt Service'!$F11),IF($E11&gt;ID$3-1,$H11,0))</f>
        <v>0</v>
      </c>
      <c r="IE11" s="251">
        <f>IF($I11="Percentage of Cash Flow",IF($E11&gt;IE$3-1,(('Operating Pro Forma'!$V$59-'Operating Pro Forma'!$V$62)/12)*'Debt Service'!$F11),IF($E11&gt;IE$3-1,$H11,0))</f>
        <v>0</v>
      </c>
      <c r="IF11" s="251">
        <f>IF($I11="Percentage of Cash Flow",IF($E11&gt;IF$3-1,(('Operating Pro Forma'!$V$59-'Operating Pro Forma'!$V$62)/12)*'Debt Service'!$F11),IF($E11&gt;IF$3-1,$H11,0))</f>
        <v>0</v>
      </c>
      <c r="IG11" s="251">
        <f>IF($I11="Percentage of Cash Flow",IF($E11&gt;IG$3-1,(('Operating Pro Forma'!$V$59-'Operating Pro Forma'!$V$62)/12)*'Debt Service'!$F11),IF($E11&gt;IG$3-1,$H11,0))</f>
        <v>0</v>
      </c>
      <c r="IH11" s="251">
        <f>IF($I11="Percentage of Cash Flow",IF($E11&gt;IH$3-1,(('Operating Pro Forma'!$V$59-'Operating Pro Forma'!$V$62)/12)*'Debt Service'!$F11),IF($E11&gt;IH$3-1,$H11,0))</f>
        <v>0</v>
      </c>
      <c r="II11" s="251">
        <f>IF($I11="Percentage of Cash Flow",IF($E11&gt;II$3-1,(('Operating Pro Forma'!$V$59-'Operating Pro Forma'!$V$62)/12)*'Debt Service'!$F11),IF($E11&gt;II$3-1,$H11,0))</f>
        <v>0</v>
      </c>
      <c r="IJ11" s="251">
        <f>IF($I11="Percentage of Cash Flow",IF($E11&gt;IJ$3-1,(('Operating Pro Forma'!$V$59-'Operating Pro Forma'!$V$62)/12)*'Debt Service'!$F11),IF($E11&gt;IJ$3-1,$H11,0))</f>
        <v>0</v>
      </c>
      <c r="IK11" s="251">
        <f>IF($I11="Percentage of Cash Flow",IF($E11&gt;IK$3-1,(('Operating Pro Forma'!$V$59-'Operating Pro Forma'!$V$62)/12)*'Debt Service'!$F11),IF($E11&gt;IK$3-1,$H11,0))</f>
        <v>0</v>
      </c>
      <c r="IL11" s="250">
        <f t="shared" si="18"/>
        <v>0</v>
      </c>
      <c r="IM11" s="251">
        <f>IF($I11="Percentage of Cash Flow",IF($E11&gt;IM$3-1,(('Operating Pro Forma'!$W$59-'Operating Pro Forma'!$W$62)/12)*'Debt Service'!#REF!),IF($E11&gt;IM$3-1,$H11,0))</f>
        <v>0</v>
      </c>
      <c r="IN11" s="251">
        <f>IF($I11="Percentage of Cash Flow",IF($E11&gt;IN$3-1,(('Operating Pro Forma'!$W$59-'Operating Pro Forma'!$W$62)/12)*'Debt Service'!#REF!),IF($E11&gt;IN$3-1,$H11,0))</f>
        <v>0</v>
      </c>
      <c r="IO11" s="251">
        <f>IF($I11="Percentage of Cash Flow",IF($E11&gt;IO$3-1,(('Operating Pro Forma'!$W$59-'Operating Pro Forma'!$W$62)/12)*'Debt Service'!#REF!),IF($E11&gt;IO$3-1,$H11,0))</f>
        <v>0</v>
      </c>
      <c r="IP11" s="251">
        <f>IF($I11="Percentage of Cash Flow",IF($E11&gt;IP$3-1,(('Operating Pro Forma'!$W$59-'Operating Pro Forma'!$W$62)/12)*'Debt Service'!#REF!),IF($E11&gt;IP$3-1,$H11,0))</f>
        <v>0</v>
      </c>
      <c r="IQ11" s="251">
        <f>IF($I11="Percentage of Cash Flow",IF($E11&gt;IQ$3-1,(('Operating Pro Forma'!$W$59-'Operating Pro Forma'!$W$62)/12)*'Debt Service'!#REF!),IF($E11&gt;IQ$3-1,$H11,0))</f>
        <v>0</v>
      </c>
      <c r="IR11" s="251">
        <f>IF($I11="Percentage of Cash Flow",IF($E11&gt;IR$3-1,(('Operating Pro Forma'!$W$59-'Operating Pro Forma'!$W$62)/12)*'Debt Service'!#REF!),IF($E11&gt;IR$3-1,$H11,0))</f>
        <v>0</v>
      </c>
      <c r="IS11" s="251">
        <f>IF($I11="Percentage of Cash Flow",IF($E11&gt;IS$3-1,(('Operating Pro Forma'!$W$59-'Operating Pro Forma'!$W$62)/12)*'Debt Service'!#REF!),IF($E11&gt;IS$3-1,$H11,0))</f>
        <v>0</v>
      </c>
      <c r="IT11" s="251">
        <f>IF($I11="Percentage of Cash Flow",IF($E11&gt;IT$3-1,(('Operating Pro Forma'!$W$59-'Operating Pro Forma'!$W$62)/12)*'Debt Service'!#REF!),IF($E11&gt;IT$3-1,$H11,0))</f>
        <v>0</v>
      </c>
      <c r="IU11" s="251">
        <f>IF($I11="Percentage of Cash Flow",IF($E11&gt;IU$3-1,(('Operating Pro Forma'!$W$59-'Operating Pro Forma'!$W$62)/12)*'Debt Service'!#REF!),IF($E11&gt;IU$3-1,$H11,0))</f>
        <v>0</v>
      </c>
      <c r="IV11" s="251">
        <f>IF($I11="Percentage of Cash Flow",IF($E11&gt;IV$3-1,(('Operating Pro Forma'!$W$59-'Operating Pro Forma'!$W$62)/12)*'Debt Service'!#REF!),IF($E11&gt;IV$3-1,$H11,0))</f>
        <v>0</v>
      </c>
      <c r="IW11" s="251">
        <f>IF($I11="Percentage of Cash Flow",IF($E11&gt;IW$3-1,(('Operating Pro Forma'!$W$59-'Operating Pro Forma'!$W$62)/12)*'Debt Service'!#REF!),IF($E11&gt;IW$3-1,$H11,0))</f>
        <v>0</v>
      </c>
      <c r="IX11" s="251">
        <f>IF($I11="Percentage of Cash Flow",IF($E11&gt;IX$3-1,(('Operating Pro Forma'!$W$59-'Operating Pro Forma'!$W$62)/12)*'Debt Service'!#REF!),IF($E11&gt;IX$3-1,$H11,0))</f>
        <v>0</v>
      </c>
      <c r="IY11" s="250">
        <f t="shared" si="19"/>
        <v>0</v>
      </c>
      <c r="IZ11" s="251">
        <f>IF($I11="Percentage of Cash Flow",IF($E11&gt;IZ$3-1,(('Operating Pro Forma'!$X$59-'Operating Pro Forma'!$X$62)/12)*'Debt Service'!$F11),IF($E11&gt;IZ$3-1,$H11,0))</f>
        <v>0</v>
      </c>
      <c r="JA11" s="251">
        <f>IF($I11="Percentage of Cash Flow",IF($E11&gt;JA$3-1,(('Operating Pro Forma'!$X$59-'Operating Pro Forma'!$X$62)/12)*'Debt Service'!$F11),IF($E11&gt;JA$3-1,$H11,0))</f>
        <v>0</v>
      </c>
      <c r="JB11" s="251">
        <f>IF($I11="Percentage of Cash Flow",IF($E11&gt;JB$3-1,(('Operating Pro Forma'!$X$59-'Operating Pro Forma'!$X$62)/12)*'Debt Service'!$F11),IF($E11&gt;JB$3-1,$H11,0))</f>
        <v>0</v>
      </c>
      <c r="JC11" s="251">
        <f>IF($I11="Percentage of Cash Flow",IF($E11&gt;JC$3-1,(('Operating Pro Forma'!$X$59-'Operating Pro Forma'!$X$62)/12)*'Debt Service'!$F11),IF($E11&gt;JC$3-1,$H11,0))</f>
        <v>0</v>
      </c>
      <c r="JD11" s="251">
        <f>IF($I11="Percentage of Cash Flow",IF($E11&gt;JD$3-1,(('Operating Pro Forma'!$X$59-'Operating Pro Forma'!$X$62)/12)*'Debt Service'!$F11),IF($E11&gt;JD$3-1,$H11,0))</f>
        <v>0</v>
      </c>
      <c r="JE11" s="251">
        <f>IF($I11="Percentage of Cash Flow",IF($E11&gt;JE$3-1,(('Operating Pro Forma'!$X$59-'Operating Pro Forma'!$X$62)/12)*'Debt Service'!$F11),IF($E11&gt;JE$3-1,$H11,0))</f>
        <v>0</v>
      </c>
      <c r="JF11" s="251">
        <f>IF($I11="Percentage of Cash Flow",IF($E11&gt;JF$3-1,(('Operating Pro Forma'!$X$59-'Operating Pro Forma'!$X$62)/12)*'Debt Service'!$F11),IF($E11&gt;JF$3-1,$H11,0))</f>
        <v>0</v>
      </c>
      <c r="JG11" s="251">
        <f>IF($I11="Percentage of Cash Flow",IF($E11&gt;JG$3-1,(('Operating Pro Forma'!$X$59-'Operating Pro Forma'!$X$62)/12)*'Debt Service'!$F11),IF($E11&gt;JG$3-1,$H11,0))</f>
        <v>0</v>
      </c>
      <c r="JH11" s="251">
        <f>IF($I11="Percentage of Cash Flow",IF($E11&gt;JH$3-1,(('Operating Pro Forma'!$X$59-'Operating Pro Forma'!$X$62)/12)*'Debt Service'!$F11),IF($E11&gt;JH$3-1,$H11,0))</f>
        <v>0</v>
      </c>
      <c r="JI11" s="251">
        <f>IF($I11="Percentage of Cash Flow",IF($E11&gt;JI$3-1,(('Operating Pro Forma'!$X$59-'Operating Pro Forma'!$X$62)/12)*'Debt Service'!$F11),IF($E11&gt;JI$3-1,$H11,0))</f>
        <v>0</v>
      </c>
      <c r="JJ11" s="251">
        <f>IF($I11="Percentage of Cash Flow",IF($E11&gt;JJ$3-1,(('Operating Pro Forma'!$X$59-'Operating Pro Forma'!$X$62)/12)*'Debt Service'!$F11),IF($E11&gt;JJ$3-1,$H11,0))</f>
        <v>0</v>
      </c>
      <c r="JK11" s="251">
        <f>IF($I11="Percentage of Cash Flow",IF($E11&gt;JK$3-1,(('Operating Pro Forma'!$X$59-'Operating Pro Forma'!$X$62)/12)*'Debt Service'!$F11),IF($E11&gt;JK$3-1,$H11,0))</f>
        <v>0</v>
      </c>
      <c r="JL11" s="250">
        <f t="shared" si="20"/>
        <v>0</v>
      </c>
      <c r="JM11" s="251">
        <f>IF($I11="Percentage of Cash Flow",IF($E11&gt;JM$3-1,(('Operating Pro Forma'!$Y$59-'Operating Pro Forma'!$Y$62)/12)*'Debt Service'!$F11),IF($E11&gt;JM$3-1,$H11,0))</f>
        <v>0</v>
      </c>
      <c r="JN11" s="251">
        <f>IF($I11="Percentage of Cash Flow",IF($E11&gt;JN$3-1,(('Operating Pro Forma'!$Y$59-'Operating Pro Forma'!$Y$62)/12)*'Debt Service'!$F11),IF($E11&gt;JN$3-1,$H11,0))</f>
        <v>0</v>
      </c>
      <c r="JO11" s="251">
        <f>IF($I11="Percentage of Cash Flow",IF($E11&gt;JO$3-1,(('Operating Pro Forma'!$Y$59-'Operating Pro Forma'!$Y$62)/12)*'Debt Service'!$F11),IF($E11&gt;JO$3-1,$H11,0))</f>
        <v>0</v>
      </c>
      <c r="JP11" s="251">
        <f>IF($I11="Percentage of Cash Flow",IF($E11&gt;JP$3-1,(('Operating Pro Forma'!$Y$59-'Operating Pro Forma'!$Y$62)/12)*'Debt Service'!$F11),IF($E11&gt;JP$3-1,$H11,0))</f>
        <v>0</v>
      </c>
      <c r="JQ11" s="251">
        <f>IF($I11="Percentage of Cash Flow",IF($E11&gt;JQ$3-1,(('Operating Pro Forma'!$Y$59-'Operating Pro Forma'!$Y$62)/12)*'Debt Service'!$F11),IF($E11&gt;JQ$3-1,$H11,0))</f>
        <v>0</v>
      </c>
      <c r="JR11" s="251">
        <f>IF($I11="Percentage of Cash Flow",IF($E11&gt;JR$3-1,(('Operating Pro Forma'!$Y$59-'Operating Pro Forma'!$Y$62)/12)*'Debt Service'!$F11),IF($E11&gt;JR$3-1,$H11,0))</f>
        <v>0</v>
      </c>
      <c r="JS11" s="251">
        <f>IF($I11="Percentage of Cash Flow",IF($E11&gt;JS$3-1,(('Operating Pro Forma'!$Y$59-'Operating Pro Forma'!$Y$62)/12)*'Debt Service'!$F11),IF($E11&gt;JS$3-1,$H11,0))</f>
        <v>0</v>
      </c>
      <c r="JT11" s="251">
        <f>IF($I11="Percentage of Cash Flow",IF($E11&gt;JT$3-1,(('Operating Pro Forma'!$Y$59-'Operating Pro Forma'!$Y$62)/12)*'Debt Service'!$F11),IF($E11&gt;JT$3-1,$H11,0))</f>
        <v>0</v>
      </c>
      <c r="JU11" s="251">
        <f>IF($I11="Percentage of Cash Flow",IF($E11&gt;JU$3-1,(('Operating Pro Forma'!$Y$59-'Operating Pro Forma'!$Y$62)/12)*'Debt Service'!$F11),IF($E11&gt;JU$3-1,$H11,0))</f>
        <v>0</v>
      </c>
      <c r="JV11" s="251">
        <f>IF($I11="Percentage of Cash Flow",IF($E11&gt;JV$3-1,(('Operating Pro Forma'!$Y$59-'Operating Pro Forma'!$Y$62)/12)*'Debt Service'!$F11),IF($E11&gt;JV$3-1,$H11,0))</f>
        <v>0</v>
      </c>
      <c r="JW11" s="251">
        <f>IF($I11="Percentage of Cash Flow",IF($E11&gt;JW$3-1,(('Operating Pro Forma'!$Y$59-'Operating Pro Forma'!$Y$62)/12)*'Debt Service'!$F11),IF($E11&gt;JW$3-1,$H11,0))</f>
        <v>0</v>
      </c>
      <c r="JX11" s="251">
        <f>IF($I11="Percentage of Cash Flow",IF($E11&gt;JX$3-1,(('Operating Pro Forma'!$Y$59-'Operating Pro Forma'!$Y$62)/12)*'Debt Service'!$F11),IF($E11&gt;JX$3-1,$H11,0))</f>
        <v>0</v>
      </c>
      <c r="JY11" s="250">
        <f t="shared" si="30"/>
        <v>0</v>
      </c>
      <c r="JZ11" s="251">
        <f>IF($I11="Percentage of Cash Flow",IF($E11&gt;JZ$3-1,(('Operating Pro Forma'!$Z$59-'Operating Pro Forma'!$Z$62)/12)*'Debt Service'!$F11),IF($E11&gt;JZ$3-1,$H11,0))</f>
        <v>0</v>
      </c>
      <c r="KA11" s="251">
        <f>IF($I11="Percentage of Cash Flow",IF($E11&gt;KA$3-1,(('Operating Pro Forma'!$Z$59-'Operating Pro Forma'!$Z$62)/12)*'Debt Service'!$F11),IF($E11&gt;KA$3-1,$H11,0))</f>
        <v>0</v>
      </c>
      <c r="KB11" s="251">
        <f>IF($I11="Percentage of Cash Flow",IF($E11&gt;KB$3-1,(('Operating Pro Forma'!$Z$59-'Operating Pro Forma'!$Z$62)/12)*'Debt Service'!$F11),IF($E11&gt;KB$3-1,$H11,0))</f>
        <v>0</v>
      </c>
      <c r="KC11" s="251">
        <f>IF($I11="Percentage of Cash Flow",IF($E11&gt;KC$3-1,(('Operating Pro Forma'!$Z$59-'Operating Pro Forma'!$Z$62)/12)*'Debt Service'!$F11),IF($E11&gt;KC$3-1,$H11,0))</f>
        <v>0</v>
      </c>
      <c r="KD11" s="251">
        <f>IF($I11="Percentage of Cash Flow",IF($E11&gt;KD$3-1,(('Operating Pro Forma'!$Z$59-'Operating Pro Forma'!$Z$62)/12)*'Debt Service'!$F11),IF($E11&gt;KD$3-1,$H11,0))</f>
        <v>0</v>
      </c>
      <c r="KE11" s="251">
        <f>IF($I11="Percentage of Cash Flow",IF($E11&gt;KE$3-1,(('Operating Pro Forma'!$Z$59-'Operating Pro Forma'!$Z$62)/12)*'Debt Service'!$F11),IF($E11&gt;KE$3-1,$H11,0))</f>
        <v>0</v>
      </c>
      <c r="KF11" s="251">
        <f>IF($I11="Percentage of Cash Flow",IF($E11&gt;KF$3-1,(('Operating Pro Forma'!$Z$59-'Operating Pro Forma'!$Z$62)/12)*'Debt Service'!$F11),IF($E11&gt;KF$3-1,$H11,0))</f>
        <v>0</v>
      </c>
      <c r="KG11" s="251">
        <f>IF($I11="Percentage of Cash Flow",IF($E11&gt;KG$3-1,(('Operating Pro Forma'!$Z$59-'Operating Pro Forma'!$Z$62)/12)*'Debt Service'!$F11),IF($E11&gt;KG$3-1,$H11,0))</f>
        <v>0</v>
      </c>
      <c r="KH11" s="251">
        <f>IF($I11="Percentage of Cash Flow",IF($E11&gt;KH$3-1,(('Operating Pro Forma'!$Z$59-'Operating Pro Forma'!$Z$62)/12)*'Debt Service'!$F11),IF($E11&gt;KH$3-1,$H11,0))</f>
        <v>0</v>
      </c>
      <c r="KI11" s="251">
        <f>IF($I11="Percentage of Cash Flow",IF($E11&gt;KI$3-1,(('Operating Pro Forma'!$Z$59-'Operating Pro Forma'!$Z$62)/12)*'Debt Service'!$F11),IF($E11&gt;KI$3-1,$H11,0))</f>
        <v>0</v>
      </c>
      <c r="KJ11" s="251">
        <f>IF($I11="Percentage of Cash Flow",IF($E11&gt;KJ$3-1,(('Operating Pro Forma'!$Z$59-'Operating Pro Forma'!$Z$62)/12)*'Debt Service'!$F11),IF($E11&gt;KJ$3-1,$H11,0))</f>
        <v>0</v>
      </c>
      <c r="KK11" s="251">
        <f>IF($I11="Percentage of Cash Flow",IF($E11&gt;KK$3-1,(('Operating Pro Forma'!$Z$59-'Operating Pro Forma'!$Z$62)/12)*'Debt Service'!$F11),IF($E11&gt;KK$3-1,$H11,0))</f>
        <v>0</v>
      </c>
      <c r="KL11" s="250">
        <f t="shared" si="21"/>
        <v>0</v>
      </c>
      <c r="KM11" s="257">
        <f>IF($I11="Percentage of Cash Flow",IF($E11&gt;KM$3-1,(('Operating Pro Forma'!$AA$59-'Operating Pro Forma'!$AA$62)/12)*'Debt Service'!$F11),IF($E11&gt;KM$3-1,$H11,0))</f>
        <v>0</v>
      </c>
      <c r="KN11" s="257">
        <f>IF($I11="Percentage of Cash Flow",IF($E11&gt;KN$3-1,(('Operating Pro Forma'!$AA$59-'Operating Pro Forma'!$AA$62)/12)*'Debt Service'!$F11),IF($E11&gt;KN$3-1,$H11,0))</f>
        <v>0</v>
      </c>
      <c r="KO11" s="257">
        <f>IF($I11="Percentage of Cash Flow",IF($E11&gt;KO$3-1,(('Operating Pro Forma'!$AA$59-'Operating Pro Forma'!$AA$62)/12)*'Debt Service'!$F11),IF($E11&gt;KO$3-1,$H11,0))</f>
        <v>0</v>
      </c>
      <c r="KP11" s="257">
        <f>IF($I11="Percentage of Cash Flow",IF($E11&gt;KP$3-1,(('Operating Pro Forma'!$AA$59-'Operating Pro Forma'!$AA$62)/12)*'Debt Service'!$F11),IF($E11&gt;KP$3-1,$H11,0))</f>
        <v>0</v>
      </c>
      <c r="KQ11" s="257">
        <f>IF($I11="Percentage of Cash Flow",IF($E11&gt;KQ$3-1,(('Operating Pro Forma'!$AA$59-'Operating Pro Forma'!$AA$62)/12)*'Debt Service'!$F11),IF($E11&gt;KQ$3-1,$H11,0))</f>
        <v>0</v>
      </c>
      <c r="KR11" s="257">
        <f>IF($I11="Percentage of Cash Flow",IF($E11&gt;KR$3-1,(('Operating Pro Forma'!$AA$59-'Operating Pro Forma'!$AA$62)/12)*'Debt Service'!$F11),IF($E11&gt;KR$3-1,$H11,0))</f>
        <v>0</v>
      </c>
      <c r="KS11" s="257">
        <f>IF($I11="Percentage of Cash Flow",IF($E11&gt;KS$3-1,(('Operating Pro Forma'!$AA$59-'Operating Pro Forma'!$AA$62)/12)*'Debt Service'!$F11),IF($E11&gt;KS$3-1,$H11,0))</f>
        <v>0</v>
      </c>
      <c r="KT11" s="257">
        <f>IF($I11="Percentage of Cash Flow",IF($E11&gt;KT$3-1,(('Operating Pro Forma'!$AA$59-'Operating Pro Forma'!$AA$62)/12)*'Debt Service'!$F11),IF($E11&gt;KT$3-1,$H11,0))</f>
        <v>0</v>
      </c>
      <c r="KU11" s="257">
        <f>IF($I11="Percentage of Cash Flow",IF($E11&gt;KU$3-1,(('Operating Pro Forma'!$AA$59-'Operating Pro Forma'!$AA$62)/12)*'Debt Service'!$F11),IF($E11&gt;KU$3-1,$H11,0))</f>
        <v>0</v>
      </c>
      <c r="KV11" s="257">
        <f>IF($I11="Percentage of Cash Flow",IF($E11&gt;KV$3-1,(('Operating Pro Forma'!$AA$59-'Operating Pro Forma'!$AA$62)/12)*'Debt Service'!$F11),IF($E11&gt;KV$3-1,$H11,0))</f>
        <v>0</v>
      </c>
      <c r="KW11" s="257">
        <f>IF($I11="Percentage of Cash Flow",IF($E11&gt;KW$3-1,(('Operating Pro Forma'!$AA$59-'Operating Pro Forma'!$AA$62)/12)*'Debt Service'!$F11),IF($E11&gt;KW$3-1,$H11,0))</f>
        <v>0</v>
      </c>
      <c r="KX11" s="257">
        <f>IF($I11="Percentage of Cash Flow",IF($E11&gt;KX$3-1,(('Operating Pro Forma'!$AA$59-'Operating Pro Forma'!$AA$62)/12)*'Debt Service'!$F11),IF($E11&gt;KX$3-1,$H11,0))</f>
        <v>0</v>
      </c>
      <c r="KY11" s="250">
        <f t="shared" si="22"/>
        <v>0</v>
      </c>
      <c r="KZ11" s="257">
        <f>IF($I11="Percentage of Cash Flow",IF($E11&gt;KZ$3-1,(('Operating Pro Forma'!$AB$59-'Operating Pro Forma'!$AB$62)/12)*'Debt Service'!$F11),IF($E11&gt;KZ$3-1,$H11,0))</f>
        <v>0</v>
      </c>
      <c r="LA11" s="257">
        <f>IF($I11="Percentage of Cash Flow",IF($E11&gt;LA$3-1,(('Operating Pro Forma'!$AB$59-'Operating Pro Forma'!$AB$62)/12)*'Debt Service'!$F11),IF($E11&gt;LA$3-1,$H11,0))</f>
        <v>0</v>
      </c>
      <c r="LB11" s="257">
        <f>IF($I11="Percentage of Cash Flow",IF($E11&gt;LB$3-1,(('Operating Pro Forma'!$AB$59-'Operating Pro Forma'!$AB$62)/12)*'Debt Service'!$F11),IF($E11&gt;LB$3-1,$H11,0))</f>
        <v>0</v>
      </c>
      <c r="LC11" s="257">
        <f>IF($I11="Percentage of Cash Flow",IF($E11&gt;LC$3-1,(('Operating Pro Forma'!$AB$59-'Operating Pro Forma'!$AB$62)/12)*'Debt Service'!$F11),IF($E11&gt;LC$3-1,$H11,0))</f>
        <v>0</v>
      </c>
      <c r="LD11" s="257">
        <f>IF($I11="Percentage of Cash Flow",IF($E11&gt;LD$3-1,(('Operating Pro Forma'!$AB$59-'Operating Pro Forma'!$AB$62)/12)*'Debt Service'!$F11),IF($E11&gt;LD$3-1,$H11,0))</f>
        <v>0</v>
      </c>
      <c r="LE11" s="257">
        <f>IF($I11="Percentage of Cash Flow",IF($E11&gt;LE$3-1,(('Operating Pro Forma'!$AB$59-'Operating Pro Forma'!$AB$62)/12)*'Debt Service'!$F11),IF($E11&gt;LE$3-1,$H11,0))</f>
        <v>0</v>
      </c>
      <c r="LF11" s="257">
        <f>IF($I11="Percentage of Cash Flow",IF($E11&gt;LF$3-1,(('Operating Pro Forma'!$AB$59-'Operating Pro Forma'!$AB$62)/12)*'Debt Service'!$F11),IF($E11&gt;LF$3-1,$H11,0))</f>
        <v>0</v>
      </c>
      <c r="LG11" s="257">
        <f>IF($I11="Percentage of Cash Flow",IF($E11&gt;LG$3-1,(('Operating Pro Forma'!$AB$59-'Operating Pro Forma'!$AB$62)/12)*'Debt Service'!$F11),IF($E11&gt;LG$3-1,$H11,0))</f>
        <v>0</v>
      </c>
      <c r="LH11" s="257">
        <f>IF($I11="Percentage of Cash Flow",IF($E11&gt;LH$3-1,(('Operating Pro Forma'!$AB$59-'Operating Pro Forma'!$AB$62)/12)*'Debt Service'!$F11),IF($E11&gt;LH$3-1,$H11,0))</f>
        <v>0</v>
      </c>
      <c r="LI11" s="257">
        <f>IF($I11="Percentage of Cash Flow",IF($E11&gt;LI$3-1,(('Operating Pro Forma'!$AB$59-'Operating Pro Forma'!$AB$62)/12)*'Debt Service'!$F11),IF($E11&gt;LI$3-1,$H11,0))</f>
        <v>0</v>
      </c>
      <c r="LJ11" s="257">
        <f>IF($I11="Percentage of Cash Flow",IF($E11&gt;LJ$3-1,(('Operating Pro Forma'!$AB$59-'Operating Pro Forma'!$AB$62)/12)*'Debt Service'!$F11),IF($E11&gt;LJ$3-1,$H11,0))</f>
        <v>0</v>
      </c>
      <c r="LK11" s="257">
        <f>IF($I11="Percentage of Cash Flow",IF($E11&gt;LK$3-1,(('Operating Pro Forma'!$AB$59-'Operating Pro Forma'!$AB$62)/12)*'Debt Service'!$F11),IF($E11&gt;LK$3-1,$H11,0))</f>
        <v>0</v>
      </c>
      <c r="LL11" s="250">
        <f t="shared" si="23"/>
        <v>0</v>
      </c>
      <c r="LM11" s="257">
        <f>IF($I11="Percentage of Cash Flow",IF($E11&gt;LM$3-1,(('Operating Pro Forma'!$AC$59-'Operating Pro Forma'!$AC$62)/12)*'Debt Service'!$F11),IF($E11&gt;LM$3-1,$H11,0))</f>
        <v>0</v>
      </c>
      <c r="LN11" s="257">
        <f>IF($I11="Percentage of Cash Flow",IF($E11&gt;LN$3-1,(('Operating Pro Forma'!$AC$59-'Operating Pro Forma'!$AC$62)/12)*'Debt Service'!$F11),IF($E11&gt;LN$3-1,$H11,0))</f>
        <v>0</v>
      </c>
      <c r="LO11" s="257">
        <f>IF($I11="Percentage of Cash Flow",IF($E11&gt;LO$3-1,(('Operating Pro Forma'!$AC$59-'Operating Pro Forma'!$AC$62)/12)*'Debt Service'!$F11),IF($E11&gt;LO$3-1,$H11,0))</f>
        <v>0</v>
      </c>
      <c r="LP11" s="257">
        <f>IF($I11="Percentage of Cash Flow",IF($E11&gt;LP$3-1,(('Operating Pro Forma'!$AC$59-'Operating Pro Forma'!$AC$62)/12)*'Debt Service'!$F11),IF($E11&gt;LP$3-1,$H11,0))</f>
        <v>0</v>
      </c>
      <c r="LQ11" s="257">
        <f>IF($I11="Percentage of Cash Flow",IF($E11&gt;LQ$3-1,(('Operating Pro Forma'!$AC$59-'Operating Pro Forma'!$AC$62)/12)*'Debt Service'!$F11),IF($E11&gt;LQ$3-1,$H11,0))</f>
        <v>0</v>
      </c>
      <c r="LR11" s="257">
        <f>IF($I11="Percentage of Cash Flow",IF($E11&gt;LR$3-1,(('Operating Pro Forma'!$AC$59-'Operating Pro Forma'!$AC$62)/12)*'Debt Service'!$F11),IF($E11&gt;LR$3-1,$H11,0))</f>
        <v>0</v>
      </c>
      <c r="LS11" s="257">
        <f>IF($I11="Percentage of Cash Flow",IF($E11&gt;LS$3-1,(('Operating Pro Forma'!$AC$59-'Operating Pro Forma'!$AC$62)/12)*'Debt Service'!$F11),IF($E11&gt;LS$3-1,$H11,0))</f>
        <v>0</v>
      </c>
      <c r="LT11" s="257">
        <f>IF($I11="Percentage of Cash Flow",IF($E11&gt;LT$3-1,(('Operating Pro Forma'!$AC$59-'Operating Pro Forma'!$AC$62)/12)*'Debt Service'!$F11),IF($E11&gt;LT$3-1,$H11,0))</f>
        <v>0</v>
      </c>
      <c r="LU11" s="257">
        <f>IF($I11="Percentage of Cash Flow",IF($E11&gt;LU$3-1,(('Operating Pro Forma'!$AC$59-'Operating Pro Forma'!$AC$62)/12)*'Debt Service'!$F11),IF($E11&gt;LU$3-1,$H11,0))</f>
        <v>0</v>
      </c>
      <c r="LV11" s="257">
        <f>IF($I11="Percentage of Cash Flow",IF($E11&gt;LV$3-1,(('Operating Pro Forma'!$AC$59-'Operating Pro Forma'!$AC$62)/12)*'Debt Service'!$F11),IF($E11&gt;LV$3-1,$H11,0))</f>
        <v>0</v>
      </c>
      <c r="LW11" s="257">
        <f>IF($I11="Percentage of Cash Flow",IF($E11&gt;LW$3-1,(('Operating Pro Forma'!$AC$59-'Operating Pro Forma'!$AC$62)/12)*'Debt Service'!$F11),IF($E11&gt;LW$3-1,$H11,0))</f>
        <v>0</v>
      </c>
      <c r="LX11" s="257">
        <f>IF($I11="Percentage of Cash Flow",IF($E11&gt;LX$3-1,(('Operating Pro Forma'!$AC$59-'Operating Pro Forma'!$AC$62)/12)*'Debt Service'!$F11),IF($E11&gt;LX$3-1,$H11,0))</f>
        <v>0</v>
      </c>
      <c r="LY11" s="250">
        <f t="shared" si="24"/>
        <v>0</v>
      </c>
      <c r="LZ11" s="257">
        <f>IF($I11="Percentage of Cash Flow",IF($E11&gt;LZ$3-1,(('Operating Pro Forma'!$AD$59-'Operating Pro Forma'!$AD$62)/12)*'Debt Service'!$F11),IF($E11&gt;LZ$3-1,$H11,0))</f>
        <v>0</v>
      </c>
      <c r="MA11" s="257">
        <f>IF($I11="Percentage of Cash Flow",IF($E11&gt;MA$3-1,(('Operating Pro Forma'!$AD$59-'Operating Pro Forma'!$AD$62)/12)*'Debt Service'!$F11),IF($E11&gt;MA$3-1,$H11,0))</f>
        <v>0</v>
      </c>
      <c r="MB11" s="257">
        <f>IF($I11="Percentage of Cash Flow",IF($E11&gt;MB$3-1,(('Operating Pro Forma'!$AD$59-'Operating Pro Forma'!$AD$62)/12)*'Debt Service'!$F11),IF($E11&gt;MB$3-1,$H11,0))</f>
        <v>0</v>
      </c>
      <c r="MC11" s="257">
        <f>IF($I11="Percentage of Cash Flow",IF($E11&gt;MC$3-1,(('Operating Pro Forma'!$AD$59-'Operating Pro Forma'!$AD$62)/12)*'Debt Service'!$F11),IF($E11&gt;MC$3-1,$H11,0))</f>
        <v>0</v>
      </c>
      <c r="MD11" s="257">
        <f>IF($I11="Percentage of Cash Flow",IF($E11&gt;MD$3-1,(('Operating Pro Forma'!$AD$59-'Operating Pro Forma'!$AD$62)/12)*'Debt Service'!$F11),IF($E11&gt;MD$3-1,$H11,0))</f>
        <v>0</v>
      </c>
      <c r="ME11" s="257">
        <f>IF($I11="Percentage of Cash Flow",IF($E11&gt;ME$3-1,(('Operating Pro Forma'!$AD$59-'Operating Pro Forma'!$AD$62)/12)*'Debt Service'!$F11),IF($E11&gt;ME$3-1,$H11,0))</f>
        <v>0</v>
      </c>
      <c r="MF11" s="257">
        <f>IF($I11="Percentage of Cash Flow",IF($E11&gt;MF$3-1,(('Operating Pro Forma'!$AD$59-'Operating Pro Forma'!$AD$62)/12)*'Debt Service'!$F11),IF($E11&gt;MF$3-1,$H11,0))</f>
        <v>0</v>
      </c>
      <c r="MG11" s="257">
        <f>IF($I11="Percentage of Cash Flow",IF($E11&gt;MG$3-1,(('Operating Pro Forma'!$AD$59-'Operating Pro Forma'!$AD$62)/12)*'Debt Service'!$F11),IF($E11&gt;MG$3-1,$H11,0))</f>
        <v>0</v>
      </c>
      <c r="MH11" s="257">
        <f>IF($I11="Percentage of Cash Flow",IF($E11&gt;MH$3-1,(('Operating Pro Forma'!$AD$59-'Operating Pro Forma'!$AD$62)/12)*'Debt Service'!$F11),IF($E11&gt;MH$3-1,$H11,0))</f>
        <v>0</v>
      </c>
      <c r="MI11" s="257">
        <f>IF($I11="Percentage of Cash Flow",IF($E11&gt;MI$3-1,(('Operating Pro Forma'!$AD$59-'Operating Pro Forma'!$AD$62)/12)*'Debt Service'!$F11),IF($E11&gt;MI$3-1,$H11,0))</f>
        <v>0</v>
      </c>
      <c r="MJ11" s="257">
        <f>IF($I11="Percentage of Cash Flow",IF($E11&gt;MJ$3-1,(('Operating Pro Forma'!$AD$59-'Operating Pro Forma'!$AD$62)/12)*'Debt Service'!$F11),IF($E11&gt;MJ$3-1,$H11,0))</f>
        <v>0</v>
      </c>
      <c r="MK11" s="257">
        <f>IF($I11="Percentage of Cash Flow",IF($E11&gt;MK$3-1,(('Operating Pro Forma'!$AD$59-'Operating Pro Forma'!$AD$62)/12)*'Debt Service'!$F11),IF($E11&gt;MK$3-1,$H11,0))</f>
        <v>0</v>
      </c>
      <c r="ML11" s="250">
        <f t="shared" si="25"/>
        <v>0</v>
      </c>
      <c r="MM11" s="257">
        <f>IF($I11="Percentage of Cash Flow",IF($E11&gt;MM$3-1,(('Operating Pro Forma'!$AE$59-'Operating Pro Forma'!$AE$62)/12)*'Debt Service'!$F11),IF($E11&gt;MM$3-1,$H11,0))</f>
        <v>0</v>
      </c>
      <c r="MN11" s="257">
        <f>IF($I11="Percentage of Cash Flow",IF($E11&gt;MN$3-1,(('Operating Pro Forma'!$AE$59-'Operating Pro Forma'!$AE$62)/12)*'Debt Service'!$F11),IF($E11&gt;MN$3-1,$H11,0))</f>
        <v>0</v>
      </c>
      <c r="MO11" s="257">
        <f>IF($I11="Percentage of Cash Flow",IF($E11&gt;MO$3-1,(('Operating Pro Forma'!$AE$59-'Operating Pro Forma'!$AE$62)/12)*'Debt Service'!$F11),IF($E11&gt;MO$3-1,$H11,0))</f>
        <v>0</v>
      </c>
      <c r="MP11" s="257">
        <f>IF($I11="Percentage of Cash Flow",IF($E11&gt;MP$3-1,(('Operating Pro Forma'!$AE$59-'Operating Pro Forma'!$AE$62)/12)*'Debt Service'!$F11),IF($E11&gt;MP$3-1,$H11,0))</f>
        <v>0</v>
      </c>
      <c r="MQ11" s="257">
        <f>IF($I11="Percentage of Cash Flow",IF($E11&gt;MQ$3-1,(('Operating Pro Forma'!$AE$59-'Operating Pro Forma'!$AE$62)/12)*'Debt Service'!$F11),IF($E11&gt;MQ$3-1,$H11,0))</f>
        <v>0</v>
      </c>
      <c r="MR11" s="257">
        <f>IF($I11="Percentage of Cash Flow",IF($E11&gt;MR$3-1,(('Operating Pro Forma'!$AE$59-'Operating Pro Forma'!$AE$62)/12)*'Debt Service'!$F11),IF($E11&gt;MR$3-1,$H11,0))</f>
        <v>0</v>
      </c>
      <c r="MS11" s="257">
        <f>IF($I11="Percentage of Cash Flow",IF($E11&gt;MS$3-1,(('Operating Pro Forma'!$AE$59-'Operating Pro Forma'!$AE$62)/12)*'Debt Service'!$F11),IF($E11&gt;MS$3-1,$H11,0))</f>
        <v>0</v>
      </c>
      <c r="MT11" s="257">
        <f>IF($I11="Percentage of Cash Flow",IF($E11&gt;MT$3-1,(('Operating Pro Forma'!$AE$59-'Operating Pro Forma'!$AE$62)/12)*'Debt Service'!$F11),IF($E11&gt;MT$3-1,$H11,0))</f>
        <v>0</v>
      </c>
      <c r="MU11" s="257">
        <f>IF($I11="Percentage of Cash Flow",IF($E11&gt;MU$3-1,(('Operating Pro Forma'!$AE$59-'Operating Pro Forma'!$AE$62)/12)*'Debt Service'!$F11),IF($E11&gt;MU$3-1,$H11,0))</f>
        <v>0</v>
      </c>
      <c r="MV11" s="257">
        <f>IF($I11="Percentage of Cash Flow",IF($E11&gt;MV$3-1,(('Operating Pro Forma'!$AE$59-'Operating Pro Forma'!$AE$62)/12)*'Debt Service'!$F11),IF($E11&gt;MV$3-1,$H11,0))</f>
        <v>0</v>
      </c>
      <c r="MW11" s="257">
        <f>IF($I11="Percentage of Cash Flow",IF($E11&gt;MW$3-1,(('Operating Pro Forma'!$AE$59-'Operating Pro Forma'!$AE$62)/12)*'Debt Service'!$F11),IF($E11&gt;MW$3-1,$H11,0))</f>
        <v>0</v>
      </c>
      <c r="MX11" s="257">
        <f>IF($I11="Percentage of Cash Flow",IF($E11&gt;MX$3-1,(('Operating Pro Forma'!$AE$59-'Operating Pro Forma'!$AE$62)/12)*'Debt Service'!$F11),IF($E11&gt;MX$3-1,$H11,0))</f>
        <v>0</v>
      </c>
      <c r="MY11" s="250">
        <f t="shared" si="26"/>
        <v>0</v>
      </c>
      <c r="MZ11" s="257">
        <f>IF($I11="Percentage of Cash Flow",IF($E11&gt;MZ$3-1,(('Operating Pro Forma'!$AF$59-'Operating Pro Forma'!$AF$62)/12)*'Debt Service'!$F11),IF($E11&gt;MZ$3-1,$H11,0))</f>
        <v>0</v>
      </c>
      <c r="NA11" s="257">
        <f>IF($I11="Percentage of Cash Flow",IF($E11&gt;NA$3-1,(('Operating Pro Forma'!$AF$59-'Operating Pro Forma'!$AF$62)/12)*'Debt Service'!$F11),IF($E11&gt;NA$3-1,$H11,0))</f>
        <v>0</v>
      </c>
      <c r="NB11" s="257">
        <f>IF($I11="Percentage of Cash Flow",IF($E11&gt;NB$3-1,(('Operating Pro Forma'!$AF$59-'Operating Pro Forma'!$AF$62)/12)*'Debt Service'!$F11),IF($E11&gt;NB$3-1,$H11,0))</f>
        <v>0</v>
      </c>
      <c r="NC11" s="257">
        <f>IF($I11="Percentage of Cash Flow",IF($E11&gt;NC$3-1,(('Operating Pro Forma'!$AF$59-'Operating Pro Forma'!$AF$62)/12)*'Debt Service'!$F11),IF($E11&gt;NC$3-1,$H11,0))</f>
        <v>0</v>
      </c>
      <c r="ND11" s="257">
        <f>IF($I11="Percentage of Cash Flow",IF($E11&gt;ND$3-1,(('Operating Pro Forma'!$AF$59-'Operating Pro Forma'!$AF$62)/12)*'Debt Service'!$F11),IF($E11&gt;ND$3-1,$H11,0))</f>
        <v>0</v>
      </c>
      <c r="NE11" s="257">
        <f>IF($I11="Percentage of Cash Flow",IF($E11&gt;NE$3-1,(('Operating Pro Forma'!$AF$59-'Operating Pro Forma'!$AF$62)/12)*'Debt Service'!$F11),IF($E11&gt;NE$3-1,$H11,0))</f>
        <v>0</v>
      </c>
      <c r="NF11" s="257">
        <f>IF($I11="Percentage of Cash Flow",IF($E11&gt;NF$3-1,(('Operating Pro Forma'!$AF$59-'Operating Pro Forma'!$AF$62)/12)*'Debt Service'!$F11),IF($E11&gt;NF$3-1,$H11,0))</f>
        <v>0</v>
      </c>
      <c r="NG11" s="257">
        <f>IF($I11="Percentage of Cash Flow",IF($E11&gt;NG$3-1,(('Operating Pro Forma'!$AF$59-'Operating Pro Forma'!$AF$62)/12)*'Debt Service'!$F11),IF($E11&gt;NG$3-1,$H11,0))</f>
        <v>0</v>
      </c>
      <c r="NH11" s="257">
        <f>IF($I11="Percentage of Cash Flow",IF($E11&gt;NH$3-1,(('Operating Pro Forma'!$AF$59-'Operating Pro Forma'!$AF$62)/12)*'Debt Service'!$F11),IF($E11&gt;NH$3-1,$H11,0))</f>
        <v>0</v>
      </c>
      <c r="NI11" s="257">
        <f>IF($I11="Percentage of Cash Flow",IF($E11&gt;NI$3-1,(('Operating Pro Forma'!$AF$59-'Operating Pro Forma'!$AF$62)/12)*'Debt Service'!$F11),IF($E11&gt;NI$3-1,$H11,0))</f>
        <v>0</v>
      </c>
      <c r="NJ11" s="257">
        <f>IF($I11="Percentage of Cash Flow",IF($E11&gt;NJ$3-1,(('Operating Pro Forma'!$AF$59-'Operating Pro Forma'!$AF$62)/12)*'Debt Service'!$F11),IF($E11&gt;NJ$3-1,$H11,0))</f>
        <v>0</v>
      </c>
      <c r="NK11" s="257">
        <f>IF($I11="Percentage of Cash Flow",IF($E11&gt;NK$3-1,(('Operating Pro Forma'!$AF$59-'Operating Pro Forma'!$AF$62)/12)*'Debt Service'!$F11),IF($E11&gt;NK$3-1,$H11,0))</f>
        <v>0</v>
      </c>
      <c r="NL11" s="250">
        <f t="shared" si="27"/>
        <v>0</v>
      </c>
      <c r="NM11" s="257">
        <f>IF($I11="Percentage of Cash Flow",IF($E11&gt;NM$3-1,(('Operating Pro Forma'!$AG$59-'Operating Pro Forma'!$AG$62)/12)*'Debt Service'!$F11),IF($E11&gt;NM$3-1,$H11,0))</f>
        <v>0</v>
      </c>
      <c r="NN11" s="257">
        <f>IF($I11="Percentage of Cash Flow",IF($E11&gt;NN$3-1,(('Operating Pro Forma'!$AG$59-'Operating Pro Forma'!$AG$62)/12)*'Debt Service'!$F11),IF($E11&gt;NN$3-1,$H11,0))</f>
        <v>0</v>
      </c>
      <c r="NO11" s="257">
        <f>IF($I11="Percentage of Cash Flow",IF($E11&gt;NO$3-1,(('Operating Pro Forma'!$AG$59-'Operating Pro Forma'!$AG$62)/12)*'Debt Service'!$F11),IF($E11&gt;NO$3-1,$H11,0))</f>
        <v>0</v>
      </c>
      <c r="NP11" s="257">
        <f>IF($I11="Percentage of Cash Flow",IF($E11&gt;NP$3-1,(('Operating Pro Forma'!$AG$59-'Operating Pro Forma'!$AG$62)/12)*'Debt Service'!$F11),IF($E11&gt;NP$3-1,$H11,0))</f>
        <v>0</v>
      </c>
      <c r="NQ11" s="257">
        <f>IF($I11="Percentage of Cash Flow",IF($E11&gt;NQ$3-1,(('Operating Pro Forma'!$AG$59-'Operating Pro Forma'!$AG$62)/12)*'Debt Service'!$F11),IF($E11&gt;NQ$3-1,$H11,0))</f>
        <v>0</v>
      </c>
      <c r="NR11" s="257">
        <f>IF($I11="Percentage of Cash Flow",IF($E11&gt;NR$3-1,(('Operating Pro Forma'!$AG$59-'Operating Pro Forma'!$AG$62)/12)*'Debt Service'!$F11),IF($E11&gt;NR$3-1,$H11,0))</f>
        <v>0</v>
      </c>
      <c r="NS11" s="257">
        <f>IF($I11="Percentage of Cash Flow",IF($E11&gt;NS$3-1,(('Operating Pro Forma'!$AG$59-'Operating Pro Forma'!$AG$62)/12)*'Debt Service'!$F11),IF($E11&gt;NS$3-1,$H11,0))</f>
        <v>0</v>
      </c>
      <c r="NT11" s="257">
        <f>IF($I11="Percentage of Cash Flow",IF($E11&gt;NT$3-1,(('Operating Pro Forma'!$AG$59-'Operating Pro Forma'!$AG$62)/12)*'Debt Service'!$F11),IF($E11&gt;NT$3-1,$H11,0))</f>
        <v>0</v>
      </c>
      <c r="NU11" s="257">
        <f>IF($I11="Percentage of Cash Flow",IF($E11&gt;NU$3-1,(('Operating Pro Forma'!$AG$59-'Operating Pro Forma'!$AG$62)/12)*'Debt Service'!$F11),IF($E11&gt;NU$3-1,$H11,0))</f>
        <v>0</v>
      </c>
      <c r="NV11" s="257">
        <f>IF($I11="Percentage of Cash Flow",IF($E11&gt;NV$3-1,(('Operating Pro Forma'!$AG$59-'Operating Pro Forma'!$AG$62)/12)*'Debt Service'!$F11),IF($E11&gt;NV$3-1,$H11,0))</f>
        <v>0</v>
      </c>
      <c r="NW11" s="257">
        <f>IF($I11="Percentage of Cash Flow",IF($E11&gt;NW$3-1,(('Operating Pro Forma'!$AG$59-'Operating Pro Forma'!$AG$62)/12)*'Debt Service'!$F11),IF($E11&gt;NW$3-1,$H11,0))</f>
        <v>0</v>
      </c>
      <c r="NX11" s="257">
        <f>IF($I11="Percentage of Cash Flow",IF($E11&gt;NX$3-1,(('Operating Pro Forma'!$AG$59-'Operating Pro Forma'!$AG$62)/12)*'Debt Service'!$F11),IF($E11&gt;NX$3-1,$H11,0))</f>
        <v>0</v>
      </c>
      <c r="NY11" s="250">
        <f t="shared" si="28"/>
        <v>0</v>
      </c>
      <c r="NZ11" s="257">
        <f>IF($I11="Percentage of Cash Flow",IF($E11&gt;NZ$3-1,(('Operating Pro Forma'!$AH$59-'Operating Pro Forma'!$AH$62)/12)*'Debt Service'!$F11),IF($E11&gt;NZ$3-1,$H11,0))</f>
        <v>0</v>
      </c>
      <c r="OA11" s="257">
        <f>IF($I11="Percentage of Cash Flow",IF($E11&gt;OA$3-1,(('Operating Pro Forma'!$AH$59-'Operating Pro Forma'!$AH$62)/12)*'Debt Service'!$F11),IF($E11&gt;OA$3-1,$H11,0))</f>
        <v>0</v>
      </c>
      <c r="OB11" s="257">
        <f>IF($I11="Percentage of Cash Flow",IF($E11&gt;OB$3-1,(('Operating Pro Forma'!$AH$59-'Operating Pro Forma'!$AH$62)/12)*'Debt Service'!$F11),IF($E11&gt;OB$3-1,$H11,0))</f>
        <v>0</v>
      </c>
      <c r="OC11" s="257">
        <f>IF($I11="Percentage of Cash Flow",IF($E11&gt;OC$3-1,(('Operating Pro Forma'!$AH$59-'Operating Pro Forma'!$AH$62)/12)*'Debt Service'!$F11),IF($E11&gt;OC$3-1,$H11,0))</f>
        <v>0</v>
      </c>
      <c r="OD11" s="257">
        <f>IF($I11="Percentage of Cash Flow",IF($E11&gt;OD$3-1,(('Operating Pro Forma'!$AH$59-'Operating Pro Forma'!$AH$62)/12)*'Debt Service'!$F11),IF($E11&gt;OD$3-1,$H11,0))</f>
        <v>0</v>
      </c>
      <c r="OE11" s="257">
        <f>IF($I11="Percentage of Cash Flow",IF($E11&gt;OE$3-1,(('Operating Pro Forma'!$AH$59-'Operating Pro Forma'!$AH$62)/12)*'Debt Service'!$F11),IF($E11&gt;OE$3-1,$H11,0))</f>
        <v>0</v>
      </c>
      <c r="OF11" s="257">
        <f>IF($I11="Percentage of Cash Flow",IF($E11&gt;OF$3-1,(('Operating Pro Forma'!$AH$59-'Operating Pro Forma'!$AH$62)/12)*'Debt Service'!$F11),IF($E11&gt;OF$3-1,$H11,0))</f>
        <v>0</v>
      </c>
      <c r="OG11" s="257">
        <f>IF($I11="Percentage of Cash Flow",IF($E11&gt;OG$3-1,(('Operating Pro Forma'!$AH$59-'Operating Pro Forma'!$AH$62)/12)*'Debt Service'!$F11),IF($E11&gt;OG$3-1,$H11,0))</f>
        <v>0</v>
      </c>
      <c r="OH11" s="257">
        <f>IF($I11="Percentage of Cash Flow",IF($E11&gt;OH$3-1,(('Operating Pro Forma'!$AH$59-'Operating Pro Forma'!$AH$62)/12)*'Debt Service'!$F11),IF($E11&gt;OH$3-1,$H11,0))</f>
        <v>0</v>
      </c>
      <c r="OI11" s="257">
        <f>IF($I11="Percentage of Cash Flow",IF($E11&gt;OI$3-1,(('Operating Pro Forma'!$AH$59-'Operating Pro Forma'!$AH$62)/12)*'Debt Service'!$F11),IF($E11&gt;OI$3-1,$H11,0))</f>
        <v>0</v>
      </c>
      <c r="OJ11" s="257">
        <f>IF($I11="Percentage of Cash Flow",IF($E11&gt;OJ$3-1,(('Operating Pro Forma'!$AH$59-'Operating Pro Forma'!$AH$62)/12)*'Debt Service'!$F11),IF($E11&gt;OJ$3-1,$H11,0))</f>
        <v>0</v>
      </c>
      <c r="OK11" s="257">
        <f>IF($I11="Percentage of Cash Flow",IF($E11&gt;OK$3-1,(('Operating Pro Forma'!$AH$59-'Operating Pro Forma'!$AH$62)/12)*'Debt Service'!$F11),IF($E11&gt;OK$3-1,$H11,0))</f>
        <v>0</v>
      </c>
      <c r="OL11" s="250">
        <f t="shared" si="29"/>
        <v>0</v>
      </c>
    </row>
    <row r="12" spans="1:402" x14ac:dyDescent="0.25">
      <c r="A12" s="243">
        <f>'Funding Sources'!A12</f>
        <v>0</v>
      </c>
      <c r="B12" s="222">
        <f>'Funding Sources'!B12:C12</f>
        <v>0</v>
      </c>
      <c r="C12" s="244">
        <f>'Funding Sources'!G12</f>
        <v>0</v>
      </c>
      <c r="D12" s="245"/>
      <c r="E12" s="246"/>
      <c r="F12" s="247"/>
      <c r="G12" s="244">
        <f t="shared" si="0"/>
        <v>0</v>
      </c>
      <c r="H12" s="245"/>
      <c r="I12" s="246"/>
      <c r="J12" s="248"/>
      <c r="M12" s="249">
        <f>IF($I12="Percentage of Cash Flow",IF($E12&gt;M$3-1,(('Operating Pro Forma'!$E$59-'Operating Pro Forma'!$E$62)/12)*'Debt Service'!$F12),IF($E12&gt;M$3-1,$H12,0))</f>
        <v>0</v>
      </c>
      <c r="N12" s="249">
        <f>IF($I12="Percentage of Cash Flow",IF($E12&gt;N$3-1,(('Operating Pro Forma'!$E$59-'Operating Pro Forma'!$E$62)/12)*'Debt Service'!$F12),IF($E12&gt;N$3-1,$H12,0))</f>
        <v>0</v>
      </c>
      <c r="O12" s="249">
        <f>IF($I12="Percentage of Cash Flow",IF($E12&gt;O$3-1,(('Operating Pro Forma'!$E$59-'Operating Pro Forma'!$E$62)/12)*'Debt Service'!$F12),IF($E12&gt;O$3-1,$H12,0))</f>
        <v>0</v>
      </c>
      <c r="P12" s="249">
        <f>IF($I12="Percentage of Cash Flow",IF($E12&gt;P$3-1,(('Operating Pro Forma'!$E$59-'Operating Pro Forma'!$E$62)/12)*'Debt Service'!$F12),IF($E12&gt;P$3-1,$H12,0))</f>
        <v>0</v>
      </c>
      <c r="Q12" s="249">
        <f>IF($I12="Percentage of Cash Flow",IF($E12&gt;Q$3-1,(('Operating Pro Forma'!$E$59-'Operating Pro Forma'!$E$62)/12)*'Debt Service'!$F12),IF($E12&gt;Q$3-1,$H12,0))</f>
        <v>0</v>
      </c>
      <c r="R12" s="249">
        <f>IF($I12="Percentage of Cash Flow",IF($E12&gt;R$3-1,(('Operating Pro Forma'!$E$59-'Operating Pro Forma'!$E$62)/12)*'Debt Service'!$F12),IF($E12&gt;R$3-1,$H12,0))</f>
        <v>0</v>
      </c>
      <c r="S12" s="249">
        <f>IF($I12="Percentage of Cash Flow",IF($E12&gt;S$3-1,(('Operating Pro Forma'!$E$59-'Operating Pro Forma'!$E$62)/12)*'Debt Service'!$F12),IF($E12&gt;S$3-1,$H12,0))</f>
        <v>0</v>
      </c>
      <c r="T12" s="249">
        <f>IF($I12="Percentage of Cash Flow",IF($E12&gt;T$3-1,(('Operating Pro Forma'!$E$59-'Operating Pro Forma'!$E$62)/12)*'Debt Service'!$F12),IF($E12&gt;T$3-1,$H12,0))</f>
        <v>0</v>
      </c>
      <c r="U12" s="249">
        <f>IF($I12="Percentage of Cash Flow",IF($E12&gt;U$3-1,(('Operating Pro Forma'!$E$59-'Operating Pro Forma'!$E$62)/12)*'Debt Service'!$F12),IF($E12&gt;U$3-1,$H12,0))</f>
        <v>0</v>
      </c>
      <c r="V12" s="249">
        <f>IF($I12="Percentage of Cash Flow",IF($E12&gt;V$3-1,(('Operating Pro Forma'!$E$59-'Operating Pro Forma'!$E$62)/12)*'Debt Service'!$F12),IF($E12&gt;V$3-1,$H12,0))</f>
        <v>0</v>
      </c>
      <c r="W12" s="249">
        <f>IF($I12="Percentage of Cash Flow",IF($E12&gt;W$3-1,(('Operating Pro Forma'!$E$59-'Operating Pro Forma'!$E$62)/12)*'Debt Service'!$F12),IF($E12&gt;W$3-1,$H12,0))</f>
        <v>0</v>
      </c>
      <c r="X12" s="249">
        <f>IF($I12="Percentage of Cash Flow",IF($E12&gt;X$3-1,(('Operating Pro Forma'!$E$59-'Operating Pro Forma'!$E$62)/12)*'Debt Service'!$F12),IF($E12&gt;X$3-1,$H12,0))</f>
        <v>0</v>
      </c>
      <c r="Y12" s="250">
        <f t="shared" si="1"/>
        <v>0</v>
      </c>
      <c r="Z12" s="251">
        <f>IF($I12="Percentage of Cash Flow",IF($E12&gt;Z$3-1,(('Operating Pro Forma'!$F$59-'Operating Pro Forma'!$F$62)/12)*'Debt Service'!$F12),IF($E12&gt;Z$3-1,$H12,0))</f>
        <v>0</v>
      </c>
      <c r="AA12" s="251">
        <f>IF($I12="Percentage of Cash Flow",IF($E12&gt;AA$3-1,(('Operating Pro Forma'!$F$59-'Operating Pro Forma'!$F$62)/12)*'Debt Service'!$F12),IF($E12&gt;AA$3-1,$H12,0))</f>
        <v>0</v>
      </c>
      <c r="AB12" s="251">
        <f>IF($I12="Percentage of Cash Flow",IF($E12&gt;AB$3-1,(('Operating Pro Forma'!$F$59-'Operating Pro Forma'!$F$62)/12)*'Debt Service'!$F12),IF($E12&gt;AB$3-1,$H12,0))</f>
        <v>0</v>
      </c>
      <c r="AC12" s="251">
        <f>IF($I12="Percentage of Cash Flow",IF($E12&gt;AC$3-1,(('Operating Pro Forma'!$F$59-'Operating Pro Forma'!$F$62)/12)*'Debt Service'!$F12),IF($E12&gt;AC$3-1,$H12,0))</f>
        <v>0</v>
      </c>
      <c r="AD12" s="251">
        <f>IF($I12="Percentage of Cash Flow",IF($E12&gt;AD$3-1,(('Operating Pro Forma'!$F$59-'Operating Pro Forma'!$F$62)/12)*'Debt Service'!$F12),IF($E12&gt;AD$3-1,$H12,0))</f>
        <v>0</v>
      </c>
      <c r="AE12" s="251">
        <f>IF($I12="Percentage of Cash Flow",IF($E12&gt;AE$3-1,(('Operating Pro Forma'!$F$59-'Operating Pro Forma'!$F$62)/12)*'Debt Service'!$F12),IF($E12&gt;AE$3-1,$H12,0))</f>
        <v>0</v>
      </c>
      <c r="AF12" s="251">
        <f>IF($I12="Percentage of Cash Flow",IF($E12&gt;AF$3-1,(('Operating Pro Forma'!$F$59-'Operating Pro Forma'!$F$62)/12)*'Debt Service'!$F12),IF($E12&gt;AF$3-1,$H12,0))</f>
        <v>0</v>
      </c>
      <c r="AG12" s="251">
        <f>IF($I12="Percentage of Cash Flow",IF($E12&gt;AG$3-1,(('Operating Pro Forma'!$F$59-'Operating Pro Forma'!$F$62)/12)*'Debt Service'!$F12),IF($E12&gt;AG$3-1,$H12,0))</f>
        <v>0</v>
      </c>
      <c r="AH12" s="251">
        <f>IF($I12="Percentage of Cash Flow",IF($E12&gt;AH$3-1,(('Operating Pro Forma'!$F$59-'Operating Pro Forma'!$F$62)/12)*'Debt Service'!$F12),IF($E12&gt;AH$3-1,$H12,0))</f>
        <v>0</v>
      </c>
      <c r="AI12" s="251">
        <f>IF($I12="Percentage of Cash Flow",IF($E12&gt;AI$3-1,(('Operating Pro Forma'!$F$59-'Operating Pro Forma'!$F$62)/12)*'Debt Service'!$F12),IF($E12&gt;AI$3-1,$H12,0))</f>
        <v>0</v>
      </c>
      <c r="AJ12" s="251">
        <f>IF($I12="Percentage of Cash Flow",IF($E12&gt;AJ$3-1,(('Operating Pro Forma'!$F$59-'Operating Pro Forma'!$F$62)/12)*'Debt Service'!$F12),IF($E12&gt;AJ$3-1,$H12,0))</f>
        <v>0</v>
      </c>
      <c r="AK12" s="251">
        <f>IF($I12="Percentage of Cash Flow",IF($E12&gt;AK$3-1,(('Operating Pro Forma'!$F$59-'Operating Pro Forma'!$F$62)/12)*'Debt Service'!$F12),IF($E12&gt;AK$3-1,$H12,0))</f>
        <v>0</v>
      </c>
      <c r="AL12" s="250">
        <f t="shared" si="2"/>
        <v>0</v>
      </c>
      <c r="AM12" s="251">
        <f>IF($I12="Percentage of Cash Flow",IF($E12&gt;AM$3-1,(('Operating Pro Forma'!$G$59-'Operating Pro Forma'!$G$62)/12)*'Debt Service'!$F12),IF($E12&gt;AM$3-1,$H12,0))</f>
        <v>0</v>
      </c>
      <c r="AN12" s="251">
        <f>IF($I12="Percentage of Cash Flow",IF($E12&gt;AN$3-1,(('Operating Pro Forma'!$G$59-'Operating Pro Forma'!$G$62)/12)*'Debt Service'!$F12),IF($E12&gt;AN$3-1,$H12,0))</f>
        <v>0</v>
      </c>
      <c r="AO12" s="251">
        <f>IF($I12="Percentage of Cash Flow",IF($E12&gt;AO$3-1,(('Operating Pro Forma'!$G$59-'Operating Pro Forma'!$G$62)/12)*'Debt Service'!$F12),IF($E12&gt;AO$3-1,$H12,0))</f>
        <v>0</v>
      </c>
      <c r="AP12" s="251">
        <f>IF($I12="Percentage of Cash Flow",IF($E12&gt;AP$3-1,(('Operating Pro Forma'!$G$59-'Operating Pro Forma'!$G$62)/12)*'Debt Service'!$F12),IF($E12&gt;AP$3-1,$H12,0))</f>
        <v>0</v>
      </c>
      <c r="AQ12" s="251">
        <f>IF($I12="Percentage of Cash Flow",IF($E12&gt;AQ$3-1,(('Operating Pro Forma'!$G$59-'Operating Pro Forma'!$G$62)/12)*'Debt Service'!$F12),IF($E12&gt;AQ$3-1,$H12,0))</f>
        <v>0</v>
      </c>
      <c r="AR12" s="251">
        <f>IF($I12="Percentage of Cash Flow",IF($E12&gt;AR$3-1,(('Operating Pro Forma'!$G$59-'Operating Pro Forma'!$G$62)/12)*'Debt Service'!$F12),IF($E12&gt;AR$3-1,$H12,0))</f>
        <v>0</v>
      </c>
      <c r="AS12" s="251">
        <f>IF($I12="Percentage of Cash Flow",IF($E12&gt;AS$3-1,(('Operating Pro Forma'!$G$59-'Operating Pro Forma'!$G$62)/12)*'Debt Service'!$F12),IF($E12&gt;AS$3-1,$H12,0))</f>
        <v>0</v>
      </c>
      <c r="AT12" s="251">
        <f>IF($I12="Percentage of Cash Flow",IF($E12&gt;AT$3-1,(('Operating Pro Forma'!$G$59-'Operating Pro Forma'!$G$62)/12)*'Debt Service'!$F12),IF($E12&gt;AT$3-1,$H12,0))</f>
        <v>0</v>
      </c>
      <c r="AU12" s="251">
        <f>IF($I12="Percentage of Cash Flow",IF($E12&gt;AU$3-1,(('Operating Pro Forma'!$G$59-'Operating Pro Forma'!$G$62)/12)*'Debt Service'!$F12),IF($E12&gt;AU$3-1,$H12,0))</f>
        <v>0</v>
      </c>
      <c r="AV12" s="251">
        <f>IF($I12="Percentage of Cash Flow",IF($E12&gt;AV$3-1,(('Operating Pro Forma'!$G$59-'Operating Pro Forma'!$G$62)/12)*'Debt Service'!$F12),IF($E12&gt;AV$3-1,$H12,0))</f>
        <v>0</v>
      </c>
      <c r="AW12" s="251">
        <f>IF($I12="Percentage of Cash Flow",IF($E12&gt;AW$3-1,(('Operating Pro Forma'!$G$59-'Operating Pro Forma'!$G$62)/12)*'Debt Service'!$F12),IF($E12&gt;AW$3-1,$H12,0))</f>
        <v>0</v>
      </c>
      <c r="AX12" s="251">
        <f>IF($I12="Percentage of Cash Flow",IF($E12&gt;AX$3-1,(('Operating Pro Forma'!$G$59-'Operating Pro Forma'!$G$62)/12)*'Debt Service'!$F12),IF($E12&gt;AX$3-1,$H12,0))</f>
        <v>0</v>
      </c>
      <c r="AY12" s="250">
        <f t="shared" si="3"/>
        <v>0</v>
      </c>
      <c r="AZ12" s="251">
        <f>IF($I12="Percentage of Cash Flow",IF($E12&gt;AZ$3-1,(('Operating Pro Forma'!$H$59-'Operating Pro Forma'!$H$62)/12)*'Debt Service'!$F12),IF($E12&gt;AZ$3-1,$H12,0))</f>
        <v>0</v>
      </c>
      <c r="BA12" s="251">
        <f>IF($I12="Percentage of Cash Flow",IF($E12&gt;BA$3-1,(('Operating Pro Forma'!$H$59-'Operating Pro Forma'!$H$62)/12)*'Debt Service'!$F12),IF($E12&gt;BA$3-1,$H12,0))</f>
        <v>0</v>
      </c>
      <c r="BB12" s="251">
        <f>IF($I12="Percentage of Cash Flow",IF($E12&gt;BB$3-1,(('Operating Pro Forma'!$H$59-'Operating Pro Forma'!$H$62)/12)*'Debt Service'!$F12),IF($E12&gt;BB$3-1,$H12,0))</f>
        <v>0</v>
      </c>
      <c r="BC12" s="251">
        <f>IF($I12="Percentage of Cash Flow",IF($E12&gt;BC$3-1,(('Operating Pro Forma'!$H$59-'Operating Pro Forma'!$H$62)/12)*'Debt Service'!$F12),IF($E12&gt;BC$3-1,$H12,0))</f>
        <v>0</v>
      </c>
      <c r="BD12" s="251">
        <f>IF($I12="Percentage of Cash Flow",IF($E12&gt;BD$3-1,(('Operating Pro Forma'!$H$59-'Operating Pro Forma'!$H$62)/12)*'Debt Service'!$F12),IF($E12&gt;BD$3-1,$H12,0))</f>
        <v>0</v>
      </c>
      <c r="BE12" s="251">
        <f>IF($I12="Percentage of Cash Flow",IF($E12&gt;BE$3-1,(('Operating Pro Forma'!$H$59-'Operating Pro Forma'!$H$62)/12)*'Debt Service'!$F12),IF($E12&gt;BE$3-1,$H12,0))</f>
        <v>0</v>
      </c>
      <c r="BF12" s="251">
        <f>IF($I12="Percentage of Cash Flow",IF($E12&gt;BF$3-1,(('Operating Pro Forma'!$H$59-'Operating Pro Forma'!$H$62)/12)*'Debt Service'!$F12),IF($E12&gt;BF$3-1,$H12,0))</f>
        <v>0</v>
      </c>
      <c r="BG12" s="251">
        <f>IF($I12="Percentage of Cash Flow",IF($E12&gt;BG$3-1,(('Operating Pro Forma'!$H$59-'Operating Pro Forma'!$H$62)/12)*'Debt Service'!$F12),IF($E12&gt;BG$3-1,$H12,0))</f>
        <v>0</v>
      </c>
      <c r="BH12" s="251">
        <f>IF($I12="Percentage of Cash Flow",IF($E12&gt;BH$3-1,(('Operating Pro Forma'!$H$59-'Operating Pro Forma'!$H$62)/12)*'Debt Service'!$F12),IF($E12&gt;BH$3-1,$H12,0))</f>
        <v>0</v>
      </c>
      <c r="BI12" s="251">
        <f>IF($I12="Percentage of Cash Flow",IF($E12&gt;BI$3-1,(('Operating Pro Forma'!$H$59-'Operating Pro Forma'!$H$62)/12)*'Debt Service'!$F12),IF($E12&gt;BI$3-1,$H12,0))</f>
        <v>0</v>
      </c>
      <c r="BJ12" s="251">
        <f>IF($I12="Percentage of Cash Flow",IF($E12&gt;BJ$3-1,(('Operating Pro Forma'!$H$59-'Operating Pro Forma'!$H$62)/12)*'Debt Service'!$F12),IF($E12&gt;BJ$3-1,$H12,0))</f>
        <v>0</v>
      </c>
      <c r="BK12" s="251">
        <f>IF($I12="Percentage of Cash Flow",IF($E12&gt;BK$3-1,(('Operating Pro Forma'!$H$59-'Operating Pro Forma'!$H$62)/12)*'Debt Service'!$F12),IF($E12&gt;BK$3-1,$H12,0))</f>
        <v>0</v>
      </c>
      <c r="BL12" s="250">
        <f t="shared" si="4"/>
        <v>0</v>
      </c>
      <c r="BM12" s="251">
        <f>IF($I12="Percentage of Cash Flow",IF($E12&gt;BM$3-1,(('Operating Pro Forma'!$I$59-'Operating Pro Forma'!$I$62)/12)*'Debt Service'!$F12),IF($E12&gt;BM$3-1,$H12,0))</f>
        <v>0</v>
      </c>
      <c r="BN12" s="251">
        <f>IF($I12="Percentage of Cash Flow",IF($E12&gt;BN$3-1,(('Operating Pro Forma'!$I$59-'Operating Pro Forma'!$I$62)/12)*'Debt Service'!$F12),IF($E12&gt;BN$3-1,$H12,0))</f>
        <v>0</v>
      </c>
      <c r="BO12" s="251">
        <f>IF($I12="Percentage of Cash Flow",IF($E12&gt;BO$3-1,(('Operating Pro Forma'!$I$59-'Operating Pro Forma'!$I$62)/12)*'Debt Service'!$F12),IF($E12&gt;BO$3-1,$H12,0))</f>
        <v>0</v>
      </c>
      <c r="BP12" s="251">
        <f>IF($I12="Percentage of Cash Flow",IF($E12&gt;BP$3-1,(('Operating Pro Forma'!$I$59-'Operating Pro Forma'!$I$62)/12)*'Debt Service'!$F12),IF($E12&gt;BP$3-1,$H12,0))</f>
        <v>0</v>
      </c>
      <c r="BQ12" s="251">
        <f>IF($I12="Percentage of Cash Flow",IF($E12&gt;BQ$3-1,(('Operating Pro Forma'!$I$59-'Operating Pro Forma'!$I$62)/12)*'Debt Service'!$F12),IF($E12&gt;BQ$3-1,$H12,0))</f>
        <v>0</v>
      </c>
      <c r="BR12" s="251">
        <f>IF($I12="Percentage of Cash Flow",IF($E12&gt;BR$3-1,(('Operating Pro Forma'!$I$59-'Operating Pro Forma'!$I$62)/12)*'Debt Service'!$F12),IF($E12&gt;BR$3-1,$H12,0))</f>
        <v>0</v>
      </c>
      <c r="BS12" s="251">
        <f>IF($I12="Percentage of Cash Flow",IF($E12&gt;BS$3-1,(('Operating Pro Forma'!$I$59-'Operating Pro Forma'!$I$62)/12)*'Debt Service'!$F12),IF($E12&gt;BS$3-1,$H12,0))</f>
        <v>0</v>
      </c>
      <c r="BT12" s="251">
        <f>IF($I12="Percentage of Cash Flow",IF($E12&gt;BT$3-1,(('Operating Pro Forma'!$I$59-'Operating Pro Forma'!$I$62)/12)*'Debt Service'!$F12),IF($E12&gt;BT$3-1,$H12,0))</f>
        <v>0</v>
      </c>
      <c r="BU12" s="251">
        <f>IF($I12="Percentage of Cash Flow",IF($E12&gt;BU$3-1,(('Operating Pro Forma'!$I$59-'Operating Pro Forma'!$I$62)/12)*'Debt Service'!$F12),IF($E12&gt;BU$3-1,$H12,0))</f>
        <v>0</v>
      </c>
      <c r="BV12" s="251">
        <f>IF($I12="Percentage of Cash Flow",IF($E12&gt;BV$3-1,(('Operating Pro Forma'!$I$59-'Operating Pro Forma'!$I$62)/12)*'Debt Service'!$F12),IF($E12&gt;BV$3-1,$H12,0))</f>
        <v>0</v>
      </c>
      <c r="BW12" s="251">
        <f>IF($I12="Percentage of Cash Flow",IF($E12&gt;BW$3-1,(('Operating Pro Forma'!$I$59-'Operating Pro Forma'!$I$62)/12)*'Debt Service'!$F12),IF($E12&gt;BW$3-1,$H12,0))</f>
        <v>0</v>
      </c>
      <c r="BX12" s="251">
        <f>IF($I12="Percentage of Cash Flow",IF($E12&gt;BX$3-1,(('Operating Pro Forma'!$I$59-'Operating Pro Forma'!$I$62)/12)*'Debt Service'!$F12),IF($E12&gt;BX$3-1,$H12,0))</f>
        <v>0</v>
      </c>
      <c r="BY12" s="250">
        <f t="shared" si="5"/>
        <v>0</v>
      </c>
      <c r="BZ12" s="251">
        <f>IF($I12="Percentage of Cash Flow",IF($E12&gt;BZ$3-1,(('Operating Pro Forma'!$J$59-'Operating Pro Forma'!$J$62)/12)*'Debt Service'!$F12),IF($E12&gt;BZ$3-1,$H12,0))</f>
        <v>0</v>
      </c>
      <c r="CA12" s="251">
        <f>IF($I12="Percentage of Cash Flow",IF($E12&gt;CA$3-1,(('Operating Pro Forma'!$J$59-'Operating Pro Forma'!$J$62)/12)*'Debt Service'!$F12),IF($E12&gt;CA$3-1,$H12,0))</f>
        <v>0</v>
      </c>
      <c r="CB12" s="251">
        <f>IF($I12="Percentage of Cash Flow",IF($E12&gt;CB$3-1,(('Operating Pro Forma'!$J$59-'Operating Pro Forma'!$J$62)/12)*'Debt Service'!$F12),IF($E12&gt;CB$3-1,$H12,0))</f>
        <v>0</v>
      </c>
      <c r="CC12" s="251">
        <f>IF($I12="Percentage of Cash Flow",IF($E12&gt;CC$3-1,(('Operating Pro Forma'!$J$59-'Operating Pro Forma'!$J$62)/12)*'Debt Service'!$F12),IF($E12&gt;CC$3-1,$H12,0))</f>
        <v>0</v>
      </c>
      <c r="CD12" s="251">
        <f>IF($I12="Percentage of Cash Flow",IF($E12&gt;CD$3-1,(('Operating Pro Forma'!$J$59-'Operating Pro Forma'!$J$62)/12)*'Debt Service'!$F12),IF($E12&gt;CD$3-1,$H12,0))</f>
        <v>0</v>
      </c>
      <c r="CE12" s="251">
        <f>IF($I12="Percentage of Cash Flow",IF($E12&gt;CE$3-1,(('Operating Pro Forma'!$J$59-'Operating Pro Forma'!$J$62)/12)*'Debt Service'!$F12),IF($E12&gt;CE$3-1,$H12,0))</f>
        <v>0</v>
      </c>
      <c r="CF12" s="251">
        <f>IF($I12="Percentage of Cash Flow",IF($E12&gt;CF$3-1,(('Operating Pro Forma'!$J$59-'Operating Pro Forma'!$J$62)/12)*'Debt Service'!$F12),IF($E12&gt;CF$3-1,$H12,0))</f>
        <v>0</v>
      </c>
      <c r="CG12" s="251">
        <f>IF($I12="Percentage of Cash Flow",IF($E12&gt;CG$3-1,(('Operating Pro Forma'!$J$59-'Operating Pro Forma'!$J$62)/12)*'Debt Service'!$F12),IF($E12&gt;CG$3-1,$H12,0))</f>
        <v>0</v>
      </c>
      <c r="CH12" s="251">
        <f>IF($I12="Percentage of Cash Flow",IF($E12&gt;CH$3-1,(('Operating Pro Forma'!$J$59-'Operating Pro Forma'!$J$62)/12)*'Debt Service'!$F12),IF($E12&gt;CH$3-1,$H12,0))</f>
        <v>0</v>
      </c>
      <c r="CI12" s="251">
        <f>IF($I12="Percentage of Cash Flow",IF($E12&gt;CI$3-1,(('Operating Pro Forma'!$J$59-'Operating Pro Forma'!$J$62)/12)*'Debt Service'!$F12),IF($E12&gt;CI$3-1,$H12,0))</f>
        <v>0</v>
      </c>
      <c r="CJ12" s="251">
        <f>IF($I12="Percentage of Cash Flow",IF($E12&gt;CJ$3-1,(('Operating Pro Forma'!$J$59-'Operating Pro Forma'!$J$62)/12)*'Debt Service'!$F12),IF($E12&gt;CJ$3-1,$H12,0))</f>
        <v>0</v>
      </c>
      <c r="CK12" s="251">
        <f>IF($I12="Percentage of Cash Flow",IF($E12&gt;CK$3-1,(('Operating Pro Forma'!$J$59-'Operating Pro Forma'!$J$62)/12)*'Debt Service'!$F12),IF($E12&gt;CK$3-1,$H12,0))</f>
        <v>0</v>
      </c>
      <c r="CL12" s="250">
        <f t="shared" si="6"/>
        <v>0</v>
      </c>
      <c r="CM12" s="251">
        <f>IF($I12="Percentage of Cash Flow",IF($E12&gt;CM$3-1,(('Operating Pro Forma'!$K$59-'Operating Pro Forma'!$K$62)/12)*'Debt Service'!$F12),IF($E12&gt;CM$3-1,$H12,0))</f>
        <v>0</v>
      </c>
      <c r="CN12" s="251">
        <f>IF($I12="Percentage of Cash Flow",IF($E12&gt;CN$3-1,(('Operating Pro Forma'!$K$59-'Operating Pro Forma'!$K$62)/12)*'Debt Service'!$F12),IF($E12&gt;CN$3-1,$H12,0))</f>
        <v>0</v>
      </c>
      <c r="CO12" s="251">
        <f>IF($I12="Percentage of Cash Flow",IF($E12&gt;CO$3-1,(('Operating Pro Forma'!$K$59-'Operating Pro Forma'!$K$62)/12)*'Debt Service'!$F12),IF($E12&gt;CO$3-1,$H12,0))</f>
        <v>0</v>
      </c>
      <c r="CP12" s="251">
        <f>IF($I12="Percentage of Cash Flow",IF($E12&gt;CP$3-1,(('Operating Pro Forma'!$K$59-'Operating Pro Forma'!$K$62)/12)*'Debt Service'!$F12),IF($E12&gt;CP$3-1,$H12,0))</f>
        <v>0</v>
      </c>
      <c r="CQ12" s="251">
        <f>IF($I12="Percentage of Cash Flow",IF($E12&gt;CQ$3-1,(('Operating Pro Forma'!$K$59-'Operating Pro Forma'!$K$62)/12)*'Debt Service'!$F12),IF($E12&gt;CQ$3-1,$H12,0))</f>
        <v>0</v>
      </c>
      <c r="CR12" s="251">
        <f>IF($I12="Percentage of Cash Flow",IF($E12&gt;CR$3-1,(('Operating Pro Forma'!$K$59-'Operating Pro Forma'!$K$62)/12)*'Debt Service'!$F12),IF($E12&gt;CR$3-1,$H12,0))</f>
        <v>0</v>
      </c>
      <c r="CS12" s="251">
        <f>IF($I12="Percentage of Cash Flow",IF($E12&gt;CS$3-1,(('Operating Pro Forma'!$K$59-'Operating Pro Forma'!$K$62)/12)*'Debt Service'!$F12),IF($E12&gt;CS$3-1,$H12,0))</f>
        <v>0</v>
      </c>
      <c r="CT12" s="251">
        <f>IF($I12="Percentage of Cash Flow",IF($E12&gt;CT$3-1,(('Operating Pro Forma'!$K$59-'Operating Pro Forma'!$K$62)/12)*'Debt Service'!$F12),IF($E12&gt;CT$3-1,$H12,0))</f>
        <v>0</v>
      </c>
      <c r="CU12" s="251">
        <f>IF($I12="Percentage of Cash Flow",IF($E12&gt;CU$3-1,(('Operating Pro Forma'!$K$59-'Operating Pro Forma'!$K$62)/12)*'Debt Service'!$F12),IF($E12&gt;CU$3-1,$H12,0))</f>
        <v>0</v>
      </c>
      <c r="CV12" s="251">
        <f>IF($I12="Percentage of Cash Flow",IF($E12&gt;CV$3-1,(('Operating Pro Forma'!$K$59-'Operating Pro Forma'!$K$62)/12)*'Debt Service'!$F12),IF($E12&gt;CV$3-1,$H12,0))</f>
        <v>0</v>
      </c>
      <c r="CW12" s="251">
        <f>IF($I12="Percentage of Cash Flow",IF($E12&gt;CW$3-1,(('Operating Pro Forma'!$K$59-'Operating Pro Forma'!$K$62)/12)*'Debt Service'!$F12),IF($E12&gt;CW$3-1,$H12,0))</f>
        <v>0</v>
      </c>
      <c r="CX12" s="251">
        <f>IF($I12="Percentage of Cash Flow",IF($E12&gt;CX$3-1,(('Operating Pro Forma'!$K$59-'Operating Pro Forma'!$K$62)/12)*'Debt Service'!$F12),IF($E12&gt;CX$3-1,$H12,0))</f>
        <v>0</v>
      </c>
      <c r="CY12" s="250">
        <f t="shared" si="7"/>
        <v>0</v>
      </c>
      <c r="CZ12" s="251">
        <f>IF($I12="Percentage of Cash Flow",IF($E12&gt;CZ$3-1,(('Operating Pro Forma'!$L$59-'Operating Pro Forma'!$L$62)/12)*'Debt Service'!$F12),IF($E12&gt;CZ$3-1,$H12,0))</f>
        <v>0</v>
      </c>
      <c r="DA12" s="251">
        <f>IF($I12="Percentage of Cash Flow",IF($E12&gt;DA$3-1,(('Operating Pro Forma'!$L$59-'Operating Pro Forma'!$L$62)/12)*'Debt Service'!$F12),IF($E12&gt;DA$3-1,$H12,0))</f>
        <v>0</v>
      </c>
      <c r="DB12" s="251">
        <f>IF($I12="Percentage of Cash Flow",IF($E12&gt;DB$3-1,(('Operating Pro Forma'!$L$59-'Operating Pro Forma'!$L$62)/12)*'Debt Service'!$F12),IF($E12&gt;DB$3-1,$H12,0))</f>
        <v>0</v>
      </c>
      <c r="DC12" s="251">
        <f>IF($I12="Percentage of Cash Flow",IF($E12&gt;DC$3-1,(('Operating Pro Forma'!$L$59-'Operating Pro Forma'!$L$62)/12)*'Debt Service'!$F12),IF($E12&gt;DC$3-1,$H12,0))</f>
        <v>0</v>
      </c>
      <c r="DD12" s="251">
        <f>IF($I12="Percentage of Cash Flow",IF($E12&gt;DD$3-1,(('Operating Pro Forma'!$L$59-'Operating Pro Forma'!$L$62)/12)*'Debt Service'!$F12),IF($E12&gt;DD$3-1,$H12,0))</f>
        <v>0</v>
      </c>
      <c r="DE12" s="251">
        <f>IF($I12="Percentage of Cash Flow",IF($E12&gt;DE$3-1,(('Operating Pro Forma'!$L$59-'Operating Pro Forma'!$L$62)/12)*'Debt Service'!$F12),IF($E12&gt;DE$3-1,$H12,0))</f>
        <v>0</v>
      </c>
      <c r="DF12" s="251">
        <f>IF($I12="Percentage of Cash Flow",IF($E12&gt;DF$3-1,(('Operating Pro Forma'!$L$59-'Operating Pro Forma'!$L$62)/12)*'Debt Service'!$F12),IF($E12&gt;DF$3-1,$H12,0))</f>
        <v>0</v>
      </c>
      <c r="DG12" s="251">
        <f>IF($I12="Percentage of Cash Flow",IF($E12&gt;DG$3-1,(('Operating Pro Forma'!$L$59-'Operating Pro Forma'!$L$62)/12)*'Debt Service'!$F12),IF($E12&gt;DG$3-1,$H12,0))</f>
        <v>0</v>
      </c>
      <c r="DH12" s="251">
        <f>IF($I12="Percentage of Cash Flow",IF($E12&gt;DH$3-1,(('Operating Pro Forma'!$L$59-'Operating Pro Forma'!$L$62)/12)*'Debt Service'!$F12),IF($E12&gt;DH$3-1,$H12,0))</f>
        <v>0</v>
      </c>
      <c r="DI12" s="251">
        <f>IF($I12="Percentage of Cash Flow",IF($E12&gt;DI$3-1,(('Operating Pro Forma'!$L$59-'Operating Pro Forma'!$L$62)/12)*'Debt Service'!$F12),IF($E12&gt;DI$3-1,$H12,0))</f>
        <v>0</v>
      </c>
      <c r="DJ12" s="251">
        <f>IF($I12="Percentage of Cash Flow",IF($E12&gt;DJ$3-1,(('Operating Pro Forma'!$L$59-'Operating Pro Forma'!$L$62)/12)*'Debt Service'!$F12),IF($E12&gt;DJ$3-1,$H12,0))</f>
        <v>0</v>
      </c>
      <c r="DK12" s="251">
        <f>IF($I12="Percentage of Cash Flow",IF($E12&gt;DK$3-1,(('Operating Pro Forma'!$L$59-'Operating Pro Forma'!$L$62)/12)*'Debt Service'!$F12),IF($E12&gt;DK$3-1,$H12,0))</f>
        <v>0</v>
      </c>
      <c r="DL12" s="250">
        <f t="shared" si="8"/>
        <v>0</v>
      </c>
      <c r="DM12" s="251">
        <f>IF($I12="Percentage of Cash Flow",IF($E12&gt;DM$3-1,(('Operating Pro Forma'!$M$59-'Operating Pro Forma'!$M$62)/12)*'Debt Service'!$F12),IF($E12&gt;DM$3-1,$H12,0))</f>
        <v>0</v>
      </c>
      <c r="DN12" s="251">
        <f>IF($I12="Percentage of Cash Flow",IF($E12&gt;DN$3-1,(('Operating Pro Forma'!$M$59-'Operating Pro Forma'!$M$62)/12)*'Debt Service'!$F12),IF($E12&gt;DN$3-1,$H12,0))</f>
        <v>0</v>
      </c>
      <c r="DO12" s="251">
        <f>IF($I12="Percentage of Cash Flow",IF($E12&gt;DO$3-1,(('Operating Pro Forma'!$M$59-'Operating Pro Forma'!$M$62)/12)*'Debt Service'!$F12),IF($E12&gt;DO$3-1,$H12,0))</f>
        <v>0</v>
      </c>
      <c r="DP12" s="251">
        <f>IF($I12="Percentage of Cash Flow",IF($E12&gt;DP$3-1,(('Operating Pro Forma'!$M$59-'Operating Pro Forma'!$M$62)/12)*'Debt Service'!$F12),IF($E12&gt;DP$3-1,$H12,0))</f>
        <v>0</v>
      </c>
      <c r="DQ12" s="251">
        <f>IF($I12="Percentage of Cash Flow",IF($E12&gt;DQ$3-1,(('Operating Pro Forma'!$M$59-'Operating Pro Forma'!$M$62)/12)*'Debt Service'!$F12),IF($E12&gt;DQ$3-1,$H12,0))</f>
        <v>0</v>
      </c>
      <c r="DR12" s="251">
        <f>IF($I12="Percentage of Cash Flow",IF($E12&gt;DR$3-1,(('Operating Pro Forma'!$M$59-'Operating Pro Forma'!$M$62)/12)*'Debt Service'!$F12),IF($E12&gt;DR$3-1,$H12,0))</f>
        <v>0</v>
      </c>
      <c r="DS12" s="251">
        <f>IF($I12="Percentage of Cash Flow",IF($E12&gt;DS$3-1,(('Operating Pro Forma'!$M$59-'Operating Pro Forma'!$M$62)/12)*'Debt Service'!$F12),IF($E12&gt;DS$3-1,$H12,0))</f>
        <v>0</v>
      </c>
      <c r="DT12" s="251">
        <f>IF($I12="Percentage of Cash Flow",IF($E12&gt;DT$3-1,(('Operating Pro Forma'!$M$59-'Operating Pro Forma'!$M$62)/12)*'Debt Service'!$F12),IF($E12&gt;DT$3-1,$H12,0))</f>
        <v>0</v>
      </c>
      <c r="DU12" s="251">
        <f>IF($I12="Percentage of Cash Flow",IF($E12&gt;DU$3-1,(('Operating Pro Forma'!$M$59-'Operating Pro Forma'!$M$62)/12)*'Debt Service'!$F12),IF($E12&gt;DU$3-1,$H12,0))</f>
        <v>0</v>
      </c>
      <c r="DV12" s="251">
        <f>IF($I12="Percentage of Cash Flow",IF($E12&gt;DV$3-1,(('Operating Pro Forma'!$M$59-'Operating Pro Forma'!$M$62)/12)*'Debt Service'!$F12),IF($E12&gt;DV$3-1,$H12,0))</f>
        <v>0</v>
      </c>
      <c r="DW12" s="251">
        <f>IF($I12="Percentage of Cash Flow",IF($E12&gt;DW$3-1,(('Operating Pro Forma'!$M$59-'Operating Pro Forma'!$M$62)/12)*'Debt Service'!$F12),IF($E12&gt;DW$3-1,$H12,0))</f>
        <v>0</v>
      </c>
      <c r="DX12" s="251">
        <f>IF($I12="Percentage of Cash Flow",IF($E12&gt;DX$3-1,(('Operating Pro Forma'!$M$59-'Operating Pro Forma'!$M$62)/12)*'Debt Service'!$F12),IF($E12&gt;DX$3-1,$H12,0))</f>
        <v>0</v>
      </c>
      <c r="DY12" s="250">
        <f t="shared" si="9"/>
        <v>0</v>
      </c>
      <c r="DZ12" s="251">
        <f>IF($I12="Percentage of Cash Flow",IF($E12&gt;DZ$3-1,(('Operating Pro Forma'!$N$59-'Operating Pro Forma'!$N$62)/12)*'Debt Service'!$F12),IF($E12&gt;DZ$3-1,$H12,0))</f>
        <v>0</v>
      </c>
      <c r="EA12" s="251">
        <f>IF($I12="Percentage of Cash Flow",IF($E12&gt;EA$3-1,(('Operating Pro Forma'!$N$59-'Operating Pro Forma'!$N$62)/12)*'Debt Service'!$F12),IF($E12&gt;EA$3-1,$H12,0))</f>
        <v>0</v>
      </c>
      <c r="EB12" s="251">
        <f>IF($I12="Percentage of Cash Flow",IF($E12&gt;EB$3-1,(('Operating Pro Forma'!$N$59-'Operating Pro Forma'!$N$62)/12)*'Debt Service'!$F12),IF($E12&gt;EB$3-1,$H12,0))</f>
        <v>0</v>
      </c>
      <c r="EC12" s="251">
        <f>IF($I12="Percentage of Cash Flow",IF($E12&gt;EC$3-1,(('Operating Pro Forma'!$N$59-'Operating Pro Forma'!$N$62)/12)*'Debt Service'!$F12),IF($E12&gt;EC$3-1,$H12,0))</f>
        <v>0</v>
      </c>
      <c r="ED12" s="251">
        <f>IF($I12="Percentage of Cash Flow",IF($E12&gt;ED$3-1,(('Operating Pro Forma'!$N$59-'Operating Pro Forma'!$N$62)/12)*'Debt Service'!$F12),IF($E12&gt;ED$3-1,$H12,0))</f>
        <v>0</v>
      </c>
      <c r="EE12" s="251">
        <f>IF($I12="Percentage of Cash Flow",IF($E12&gt;EE$3-1,(('Operating Pro Forma'!$N$59-'Operating Pro Forma'!$N$62)/12)*'Debt Service'!$F12),IF($E12&gt;EE$3-1,$H12,0))</f>
        <v>0</v>
      </c>
      <c r="EF12" s="251">
        <f>IF($I12="Percentage of Cash Flow",IF($E12&gt;EF$3-1,(('Operating Pro Forma'!$N$59-'Operating Pro Forma'!$N$62)/12)*'Debt Service'!$F12),IF($E12&gt;EF$3-1,$H12,0))</f>
        <v>0</v>
      </c>
      <c r="EG12" s="251">
        <f>IF($I12="Percentage of Cash Flow",IF($E12&gt;EG$3-1,(('Operating Pro Forma'!$N$59-'Operating Pro Forma'!$N$62)/12)*'Debt Service'!$F12),IF($E12&gt;EG$3-1,$H12,0))</f>
        <v>0</v>
      </c>
      <c r="EH12" s="251">
        <f>IF($I12="Percentage of Cash Flow",IF($E12&gt;EH$3-1,(('Operating Pro Forma'!$N$59-'Operating Pro Forma'!$N$62)/12)*'Debt Service'!$F12),IF($E12&gt;EH$3-1,$H12,0))</f>
        <v>0</v>
      </c>
      <c r="EI12" s="251">
        <f>IF($I12="Percentage of Cash Flow",IF($E12&gt;EI$3-1,(('Operating Pro Forma'!$N$59-'Operating Pro Forma'!$N$62)/12)*'Debt Service'!$F12),IF($E12&gt;EI$3-1,$H12,0))</f>
        <v>0</v>
      </c>
      <c r="EJ12" s="251">
        <f>IF($I12="Percentage of Cash Flow",IF($E12&gt;EJ$3-1,(('Operating Pro Forma'!$N$59-'Operating Pro Forma'!$N$62)/12)*'Debt Service'!$F12),IF($E12&gt;EJ$3-1,$H12,0))</f>
        <v>0</v>
      </c>
      <c r="EK12" s="251">
        <f>IF($I12="Percentage of Cash Flow",IF($E12&gt;EK$3-1,(('Operating Pro Forma'!$N$59-'Operating Pro Forma'!$N$62)/12)*'Debt Service'!$F12),IF($E12&gt;EK$3-1,$H12,0))</f>
        <v>0</v>
      </c>
      <c r="EL12" s="250">
        <f t="shared" si="10"/>
        <v>0</v>
      </c>
      <c r="EM12" s="251">
        <f>IF($I12="Percentage of Cash Flow",IF($E12&gt;EM$3-1,(('Operating Pro Forma'!$O$59-'Operating Pro Forma'!$O$62)/12)*'Debt Service'!$F12),IF($E12&gt;EM$3-1,$H12,0))</f>
        <v>0</v>
      </c>
      <c r="EN12" s="251">
        <f>IF($I12="Percentage of Cash Flow",IF($E12&gt;EN$3-1,(('Operating Pro Forma'!$O$59-'Operating Pro Forma'!$O$62)/12)*'Debt Service'!$F12),IF($E12&gt;EN$3-1,$H12,0))</f>
        <v>0</v>
      </c>
      <c r="EO12" s="251">
        <f>IF($I12="Percentage of Cash Flow",IF($E12&gt;EO$3-1,(('Operating Pro Forma'!$O$59-'Operating Pro Forma'!$O$62)/12)*'Debt Service'!$F12),IF($E12&gt;EO$3-1,$H12,0))</f>
        <v>0</v>
      </c>
      <c r="EP12" s="251">
        <f>IF($I12="Percentage of Cash Flow",IF($E12&gt;EP$3-1,(('Operating Pro Forma'!$O$59-'Operating Pro Forma'!$O$62)/12)*'Debt Service'!$F12),IF($E12&gt;EP$3-1,$H12,0))</f>
        <v>0</v>
      </c>
      <c r="EQ12" s="251">
        <f>IF($I12="Percentage of Cash Flow",IF($E12&gt;EQ$3-1,(('Operating Pro Forma'!$O$59-'Operating Pro Forma'!$O$62)/12)*'Debt Service'!$F12),IF($E12&gt;EQ$3-1,$H12,0))</f>
        <v>0</v>
      </c>
      <c r="ER12" s="251">
        <f>IF($I12="Percentage of Cash Flow",IF($E12&gt;ER$3-1,(('Operating Pro Forma'!$O$59-'Operating Pro Forma'!$O$62)/12)*'Debt Service'!$F12),IF($E12&gt;ER$3-1,$H12,0))</f>
        <v>0</v>
      </c>
      <c r="ES12" s="251">
        <f>IF($I12="Percentage of Cash Flow",IF($E12&gt;ES$3-1,(('Operating Pro Forma'!$O$59-'Operating Pro Forma'!$O$62)/12)*'Debt Service'!$F12),IF($E12&gt;ES$3-1,$H12,0))</f>
        <v>0</v>
      </c>
      <c r="ET12" s="251">
        <f>IF($I12="Percentage of Cash Flow",IF($E12&gt;ET$3-1,(('Operating Pro Forma'!$O$59-'Operating Pro Forma'!$O$62)/12)*'Debt Service'!$F12),IF($E12&gt;ET$3-1,$H12,0))</f>
        <v>0</v>
      </c>
      <c r="EU12" s="251">
        <f>IF($I12="Percentage of Cash Flow",IF($E12&gt;EU$3-1,(('Operating Pro Forma'!$O$59-'Operating Pro Forma'!$O$62)/12)*'Debt Service'!$F12),IF($E12&gt;EU$3-1,$H12,0))</f>
        <v>0</v>
      </c>
      <c r="EV12" s="251">
        <f>IF($I12="Percentage of Cash Flow",IF($E12&gt;EV$3-1,(('Operating Pro Forma'!$O$59-'Operating Pro Forma'!$O$62)/12)*'Debt Service'!$F12),IF($E12&gt;EV$3-1,$H12,0))</f>
        <v>0</v>
      </c>
      <c r="EW12" s="251">
        <f>IF($I12="Percentage of Cash Flow",IF($E12&gt;EW$3-1,(('Operating Pro Forma'!$O$59-'Operating Pro Forma'!$O$62)/12)*'Debt Service'!$F12),IF($E12&gt;EW$3-1,$H12,0))</f>
        <v>0</v>
      </c>
      <c r="EX12" s="251">
        <f>IF($I12="Percentage of Cash Flow",IF($E12&gt;EX$3-1,(('Operating Pro Forma'!$O$59-'Operating Pro Forma'!$O$62)/12)*'Debt Service'!$F12),IF($E12&gt;EX$3-1,$H12,0))</f>
        <v>0</v>
      </c>
      <c r="EY12" s="250">
        <f t="shared" si="11"/>
        <v>0</v>
      </c>
      <c r="EZ12" s="251">
        <f>IF($I12="Percentage of Cash Flow",IF($E12&gt;EZ$3-1,(('Operating Pro Forma'!$P$59-'Operating Pro Forma'!$P$62)/12)*'Debt Service'!$F12),IF($E12&gt;EZ$3-1,$H12,0))</f>
        <v>0</v>
      </c>
      <c r="FA12" s="251">
        <f>IF($I12="Percentage of Cash Flow",IF($E12&gt;FA$3-1,(('Operating Pro Forma'!$P$59-'Operating Pro Forma'!$P$62)/12)*'Debt Service'!$F12),IF($E12&gt;FA$3-1,$H12,0))</f>
        <v>0</v>
      </c>
      <c r="FB12" s="251">
        <f>IF($I12="Percentage of Cash Flow",IF($E12&gt;FB$3-1,(('Operating Pro Forma'!$P$59-'Operating Pro Forma'!$P$62)/12)*'Debt Service'!$F12),IF($E12&gt;FB$3-1,$H12,0))</f>
        <v>0</v>
      </c>
      <c r="FC12" s="251">
        <f>IF($I12="Percentage of Cash Flow",IF($E12&gt;FC$3-1,(('Operating Pro Forma'!$P$59-'Operating Pro Forma'!$P$62)/12)*'Debt Service'!$F12),IF($E12&gt;FC$3-1,$H12,0))</f>
        <v>0</v>
      </c>
      <c r="FD12" s="251">
        <f>IF($I12="Percentage of Cash Flow",IF($E12&gt;FD$3-1,(('Operating Pro Forma'!$P$59-'Operating Pro Forma'!$P$62)/12)*'Debt Service'!$F12),IF($E12&gt;FD$3-1,$H12,0))</f>
        <v>0</v>
      </c>
      <c r="FE12" s="251">
        <f>IF($I12="Percentage of Cash Flow",IF($E12&gt;FE$3-1,(('Operating Pro Forma'!$P$59-'Operating Pro Forma'!$P$62)/12)*'Debt Service'!$F12),IF($E12&gt;FE$3-1,$H12,0))</f>
        <v>0</v>
      </c>
      <c r="FF12" s="251">
        <f>IF($I12="Percentage of Cash Flow",IF($E12&gt;FF$3-1,(('Operating Pro Forma'!$P$59-'Operating Pro Forma'!$P$62)/12)*'Debt Service'!$F12),IF($E12&gt;FF$3-1,$H12,0))</f>
        <v>0</v>
      </c>
      <c r="FG12" s="251">
        <f>IF($I12="Percentage of Cash Flow",IF($E12&gt;FG$3-1,(('Operating Pro Forma'!$P$59-'Operating Pro Forma'!$P$62)/12)*'Debt Service'!$F12),IF($E12&gt;FG$3-1,$H12,0))</f>
        <v>0</v>
      </c>
      <c r="FH12" s="251">
        <f>IF($I12="Percentage of Cash Flow",IF($E12&gt;FH$3-1,(('Operating Pro Forma'!$P$59-'Operating Pro Forma'!$P$62)/12)*'Debt Service'!$F12),IF($E12&gt;FH$3-1,$H12,0))</f>
        <v>0</v>
      </c>
      <c r="FI12" s="251">
        <f>IF($I12="Percentage of Cash Flow",IF($E12&gt;FI$3-1,(('Operating Pro Forma'!$P$59-'Operating Pro Forma'!$P$62)/12)*'Debt Service'!$F12),IF($E12&gt;FI$3-1,$H12,0))</f>
        <v>0</v>
      </c>
      <c r="FJ12" s="251">
        <f>IF($I12="Percentage of Cash Flow",IF($E12&gt;FJ$3-1,(('Operating Pro Forma'!$P$59-'Operating Pro Forma'!$P$62)/12)*'Debt Service'!$F12),IF($E12&gt;FJ$3-1,$H12,0))</f>
        <v>0</v>
      </c>
      <c r="FK12" s="251">
        <f>IF($I12="Percentage of Cash Flow",IF($E12&gt;FK$3-1,(('Operating Pro Forma'!$P$59-'Operating Pro Forma'!$P$62)/12)*'Debt Service'!$F12),IF($E12&gt;FK$3-1,$H12,0))</f>
        <v>0</v>
      </c>
      <c r="FL12" s="250">
        <f t="shared" si="12"/>
        <v>0</v>
      </c>
      <c r="FM12" s="251">
        <f>IF($I12="Percentage of Cash Flow",IF($E12&gt;FM$3-1,(('Operating Pro Forma'!$Q$59-'Operating Pro Forma'!$Q$62)/12)*'Debt Service'!$F12),IF($E12&gt;FM$3-1,$H12,0))</f>
        <v>0</v>
      </c>
      <c r="FN12" s="251">
        <f>IF($I12="Percentage of Cash Flow",IF($E12&gt;FN$3-1,(('Operating Pro Forma'!$Q$59-'Operating Pro Forma'!$Q$62)/12)*'Debt Service'!$F12),IF($E12&gt;FN$3-1,$H12,0))</f>
        <v>0</v>
      </c>
      <c r="FO12" s="251">
        <f>IF($I12="Percentage of Cash Flow",IF($E12&gt;FO$3-1,(('Operating Pro Forma'!$Q$59-'Operating Pro Forma'!$Q$62)/12)*'Debt Service'!$F12),IF($E12&gt;FO$3-1,$H12,0))</f>
        <v>0</v>
      </c>
      <c r="FP12" s="251">
        <f>IF($I12="Percentage of Cash Flow",IF($E12&gt;FP$3-1,(('Operating Pro Forma'!$Q$59-'Operating Pro Forma'!$Q$62)/12)*'Debt Service'!$F12),IF($E12&gt;FP$3-1,$H12,0))</f>
        <v>0</v>
      </c>
      <c r="FQ12" s="251">
        <f>IF($I12="Percentage of Cash Flow",IF($E12&gt;FQ$3-1,(('Operating Pro Forma'!$Q$59-'Operating Pro Forma'!$Q$62)/12)*'Debt Service'!$F12),IF($E12&gt;FQ$3-1,$H12,0))</f>
        <v>0</v>
      </c>
      <c r="FR12" s="251">
        <f>IF($I12="Percentage of Cash Flow",IF($E12&gt;FR$3-1,(('Operating Pro Forma'!$Q$59-'Operating Pro Forma'!$Q$62)/12)*'Debt Service'!$F12),IF($E12&gt;FR$3-1,$H12,0))</f>
        <v>0</v>
      </c>
      <c r="FS12" s="251">
        <f>IF($I12="Percentage of Cash Flow",IF($E12&gt;FS$3-1,(('Operating Pro Forma'!$Q$59-'Operating Pro Forma'!$Q$62)/12)*'Debt Service'!$F12),IF($E12&gt;FS$3-1,$H12,0))</f>
        <v>0</v>
      </c>
      <c r="FT12" s="251">
        <f>IF($I12="Percentage of Cash Flow",IF($E12&gt;FT$3-1,(('Operating Pro Forma'!$Q$59-'Operating Pro Forma'!$Q$62)/12)*'Debt Service'!$F12),IF($E12&gt;FT$3-1,$H12,0))</f>
        <v>0</v>
      </c>
      <c r="FU12" s="251">
        <f>IF($I12="Percentage of Cash Flow",IF($E12&gt;FU$3-1,(('Operating Pro Forma'!$Q$59-'Operating Pro Forma'!$Q$62)/12)*'Debt Service'!$F12),IF($E12&gt;FU$3-1,$H12,0))</f>
        <v>0</v>
      </c>
      <c r="FV12" s="251">
        <f>IF($I12="Percentage of Cash Flow",IF($E12&gt;FV$3-1,(('Operating Pro Forma'!$Q$59-'Operating Pro Forma'!$Q$62)/12)*'Debt Service'!$F12),IF($E12&gt;FV$3-1,$H12,0))</f>
        <v>0</v>
      </c>
      <c r="FW12" s="251">
        <f>IF($I12="Percentage of Cash Flow",IF($E12&gt;FW$3-1,(('Operating Pro Forma'!$Q$59-'Operating Pro Forma'!$Q$62)/12)*'Debt Service'!$F12),IF($E12&gt;FW$3-1,$H12,0))</f>
        <v>0</v>
      </c>
      <c r="FX12" s="251">
        <f>IF($I12="Percentage of Cash Flow",IF($E12&gt;FX$3-1,(('Operating Pro Forma'!$Q$59-'Operating Pro Forma'!$Q$62)/12)*'Debt Service'!$F12),IF($E12&gt;FX$3-1,$H12,0))</f>
        <v>0</v>
      </c>
      <c r="FY12" s="250">
        <f t="shared" si="13"/>
        <v>0</v>
      </c>
      <c r="FZ12" s="251">
        <f>IF($I12="Percentage of Cash Flow",IF($E12&gt;FZ$3-1,(('Operating Pro Forma'!$R$59-'Operating Pro Forma'!$R$62)/12)*'Debt Service'!$F12),IF($E12&gt;FZ$3-1,$H12,0))</f>
        <v>0</v>
      </c>
      <c r="GA12" s="251">
        <f>IF($I12="Percentage of Cash Flow",IF($E12&gt;GA$3-1,(('Operating Pro Forma'!$R$59-'Operating Pro Forma'!$R$62)/12)*'Debt Service'!$F12),IF($E12&gt;GA$3-1,$H12,0))</f>
        <v>0</v>
      </c>
      <c r="GB12" s="251">
        <f>IF($I12="Percentage of Cash Flow",IF($E12&gt;GB$3-1,(('Operating Pro Forma'!$R$59-'Operating Pro Forma'!$R$62)/12)*'Debt Service'!$F12),IF($E12&gt;GB$3-1,$H12,0))</f>
        <v>0</v>
      </c>
      <c r="GC12" s="251">
        <f>IF($I12="Percentage of Cash Flow",IF($E12&gt;GC$3-1,(('Operating Pro Forma'!$R$59-'Operating Pro Forma'!$R$62)/12)*'Debt Service'!$F12),IF($E12&gt;GC$3-1,$H12,0))</f>
        <v>0</v>
      </c>
      <c r="GD12" s="251">
        <f>IF($I12="Percentage of Cash Flow",IF($E12&gt;GD$3-1,(('Operating Pro Forma'!$R$59-'Operating Pro Forma'!$R$62)/12)*'Debt Service'!$F12),IF($E12&gt;GD$3-1,$H12,0))</f>
        <v>0</v>
      </c>
      <c r="GE12" s="251">
        <f>IF($I12="Percentage of Cash Flow",IF($E12&gt;GE$3-1,(('Operating Pro Forma'!$R$59-'Operating Pro Forma'!$R$62)/12)*'Debt Service'!$F12),IF($E12&gt;GE$3-1,$H12,0))</f>
        <v>0</v>
      </c>
      <c r="GF12" s="251">
        <f>IF($I12="Percentage of Cash Flow",IF($E12&gt;GF$3-1,(('Operating Pro Forma'!$R$59-'Operating Pro Forma'!$R$62)/12)*'Debt Service'!$F12),IF($E12&gt;GF$3-1,$H12,0))</f>
        <v>0</v>
      </c>
      <c r="GG12" s="251">
        <f>IF($I12="Percentage of Cash Flow",IF($E12&gt;GG$3-1,(('Operating Pro Forma'!$R$59-'Operating Pro Forma'!$R$62)/12)*'Debt Service'!$F12),IF($E12&gt;GG$3-1,$H12,0))</f>
        <v>0</v>
      </c>
      <c r="GH12" s="251">
        <f>IF($I12="Percentage of Cash Flow",IF($E12&gt;GH$3-1,(('Operating Pro Forma'!$R$59-'Operating Pro Forma'!$R$62)/12)*'Debt Service'!$F12),IF($E12&gt;GH$3-1,$H12,0))</f>
        <v>0</v>
      </c>
      <c r="GI12" s="251">
        <f>IF($I12="Percentage of Cash Flow",IF($E12&gt;GI$3-1,(('Operating Pro Forma'!$R$59-'Operating Pro Forma'!$R$62)/12)*'Debt Service'!$F12),IF($E12&gt;GI$3-1,$H12,0))</f>
        <v>0</v>
      </c>
      <c r="GJ12" s="251">
        <f>IF($I12="Percentage of Cash Flow",IF($E12&gt;GJ$3-1,(('Operating Pro Forma'!$R$59-'Operating Pro Forma'!$R$62)/12)*'Debt Service'!$F12),IF($E12&gt;GJ$3-1,$H12,0))</f>
        <v>0</v>
      </c>
      <c r="GK12" s="251">
        <f>IF($I12="Percentage of Cash Flow",IF($E12&gt;GK$3-1,(('Operating Pro Forma'!$R$59-'Operating Pro Forma'!$R$62)/12)*'Debt Service'!$F12),IF($E12&gt;GK$3-1,$H12,0))</f>
        <v>0</v>
      </c>
      <c r="GL12" s="250">
        <f t="shared" si="14"/>
        <v>0</v>
      </c>
      <c r="GM12" s="251">
        <f>IF($I12="Percentage of Cash Flow",IF($E12&gt;GM$3-1,(('Operating Pro Forma'!$S$59-'Operating Pro Forma'!$S$62)/12)*'Debt Service'!$F12),IF($E12&gt;GM$3-1,$H12,0))</f>
        <v>0</v>
      </c>
      <c r="GN12" s="251">
        <f>IF($I12="Percentage of Cash Flow",IF($E12&gt;GN$3-1,(('Operating Pro Forma'!$S$59-'Operating Pro Forma'!$S$62)/12)*'Debt Service'!$F12),IF($E12&gt;GN$3-1,$H12,0))</f>
        <v>0</v>
      </c>
      <c r="GO12" s="251">
        <f>IF($I12="Percentage of Cash Flow",IF($E12&gt;GO$3-1,(('Operating Pro Forma'!$S$59-'Operating Pro Forma'!$S$62)/12)*'Debt Service'!$F12),IF($E12&gt;GO$3-1,$H12,0))</f>
        <v>0</v>
      </c>
      <c r="GP12" s="251">
        <f>IF($I12="Percentage of Cash Flow",IF($E12&gt;GP$3-1,(('Operating Pro Forma'!$S$59-'Operating Pro Forma'!$S$62)/12)*'Debt Service'!$F12),IF($E12&gt;GP$3-1,$H12,0))</f>
        <v>0</v>
      </c>
      <c r="GQ12" s="251">
        <f>IF($I12="Percentage of Cash Flow",IF($E12&gt;GQ$3-1,(('Operating Pro Forma'!$S$59-'Operating Pro Forma'!$S$62)/12)*'Debt Service'!$F12),IF($E12&gt;GQ$3-1,$H12,0))</f>
        <v>0</v>
      </c>
      <c r="GR12" s="251">
        <f>IF($I12="Percentage of Cash Flow",IF($E12&gt;GR$3-1,(('Operating Pro Forma'!$S$59-'Operating Pro Forma'!$S$62)/12)*'Debt Service'!$F12),IF($E12&gt;GR$3-1,$H12,0))</f>
        <v>0</v>
      </c>
      <c r="GS12" s="251">
        <f>IF($I12="Percentage of Cash Flow",IF($E12&gt;GS$3-1,(('Operating Pro Forma'!$S$59-'Operating Pro Forma'!$S$62)/12)*'Debt Service'!$F12),IF($E12&gt;GS$3-1,$H12,0))</f>
        <v>0</v>
      </c>
      <c r="GT12" s="251">
        <f>IF($I12="Percentage of Cash Flow",IF($E12&gt;GT$3-1,(('Operating Pro Forma'!$S$59-'Operating Pro Forma'!$S$62)/12)*'Debt Service'!$F12),IF($E12&gt;GT$3-1,$H12,0))</f>
        <v>0</v>
      </c>
      <c r="GU12" s="251">
        <f>IF($I12="Percentage of Cash Flow",IF($E12&gt;GU$3-1,(('Operating Pro Forma'!$S$59-'Operating Pro Forma'!$S$62)/12)*'Debt Service'!$F12),IF($E12&gt;GU$3-1,$H12,0))</f>
        <v>0</v>
      </c>
      <c r="GV12" s="251">
        <f>IF($I12="Percentage of Cash Flow",IF($E12&gt;GV$3-1,(('Operating Pro Forma'!$S$59-'Operating Pro Forma'!$S$62)/12)*'Debt Service'!$F12),IF($E12&gt;GV$3-1,$H12,0))</f>
        <v>0</v>
      </c>
      <c r="GW12" s="251">
        <f>IF($I12="Percentage of Cash Flow",IF($E12&gt;GW$3-1,(('Operating Pro Forma'!$S$59-'Operating Pro Forma'!$S$62)/12)*'Debt Service'!$F12),IF($E12&gt;GW$3-1,$H12,0))</f>
        <v>0</v>
      </c>
      <c r="GX12" s="251">
        <f>IF($I12="Percentage of Cash Flow",IF($E12&gt;GX$3-1,(('Operating Pro Forma'!$S$59-'Operating Pro Forma'!$S$62)/12)*'Debt Service'!$F12),IF($E12&gt;GX$3-1,$H12,0))</f>
        <v>0</v>
      </c>
      <c r="GY12" s="250">
        <f t="shared" si="15"/>
        <v>0</v>
      </c>
      <c r="GZ12" s="251">
        <f>IF($I12="Percentage of Cash Flow",IF($E12&gt;GZ$3-1,(('Operating Pro Forma'!$T$59-'Operating Pro Forma'!$T$62)/12)*'Debt Service'!$F12),IF($E12&gt;GZ$3-1,$H12,0))</f>
        <v>0</v>
      </c>
      <c r="HA12" s="251">
        <f>IF($I12="Percentage of Cash Flow",IF($E12&gt;HA$3-1,(('Operating Pro Forma'!$T$59-'Operating Pro Forma'!$T$62)/12)*'Debt Service'!$F12),IF($E12&gt;HA$3-1,$H12,0))</f>
        <v>0</v>
      </c>
      <c r="HB12" s="251">
        <f>IF($I12="Percentage of Cash Flow",IF($E12&gt;HB$3-1,(('Operating Pro Forma'!$T$59-'Operating Pro Forma'!$T$62)/12)*'Debt Service'!$F12),IF($E12&gt;HB$3-1,$H12,0))</f>
        <v>0</v>
      </c>
      <c r="HC12" s="251">
        <f>IF($I12="Percentage of Cash Flow",IF($E12&gt;HC$3-1,(('Operating Pro Forma'!$T$59-'Operating Pro Forma'!$T$62)/12)*'Debt Service'!$F12),IF($E12&gt;HC$3-1,$H12,0))</f>
        <v>0</v>
      </c>
      <c r="HD12" s="251">
        <f>IF($I12="Percentage of Cash Flow",IF($E12&gt;HD$3-1,(('Operating Pro Forma'!$T$59-'Operating Pro Forma'!$T$62)/12)*'Debt Service'!$F12),IF($E12&gt;HD$3-1,$H12,0))</f>
        <v>0</v>
      </c>
      <c r="HE12" s="251">
        <f>IF($I12="Percentage of Cash Flow",IF($E12&gt;HE$3-1,(('Operating Pro Forma'!$T$59-'Operating Pro Forma'!$T$62)/12)*'Debt Service'!$F12),IF($E12&gt;HE$3-1,$H12,0))</f>
        <v>0</v>
      </c>
      <c r="HF12" s="251">
        <f>IF($I12="Percentage of Cash Flow",IF($E12&gt;HF$3-1,(('Operating Pro Forma'!$T$59-'Operating Pro Forma'!$T$62)/12)*'Debt Service'!$F12),IF($E12&gt;HF$3-1,$H12,0))</f>
        <v>0</v>
      </c>
      <c r="HG12" s="251">
        <f>IF($I12="Percentage of Cash Flow",IF($E12&gt;HG$3-1,(('Operating Pro Forma'!$T$59-'Operating Pro Forma'!$T$62)/12)*'Debt Service'!$F12),IF($E12&gt;HG$3-1,$H12,0))</f>
        <v>0</v>
      </c>
      <c r="HH12" s="251">
        <f>IF($I12="Percentage of Cash Flow",IF($E12&gt;HH$3-1,(('Operating Pro Forma'!$T$59-'Operating Pro Forma'!$T$62)/12)*'Debt Service'!$F12),IF($E12&gt;HH$3-1,$H12,0))</f>
        <v>0</v>
      </c>
      <c r="HI12" s="251">
        <f>IF($I12="Percentage of Cash Flow",IF($E12&gt;HI$3-1,(('Operating Pro Forma'!$T$59-'Operating Pro Forma'!$T$62)/12)*'Debt Service'!$F12),IF($E12&gt;HI$3-1,$H12,0))</f>
        <v>0</v>
      </c>
      <c r="HJ12" s="251">
        <f>IF($I12="Percentage of Cash Flow",IF($E12&gt;HJ$3-1,(('Operating Pro Forma'!$T$59-'Operating Pro Forma'!$T$62)/12)*'Debt Service'!$F12),IF($E12&gt;HJ$3-1,$H12,0))</f>
        <v>0</v>
      </c>
      <c r="HK12" s="251">
        <f>IF($I12="Percentage of Cash Flow",IF($E12&gt;HK$3-1,(('Operating Pro Forma'!$T$59-'Operating Pro Forma'!$T$62)/12)*'Debt Service'!$F12),IF($E12&gt;HK$3-1,$H12,0))</f>
        <v>0</v>
      </c>
      <c r="HL12" s="250">
        <f t="shared" si="16"/>
        <v>0</v>
      </c>
      <c r="HM12" s="251">
        <f>IF($I12="Percentage of Cash Flow",IF($E12&gt;HM$3-1,(('Operating Pro Forma'!$U$59-'Operating Pro Forma'!$U$62)/12)*'Debt Service'!$F12),IF($E12&gt;HM$3-1,$H12,0))</f>
        <v>0</v>
      </c>
      <c r="HN12" s="251">
        <f>IF($I12="Percentage of Cash Flow",IF($E12&gt;HN$3-1,(('Operating Pro Forma'!$U$59-'Operating Pro Forma'!$U$62)/12)*'Debt Service'!$F12),IF($E12&gt;HN$3-1,$H12,0))</f>
        <v>0</v>
      </c>
      <c r="HO12" s="251">
        <f>IF($I12="Percentage of Cash Flow",IF($E12&gt;HO$3-1,(('Operating Pro Forma'!$U$59-'Operating Pro Forma'!$U$62)/12)*'Debt Service'!$F12),IF($E12&gt;HO$3-1,$H12,0))</f>
        <v>0</v>
      </c>
      <c r="HP12" s="251">
        <f>IF($I12="Percentage of Cash Flow",IF($E12&gt;HP$3-1,(('Operating Pro Forma'!$U$59-'Operating Pro Forma'!$U$62)/12)*'Debt Service'!$F12),IF($E12&gt;HP$3-1,$H12,0))</f>
        <v>0</v>
      </c>
      <c r="HQ12" s="251">
        <f>IF($I12="Percentage of Cash Flow",IF($E12&gt;HQ$3-1,(('Operating Pro Forma'!$U$59-'Operating Pro Forma'!$U$62)/12)*'Debt Service'!$F12),IF($E12&gt;HQ$3-1,$H12,0))</f>
        <v>0</v>
      </c>
      <c r="HR12" s="251">
        <f>IF($I12="Percentage of Cash Flow",IF($E12&gt;HR$3-1,(('Operating Pro Forma'!$U$59-'Operating Pro Forma'!$U$62)/12)*'Debt Service'!$F12),IF($E12&gt;HR$3-1,$H12,0))</f>
        <v>0</v>
      </c>
      <c r="HS12" s="251">
        <f>IF($I12="Percentage of Cash Flow",IF($E12&gt;HS$3-1,(('Operating Pro Forma'!$U$59-'Operating Pro Forma'!$U$62)/12)*'Debt Service'!$F12),IF($E12&gt;HS$3-1,$H12,0))</f>
        <v>0</v>
      </c>
      <c r="HT12" s="251">
        <f>IF($I12="Percentage of Cash Flow",IF($E12&gt;HT$3-1,(('Operating Pro Forma'!$U$59-'Operating Pro Forma'!$U$62)/12)*'Debt Service'!$F12),IF($E12&gt;HT$3-1,$H12,0))</f>
        <v>0</v>
      </c>
      <c r="HU12" s="251">
        <f>IF($I12="Percentage of Cash Flow",IF($E12&gt;HU$3-1,(('Operating Pro Forma'!$U$59-'Operating Pro Forma'!$U$62)/12)*'Debt Service'!$F12),IF($E12&gt;HU$3-1,$H12,0))</f>
        <v>0</v>
      </c>
      <c r="HV12" s="251">
        <f>IF($I12="Percentage of Cash Flow",IF($E12&gt;HV$3-1,(('Operating Pro Forma'!$U$59-'Operating Pro Forma'!$U$62)/12)*'Debt Service'!$F12),IF($E12&gt;HV$3-1,$H12,0))</f>
        <v>0</v>
      </c>
      <c r="HW12" s="251">
        <f>IF($I12="Percentage of Cash Flow",IF($E12&gt;HW$3-1,(('Operating Pro Forma'!$U$59-'Operating Pro Forma'!$U$62)/12)*'Debt Service'!$F12),IF($E12&gt;HW$3-1,$H12,0))</f>
        <v>0</v>
      </c>
      <c r="HX12" s="251">
        <f>IF($I12="Percentage of Cash Flow",IF($E12&gt;HX$3-1,(('Operating Pro Forma'!$U$59-'Operating Pro Forma'!$U$62)/12)*'Debt Service'!$F12),IF($E12&gt;HX$3-1,$H12,0))</f>
        <v>0</v>
      </c>
      <c r="HY12" s="250">
        <f t="shared" si="17"/>
        <v>0</v>
      </c>
      <c r="HZ12" s="251">
        <f>IF($I12="Percentage of Cash Flow",IF($E12&gt;HZ$3-1,(('Operating Pro Forma'!$V$59-'Operating Pro Forma'!$V$62)/12)*'Debt Service'!$F12),IF($E12&gt;HZ$3-1,$H12,0))</f>
        <v>0</v>
      </c>
      <c r="IA12" s="251">
        <f>IF($I12="Percentage of Cash Flow",IF($E12&gt;IA$3-1,(('Operating Pro Forma'!$V$59-'Operating Pro Forma'!$V$62)/12)*'Debt Service'!$F12),IF($E12&gt;IA$3-1,$H12,0))</f>
        <v>0</v>
      </c>
      <c r="IB12" s="251">
        <f>IF($I12="Percentage of Cash Flow",IF($E12&gt;IB$3-1,(('Operating Pro Forma'!$V$59-'Operating Pro Forma'!$V$62)/12)*'Debt Service'!$F12),IF($E12&gt;IB$3-1,$H12,0))</f>
        <v>0</v>
      </c>
      <c r="IC12" s="251">
        <f>IF($I12="Percentage of Cash Flow",IF($E12&gt;IC$3-1,(('Operating Pro Forma'!$V$59-'Operating Pro Forma'!$V$62)/12)*'Debt Service'!$F12),IF($E12&gt;IC$3-1,$H12,0))</f>
        <v>0</v>
      </c>
      <c r="ID12" s="251">
        <f>IF($I12="Percentage of Cash Flow",IF($E12&gt;ID$3-1,(('Operating Pro Forma'!$V$59-'Operating Pro Forma'!$V$62)/12)*'Debt Service'!$F12),IF($E12&gt;ID$3-1,$H12,0))</f>
        <v>0</v>
      </c>
      <c r="IE12" s="251">
        <f>IF($I12="Percentage of Cash Flow",IF($E12&gt;IE$3-1,(('Operating Pro Forma'!$V$59-'Operating Pro Forma'!$V$62)/12)*'Debt Service'!$F12),IF($E12&gt;IE$3-1,$H12,0))</f>
        <v>0</v>
      </c>
      <c r="IF12" s="251">
        <f>IF($I12="Percentage of Cash Flow",IF($E12&gt;IF$3-1,(('Operating Pro Forma'!$V$59-'Operating Pro Forma'!$V$62)/12)*'Debt Service'!$F12),IF($E12&gt;IF$3-1,$H12,0))</f>
        <v>0</v>
      </c>
      <c r="IG12" s="251">
        <f>IF($I12="Percentage of Cash Flow",IF($E12&gt;IG$3-1,(('Operating Pro Forma'!$V$59-'Operating Pro Forma'!$V$62)/12)*'Debt Service'!$F12),IF($E12&gt;IG$3-1,$H12,0))</f>
        <v>0</v>
      </c>
      <c r="IH12" s="251">
        <f>IF($I12="Percentage of Cash Flow",IF($E12&gt;IH$3-1,(('Operating Pro Forma'!$V$59-'Operating Pro Forma'!$V$62)/12)*'Debt Service'!$F12),IF($E12&gt;IH$3-1,$H12,0))</f>
        <v>0</v>
      </c>
      <c r="II12" s="251">
        <f>IF($I12="Percentage of Cash Flow",IF($E12&gt;II$3-1,(('Operating Pro Forma'!$V$59-'Operating Pro Forma'!$V$62)/12)*'Debt Service'!$F12),IF($E12&gt;II$3-1,$H12,0))</f>
        <v>0</v>
      </c>
      <c r="IJ12" s="251">
        <f>IF($I12="Percentage of Cash Flow",IF($E12&gt;IJ$3-1,(('Operating Pro Forma'!$V$59-'Operating Pro Forma'!$V$62)/12)*'Debt Service'!$F12),IF($E12&gt;IJ$3-1,$H12,0))</f>
        <v>0</v>
      </c>
      <c r="IK12" s="251">
        <f>IF($I12="Percentage of Cash Flow",IF($E12&gt;IK$3-1,(('Operating Pro Forma'!$V$59-'Operating Pro Forma'!$V$62)/12)*'Debt Service'!$F12),IF($E12&gt;IK$3-1,$H12,0))</f>
        <v>0</v>
      </c>
      <c r="IL12" s="250">
        <f t="shared" si="18"/>
        <v>0</v>
      </c>
      <c r="IM12" s="251">
        <f>IF($I12="Percentage of Cash Flow",IF($E12&gt;IM$3-1,(('Operating Pro Forma'!$W$59-'Operating Pro Forma'!$W$62)/12)*'Debt Service'!#REF!),IF($E12&gt;IM$3-1,$H12,0))</f>
        <v>0</v>
      </c>
      <c r="IN12" s="251">
        <f>IF($I12="Percentage of Cash Flow",IF($E12&gt;IN$3-1,(('Operating Pro Forma'!$W$59-'Operating Pro Forma'!$W$62)/12)*'Debt Service'!#REF!),IF($E12&gt;IN$3-1,$H12,0))</f>
        <v>0</v>
      </c>
      <c r="IO12" s="251">
        <f>IF($I12="Percentage of Cash Flow",IF($E12&gt;IO$3-1,(('Operating Pro Forma'!$W$59-'Operating Pro Forma'!$W$62)/12)*'Debt Service'!#REF!),IF($E12&gt;IO$3-1,$H12,0))</f>
        <v>0</v>
      </c>
      <c r="IP12" s="251">
        <f>IF($I12="Percentage of Cash Flow",IF($E12&gt;IP$3-1,(('Operating Pro Forma'!$W$59-'Operating Pro Forma'!$W$62)/12)*'Debt Service'!#REF!),IF($E12&gt;IP$3-1,$H12,0))</f>
        <v>0</v>
      </c>
      <c r="IQ12" s="251">
        <f>IF($I12="Percentage of Cash Flow",IF($E12&gt;IQ$3-1,(('Operating Pro Forma'!$W$59-'Operating Pro Forma'!$W$62)/12)*'Debt Service'!#REF!),IF($E12&gt;IQ$3-1,$H12,0))</f>
        <v>0</v>
      </c>
      <c r="IR12" s="251">
        <f>IF($I12="Percentage of Cash Flow",IF($E12&gt;IR$3-1,(('Operating Pro Forma'!$W$59-'Operating Pro Forma'!$W$62)/12)*'Debt Service'!#REF!),IF($E12&gt;IR$3-1,$H12,0))</f>
        <v>0</v>
      </c>
      <c r="IS12" s="251">
        <f>IF($I12="Percentage of Cash Flow",IF($E12&gt;IS$3-1,(('Operating Pro Forma'!$W$59-'Operating Pro Forma'!$W$62)/12)*'Debt Service'!#REF!),IF($E12&gt;IS$3-1,$H12,0))</f>
        <v>0</v>
      </c>
      <c r="IT12" s="251">
        <f>IF($I12="Percentage of Cash Flow",IF($E12&gt;IT$3-1,(('Operating Pro Forma'!$W$59-'Operating Pro Forma'!$W$62)/12)*'Debt Service'!#REF!),IF($E12&gt;IT$3-1,$H12,0))</f>
        <v>0</v>
      </c>
      <c r="IU12" s="251">
        <f>IF($I12="Percentage of Cash Flow",IF($E12&gt;IU$3-1,(('Operating Pro Forma'!$W$59-'Operating Pro Forma'!$W$62)/12)*'Debt Service'!#REF!),IF($E12&gt;IU$3-1,$H12,0))</f>
        <v>0</v>
      </c>
      <c r="IV12" s="251">
        <f>IF($I12="Percentage of Cash Flow",IF($E12&gt;IV$3-1,(('Operating Pro Forma'!$W$59-'Operating Pro Forma'!$W$62)/12)*'Debt Service'!#REF!),IF($E12&gt;IV$3-1,$H12,0))</f>
        <v>0</v>
      </c>
      <c r="IW12" s="251">
        <f>IF($I12="Percentage of Cash Flow",IF($E12&gt;IW$3-1,(('Operating Pro Forma'!$W$59-'Operating Pro Forma'!$W$62)/12)*'Debt Service'!#REF!),IF($E12&gt;IW$3-1,$H12,0))</f>
        <v>0</v>
      </c>
      <c r="IX12" s="251">
        <f>IF($I12="Percentage of Cash Flow",IF($E12&gt;IX$3-1,(('Operating Pro Forma'!$W$59-'Operating Pro Forma'!$W$62)/12)*'Debt Service'!#REF!),IF($E12&gt;IX$3-1,$H12,0))</f>
        <v>0</v>
      </c>
      <c r="IY12" s="250">
        <f t="shared" si="19"/>
        <v>0</v>
      </c>
      <c r="IZ12" s="251">
        <f>IF($I12="Percentage of Cash Flow",IF($E12&gt;IZ$3-1,(('Operating Pro Forma'!$X$59-'Operating Pro Forma'!$X$62)/12)*'Debt Service'!$F12),IF($E12&gt;IZ$3-1,$H12,0))</f>
        <v>0</v>
      </c>
      <c r="JA12" s="251">
        <f>IF($I12="Percentage of Cash Flow",IF($E12&gt;JA$3-1,(('Operating Pro Forma'!$X$59-'Operating Pro Forma'!$X$62)/12)*'Debt Service'!$F12),IF($E12&gt;JA$3-1,$H12,0))</f>
        <v>0</v>
      </c>
      <c r="JB12" s="251">
        <f>IF($I12="Percentage of Cash Flow",IF($E12&gt;JB$3-1,(('Operating Pro Forma'!$X$59-'Operating Pro Forma'!$X$62)/12)*'Debt Service'!$F12),IF($E12&gt;JB$3-1,$H12,0))</f>
        <v>0</v>
      </c>
      <c r="JC12" s="251">
        <f>IF($I12="Percentage of Cash Flow",IF($E12&gt;JC$3-1,(('Operating Pro Forma'!$X$59-'Operating Pro Forma'!$X$62)/12)*'Debt Service'!$F12),IF($E12&gt;JC$3-1,$H12,0))</f>
        <v>0</v>
      </c>
      <c r="JD12" s="251">
        <f>IF($I12="Percentage of Cash Flow",IF($E12&gt;JD$3-1,(('Operating Pro Forma'!$X$59-'Operating Pro Forma'!$X$62)/12)*'Debt Service'!$F12),IF($E12&gt;JD$3-1,$H12,0))</f>
        <v>0</v>
      </c>
      <c r="JE12" s="251">
        <f>IF($I12="Percentage of Cash Flow",IF($E12&gt;JE$3-1,(('Operating Pro Forma'!$X$59-'Operating Pro Forma'!$X$62)/12)*'Debt Service'!$F12),IF($E12&gt;JE$3-1,$H12,0))</f>
        <v>0</v>
      </c>
      <c r="JF12" s="251">
        <f>IF($I12="Percentage of Cash Flow",IF($E12&gt;JF$3-1,(('Operating Pro Forma'!$X$59-'Operating Pro Forma'!$X$62)/12)*'Debt Service'!$F12),IF($E12&gt;JF$3-1,$H12,0))</f>
        <v>0</v>
      </c>
      <c r="JG12" s="251">
        <f>IF($I12="Percentage of Cash Flow",IF($E12&gt;JG$3-1,(('Operating Pro Forma'!$X$59-'Operating Pro Forma'!$X$62)/12)*'Debt Service'!$F12),IF($E12&gt;JG$3-1,$H12,0))</f>
        <v>0</v>
      </c>
      <c r="JH12" s="251">
        <f>IF($I12="Percentage of Cash Flow",IF($E12&gt;JH$3-1,(('Operating Pro Forma'!$X$59-'Operating Pro Forma'!$X$62)/12)*'Debt Service'!$F12),IF($E12&gt;JH$3-1,$H12,0))</f>
        <v>0</v>
      </c>
      <c r="JI12" s="251">
        <f>IF($I12="Percentage of Cash Flow",IF($E12&gt;JI$3-1,(('Operating Pro Forma'!$X$59-'Operating Pro Forma'!$X$62)/12)*'Debt Service'!$F12),IF($E12&gt;JI$3-1,$H12,0))</f>
        <v>0</v>
      </c>
      <c r="JJ12" s="251">
        <f>IF($I12="Percentage of Cash Flow",IF($E12&gt;JJ$3-1,(('Operating Pro Forma'!$X$59-'Operating Pro Forma'!$X$62)/12)*'Debt Service'!$F12),IF($E12&gt;JJ$3-1,$H12,0))</f>
        <v>0</v>
      </c>
      <c r="JK12" s="251">
        <f>IF($I12="Percentage of Cash Flow",IF($E12&gt;JK$3-1,(('Operating Pro Forma'!$X$59-'Operating Pro Forma'!$X$62)/12)*'Debt Service'!$F12),IF($E12&gt;JK$3-1,$H12,0))</f>
        <v>0</v>
      </c>
      <c r="JL12" s="250">
        <f t="shared" si="20"/>
        <v>0</v>
      </c>
      <c r="JM12" s="251">
        <f>IF($I12="Percentage of Cash Flow",IF($E12&gt;JM$3-1,(('Operating Pro Forma'!$Y$59-'Operating Pro Forma'!$Y$62)/12)*'Debt Service'!$F12),IF($E12&gt;JM$3-1,$H12,0))</f>
        <v>0</v>
      </c>
      <c r="JN12" s="251">
        <f>IF($I12="Percentage of Cash Flow",IF($E12&gt;JN$3-1,(('Operating Pro Forma'!$Y$59-'Operating Pro Forma'!$Y$62)/12)*'Debt Service'!$F12),IF($E12&gt;JN$3-1,$H12,0))</f>
        <v>0</v>
      </c>
      <c r="JO12" s="251">
        <f>IF($I12="Percentage of Cash Flow",IF($E12&gt;JO$3-1,(('Operating Pro Forma'!$Y$59-'Operating Pro Forma'!$Y$62)/12)*'Debt Service'!$F12),IF($E12&gt;JO$3-1,$H12,0))</f>
        <v>0</v>
      </c>
      <c r="JP12" s="251">
        <f>IF($I12="Percentage of Cash Flow",IF($E12&gt;JP$3-1,(('Operating Pro Forma'!$Y$59-'Operating Pro Forma'!$Y$62)/12)*'Debt Service'!$F12),IF($E12&gt;JP$3-1,$H12,0))</f>
        <v>0</v>
      </c>
      <c r="JQ12" s="251">
        <f>IF($I12="Percentage of Cash Flow",IF($E12&gt;JQ$3-1,(('Operating Pro Forma'!$Y$59-'Operating Pro Forma'!$Y$62)/12)*'Debt Service'!$F12),IF($E12&gt;JQ$3-1,$H12,0))</f>
        <v>0</v>
      </c>
      <c r="JR12" s="251">
        <f>IF($I12="Percentage of Cash Flow",IF($E12&gt;JR$3-1,(('Operating Pro Forma'!$Y$59-'Operating Pro Forma'!$Y$62)/12)*'Debt Service'!$F12),IF($E12&gt;JR$3-1,$H12,0))</f>
        <v>0</v>
      </c>
      <c r="JS12" s="251">
        <f>IF($I12="Percentage of Cash Flow",IF($E12&gt;JS$3-1,(('Operating Pro Forma'!$Y$59-'Operating Pro Forma'!$Y$62)/12)*'Debt Service'!$F12),IF($E12&gt;JS$3-1,$H12,0))</f>
        <v>0</v>
      </c>
      <c r="JT12" s="251">
        <f>IF($I12="Percentage of Cash Flow",IF($E12&gt;JT$3-1,(('Operating Pro Forma'!$Y$59-'Operating Pro Forma'!$Y$62)/12)*'Debt Service'!$F12),IF($E12&gt;JT$3-1,$H12,0))</f>
        <v>0</v>
      </c>
      <c r="JU12" s="251">
        <f>IF($I12="Percentage of Cash Flow",IF($E12&gt;JU$3-1,(('Operating Pro Forma'!$Y$59-'Operating Pro Forma'!$Y$62)/12)*'Debt Service'!$F12),IF($E12&gt;JU$3-1,$H12,0))</f>
        <v>0</v>
      </c>
      <c r="JV12" s="251">
        <f>IF($I12="Percentage of Cash Flow",IF($E12&gt;JV$3-1,(('Operating Pro Forma'!$Y$59-'Operating Pro Forma'!$Y$62)/12)*'Debt Service'!$F12),IF($E12&gt;JV$3-1,$H12,0))</f>
        <v>0</v>
      </c>
      <c r="JW12" s="251">
        <f>IF($I12="Percentage of Cash Flow",IF($E12&gt;JW$3-1,(('Operating Pro Forma'!$Y$59-'Operating Pro Forma'!$Y$62)/12)*'Debt Service'!$F12),IF($E12&gt;JW$3-1,$H12,0))</f>
        <v>0</v>
      </c>
      <c r="JX12" s="251">
        <f>IF($I12="Percentage of Cash Flow",IF($E12&gt;JX$3-1,(('Operating Pro Forma'!$Y$59-'Operating Pro Forma'!$Y$62)/12)*'Debt Service'!$F12),IF($E12&gt;JX$3-1,$H12,0))</f>
        <v>0</v>
      </c>
      <c r="JY12" s="250">
        <f t="shared" si="30"/>
        <v>0</v>
      </c>
      <c r="JZ12" s="251">
        <f>IF($I12="Percentage of Cash Flow",IF($E12&gt;JZ$3-1,(('Operating Pro Forma'!$Z$59-'Operating Pro Forma'!$Z$62)/12)*'Debt Service'!$F12),IF($E12&gt;JZ$3-1,$H12,0))</f>
        <v>0</v>
      </c>
      <c r="KA12" s="251">
        <f>IF($I12="Percentage of Cash Flow",IF($E12&gt;KA$3-1,(('Operating Pro Forma'!$Z$59-'Operating Pro Forma'!$Z$62)/12)*'Debt Service'!$F12),IF($E12&gt;KA$3-1,$H12,0))</f>
        <v>0</v>
      </c>
      <c r="KB12" s="251">
        <f>IF($I12="Percentage of Cash Flow",IF($E12&gt;KB$3-1,(('Operating Pro Forma'!$Z$59-'Operating Pro Forma'!$Z$62)/12)*'Debt Service'!$F12),IF($E12&gt;KB$3-1,$H12,0))</f>
        <v>0</v>
      </c>
      <c r="KC12" s="251">
        <f>IF($I12="Percentage of Cash Flow",IF($E12&gt;KC$3-1,(('Operating Pro Forma'!$Z$59-'Operating Pro Forma'!$Z$62)/12)*'Debt Service'!$F12),IF($E12&gt;KC$3-1,$H12,0))</f>
        <v>0</v>
      </c>
      <c r="KD12" s="251">
        <f>IF($I12="Percentage of Cash Flow",IF($E12&gt;KD$3-1,(('Operating Pro Forma'!$Z$59-'Operating Pro Forma'!$Z$62)/12)*'Debt Service'!$F12),IF($E12&gt;KD$3-1,$H12,0))</f>
        <v>0</v>
      </c>
      <c r="KE12" s="251">
        <f>IF($I12="Percentage of Cash Flow",IF($E12&gt;KE$3-1,(('Operating Pro Forma'!$Z$59-'Operating Pro Forma'!$Z$62)/12)*'Debt Service'!$F12),IF($E12&gt;KE$3-1,$H12,0))</f>
        <v>0</v>
      </c>
      <c r="KF12" s="251">
        <f>IF($I12="Percentage of Cash Flow",IF($E12&gt;KF$3-1,(('Operating Pro Forma'!$Z$59-'Operating Pro Forma'!$Z$62)/12)*'Debt Service'!$F12),IF($E12&gt;KF$3-1,$H12,0))</f>
        <v>0</v>
      </c>
      <c r="KG12" s="251">
        <f>IF($I12="Percentage of Cash Flow",IF($E12&gt;KG$3-1,(('Operating Pro Forma'!$Z$59-'Operating Pro Forma'!$Z$62)/12)*'Debt Service'!$F12),IF($E12&gt;KG$3-1,$H12,0))</f>
        <v>0</v>
      </c>
      <c r="KH12" s="251">
        <f>IF($I12="Percentage of Cash Flow",IF($E12&gt;KH$3-1,(('Operating Pro Forma'!$Z$59-'Operating Pro Forma'!$Z$62)/12)*'Debt Service'!$F12),IF($E12&gt;KH$3-1,$H12,0))</f>
        <v>0</v>
      </c>
      <c r="KI12" s="251">
        <f>IF($I12="Percentage of Cash Flow",IF($E12&gt;KI$3-1,(('Operating Pro Forma'!$Z$59-'Operating Pro Forma'!$Z$62)/12)*'Debt Service'!$F12),IF($E12&gt;KI$3-1,$H12,0))</f>
        <v>0</v>
      </c>
      <c r="KJ12" s="251">
        <f>IF($I12="Percentage of Cash Flow",IF($E12&gt;KJ$3-1,(('Operating Pro Forma'!$Z$59-'Operating Pro Forma'!$Z$62)/12)*'Debt Service'!$F12),IF($E12&gt;KJ$3-1,$H12,0))</f>
        <v>0</v>
      </c>
      <c r="KK12" s="251">
        <f>IF($I12="Percentage of Cash Flow",IF($E12&gt;KK$3-1,(('Operating Pro Forma'!$Z$59-'Operating Pro Forma'!$Z$62)/12)*'Debt Service'!$F12),IF($E12&gt;KK$3-1,$H12,0))</f>
        <v>0</v>
      </c>
      <c r="KL12" s="250">
        <f t="shared" si="21"/>
        <v>0</v>
      </c>
      <c r="KM12" s="257">
        <f>IF($I12="Percentage of Cash Flow",IF($E12&gt;KM$3-1,(('Operating Pro Forma'!$AA$59-'Operating Pro Forma'!$AA$62)/12)*'Debt Service'!$F12),IF($E12&gt;KM$3-1,$H12,0))</f>
        <v>0</v>
      </c>
      <c r="KN12" s="257">
        <f>IF($I12="Percentage of Cash Flow",IF($E12&gt;KN$3-1,(('Operating Pro Forma'!$AA$59-'Operating Pro Forma'!$AA$62)/12)*'Debt Service'!$F12),IF($E12&gt;KN$3-1,$H12,0))</f>
        <v>0</v>
      </c>
      <c r="KO12" s="257">
        <f>IF($I12="Percentage of Cash Flow",IF($E12&gt;KO$3-1,(('Operating Pro Forma'!$AA$59-'Operating Pro Forma'!$AA$62)/12)*'Debt Service'!$F12),IF($E12&gt;KO$3-1,$H12,0))</f>
        <v>0</v>
      </c>
      <c r="KP12" s="257">
        <f>IF($I12="Percentage of Cash Flow",IF($E12&gt;KP$3-1,(('Operating Pro Forma'!$AA$59-'Operating Pro Forma'!$AA$62)/12)*'Debt Service'!$F12),IF($E12&gt;KP$3-1,$H12,0))</f>
        <v>0</v>
      </c>
      <c r="KQ12" s="257">
        <f>IF($I12="Percentage of Cash Flow",IF($E12&gt;KQ$3-1,(('Operating Pro Forma'!$AA$59-'Operating Pro Forma'!$AA$62)/12)*'Debt Service'!$F12),IF($E12&gt;KQ$3-1,$H12,0))</f>
        <v>0</v>
      </c>
      <c r="KR12" s="257">
        <f>IF($I12="Percentage of Cash Flow",IF($E12&gt;KR$3-1,(('Operating Pro Forma'!$AA$59-'Operating Pro Forma'!$AA$62)/12)*'Debt Service'!$F12),IF($E12&gt;KR$3-1,$H12,0))</f>
        <v>0</v>
      </c>
      <c r="KS12" s="257">
        <f>IF($I12="Percentage of Cash Flow",IF($E12&gt;KS$3-1,(('Operating Pro Forma'!$AA$59-'Operating Pro Forma'!$AA$62)/12)*'Debt Service'!$F12),IF($E12&gt;KS$3-1,$H12,0))</f>
        <v>0</v>
      </c>
      <c r="KT12" s="257">
        <f>IF($I12="Percentage of Cash Flow",IF($E12&gt;KT$3-1,(('Operating Pro Forma'!$AA$59-'Operating Pro Forma'!$AA$62)/12)*'Debt Service'!$F12),IF($E12&gt;KT$3-1,$H12,0))</f>
        <v>0</v>
      </c>
      <c r="KU12" s="257">
        <f>IF($I12="Percentage of Cash Flow",IF($E12&gt;KU$3-1,(('Operating Pro Forma'!$AA$59-'Operating Pro Forma'!$AA$62)/12)*'Debt Service'!$F12),IF($E12&gt;KU$3-1,$H12,0))</f>
        <v>0</v>
      </c>
      <c r="KV12" s="257">
        <f>IF($I12="Percentage of Cash Flow",IF($E12&gt;KV$3-1,(('Operating Pro Forma'!$AA$59-'Operating Pro Forma'!$AA$62)/12)*'Debt Service'!$F12),IF($E12&gt;KV$3-1,$H12,0))</f>
        <v>0</v>
      </c>
      <c r="KW12" s="257">
        <f>IF($I12="Percentage of Cash Flow",IF($E12&gt;KW$3-1,(('Operating Pro Forma'!$AA$59-'Operating Pro Forma'!$AA$62)/12)*'Debt Service'!$F12),IF($E12&gt;KW$3-1,$H12,0))</f>
        <v>0</v>
      </c>
      <c r="KX12" s="257">
        <f>IF($I12="Percentage of Cash Flow",IF($E12&gt;KX$3-1,(('Operating Pro Forma'!$AA$59-'Operating Pro Forma'!$AA$62)/12)*'Debt Service'!$F12),IF($E12&gt;KX$3-1,$H12,0))</f>
        <v>0</v>
      </c>
      <c r="KY12" s="250">
        <f t="shared" si="22"/>
        <v>0</v>
      </c>
      <c r="KZ12" s="257">
        <f>IF($I12="Percentage of Cash Flow",IF($E12&gt;KZ$3-1,(('Operating Pro Forma'!$AB$59-'Operating Pro Forma'!$AB$62)/12)*'Debt Service'!$F12),IF($E12&gt;KZ$3-1,$H12,0))</f>
        <v>0</v>
      </c>
      <c r="LA12" s="257">
        <f>IF($I12="Percentage of Cash Flow",IF($E12&gt;LA$3-1,(('Operating Pro Forma'!$AB$59-'Operating Pro Forma'!$AB$62)/12)*'Debt Service'!$F12),IF($E12&gt;LA$3-1,$H12,0))</f>
        <v>0</v>
      </c>
      <c r="LB12" s="257">
        <f>IF($I12="Percentage of Cash Flow",IF($E12&gt;LB$3-1,(('Operating Pro Forma'!$AB$59-'Operating Pro Forma'!$AB$62)/12)*'Debt Service'!$F12),IF($E12&gt;LB$3-1,$H12,0))</f>
        <v>0</v>
      </c>
      <c r="LC12" s="257">
        <f>IF($I12="Percentage of Cash Flow",IF($E12&gt;LC$3-1,(('Operating Pro Forma'!$AB$59-'Operating Pro Forma'!$AB$62)/12)*'Debt Service'!$F12),IF($E12&gt;LC$3-1,$H12,0))</f>
        <v>0</v>
      </c>
      <c r="LD12" s="257">
        <f>IF($I12="Percentage of Cash Flow",IF($E12&gt;LD$3-1,(('Operating Pro Forma'!$AB$59-'Operating Pro Forma'!$AB$62)/12)*'Debt Service'!$F12),IF($E12&gt;LD$3-1,$H12,0))</f>
        <v>0</v>
      </c>
      <c r="LE12" s="257">
        <f>IF($I12="Percentage of Cash Flow",IF($E12&gt;LE$3-1,(('Operating Pro Forma'!$AB$59-'Operating Pro Forma'!$AB$62)/12)*'Debt Service'!$F12),IF($E12&gt;LE$3-1,$H12,0))</f>
        <v>0</v>
      </c>
      <c r="LF12" s="257">
        <f>IF($I12="Percentage of Cash Flow",IF($E12&gt;LF$3-1,(('Operating Pro Forma'!$AB$59-'Operating Pro Forma'!$AB$62)/12)*'Debt Service'!$F12),IF($E12&gt;LF$3-1,$H12,0))</f>
        <v>0</v>
      </c>
      <c r="LG12" s="257">
        <f>IF($I12="Percentage of Cash Flow",IF($E12&gt;LG$3-1,(('Operating Pro Forma'!$AB$59-'Operating Pro Forma'!$AB$62)/12)*'Debt Service'!$F12),IF($E12&gt;LG$3-1,$H12,0))</f>
        <v>0</v>
      </c>
      <c r="LH12" s="257">
        <f>IF($I12="Percentage of Cash Flow",IF($E12&gt;LH$3-1,(('Operating Pro Forma'!$AB$59-'Operating Pro Forma'!$AB$62)/12)*'Debt Service'!$F12),IF($E12&gt;LH$3-1,$H12,0))</f>
        <v>0</v>
      </c>
      <c r="LI12" s="257">
        <f>IF($I12="Percentage of Cash Flow",IF($E12&gt;LI$3-1,(('Operating Pro Forma'!$AB$59-'Operating Pro Forma'!$AB$62)/12)*'Debt Service'!$F12),IF($E12&gt;LI$3-1,$H12,0))</f>
        <v>0</v>
      </c>
      <c r="LJ12" s="257">
        <f>IF($I12="Percentage of Cash Flow",IF($E12&gt;LJ$3-1,(('Operating Pro Forma'!$AB$59-'Operating Pro Forma'!$AB$62)/12)*'Debt Service'!$F12),IF($E12&gt;LJ$3-1,$H12,0))</f>
        <v>0</v>
      </c>
      <c r="LK12" s="257">
        <f>IF($I12="Percentage of Cash Flow",IF($E12&gt;LK$3-1,(('Operating Pro Forma'!$AB$59-'Operating Pro Forma'!$AB$62)/12)*'Debt Service'!$F12),IF($E12&gt;LK$3-1,$H12,0))</f>
        <v>0</v>
      </c>
      <c r="LL12" s="250">
        <f t="shared" si="23"/>
        <v>0</v>
      </c>
      <c r="LM12" s="257">
        <f>IF($I12="Percentage of Cash Flow",IF($E12&gt;LM$3-1,(('Operating Pro Forma'!$AC$59-'Operating Pro Forma'!$AC$62)/12)*'Debt Service'!$F12),IF($E12&gt;LM$3-1,$H12,0))</f>
        <v>0</v>
      </c>
      <c r="LN12" s="257">
        <f>IF($I12="Percentage of Cash Flow",IF($E12&gt;LN$3-1,(('Operating Pro Forma'!$AC$59-'Operating Pro Forma'!$AC$62)/12)*'Debt Service'!$F12),IF($E12&gt;LN$3-1,$H12,0))</f>
        <v>0</v>
      </c>
      <c r="LO12" s="257">
        <f>IF($I12="Percentage of Cash Flow",IF($E12&gt;LO$3-1,(('Operating Pro Forma'!$AC$59-'Operating Pro Forma'!$AC$62)/12)*'Debt Service'!$F12),IF($E12&gt;LO$3-1,$H12,0))</f>
        <v>0</v>
      </c>
      <c r="LP12" s="257">
        <f>IF($I12="Percentage of Cash Flow",IF($E12&gt;LP$3-1,(('Operating Pro Forma'!$AC$59-'Operating Pro Forma'!$AC$62)/12)*'Debt Service'!$F12),IF($E12&gt;LP$3-1,$H12,0))</f>
        <v>0</v>
      </c>
      <c r="LQ12" s="257">
        <f>IF($I12="Percentage of Cash Flow",IF($E12&gt;LQ$3-1,(('Operating Pro Forma'!$AC$59-'Operating Pro Forma'!$AC$62)/12)*'Debt Service'!$F12),IF($E12&gt;LQ$3-1,$H12,0))</f>
        <v>0</v>
      </c>
      <c r="LR12" s="257">
        <f>IF($I12="Percentage of Cash Flow",IF($E12&gt;LR$3-1,(('Operating Pro Forma'!$AC$59-'Operating Pro Forma'!$AC$62)/12)*'Debt Service'!$F12),IF($E12&gt;LR$3-1,$H12,0))</f>
        <v>0</v>
      </c>
      <c r="LS12" s="257">
        <f>IF($I12="Percentage of Cash Flow",IF($E12&gt;LS$3-1,(('Operating Pro Forma'!$AC$59-'Operating Pro Forma'!$AC$62)/12)*'Debt Service'!$F12),IF($E12&gt;LS$3-1,$H12,0))</f>
        <v>0</v>
      </c>
      <c r="LT12" s="257">
        <f>IF($I12="Percentage of Cash Flow",IF($E12&gt;LT$3-1,(('Operating Pro Forma'!$AC$59-'Operating Pro Forma'!$AC$62)/12)*'Debt Service'!$F12),IF($E12&gt;LT$3-1,$H12,0))</f>
        <v>0</v>
      </c>
      <c r="LU12" s="257">
        <f>IF($I12="Percentage of Cash Flow",IF($E12&gt;LU$3-1,(('Operating Pro Forma'!$AC$59-'Operating Pro Forma'!$AC$62)/12)*'Debt Service'!$F12),IF($E12&gt;LU$3-1,$H12,0))</f>
        <v>0</v>
      </c>
      <c r="LV12" s="257">
        <f>IF($I12="Percentage of Cash Flow",IF($E12&gt;LV$3-1,(('Operating Pro Forma'!$AC$59-'Operating Pro Forma'!$AC$62)/12)*'Debt Service'!$F12),IF($E12&gt;LV$3-1,$H12,0))</f>
        <v>0</v>
      </c>
      <c r="LW12" s="257">
        <f>IF($I12="Percentage of Cash Flow",IF($E12&gt;LW$3-1,(('Operating Pro Forma'!$AC$59-'Operating Pro Forma'!$AC$62)/12)*'Debt Service'!$F12),IF($E12&gt;LW$3-1,$H12,0))</f>
        <v>0</v>
      </c>
      <c r="LX12" s="257">
        <f>IF($I12="Percentage of Cash Flow",IF($E12&gt;LX$3-1,(('Operating Pro Forma'!$AC$59-'Operating Pro Forma'!$AC$62)/12)*'Debt Service'!$F12),IF($E12&gt;LX$3-1,$H12,0))</f>
        <v>0</v>
      </c>
      <c r="LY12" s="250">
        <f t="shared" si="24"/>
        <v>0</v>
      </c>
      <c r="LZ12" s="257">
        <f>IF($I12="Percentage of Cash Flow",IF($E12&gt;LZ$3-1,(('Operating Pro Forma'!$AD$59-'Operating Pro Forma'!$AD$62)/12)*'Debt Service'!$F12),IF($E12&gt;LZ$3-1,$H12,0))</f>
        <v>0</v>
      </c>
      <c r="MA12" s="257">
        <f>IF($I12="Percentage of Cash Flow",IF($E12&gt;MA$3-1,(('Operating Pro Forma'!$AD$59-'Operating Pro Forma'!$AD$62)/12)*'Debt Service'!$F12),IF($E12&gt;MA$3-1,$H12,0))</f>
        <v>0</v>
      </c>
      <c r="MB12" s="257">
        <f>IF($I12="Percentage of Cash Flow",IF($E12&gt;MB$3-1,(('Operating Pro Forma'!$AD$59-'Operating Pro Forma'!$AD$62)/12)*'Debt Service'!$F12),IF($E12&gt;MB$3-1,$H12,0))</f>
        <v>0</v>
      </c>
      <c r="MC12" s="257">
        <f>IF($I12="Percentage of Cash Flow",IF($E12&gt;MC$3-1,(('Operating Pro Forma'!$AD$59-'Operating Pro Forma'!$AD$62)/12)*'Debt Service'!$F12),IF($E12&gt;MC$3-1,$H12,0))</f>
        <v>0</v>
      </c>
      <c r="MD12" s="257">
        <f>IF($I12="Percentage of Cash Flow",IF($E12&gt;MD$3-1,(('Operating Pro Forma'!$AD$59-'Operating Pro Forma'!$AD$62)/12)*'Debt Service'!$F12),IF($E12&gt;MD$3-1,$H12,0))</f>
        <v>0</v>
      </c>
      <c r="ME12" s="257">
        <f>IF($I12="Percentage of Cash Flow",IF($E12&gt;ME$3-1,(('Operating Pro Forma'!$AD$59-'Operating Pro Forma'!$AD$62)/12)*'Debt Service'!$F12),IF($E12&gt;ME$3-1,$H12,0))</f>
        <v>0</v>
      </c>
      <c r="MF12" s="257">
        <f>IF($I12="Percentage of Cash Flow",IF($E12&gt;MF$3-1,(('Operating Pro Forma'!$AD$59-'Operating Pro Forma'!$AD$62)/12)*'Debt Service'!$F12),IF($E12&gt;MF$3-1,$H12,0))</f>
        <v>0</v>
      </c>
      <c r="MG12" s="257">
        <f>IF($I12="Percentage of Cash Flow",IF($E12&gt;MG$3-1,(('Operating Pro Forma'!$AD$59-'Operating Pro Forma'!$AD$62)/12)*'Debt Service'!$F12),IF($E12&gt;MG$3-1,$H12,0))</f>
        <v>0</v>
      </c>
      <c r="MH12" s="257">
        <f>IF($I12="Percentage of Cash Flow",IF($E12&gt;MH$3-1,(('Operating Pro Forma'!$AD$59-'Operating Pro Forma'!$AD$62)/12)*'Debt Service'!$F12),IF($E12&gt;MH$3-1,$H12,0))</f>
        <v>0</v>
      </c>
      <c r="MI12" s="257">
        <f>IF($I12="Percentage of Cash Flow",IF($E12&gt;MI$3-1,(('Operating Pro Forma'!$AD$59-'Operating Pro Forma'!$AD$62)/12)*'Debt Service'!$F12),IF($E12&gt;MI$3-1,$H12,0))</f>
        <v>0</v>
      </c>
      <c r="MJ12" s="257">
        <f>IF($I12="Percentage of Cash Flow",IF($E12&gt;MJ$3-1,(('Operating Pro Forma'!$AD$59-'Operating Pro Forma'!$AD$62)/12)*'Debt Service'!$F12),IF($E12&gt;MJ$3-1,$H12,0))</f>
        <v>0</v>
      </c>
      <c r="MK12" s="257">
        <f>IF($I12="Percentage of Cash Flow",IF($E12&gt;MK$3-1,(('Operating Pro Forma'!$AD$59-'Operating Pro Forma'!$AD$62)/12)*'Debt Service'!$F12),IF($E12&gt;MK$3-1,$H12,0))</f>
        <v>0</v>
      </c>
      <c r="ML12" s="250">
        <f t="shared" si="25"/>
        <v>0</v>
      </c>
      <c r="MM12" s="257">
        <f>IF($I12="Percentage of Cash Flow",IF($E12&gt;MM$3-1,(('Operating Pro Forma'!$AE$59-'Operating Pro Forma'!$AE$62)/12)*'Debt Service'!$F12),IF($E12&gt;MM$3-1,$H12,0))</f>
        <v>0</v>
      </c>
      <c r="MN12" s="257">
        <f>IF($I12="Percentage of Cash Flow",IF($E12&gt;MN$3-1,(('Operating Pro Forma'!$AE$59-'Operating Pro Forma'!$AE$62)/12)*'Debt Service'!$F12),IF($E12&gt;MN$3-1,$H12,0))</f>
        <v>0</v>
      </c>
      <c r="MO12" s="257">
        <f>IF($I12="Percentage of Cash Flow",IF($E12&gt;MO$3-1,(('Operating Pro Forma'!$AE$59-'Operating Pro Forma'!$AE$62)/12)*'Debt Service'!$F12),IF($E12&gt;MO$3-1,$H12,0))</f>
        <v>0</v>
      </c>
      <c r="MP12" s="257">
        <f>IF($I12="Percentage of Cash Flow",IF($E12&gt;MP$3-1,(('Operating Pro Forma'!$AE$59-'Operating Pro Forma'!$AE$62)/12)*'Debt Service'!$F12),IF($E12&gt;MP$3-1,$H12,0))</f>
        <v>0</v>
      </c>
      <c r="MQ12" s="257">
        <f>IF($I12="Percentage of Cash Flow",IF($E12&gt;MQ$3-1,(('Operating Pro Forma'!$AE$59-'Operating Pro Forma'!$AE$62)/12)*'Debt Service'!$F12),IF($E12&gt;MQ$3-1,$H12,0))</f>
        <v>0</v>
      </c>
      <c r="MR12" s="257">
        <f>IF($I12="Percentage of Cash Flow",IF($E12&gt;MR$3-1,(('Operating Pro Forma'!$AE$59-'Operating Pro Forma'!$AE$62)/12)*'Debt Service'!$F12),IF($E12&gt;MR$3-1,$H12,0))</f>
        <v>0</v>
      </c>
      <c r="MS12" s="257">
        <f>IF($I12="Percentage of Cash Flow",IF($E12&gt;MS$3-1,(('Operating Pro Forma'!$AE$59-'Operating Pro Forma'!$AE$62)/12)*'Debt Service'!$F12),IF($E12&gt;MS$3-1,$H12,0))</f>
        <v>0</v>
      </c>
      <c r="MT12" s="257">
        <f>IF($I12="Percentage of Cash Flow",IF($E12&gt;MT$3-1,(('Operating Pro Forma'!$AE$59-'Operating Pro Forma'!$AE$62)/12)*'Debt Service'!$F12),IF($E12&gt;MT$3-1,$H12,0))</f>
        <v>0</v>
      </c>
      <c r="MU12" s="257">
        <f>IF($I12="Percentage of Cash Flow",IF($E12&gt;MU$3-1,(('Operating Pro Forma'!$AE$59-'Operating Pro Forma'!$AE$62)/12)*'Debt Service'!$F12),IF($E12&gt;MU$3-1,$H12,0))</f>
        <v>0</v>
      </c>
      <c r="MV12" s="257">
        <f>IF($I12="Percentage of Cash Flow",IF($E12&gt;MV$3-1,(('Operating Pro Forma'!$AE$59-'Operating Pro Forma'!$AE$62)/12)*'Debt Service'!$F12),IF($E12&gt;MV$3-1,$H12,0))</f>
        <v>0</v>
      </c>
      <c r="MW12" s="257">
        <f>IF($I12="Percentage of Cash Flow",IF($E12&gt;MW$3-1,(('Operating Pro Forma'!$AE$59-'Operating Pro Forma'!$AE$62)/12)*'Debt Service'!$F12),IF($E12&gt;MW$3-1,$H12,0))</f>
        <v>0</v>
      </c>
      <c r="MX12" s="257">
        <f>IF($I12="Percentage of Cash Flow",IF($E12&gt;MX$3-1,(('Operating Pro Forma'!$AE$59-'Operating Pro Forma'!$AE$62)/12)*'Debt Service'!$F12),IF($E12&gt;MX$3-1,$H12,0))</f>
        <v>0</v>
      </c>
      <c r="MY12" s="250">
        <f t="shared" si="26"/>
        <v>0</v>
      </c>
      <c r="MZ12" s="257">
        <f>IF($I12="Percentage of Cash Flow",IF($E12&gt;MZ$3-1,(('Operating Pro Forma'!$AF$59-'Operating Pro Forma'!$AF$62)/12)*'Debt Service'!$F12),IF($E12&gt;MZ$3-1,$H12,0))</f>
        <v>0</v>
      </c>
      <c r="NA12" s="257">
        <f>IF($I12="Percentage of Cash Flow",IF($E12&gt;NA$3-1,(('Operating Pro Forma'!$AF$59-'Operating Pro Forma'!$AF$62)/12)*'Debt Service'!$F12),IF($E12&gt;NA$3-1,$H12,0))</f>
        <v>0</v>
      </c>
      <c r="NB12" s="257">
        <f>IF($I12="Percentage of Cash Flow",IF($E12&gt;NB$3-1,(('Operating Pro Forma'!$AF$59-'Operating Pro Forma'!$AF$62)/12)*'Debt Service'!$F12),IF($E12&gt;NB$3-1,$H12,0))</f>
        <v>0</v>
      </c>
      <c r="NC12" s="257">
        <f>IF($I12="Percentage of Cash Flow",IF($E12&gt;NC$3-1,(('Operating Pro Forma'!$AF$59-'Operating Pro Forma'!$AF$62)/12)*'Debt Service'!$F12),IF($E12&gt;NC$3-1,$H12,0))</f>
        <v>0</v>
      </c>
      <c r="ND12" s="257">
        <f>IF($I12="Percentage of Cash Flow",IF($E12&gt;ND$3-1,(('Operating Pro Forma'!$AF$59-'Operating Pro Forma'!$AF$62)/12)*'Debt Service'!$F12),IF($E12&gt;ND$3-1,$H12,0))</f>
        <v>0</v>
      </c>
      <c r="NE12" s="257">
        <f>IF($I12="Percentage of Cash Flow",IF($E12&gt;NE$3-1,(('Operating Pro Forma'!$AF$59-'Operating Pro Forma'!$AF$62)/12)*'Debt Service'!$F12),IF($E12&gt;NE$3-1,$H12,0))</f>
        <v>0</v>
      </c>
      <c r="NF12" s="257">
        <f>IF($I12="Percentage of Cash Flow",IF($E12&gt;NF$3-1,(('Operating Pro Forma'!$AF$59-'Operating Pro Forma'!$AF$62)/12)*'Debt Service'!$F12),IF($E12&gt;NF$3-1,$H12,0))</f>
        <v>0</v>
      </c>
      <c r="NG12" s="257">
        <f>IF($I12="Percentage of Cash Flow",IF($E12&gt;NG$3-1,(('Operating Pro Forma'!$AF$59-'Operating Pro Forma'!$AF$62)/12)*'Debt Service'!$F12),IF($E12&gt;NG$3-1,$H12,0))</f>
        <v>0</v>
      </c>
      <c r="NH12" s="257">
        <f>IF($I12="Percentage of Cash Flow",IF($E12&gt;NH$3-1,(('Operating Pro Forma'!$AF$59-'Operating Pro Forma'!$AF$62)/12)*'Debt Service'!$F12),IF($E12&gt;NH$3-1,$H12,0))</f>
        <v>0</v>
      </c>
      <c r="NI12" s="257">
        <f>IF($I12="Percentage of Cash Flow",IF($E12&gt;NI$3-1,(('Operating Pro Forma'!$AF$59-'Operating Pro Forma'!$AF$62)/12)*'Debt Service'!$F12),IF($E12&gt;NI$3-1,$H12,0))</f>
        <v>0</v>
      </c>
      <c r="NJ12" s="257">
        <f>IF($I12="Percentage of Cash Flow",IF($E12&gt;NJ$3-1,(('Operating Pro Forma'!$AF$59-'Operating Pro Forma'!$AF$62)/12)*'Debt Service'!$F12),IF($E12&gt;NJ$3-1,$H12,0))</f>
        <v>0</v>
      </c>
      <c r="NK12" s="257">
        <f>IF($I12="Percentage of Cash Flow",IF($E12&gt;NK$3-1,(('Operating Pro Forma'!$AF$59-'Operating Pro Forma'!$AF$62)/12)*'Debt Service'!$F12),IF($E12&gt;NK$3-1,$H12,0))</f>
        <v>0</v>
      </c>
      <c r="NL12" s="250">
        <f t="shared" si="27"/>
        <v>0</v>
      </c>
      <c r="NM12" s="257">
        <f>IF($I12="Percentage of Cash Flow",IF($E12&gt;NM$3-1,(('Operating Pro Forma'!$AG$59-'Operating Pro Forma'!$AG$62)/12)*'Debt Service'!$F12),IF($E12&gt;NM$3-1,$H12,0))</f>
        <v>0</v>
      </c>
      <c r="NN12" s="257">
        <f>IF($I12="Percentage of Cash Flow",IF($E12&gt;NN$3-1,(('Operating Pro Forma'!$AG$59-'Operating Pro Forma'!$AG$62)/12)*'Debt Service'!$F12),IF($E12&gt;NN$3-1,$H12,0))</f>
        <v>0</v>
      </c>
      <c r="NO12" s="257">
        <f>IF($I12="Percentage of Cash Flow",IF($E12&gt;NO$3-1,(('Operating Pro Forma'!$AG$59-'Operating Pro Forma'!$AG$62)/12)*'Debt Service'!$F12),IF($E12&gt;NO$3-1,$H12,0))</f>
        <v>0</v>
      </c>
      <c r="NP12" s="257">
        <f>IF($I12="Percentage of Cash Flow",IF($E12&gt;NP$3-1,(('Operating Pro Forma'!$AG$59-'Operating Pro Forma'!$AG$62)/12)*'Debt Service'!$F12),IF($E12&gt;NP$3-1,$H12,0))</f>
        <v>0</v>
      </c>
      <c r="NQ12" s="257">
        <f>IF($I12="Percentage of Cash Flow",IF($E12&gt;NQ$3-1,(('Operating Pro Forma'!$AG$59-'Operating Pro Forma'!$AG$62)/12)*'Debt Service'!$F12),IF($E12&gt;NQ$3-1,$H12,0))</f>
        <v>0</v>
      </c>
      <c r="NR12" s="257">
        <f>IF($I12="Percentage of Cash Flow",IF($E12&gt;NR$3-1,(('Operating Pro Forma'!$AG$59-'Operating Pro Forma'!$AG$62)/12)*'Debt Service'!$F12),IF($E12&gt;NR$3-1,$H12,0))</f>
        <v>0</v>
      </c>
      <c r="NS12" s="257">
        <f>IF($I12="Percentage of Cash Flow",IF($E12&gt;NS$3-1,(('Operating Pro Forma'!$AG$59-'Operating Pro Forma'!$AG$62)/12)*'Debt Service'!$F12),IF($E12&gt;NS$3-1,$H12,0))</f>
        <v>0</v>
      </c>
      <c r="NT12" s="257">
        <f>IF($I12="Percentage of Cash Flow",IF($E12&gt;NT$3-1,(('Operating Pro Forma'!$AG$59-'Operating Pro Forma'!$AG$62)/12)*'Debt Service'!$F12),IF($E12&gt;NT$3-1,$H12,0))</f>
        <v>0</v>
      </c>
      <c r="NU12" s="257">
        <f>IF($I12="Percentage of Cash Flow",IF($E12&gt;NU$3-1,(('Operating Pro Forma'!$AG$59-'Operating Pro Forma'!$AG$62)/12)*'Debt Service'!$F12),IF($E12&gt;NU$3-1,$H12,0))</f>
        <v>0</v>
      </c>
      <c r="NV12" s="257">
        <f>IF($I12="Percentage of Cash Flow",IF($E12&gt;NV$3-1,(('Operating Pro Forma'!$AG$59-'Operating Pro Forma'!$AG$62)/12)*'Debt Service'!$F12),IF($E12&gt;NV$3-1,$H12,0))</f>
        <v>0</v>
      </c>
      <c r="NW12" s="257">
        <f>IF($I12="Percentage of Cash Flow",IF($E12&gt;NW$3-1,(('Operating Pro Forma'!$AG$59-'Operating Pro Forma'!$AG$62)/12)*'Debt Service'!$F12),IF($E12&gt;NW$3-1,$H12,0))</f>
        <v>0</v>
      </c>
      <c r="NX12" s="257">
        <f>IF($I12="Percentage of Cash Flow",IF($E12&gt;NX$3-1,(('Operating Pro Forma'!$AG$59-'Operating Pro Forma'!$AG$62)/12)*'Debt Service'!$F12),IF($E12&gt;NX$3-1,$H12,0))</f>
        <v>0</v>
      </c>
      <c r="NY12" s="250">
        <f t="shared" si="28"/>
        <v>0</v>
      </c>
      <c r="NZ12" s="257">
        <f>IF($I12="Percentage of Cash Flow",IF($E12&gt;NZ$3-1,(('Operating Pro Forma'!$AH$59-'Operating Pro Forma'!$AH$62)/12)*'Debt Service'!$F12),IF($E12&gt;NZ$3-1,$H12,0))</f>
        <v>0</v>
      </c>
      <c r="OA12" s="257">
        <f>IF($I12="Percentage of Cash Flow",IF($E12&gt;OA$3-1,(('Operating Pro Forma'!$AH$59-'Operating Pro Forma'!$AH$62)/12)*'Debt Service'!$F12),IF($E12&gt;OA$3-1,$H12,0))</f>
        <v>0</v>
      </c>
      <c r="OB12" s="257">
        <f>IF($I12="Percentage of Cash Flow",IF($E12&gt;OB$3-1,(('Operating Pro Forma'!$AH$59-'Operating Pro Forma'!$AH$62)/12)*'Debt Service'!$F12),IF($E12&gt;OB$3-1,$H12,0))</f>
        <v>0</v>
      </c>
      <c r="OC12" s="257">
        <f>IF($I12="Percentage of Cash Flow",IF($E12&gt;OC$3-1,(('Operating Pro Forma'!$AH$59-'Operating Pro Forma'!$AH$62)/12)*'Debt Service'!$F12),IF($E12&gt;OC$3-1,$H12,0))</f>
        <v>0</v>
      </c>
      <c r="OD12" s="257">
        <f>IF($I12="Percentage of Cash Flow",IF($E12&gt;OD$3-1,(('Operating Pro Forma'!$AH$59-'Operating Pro Forma'!$AH$62)/12)*'Debt Service'!$F12),IF($E12&gt;OD$3-1,$H12,0))</f>
        <v>0</v>
      </c>
      <c r="OE12" s="257">
        <f>IF($I12="Percentage of Cash Flow",IF($E12&gt;OE$3-1,(('Operating Pro Forma'!$AH$59-'Operating Pro Forma'!$AH$62)/12)*'Debt Service'!$F12),IF($E12&gt;OE$3-1,$H12,0))</f>
        <v>0</v>
      </c>
      <c r="OF12" s="257">
        <f>IF($I12="Percentage of Cash Flow",IF($E12&gt;OF$3-1,(('Operating Pro Forma'!$AH$59-'Operating Pro Forma'!$AH$62)/12)*'Debt Service'!$F12),IF($E12&gt;OF$3-1,$H12,0))</f>
        <v>0</v>
      </c>
      <c r="OG12" s="257">
        <f>IF($I12="Percentage of Cash Flow",IF($E12&gt;OG$3-1,(('Operating Pro Forma'!$AH$59-'Operating Pro Forma'!$AH$62)/12)*'Debt Service'!$F12),IF($E12&gt;OG$3-1,$H12,0))</f>
        <v>0</v>
      </c>
      <c r="OH12" s="257">
        <f>IF($I12="Percentage of Cash Flow",IF($E12&gt;OH$3-1,(('Operating Pro Forma'!$AH$59-'Operating Pro Forma'!$AH$62)/12)*'Debt Service'!$F12),IF($E12&gt;OH$3-1,$H12,0))</f>
        <v>0</v>
      </c>
      <c r="OI12" s="257">
        <f>IF($I12="Percentage of Cash Flow",IF($E12&gt;OI$3-1,(('Operating Pro Forma'!$AH$59-'Operating Pro Forma'!$AH$62)/12)*'Debt Service'!$F12),IF($E12&gt;OI$3-1,$H12,0))</f>
        <v>0</v>
      </c>
      <c r="OJ12" s="257">
        <f>IF($I12="Percentage of Cash Flow",IF($E12&gt;OJ$3-1,(('Operating Pro Forma'!$AH$59-'Operating Pro Forma'!$AH$62)/12)*'Debt Service'!$F12),IF($E12&gt;OJ$3-1,$H12,0))</f>
        <v>0</v>
      </c>
      <c r="OK12" s="257">
        <f>IF($I12="Percentage of Cash Flow",IF($E12&gt;OK$3-1,(('Operating Pro Forma'!$AH$59-'Operating Pro Forma'!$AH$62)/12)*'Debt Service'!$F12),IF($E12&gt;OK$3-1,$H12,0))</f>
        <v>0</v>
      </c>
      <c r="OL12" s="250">
        <f t="shared" si="29"/>
        <v>0</v>
      </c>
    </row>
    <row r="13" spans="1:402" x14ac:dyDescent="0.25">
      <c r="A13" s="243">
        <f>'Funding Sources'!A13</f>
        <v>0</v>
      </c>
      <c r="B13" s="222">
        <f>'Funding Sources'!B13:C13</f>
        <v>0</v>
      </c>
      <c r="C13" s="244">
        <f>'Funding Sources'!G13</f>
        <v>0</v>
      </c>
      <c r="D13" s="245"/>
      <c r="E13" s="246"/>
      <c r="F13" s="247"/>
      <c r="G13" s="244">
        <f t="shared" si="0"/>
        <v>0</v>
      </c>
      <c r="H13" s="245"/>
      <c r="I13" s="246"/>
      <c r="J13" s="248"/>
      <c r="M13" s="249">
        <f>IF($I13="Percentage of Cash Flow",IF($E13&gt;M$3-1,(('Operating Pro Forma'!$E$59-'Operating Pro Forma'!$E$62)/12)*'Debt Service'!$F13),IF($E13&gt;M$3-1,$H13,0))</f>
        <v>0</v>
      </c>
      <c r="N13" s="249">
        <f>IF($I13="Percentage of Cash Flow",IF($E13&gt;N$3-1,(('Operating Pro Forma'!$E$59-'Operating Pro Forma'!$E$62)/12)*'Debt Service'!$F13),IF($E13&gt;N$3-1,$H13,0))</f>
        <v>0</v>
      </c>
      <c r="O13" s="249">
        <f>IF($I13="Percentage of Cash Flow",IF($E13&gt;O$3-1,(('Operating Pro Forma'!$E$59-'Operating Pro Forma'!$E$62)/12)*'Debt Service'!$F13),IF($E13&gt;O$3-1,$H13,0))</f>
        <v>0</v>
      </c>
      <c r="P13" s="249">
        <f>IF($I13="Percentage of Cash Flow",IF($E13&gt;P$3-1,(('Operating Pro Forma'!$E$59-'Operating Pro Forma'!$E$62)/12)*'Debt Service'!$F13),IF($E13&gt;P$3-1,$H13,0))</f>
        <v>0</v>
      </c>
      <c r="Q13" s="249">
        <f>IF($I13="Percentage of Cash Flow",IF($E13&gt;Q$3-1,(('Operating Pro Forma'!$E$59-'Operating Pro Forma'!$E$62)/12)*'Debt Service'!$F13),IF($E13&gt;Q$3-1,$H13,0))</f>
        <v>0</v>
      </c>
      <c r="R13" s="249">
        <f>IF($I13="Percentage of Cash Flow",IF($E13&gt;R$3-1,(('Operating Pro Forma'!$E$59-'Operating Pro Forma'!$E$62)/12)*'Debt Service'!$F13),IF($E13&gt;R$3-1,$H13,0))</f>
        <v>0</v>
      </c>
      <c r="S13" s="249">
        <f>IF($I13="Percentage of Cash Flow",IF($E13&gt;S$3-1,(('Operating Pro Forma'!$E$59-'Operating Pro Forma'!$E$62)/12)*'Debt Service'!$F13),IF($E13&gt;S$3-1,$H13,0))</f>
        <v>0</v>
      </c>
      <c r="T13" s="249">
        <f>IF($I13="Percentage of Cash Flow",IF($E13&gt;T$3-1,(('Operating Pro Forma'!$E$59-'Operating Pro Forma'!$E$62)/12)*'Debt Service'!$F13),IF($E13&gt;T$3-1,$H13,0))</f>
        <v>0</v>
      </c>
      <c r="U13" s="249">
        <f>IF($I13="Percentage of Cash Flow",IF($E13&gt;U$3-1,(('Operating Pro Forma'!$E$59-'Operating Pro Forma'!$E$62)/12)*'Debt Service'!$F13),IF($E13&gt;U$3-1,$H13,0))</f>
        <v>0</v>
      </c>
      <c r="V13" s="249">
        <f>IF($I13="Percentage of Cash Flow",IF($E13&gt;V$3-1,(('Operating Pro Forma'!$E$59-'Operating Pro Forma'!$E$62)/12)*'Debt Service'!$F13),IF($E13&gt;V$3-1,$H13,0))</f>
        <v>0</v>
      </c>
      <c r="W13" s="249">
        <f>IF($I13="Percentage of Cash Flow",IF($E13&gt;W$3-1,(('Operating Pro Forma'!$E$59-'Operating Pro Forma'!$E$62)/12)*'Debt Service'!$F13),IF($E13&gt;W$3-1,$H13,0))</f>
        <v>0</v>
      </c>
      <c r="X13" s="249">
        <f>IF($I13="Percentage of Cash Flow",IF($E13&gt;X$3-1,(('Operating Pro Forma'!$E$59-'Operating Pro Forma'!$E$62)/12)*'Debt Service'!$F13),IF($E13&gt;X$3-1,$H13,0))</f>
        <v>0</v>
      </c>
      <c r="Y13" s="250">
        <f t="shared" si="1"/>
        <v>0</v>
      </c>
      <c r="Z13" s="251">
        <f>IF($I13="Percentage of Cash Flow",IF($E13&gt;Z$3-1,(('Operating Pro Forma'!$F$59-'Operating Pro Forma'!$F$62)/12)*'Debt Service'!$F13),IF($E13&gt;Z$3-1,$H13,0))</f>
        <v>0</v>
      </c>
      <c r="AA13" s="251">
        <f>IF($I13="Percentage of Cash Flow",IF($E13&gt;AA$3-1,(('Operating Pro Forma'!$F$59-'Operating Pro Forma'!$F$62)/12)*'Debt Service'!$F13),IF($E13&gt;AA$3-1,$H13,0))</f>
        <v>0</v>
      </c>
      <c r="AB13" s="251">
        <f>IF($I13="Percentage of Cash Flow",IF($E13&gt;AB$3-1,(('Operating Pro Forma'!$F$59-'Operating Pro Forma'!$F$62)/12)*'Debt Service'!$F13),IF($E13&gt;AB$3-1,$H13,0))</f>
        <v>0</v>
      </c>
      <c r="AC13" s="251">
        <f>IF($I13="Percentage of Cash Flow",IF($E13&gt;AC$3-1,(('Operating Pro Forma'!$F$59-'Operating Pro Forma'!$F$62)/12)*'Debt Service'!$F13),IF($E13&gt;AC$3-1,$H13,0))</f>
        <v>0</v>
      </c>
      <c r="AD13" s="251">
        <f>IF($I13="Percentage of Cash Flow",IF($E13&gt;AD$3-1,(('Operating Pro Forma'!$F$59-'Operating Pro Forma'!$F$62)/12)*'Debt Service'!$F13),IF($E13&gt;AD$3-1,$H13,0))</f>
        <v>0</v>
      </c>
      <c r="AE13" s="251">
        <f>IF($I13="Percentage of Cash Flow",IF($E13&gt;AE$3-1,(('Operating Pro Forma'!$F$59-'Operating Pro Forma'!$F$62)/12)*'Debt Service'!$F13),IF($E13&gt;AE$3-1,$H13,0))</f>
        <v>0</v>
      </c>
      <c r="AF13" s="251">
        <f>IF($I13="Percentage of Cash Flow",IF($E13&gt;AF$3-1,(('Operating Pro Forma'!$F$59-'Operating Pro Forma'!$F$62)/12)*'Debt Service'!$F13),IF($E13&gt;AF$3-1,$H13,0))</f>
        <v>0</v>
      </c>
      <c r="AG13" s="251">
        <f>IF($I13="Percentage of Cash Flow",IF($E13&gt;AG$3-1,(('Operating Pro Forma'!$F$59-'Operating Pro Forma'!$F$62)/12)*'Debt Service'!$F13),IF($E13&gt;AG$3-1,$H13,0))</f>
        <v>0</v>
      </c>
      <c r="AH13" s="251">
        <f>IF($I13="Percentage of Cash Flow",IF($E13&gt;AH$3-1,(('Operating Pro Forma'!$F$59-'Operating Pro Forma'!$F$62)/12)*'Debt Service'!$F13),IF($E13&gt;AH$3-1,$H13,0))</f>
        <v>0</v>
      </c>
      <c r="AI13" s="251">
        <f>IF($I13="Percentage of Cash Flow",IF($E13&gt;AI$3-1,(('Operating Pro Forma'!$F$59-'Operating Pro Forma'!$F$62)/12)*'Debt Service'!$F13),IF($E13&gt;AI$3-1,$H13,0))</f>
        <v>0</v>
      </c>
      <c r="AJ13" s="251">
        <f>IF($I13="Percentage of Cash Flow",IF($E13&gt;AJ$3-1,(('Operating Pro Forma'!$F$59-'Operating Pro Forma'!$F$62)/12)*'Debt Service'!$F13),IF($E13&gt;AJ$3-1,$H13,0))</f>
        <v>0</v>
      </c>
      <c r="AK13" s="251">
        <f>IF($I13="Percentage of Cash Flow",IF($E13&gt;AK$3-1,(('Operating Pro Forma'!$F$59-'Operating Pro Forma'!$F$62)/12)*'Debt Service'!$F13),IF($E13&gt;AK$3-1,$H13,0))</f>
        <v>0</v>
      </c>
      <c r="AL13" s="250">
        <f t="shared" si="2"/>
        <v>0</v>
      </c>
      <c r="AM13" s="251">
        <f>IF($I13="Percentage of Cash Flow",IF($E13&gt;AM$3-1,(('Operating Pro Forma'!$G$59-'Operating Pro Forma'!$G$62)/12)*'Debt Service'!$F13),IF($E13&gt;AM$3-1,$H13,0))</f>
        <v>0</v>
      </c>
      <c r="AN13" s="251">
        <f>IF($I13="Percentage of Cash Flow",IF($E13&gt;AN$3-1,(('Operating Pro Forma'!$G$59-'Operating Pro Forma'!$G$62)/12)*'Debt Service'!$F13),IF($E13&gt;AN$3-1,$H13,0))</f>
        <v>0</v>
      </c>
      <c r="AO13" s="251">
        <f>IF($I13="Percentage of Cash Flow",IF($E13&gt;AO$3-1,(('Operating Pro Forma'!$G$59-'Operating Pro Forma'!$G$62)/12)*'Debt Service'!$F13),IF($E13&gt;AO$3-1,$H13,0))</f>
        <v>0</v>
      </c>
      <c r="AP13" s="251">
        <f>IF($I13="Percentage of Cash Flow",IF($E13&gt;AP$3-1,(('Operating Pro Forma'!$G$59-'Operating Pro Forma'!$G$62)/12)*'Debt Service'!$F13),IF($E13&gt;AP$3-1,$H13,0))</f>
        <v>0</v>
      </c>
      <c r="AQ13" s="251">
        <f>IF($I13="Percentage of Cash Flow",IF($E13&gt;AQ$3-1,(('Operating Pro Forma'!$G$59-'Operating Pro Forma'!$G$62)/12)*'Debt Service'!$F13),IF($E13&gt;AQ$3-1,$H13,0))</f>
        <v>0</v>
      </c>
      <c r="AR13" s="251">
        <f>IF($I13="Percentage of Cash Flow",IF($E13&gt;AR$3-1,(('Operating Pro Forma'!$G$59-'Operating Pro Forma'!$G$62)/12)*'Debt Service'!$F13),IF($E13&gt;AR$3-1,$H13,0))</f>
        <v>0</v>
      </c>
      <c r="AS13" s="251">
        <f>IF($I13="Percentage of Cash Flow",IF($E13&gt;AS$3-1,(('Operating Pro Forma'!$G$59-'Operating Pro Forma'!$G$62)/12)*'Debt Service'!$F13),IF($E13&gt;AS$3-1,$H13,0))</f>
        <v>0</v>
      </c>
      <c r="AT13" s="251">
        <f>IF($I13="Percentage of Cash Flow",IF($E13&gt;AT$3-1,(('Operating Pro Forma'!$G$59-'Operating Pro Forma'!$G$62)/12)*'Debt Service'!$F13),IF($E13&gt;AT$3-1,$H13,0))</f>
        <v>0</v>
      </c>
      <c r="AU13" s="251">
        <f>IF($I13="Percentage of Cash Flow",IF($E13&gt;AU$3-1,(('Operating Pro Forma'!$G$59-'Operating Pro Forma'!$G$62)/12)*'Debt Service'!$F13),IF($E13&gt;AU$3-1,$H13,0))</f>
        <v>0</v>
      </c>
      <c r="AV13" s="251">
        <f>IF($I13="Percentage of Cash Flow",IF($E13&gt;AV$3-1,(('Operating Pro Forma'!$G$59-'Operating Pro Forma'!$G$62)/12)*'Debt Service'!$F13),IF($E13&gt;AV$3-1,$H13,0))</f>
        <v>0</v>
      </c>
      <c r="AW13" s="251">
        <f>IF($I13="Percentage of Cash Flow",IF($E13&gt;AW$3-1,(('Operating Pro Forma'!$G$59-'Operating Pro Forma'!$G$62)/12)*'Debt Service'!$F13),IF($E13&gt;AW$3-1,$H13,0))</f>
        <v>0</v>
      </c>
      <c r="AX13" s="251">
        <f>IF($I13="Percentage of Cash Flow",IF($E13&gt;AX$3-1,(('Operating Pro Forma'!$G$59-'Operating Pro Forma'!$G$62)/12)*'Debt Service'!$F13),IF($E13&gt;AX$3-1,$H13,0))</f>
        <v>0</v>
      </c>
      <c r="AY13" s="250">
        <f t="shared" si="3"/>
        <v>0</v>
      </c>
      <c r="AZ13" s="251">
        <f>IF($I13="Percentage of Cash Flow",IF($E13&gt;AZ$3-1,(('Operating Pro Forma'!$H$59-'Operating Pro Forma'!$H$62)/12)*'Debt Service'!$F13),IF($E13&gt;AZ$3-1,$H13,0))</f>
        <v>0</v>
      </c>
      <c r="BA13" s="251">
        <f>IF($I13="Percentage of Cash Flow",IF($E13&gt;BA$3-1,(('Operating Pro Forma'!$H$59-'Operating Pro Forma'!$H$62)/12)*'Debt Service'!$F13),IF($E13&gt;BA$3-1,$H13,0))</f>
        <v>0</v>
      </c>
      <c r="BB13" s="251">
        <f>IF($I13="Percentage of Cash Flow",IF($E13&gt;BB$3-1,(('Operating Pro Forma'!$H$59-'Operating Pro Forma'!$H$62)/12)*'Debt Service'!$F13),IF($E13&gt;BB$3-1,$H13,0))</f>
        <v>0</v>
      </c>
      <c r="BC13" s="251">
        <f>IF($I13="Percentage of Cash Flow",IF($E13&gt;BC$3-1,(('Operating Pro Forma'!$H$59-'Operating Pro Forma'!$H$62)/12)*'Debt Service'!$F13),IF($E13&gt;BC$3-1,$H13,0))</f>
        <v>0</v>
      </c>
      <c r="BD13" s="251">
        <f>IF($I13="Percentage of Cash Flow",IF($E13&gt;BD$3-1,(('Operating Pro Forma'!$H$59-'Operating Pro Forma'!$H$62)/12)*'Debt Service'!$F13),IF($E13&gt;BD$3-1,$H13,0))</f>
        <v>0</v>
      </c>
      <c r="BE13" s="251">
        <f>IF($I13="Percentage of Cash Flow",IF($E13&gt;BE$3-1,(('Operating Pro Forma'!$H$59-'Operating Pro Forma'!$H$62)/12)*'Debt Service'!$F13),IF($E13&gt;BE$3-1,$H13,0))</f>
        <v>0</v>
      </c>
      <c r="BF13" s="251">
        <f>IF($I13="Percentage of Cash Flow",IF($E13&gt;BF$3-1,(('Operating Pro Forma'!$H$59-'Operating Pro Forma'!$H$62)/12)*'Debt Service'!$F13),IF($E13&gt;BF$3-1,$H13,0))</f>
        <v>0</v>
      </c>
      <c r="BG13" s="251">
        <f>IF($I13="Percentage of Cash Flow",IF($E13&gt;BG$3-1,(('Operating Pro Forma'!$H$59-'Operating Pro Forma'!$H$62)/12)*'Debt Service'!$F13),IF($E13&gt;BG$3-1,$H13,0))</f>
        <v>0</v>
      </c>
      <c r="BH13" s="251">
        <f>IF($I13="Percentage of Cash Flow",IF($E13&gt;BH$3-1,(('Operating Pro Forma'!$H$59-'Operating Pro Forma'!$H$62)/12)*'Debt Service'!$F13),IF($E13&gt;BH$3-1,$H13,0))</f>
        <v>0</v>
      </c>
      <c r="BI13" s="251">
        <f>IF($I13="Percentage of Cash Flow",IF($E13&gt;BI$3-1,(('Operating Pro Forma'!$H$59-'Operating Pro Forma'!$H$62)/12)*'Debt Service'!$F13),IF($E13&gt;BI$3-1,$H13,0))</f>
        <v>0</v>
      </c>
      <c r="BJ13" s="251">
        <f>IF($I13="Percentage of Cash Flow",IF($E13&gt;BJ$3-1,(('Operating Pro Forma'!$H$59-'Operating Pro Forma'!$H$62)/12)*'Debt Service'!$F13),IF($E13&gt;BJ$3-1,$H13,0))</f>
        <v>0</v>
      </c>
      <c r="BK13" s="251">
        <f>IF($I13="Percentage of Cash Flow",IF($E13&gt;BK$3-1,(('Operating Pro Forma'!$H$59-'Operating Pro Forma'!$H$62)/12)*'Debt Service'!$F13),IF($E13&gt;BK$3-1,$H13,0))</f>
        <v>0</v>
      </c>
      <c r="BL13" s="250">
        <f t="shared" si="4"/>
        <v>0</v>
      </c>
      <c r="BM13" s="251">
        <f>IF($I13="Percentage of Cash Flow",IF($E13&gt;BM$3-1,(('Operating Pro Forma'!$I$59-'Operating Pro Forma'!$I$62)/12)*'Debt Service'!$F13),IF($E13&gt;BM$3-1,$H13,0))</f>
        <v>0</v>
      </c>
      <c r="BN13" s="251">
        <f>IF($I13="Percentage of Cash Flow",IF($E13&gt;BN$3-1,(('Operating Pro Forma'!$I$59-'Operating Pro Forma'!$I$62)/12)*'Debt Service'!$F13),IF($E13&gt;BN$3-1,$H13,0))</f>
        <v>0</v>
      </c>
      <c r="BO13" s="251">
        <f>IF($I13="Percentage of Cash Flow",IF($E13&gt;BO$3-1,(('Operating Pro Forma'!$I$59-'Operating Pro Forma'!$I$62)/12)*'Debt Service'!$F13),IF($E13&gt;BO$3-1,$H13,0))</f>
        <v>0</v>
      </c>
      <c r="BP13" s="251">
        <f>IF($I13="Percentage of Cash Flow",IF($E13&gt;BP$3-1,(('Operating Pro Forma'!$I$59-'Operating Pro Forma'!$I$62)/12)*'Debt Service'!$F13),IF($E13&gt;BP$3-1,$H13,0))</f>
        <v>0</v>
      </c>
      <c r="BQ13" s="251">
        <f>IF($I13="Percentage of Cash Flow",IF($E13&gt;BQ$3-1,(('Operating Pro Forma'!$I$59-'Operating Pro Forma'!$I$62)/12)*'Debt Service'!$F13),IF($E13&gt;BQ$3-1,$H13,0))</f>
        <v>0</v>
      </c>
      <c r="BR13" s="251">
        <f>IF($I13="Percentage of Cash Flow",IF($E13&gt;BR$3-1,(('Operating Pro Forma'!$I$59-'Operating Pro Forma'!$I$62)/12)*'Debt Service'!$F13),IF($E13&gt;BR$3-1,$H13,0))</f>
        <v>0</v>
      </c>
      <c r="BS13" s="251">
        <f>IF($I13="Percentage of Cash Flow",IF($E13&gt;BS$3-1,(('Operating Pro Forma'!$I$59-'Operating Pro Forma'!$I$62)/12)*'Debt Service'!$F13),IF($E13&gt;BS$3-1,$H13,0))</f>
        <v>0</v>
      </c>
      <c r="BT13" s="251">
        <f>IF($I13="Percentage of Cash Flow",IF($E13&gt;BT$3-1,(('Operating Pro Forma'!$I$59-'Operating Pro Forma'!$I$62)/12)*'Debt Service'!$F13),IF($E13&gt;BT$3-1,$H13,0))</f>
        <v>0</v>
      </c>
      <c r="BU13" s="251">
        <f>IF($I13="Percentage of Cash Flow",IF($E13&gt;BU$3-1,(('Operating Pro Forma'!$I$59-'Operating Pro Forma'!$I$62)/12)*'Debt Service'!$F13),IF($E13&gt;BU$3-1,$H13,0))</f>
        <v>0</v>
      </c>
      <c r="BV13" s="251">
        <f>IF($I13="Percentage of Cash Flow",IF($E13&gt;BV$3-1,(('Operating Pro Forma'!$I$59-'Operating Pro Forma'!$I$62)/12)*'Debt Service'!$F13),IF($E13&gt;BV$3-1,$H13,0))</f>
        <v>0</v>
      </c>
      <c r="BW13" s="251">
        <f>IF($I13="Percentage of Cash Flow",IF($E13&gt;BW$3-1,(('Operating Pro Forma'!$I$59-'Operating Pro Forma'!$I$62)/12)*'Debt Service'!$F13),IF($E13&gt;BW$3-1,$H13,0))</f>
        <v>0</v>
      </c>
      <c r="BX13" s="251">
        <f>IF($I13="Percentage of Cash Flow",IF($E13&gt;BX$3-1,(('Operating Pro Forma'!$I$59-'Operating Pro Forma'!$I$62)/12)*'Debt Service'!$F13),IF($E13&gt;BX$3-1,$H13,0))</f>
        <v>0</v>
      </c>
      <c r="BY13" s="250">
        <f t="shared" si="5"/>
        <v>0</v>
      </c>
      <c r="BZ13" s="251">
        <f>IF($I13="Percentage of Cash Flow",IF($E13&gt;BZ$3-1,(('Operating Pro Forma'!$J$59-'Operating Pro Forma'!$J$62)/12)*'Debt Service'!$F13),IF($E13&gt;BZ$3-1,$H13,0))</f>
        <v>0</v>
      </c>
      <c r="CA13" s="251">
        <f>IF($I13="Percentage of Cash Flow",IF($E13&gt;CA$3-1,(('Operating Pro Forma'!$J$59-'Operating Pro Forma'!$J$62)/12)*'Debt Service'!$F13),IF($E13&gt;CA$3-1,$H13,0))</f>
        <v>0</v>
      </c>
      <c r="CB13" s="251">
        <f>IF($I13="Percentage of Cash Flow",IF($E13&gt;CB$3-1,(('Operating Pro Forma'!$J$59-'Operating Pro Forma'!$J$62)/12)*'Debt Service'!$F13),IF($E13&gt;CB$3-1,$H13,0))</f>
        <v>0</v>
      </c>
      <c r="CC13" s="251">
        <f>IF($I13="Percentage of Cash Flow",IF($E13&gt;CC$3-1,(('Operating Pro Forma'!$J$59-'Operating Pro Forma'!$J$62)/12)*'Debt Service'!$F13),IF($E13&gt;CC$3-1,$H13,0))</f>
        <v>0</v>
      </c>
      <c r="CD13" s="251">
        <f>IF($I13="Percentage of Cash Flow",IF($E13&gt;CD$3-1,(('Operating Pro Forma'!$J$59-'Operating Pro Forma'!$J$62)/12)*'Debt Service'!$F13),IF($E13&gt;CD$3-1,$H13,0))</f>
        <v>0</v>
      </c>
      <c r="CE13" s="251">
        <f>IF($I13="Percentage of Cash Flow",IF($E13&gt;CE$3-1,(('Operating Pro Forma'!$J$59-'Operating Pro Forma'!$J$62)/12)*'Debt Service'!$F13),IF($E13&gt;CE$3-1,$H13,0))</f>
        <v>0</v>
      </c>
      <c r="CF13" s="251">
        <f>IF($I13="Percentage of Cash Flow",IF($E13&gt;CF$3-1,(('Operating Pro Forma'!$J$59-'Operating Pro Forma'!$J$62)/12)*'Debt Service'!$F13),IF($E13&gt;CF$3-1,$H13,0))</f>
        <v>0</v>
      </c>
      <c r="CG13" s="251">
        <f>IF($I13="Percentage of Cash Flow",IF($E13&gt;CG$3-1,(('Operating Pro Forma'!$J$59-'Operating Pro Forma'!$J$62)/12)*'Debt Service'!$F13),IF($E13&gt;CG$3-1,$H13,0))</f>
        <v>0</v>
      </c>
      <c r="CH13" s="251">
        <f>IF($I13="Percentage of Cash Flow",IF($E13&gt;CH$3-1,(('Operating Pro Forma'!$J$59-'Operating Pro Forma'!$J$62)/12)*'Debt Service'!$F13),IF($E13&gt;CH$3-1,$H13,0))</f>
        <v>0</v>
      </c>
      <c r="CI13" s="251">
        <f>IF($I13="Percentage of Cash Flow",IF($E13&gt;CI$3-1,(('Operating Pro Forma'!$J$59-'Operating Pro Forma'!$J$62)/12)*'Debt Service'!$F13),IF($E13&gt;CI$3-1,$H13,0))</f>
        <v>0</v>
      </c>
      <c r="CJ13" s="251">
        <f>IF($I13="Percentage of Cash Flow",IF($E13&gt;CJ$3-1,(('Operating Pro Forma'!$J$59-'Operating Pro Forma'!$J$62)/12)*'Debt Service'!$F13),IF($E13&gt;CJ$3-1,$H13,0))</f>
        <v>0</v>
      </c>
      <c r="CK13" s="251">
        <f>IF($I13="Percentage of Cash Flow",IF($E13&gt;CK$3-1,(('Operating Pro Forma'!$J$59-'Operating Pro Forma'!$J$62)/12)*'Debt Service'!$F13),IF($E13&gt;CK$3-1,$H13,0))</f>
        <v>0</v>
      </c>
      <c r="CL13" s="250">
        <f t="shared" si="6"/>
        <v>0</v>
      </c>
      <c r="CM13" s="251">
        <f>IF($I13="Percentage of Cash Flow",IF($E13&gt;CM$3-1,(('Operating Pro Forma'!$K$59-'Operating Pro Forma'!$K$62)/12)*'Debt Service'!$F13),IF($E13&gt;CM$3-1,$H13,0))</f>
        <v>0</v>
      </c>
      <c r="CN13" s="251">
        <f>IF($I13="Percentage of Cash Flow",IF($E13&gt;CN$3-1,(('Operating Pro Forma'!$K$59-'Operating Pro Forma'!$K$62)/12)*'Debt Service'!$F13),IF($E13&gt;CN$3-1,$H13,0))</f>
        <v>0</v>
      </c>
      <c r="CO13" s="251">
        <f>IF($I13="Percentage of Cash Flow",IF($E13&gt;CO$3-1,(('Operating Pro Forma'!$K$59-'Operating Pro Forma'!$K$62)/12)*'Debt Service'!$F13),IF($E13&gt;CO$3-1,$H13,0))</f>
        <v>0</v>
      </c>
      <c r="CP13" s="251">
        <f>IF($I13="Percentage of Cash Flow",IF($E13&gt;CP$3-1,(('Operating Pro Forma'!$K$59-'Operating Pro Forma'!$K$62)/12)*'Debt Service'!$F13),IF($E13&gt;CP$3-1,$H13,0))</f>
        <v>0</v>
      </c>
      <c r="CQ13" s="251">
        <f>IF($I13="Percentage of Cash Flow",IF($E13&gt;CQ$3-1,(('Operating Pro Forma'!$K$59-'Operating Pro Forma'!$K$62)/12)*'Debt Service'!$F13),IF($E13&gt;CQ$3-1,$H13,0))</f>
        <v>0</v>
      </c>
      <c r="CR13" s="251">
        <f>IF($I13="Percentage of Cash Flow",IF($E13&gt;CR$3-1,(('Operating Pro Forma'!$K$59-'Operating Pro Forma'!$K$62)/12)*'Debt Service'!$F13),IF($E13&gt;CR$3-1,$H13,0))</f>
        <v>0</v>
      </c>
      <c r="CS13" s="251">
        <f>IF($I13="Percentage of Cash Flow",IF($E13&gt;CS$3-1,(('Operating Pro Forma'!$K$59-'Operating Pro Forma'!$K$62)/12)*'Debt Service'!$F13),IF($E13&gt;CS$3-1,$H13,0))</f>
        <v>0</v>
      </c>
      <c r="CT13" s="251">
        <f>IF($I13="Percentage of Cash Flow",IF($E13&gt;CT$3-1,(('Operating Pro Forma'!$K$59-'Operating Pro Forma'!$K$62)/12)*'Debt Service'!$F13),IF($E13&gt;CT$3-1,$H13,0))</f>
        <v>0</v>
      </c>
      <c r="CU13" s="251">
        <f>IF($I13="Percentage of Cash Flow",IF($E13&gt;CU$3-1,(('Operating Pro Forma'!$K$59-'Operating Pro Forma'!$K$62)/12)*'Debt Service'!$F13),IF($E13&gt;CU$3-1,$H13,0))</f>
        <v>0</v>
      </c>
      <c r="CV13" s="251">
        <f>IF($I13="Percentage of Cash Flow",IF($E13&gt;CV$3-1,(('Operating Pro Forma'!$K$59-'Operating Pro Forma'!$K$62)/12)*'Debt Service'!$F13),IF($E13&gt;CV$3-1,$H13,0))</f>
        <v>0</v>
      </c>
      <c r="CW13" s="251">
        <f>IF($I13="Percentage of Cash Flow",IF($E13&gt;CW$3-1,(('Operating Pro Forma'!$K$59-'Operating Pro Forma'!$K$62)/12)*'Debt Service'!$F13),IF($E13&gt;CW$3-1,$H13,0))</f>
        <v>0</v>
      </c>
      <c r="CX13" s="251">
        <f>IF($I13="Percentage of Cash Flow",IF($E13&gt;CX$3-1,(('Operating Pro Forma'!$K$59-'Operating Pro Forma'!$K$62)/12)*'Debt Service'!$F13),IF($E13&gt;CX$3-1,$H13,0))</f>
        <v>0</v>
      </c>
      <c r="CY13" s="250">
        <f t="shared" si="7"/>
        <v>0</v>
      </c>
      <c r="CZ13" s="251">
        <f>IF($I13="Percentage of Cash Flow",IF($E13&gt;CZ$3-1,(('Operating Pro Forma'!$L$59-'Operating Pro Forma'!$L$62)/12)*'Debt Service'!$F13),IF($E13&gt;CZ$3-1,$H13,0))</f>
        <v>0</v>
      </c>
      <c r="DA13" s="251">
        <f>IF($I13="Percentage of Cash Flow",IF($E13&gt;DA$3-1,(('Operating Pro Forma'!$L$59-'Operating Pro Forma'!$L$62)/12)*'Debt Service'!$F13),IF($E13&gt;DA$3-1,$H13,0))</f>
        <v>0</v>
      </c>
      <c r="DB13" s="251">
        <f>IF($I13="Percentage of Cash Flow",IF($E13&gt;DB$3-1,(('Operating Pro Forma'!$L$59-'Operating Pro Forma'!$L$62)/12)*'Debt Service'!$F13),IF($E13&gt;DB$3-1,$H13,0))</f>
        <v>0</v>
      </c>
      <c r="DC13" s="251">
        <f>IF($I13="Percentage of Cash Flow",IF($E13&gt;DC$3-1,(('Operating Pro Forma'!$L$59-'Operating Pro Forma'!$L$62)/12)*'Debt Service'!$F13),IF($E13&gt;DC$3-1,$H13,0))</f>
        <v>0</v>
      </c>
      <c r="DD13" s="251">
        <f>IF($I13="Percentage of Cash Flow",IF($E13&gt;DD$3-1,(('Operating Pro Forma'!$L$59-'Operating Pro Forma'!$L$62)/12)*'Debt Service'!$F13),IF($E13&gt;DD$3-1,$H13,0))</f>
        <v>0</v>
      </c>
      <c r="DE13" s="251">
        <f>IF($I13="Percentage of Cash Flow",IF($E13&gt;DE$3-1,(('Operating Pro Forma'!$L$59-'Operating Pro Forma'!$L$62)/12)*'Debt Service'!$F13),IF($E13&gt;DE$3-1,$H13,0))</f>
        <v>0</v>
      </c>
      <c r="DF13" s="251">
        <f>IF($I13="Percentage of Cash Flow",IF($E13&gt;DF$3-1,(('Operating Pro Forma'!$L$59-'Operating Pro Forma'!$L$62)/12)*'Debt Service'!$F13),IF($E13&gt;DF$3-1,$H13,0))</f>
        <v>0</v>
      </c>
      <c r="DG13" s="251">
        <f>IF($I13="Percentage of Cash Flow",IF($E13&gt;DG$3-1,(('Operating Pro Forma'!$L$59-'Operating Pro Forma'!$L$62)/12)*'Debt Service'!$F13),IF($E13&gt;DG$3-1,$H13,0))</f>
        <v>0</v>
      </c>
      <c r="DH13" s="251">
        <f>IF($I13="Percentage of Cash Flow",IF($E13&gt;DH$3-1,(('Operating Pro Forma'!$L$59-'Operating Pro Forma'!$L$62)/12)*'Debt Service'!$F13),IF($E13&gt;DH$3-1,$H13,0))</f>
        <v>0</v>
      </c>
      <c r="DI13" s="251">
        <f>IF($I13="Percentage of Cash Flow",IF($E13&gt;DI$3-1,(('Operating Pro Forma'!$L$59-'Operating Pro Forma'!$L$62)/12)*'Debt Service'!$F13),IF($E13&gt;DI$3-1,$H13,0))</f>
        <v>0</v>
      </c>
      <c r="DJ13" s="251">
        <f>IF($I13="Percentage of Cash Flow",IF($E13&gt;DJ$3-1,(('Operating Pro Forma'!$L$59-'Operating Pro Forma'!$L$62)/12)*'Debt Service'!$F13),IF($E13&gt;DJ$3-1,$H13,0))</f>
        <v>0</v>
      </c>
      <c r="DK13" s="251">
        <f>IF($I13="Percentage of Cash Flow",IF($E13&gt;DK$3-1,(('Operating Pro Forma'!$L$59-'Operating Pro Forma'!$L$62)/12)*'Debt Service'!$F13),IF($E13&gt;DK$3-1,$H13,0))</f>
        <v>0</v>
      </c>
      <c r="DL13" s="250">
        <f t="shared" si="8"/>
        <v>0</v>
      </c>
      <c r="DM13" s="251">
        <f>IF($I13="Percentage of Cash Flow",IF($E13&gt;DM$3-1,(('Operating Pro Forma'!$M$59-'Operating Pro Forma'!$M$62)/12)*'Debt Service'!$F13),IF($E13&gt;DM$3-1,$H13,0))</f>
        <v>0</v>
      </c>
      <c r="DN13" s="251">
        <f>IF($I13="Percentage of Cash Flow",IF($E13&gt;DN$3-1,(('Operating Pro Forma'!$M$59-'Operating Pro Forma'!$M$62)/12)*'Debt Service'!$F13),IF($E13&gt;DN$3-1,$H13,0))</f>
        <v>0</v>
      </c>
      <c r="DO13" s="251">
        <f>IF($I13="Percentage of Cash Flow",IF($E13&gt;DO$3-1,(('Operating Pro Forma'!$M$59-'Operating Pro Forma'!$M$62)/12)*'Debt Service'!$F13),IF($E13&gt;DO$3-1,$H13,0))</f>
        <v>0</v>
      </c>
      <c r="DP13" s="251">
        <f>IF($I13="Percentage of Cash Flow",IF($E13&gt;DP$3-1,(('Operating Pro Forma'!$M$59-'Operating Pro Forma'!$M$62)/12)*'Debt Service'!$F13),IF($E13&gt;DP$3-1,$H13,0))</f>
        <v>0</v>
      </c>
      <c r="DQ13" s="251">
        <f>IF($I13="Percentage of Cash Flow",IF($E13&gt;DQ$3-1,(('Operating Pro Forma'!$M$59-'Operating Pro Forma'!$M$62)/12)*'Debt Service'!$F13),IF($E13&gt;DQ$3-1,$H13,0))</f>
        <v>0</v>
      </c>
      <c r="DR13" s="251">
        <f>IF($I13="Percentage of Cash Flow",IF($E13&gt;DR$3-1,(('Operating Pro Forma'!$M$59-'Operating Pro Forma'!$M$62)/12)*'Debt Service'!$F13),IF($E13&gt;DR$3-1,$H13,0))</f>
        <v>0</v>
      </c>
      <c r="DS13" s="251">
        <f>IF($I13="Percentage of Cash Flow",IF($E13&gt;DS$3-1,(('Operating Pro Forma'!$M$59-'Operating Pro Forma'!$M$62)/12)*'Debt Service'!$F13),IF($E13&gt;DS$3-1,$H13,0))</f>
        <v>0</v>
      </c>
      <c r="DT13" s="251">
        <f>IF($I13="Percentage of Cash Flow",IF($E13&gt;DT$3-1,(('Operating Pro Forma'!$M$59-'Operating Pro Forma'!$M$62)/12)*'Debt Service'!$F13),IF($E13&gt;DT$3-1,$H13,0))</f>
        <v>0</v>
      </c>
      <c r="DU13" s="251">
        <f>IF($I13="Percentage of Cash Flow",IF($E13&gt;DU$3-1,(('Operating Pro Forma'!$M$59-'Operating Pro Forma'!$M$62)/12)*'Debt Service'!$F13),IF($E13&gt;DU$3-1,$H13,0))</f>
        <v>0</v>
      </c>
      <c r="DV13" s="251">
        <f>IF($I13="Percentage of Cash Flow",IF($E13&gt;DV$3-1,(('Operating Pro Forma'!$M$59-'Operating Pro Forma'!$M$62)/12)*'Debt Service'!$F13),IF($E13&gt;DV$3-1,$H13,0))</f>
        <v>0</v>
      </c>
      <c r="DW13" s="251">
        <f>IF($I13="Percentage of Cash Flow",IF($E13&gt;DW$3-1,(('Operating Pro Forma'!$M$59-'Operating Pro Forma'!$M$62)/12)*'Debt Service'!$F13),IF($E13&gt;DW$3-1,$H13,0))</f>
        <v>0</v>
      </c>
      <c r="DX13" s="251">
        <f>IF($I13="Percentage of Cash Flow",IF($E13&gt;DX$3-1,(('Operating Pro Forma'!$M$59-'Operating Pro Forma'!$M$62)/12)*'Debt Service'!$F13),IF($E13&gt;DX$3-1,$H13,0))</f>
        <v>0</v>
      </c>
      <c r="DY13" s="250">
        <f t="shared" si="9"/>
        <v>0</v>
      </c>
      <c r="DZ13" s="251">
        <f>IF($I13="Percentage of Cash Flow",IF($E13&gt;DZ$3-1,(('Operating Pro Forma'!$N$59-'Operating Pro Forma'!$N$62)/12)*'Debt Service'!$F13),IF($E13&gt;DZ$3-1,$H13,0))</f>
        <v>0</v>
      </c>
      <c r="EA13" s="251">
        <f>IF($I13="Percentage of Cash Flow",IF($E13&gt;EA$3-1,(('Operating Pro Forma'!$N$59-'Operating Pro Forma'!$N$62)/12)*'Debt Service'!$F13),IF($E13&gt;EA$3-1,$H13,0))</f>
        <v>0</v>
      </c>
      <c r="EB13" s="251">
        <f>IF($I13="Percentage of Cash Flow",IF($E13&gt;EB$3-1,(('Operating Pro Forma'!$N$59-'Operating Pro Forma'!$N$62)/12)*'Debt Service'!$F13),IF($E13&gt;EB$3-1,$H13,0))</f>
        <v>0</v>
      </c>
      <c r="EC13" s="251">
        <f>IF($I13="Percentage of Cash Flow",IF($E13&gt;EC$3-1,(('Operating Pro Forma'!$N$59-'Operating Pro Forma'!$N$62)/12)*'Debt Service'!$F13),IF($E13&gt;EC$3-1,$H13,0))</f>
        <v>0</v>
      </c>
      <c r="ED13" s="251">
        <f>IF($I13="Percentage of Cash Flow",IF($E13&gt;ED$3-1,(('Operating Pro Forma'!$N$59-'Operating Pro Forma'!$N$62)/12)*'Debt Service'!$F13),IF($E13&gt;ED$3-1,$H13,0))</f>
        <v>0</v>
      </c>
      <c r="EE13" s="251">
        <f>IF($I13="Percentage of Cash Flow",IF($E13&gt;EE$3-1,(('Operating Pro Forma'!$N$59-'Operating Pro Forma'!$N$62)/12)*'Debt Service'!$F13),IF($E13&gt;EE$3-1,$H13,0))</f>
        <v>0</v>
      </c>
      <c r="EF13" s="251">
        <f>IF($I13="Percentage of Cash Flow",IF($E13&gt;EF$3-1,(('Operating Pro Forma'!$N$59-'Operating Pro Forma'!$N$62)/12)*'Debt Service'!$F13),IF($E13&gt;EF$3-1,$H13,0))</f>
        <v>0</v>
      </c>
      <c r="EG13" s="251">
        <f>IF($I13="Percentage of Cash Flow",IF($E13&gt;EG$3-1,(('Operating Pro Forma'!$N$59-'Operating Pro Forma'!$N$62)/12)*'Debt Service'!$F13),IF($E13&gt;EG$3-1,$H13,0))</f>
        <v>0</v>
      </c>
      <c r="EH13" s="251">
        <f>IF($I13="Percentage of Cash Flow",IF($E13&gt;EH$3-1,(('Operating Pro Forma'!$N$59-'Operating Pro Forma'!$N$62)/12)*'Debt Service'!$F13),IF($E13&gt;EH$3-1,$H13,0))</f>
        <v>0</v>
      </c>
      <c r="EI13" s="251">
        <f>IF($I13="Percentage of Cash Flow",IF($E13&gt;EI$3-1,(('Operating Pro Forma'!$N$59-'Operating Pro Forma'!$N$62)/12)*'Debt Service'!$F13),IF($E13&gt;EI$3-1,$H13,0))</f>
        <v>0</v>
      </c>
      <c r="EJ13" s="251">
        <f>IF($I13="Percentage of Cash Flow",IF($E13&gt;EJ$3-1,(('Operating Pro Forma'!$N$59-'Operating Pro Forma'!$N$62)/12)*'Debt Service'!$F13),IF($E13&gt;EJ$3-1,$H13,0))</f>
        <v>0</v>
      </c>
      <c r="EK13" s="251">
        <f>IF($I13="Percentage of Cash Flow",IF($E13&gt;EK$3-1,(('Operating Pro Forma'!$N$59-'Operating Pro Forma'!$N$62)/12)*'Debt Service'!$F13),IF($E13&gt;EK$3-1,$H13,0))</f>
        <v>0</v>
      </c>
      <c r="EL13" s="250">
        <f t="shared" si="10"/>
        <v>0</v>
      </c>
      <c r="EM13" s="251">
        <f>IF($I13="Percentage of Cash Flow",IF($E13&gt;EM$3-1,(('Operating Pro Forma'!$O$59-'Operating Pro Forma'!$O$62)/12)*'Debt Service'!$F13),IF($E13&gt;EM$3-1,$H13,0))</f>
        <v>0</v>
      </c>
      <c r="EN13" s="251">
        <f>IF($I13="Percentage of Cash Flow",IF($E13&gt;EN$3-1,(('Operating Pro Forma'!$O$59-'Operating Pro Forma'!$O$62)/12)*'Debt Service'!$F13),IF($E13&gt;EN$3-1,$H13,0))</f>
        <v>0</v>
      </c>
      <c r="EO13" s="251">
        <f>IF($I13="Percentage of Cash Flow",IF($E13&gt;EO$3-1,(('Operating Pro Forma'!$O$59-'Operating Pro Forma'!$O$62)/12)*'Debt Service'!$F13),IF($E13&gt;EO$3-1,$H13,0))</f>
        <v>0</v>
      </c>
      <c r="EP13" s="251">
        <f>IF($I13="Percentage of Cash Flow",IF($E13&gt;EP$3-1,(('Operating Pro Forma'!$O$59-'Operating Pro Forma'!$O$62)/12)*'Debt Service'!$F13),IF($E13&gt;EP$3-1,$H13,0))</f>
        <v>0</v>
      </c>
      <c r="EQ13" s="251">
        <f>IF($I13="Percentage of Cash Flow",IF($E13&gt;EQ$3-1,(('Operating Pro Forma'!$O$59-'Operating Pro Forma'!$O$62)/12)*'Debt Service'!$F13),IF($E13&gt;EQ$3-1,$H13,0))</f>
        <v>0</v>
      </c>
      <c r="ER13" s="251">
        <f>IF($I13="Percentage of Cash Flow",IF($E13&gt;ER$3-1,(('Operating Pro Forma'!$O$59-'Operating Pro Forma'!$O$62)/12)*'Debt Service'!$F13),IF($E13&gt;ER$3-1,$H13,0))</f>
        <v>0</v>
      </c>
      <c r="ES13" s="251">
        <f>IF($I13="Percentage of Cash Flow",IF($E13&gt;ES$3-1,(('Operating Pro Forma'!$O$59-'Operating Pro Forma'!$O$62)/12)*'Debt Service'!$F13),IF($E13&gt;ES$3-1,$H13,0))</f>
        <v>0</v>
      </c>
      <c r="ET13" s="251">
        <f>IF($I13="Percentage of Cash Flow",IF($E13&gt;ET$3-1,(('Operating Pro Forma'!$O$59-'Operating Pro Forma'!$O$62)/12)*'Debt Service'!$F13),IF($E13&gt;ET$3-1,$H13,0))</f>
        <v>0</v>
      </c>
      <c r="EU13" s="251">
        <f>IF($I13="Percentage of Cash Flow",IF($E13&gt;EU$3-1,(('Operating Pro Forma'!$O$59-'Operating Pro Forma'!$O$62)/12)*'Debt Service'!$F13),IF($E13&gt;EU$3-1,$H13,0))</f>
        <v>0</v>
      </c>
      <c r="EV13" s="251">
        <f>IF($I13="Percentage of Cash Flow",IF($E13&gt;EV$3-1,(('Operating Pro Forma'!$O$59-'Operating Pro Forma'!$O$62)/12)*'Debt Service'!$F13),IF($E13&gt;EV$3-1,$H13,0))</f>
        <v>0</v>
      </c>
      <c r="EW13" s="251">
        <f>IF($I13="Percentage of Cash Flow",IF($E13&gt;EW$3-1,(('Operating Pro Forma'!$O$59-'Operating Pro Forma'!$O$62)/12)*'Debt Service'!$F13),IF($E13&gt;EW$3-1,$H13,0))</f>
        <v>0</v>
      </c>
      <c r="EX13" s="251">
        <f>IF($I13="Percentage of Cash Flow",IF($E13&gt;EX$3-1,(('Operating Pro Forma'!$O$59-'Operating Pro Forma'!$O$62)/12)*'Debt Service'!$F13),IF($E13&gt;EX$3-1,$H13,0))</f>
        <v>0</v>
      </c>
      <c r="EY13" s="250">
        <f t="shared" si="11"/>
        <v>0</v>
      </c>
      <c r="EZ13" s="251">
        <f>IF($I13="Percentage of Cash Flow",IF($E13&gt;EZ$3-1,(('Operating Pro Forma'!$P$59-'Operating Pro Forma'!$P$62)/12)*'Debt Service'!$F13),IF($E13&gt;EZ$3-1,$H13,0))</f>
        <v>0</v>
      </c>
      <c r="FA13" s="251">
        <f>IF($I13="Percentage of Cash Flow",IF($E13&gt;FA$3-1,(('Operating Pro Forma'!$P$59-'Operating Pro Forma'!$P$62)/12)*'Debt Service'!$F13),IF($E13&gt;FA$3-1,$H13,0))</f>
        <v>0</v>
      </c>
      <c r="FB13" s="251">
        <f>IF($I13="Percentage of Cash Flow",IF($E13&gt;FB$3-1,(('Operating Pro Forma'!$P$59-'Operating Pro Forma'!$P$62)/12)*'Debt Service'!$F13),IF($E13&gt;FB$3-1,$H13,0))</f>
        <v>0</v>
      </c>
      <c r="FC13" s="251">
        <f>IF($I13="Percentage of Cash Flow",IF($E13&gt;FC$3-1,(('Operating Pro Forma'!$P$59-'Operating Pro Forma'!$P$62)/12)*'Debt Service'!$F13),IF($E13&gt;FC$3-1,$H13,0))</f>
        <v>0</v>
      </c>
      <c r="FD13" s="251">
        <f>IF($I13="Percentage of Cash Flow",IF($E13&gt;FD$3-1,(('Operating Pro Forma'!$P$59-'Operating Pro Forma'!$P$62)/12)*'Debt Service'!$F13),IF($E13&gt;FD$3-1,$H13,0))</f>
        <v>0</v>
      </c>
      <c r="FE13" s="251">
        <f>IF($I13="Percentage of Cash Flow",IF($E13&gt;FE$3-1,(('Operating Pro Forma'!$P$59-'Operating Pro Forma'!$P$62)/12)*'Debt Service'!$F13),IF($E13&gt;FE$3-1,$H13,0))</f>
        <v>0</v>
      </c>
      <c r="FF13" s="251">
        <f>IF($I13="Percentage of Cash Flow",IF($E13&gt;FF$3-1,(('Operating Pro Forma'!$P$59-'Operating Pro Forma'!$P$62)/12)*'Debt Service'!$F13),IF($E13&gt;FF$3-1,$H13,0))</f>
        <v>0</v>
      </c>
      <c r="FG13" s="251">
        <f>IF($I13="Percentage of Cash Flow",IF($E13&gt;FG$3-1,(('Operating Pro Forma'!$P$59-'Operating Pro Forma'!$P$62)/12)*'Debt Service'!$F13),IF($E13&gt;FG$3-1,$H13,0))</f>
        <v>0</v>
      </c>
      <c r="FH13" s="251">
        <f>IF($I13="Percentage of Cash Flow",IF($E13&gt;FH$3-1,(('Operating Pro Forma'!$P$59-'Operating Pro Forma'!$P$62)/12)*'Debt Service'!$F13),IF($E13&gt;FH$3-1,$H13,0))</f>
        <v>0</v>
      </c>
      <c r="FI13" s="251">
        <f>IF($I13="Percentage of Cash Flow",IF($E13&gt;FI$3-1,(('Operating Pro Forma'!$P$59-'Operating Pro Forma'!$P$62)/12)*'Debt Service'!$F13),IF($E13&gt;FI$3-1,$H13,0))</f>
        <v>0</v>
      </c>
      <c r="FJ13" s="251">
        <f>IF($I13="Percentage of Cash Flow",IF($E13&gt;FJ$3-1,(('Operating Pro Forma'!$P$59-'Operating Pro Forma'!$P$62)/12)*'Debt Service'!$F13),IF($E13&gt;FJ$3-1,$H13,0))</f>
        <v>0</v>
      </c>
      <c r="FK13" s="251">
        <f>IF($I13="Percentage of Cash Flow",IF($E13&gt;FK$3-1,(('Operating Pro Forma'!$P$59-'Operating Pro Forma'!$P$62)/12)*'Debt Service'!$F13),IF($E13&gt;FK$3-1,$H13,0))</f>
        <v>0</v>
      </c>
      <c r="FL13" s="250">
        <f t="shared" si="12"/>
        <v>0</v>
      </c>
      <c r="FM13" s="251">
        <f>IF($I13="Percentage of Cash Flow",IF($E13&gt;FM$3-1,(('Operating Pro Forma'!$Q$59-'Operating Pro Forma'!$Q$62)/12)*'Debt Service'!$F13),IF($E13&gt;FM$3-1,$H13,0))</f>
        <v>0</v>
      </c>
      <c r="FN13" s="251">
        <f>IF($I13="Percentage of Cash Flow",IF($E13&gt;FN$3-1,(('Operating Pro Forma'!$Q$59-'Operating Pro Forma'!$Q$62)/12)*'Debt Service'!$F13),IF($E13&gt;FN$3-1,$H13,0))</f>
        <v>0</v>
      </c>
      <c r="FO13" s="251">
        <f>IF($I13="Percentage of Cash Flow",IF($E13&gt;FO$3-1,(('Operating Pro Forma'!$Q$59-'Operating Pro Forma'!$Q$62)/12)*'Debt Service'!$F13),IF($E13&gt;FO$3-1,$H13,0))</f>
        <v>0</v>
      </c>
      <c r="FP13" s="251">
        <f>IF($I13="Percentage of Cash Flow",IF($E13&gt;FP$3-1,(('Operating Pro Forma'!$Q$59-'Operating Pro Forma'!$Q$62)/12)*'Debt Service'!$F13),IF($E13&gt;FP$3-1,$H13,0))</f>
        <v>0</v>
      </c>
      <c r="FQ13" s="251">
        <f>IF($I13="Percentage of Cash Flow",IF($E13&gt;FQ$3-1,(('Operating Pro Forma'!$Q$59-'Operating Pro Forma'!$Q$62)/12)*'Debt Service'!$F13),IF($E13&gt;FQ$3-1,$H13,0))</f>
        <v>0</v>
      </c>
      <c r="FR13" s="251">
        <f>IF($I13="Percentage of Cash Flow",IF($E13&gt;FR$3-1,(('Operating Pro Forma'!$Q$59-'Operating Pro Forma'!$Q$62)/12)*'Debt Service'!$F13),IF($E13&gt;FR$3-1,$H13,0))</f>
        <v>0</v>
      </c>
      <c r="FS13" s="251">
        <f>IF($I13="Percentage of Cash Flow",IF($E13&gt;FS$3-1,(('Operating Pro Forma'!$Q$59-'Operating Pro Forma'!$Q$62)/12)*'Debt Service'!$F13),IF($E13&gt;FS$3-1,$H13,0))</f>
        <v>0</v>
      </c>
      <c r="FT13" s="251">
        <f>IF($I13="Percentage of Cash Flow",IF($E13&gt;FT$3-1,(('Operating Pro Forma'!$Q$59-'Operating Pro Forma'!$Q$62)/12)*'Debt Service'!$F13),IF($E13&gt;FT$3-1,$H13,0))</f>
        <v>0</v>
      </c>
      <c r="FU13" s="251">
        <f>IF($I13="Percentage of Cash Flow",IF($E13&gt;FU$3-1,(('Operating Pro Forma'!$Q$59-'Operating Pro Forma'!$Q$62)/12)*'Debt Service'!$F13),IF($E13&gt;FU$3-1,$H13,0))</f>
        <v>0</v>
      </c>
      <c r="FV13" s="251">
        <f>IF($I13="Percentage of Cash Flow",IF($E13&gt;FV$3-1,(('Operating Pro Forma'!$Q$59-'Operating Pro Forma'!$Q$62)/12)*'Debt Service'!$F13),IF($E13&gt;FV$3-1,$H13,0))</f>
        <v>0</v>
      </c>
      <c r="FW13" s="251">
        <f>IF($I13="Percentage of Cash Flow",IF($E13&gt;FW$3-1,(('Operating Pro Forma'!$Q$59-'Operating Pro Forma'!$Q$62)/12)*'Debt Service'!$F13),IF($E13&gt;FW$3-1,$H13,0))</f>
        <v>0</v>
      </c>
      <c r="FX13" s="251">
        <f>IF($I13="Percentage of Cash Flow",IF($E13&gt;FX$3-1,(('Operating Pro Forma'!$Q$59-'Operating Pro Forma'!$Q$62)/12)*'Debt Service'!$F13),IF($E13&gt;FX$3-1,$H13,0))</f>
        <v>0</v>
      </c>
      <c r="FY13" s="250">
        <f t="shared" si="13"/>
        <v>0</v>
      </c>
      <c r="FZ13" s="251">
        <f>IF($I13="Percentage of Cash Flow",IF($E13&gt;FZ$3-1,(('Operating Pro Forma'!$R$59-'Operating Pro Forma'!$R$62)/12)*'Debt Service'!$F13),IF($E13&gt;FZ$3-1,$H13,0))</f>
        <v>0</v>
      </c>
      <c r="GA13" s="251">
        <f>IF($I13="Percentage of Cash Flow",IF($E13&gt;GA$3-1,(('Operating Pro Forma'!$R$59-'Operating Pro Forma'!$R$62)/12)*'Debt Service'!$F13),IF($E13&gt;GA$3-1,$H13,0))</f>
        <v>0</v>
      </c>
      <c r="GB13" s="251">
        <f>IF($I13="Percentage of Cash Flow",IF($E13&gt;GB$3-1,(('Operating Pro Forma'!$R$59-'Operating Pro Forma'!$R$62)/12)*'Debt Service'!$F13),IF($E13&gt;GB$3-1,$H13,0))</f>
        <v>0</v>
      </c>
      <c r="GC13" s="251">
        <f>IF($I13="Percentage of Cash Flow",IF($E13&gt;GC$3-1,(('Operating Pro Forma'!$R$59-'Operating Pro Forma'!$R$62)/12)*'Debt Service'!$F13),IF($E13&gt;GC$3-1,$H13,0))</f>
        <v>0</v>
      </c>
      <c r="GD13" s="251">
        <f>IF($I13="Percentage of Cash Flow",IF($E13&gt;GD$3-1,(('Operating Pro Forma'!$R$59-'Operating Pro Forma'!$R$62)/12)*'Debt Service'!$F13),IF($E13&gt;GD$3-1,$H13,0))</f>
        <v>0</v>
      </c>
      <c r="GE13" s="251">
        <f>IF($I13="Percentage of Cash Flow",IF($E13&gt;GE$3-1,(('Operating Pro Forma'!$R$59-'Operating Pro Forma'!$R$62)/12)*'Debt Service'!$F13),IF($E13&gt;GE$3-1,$H13,0))</f>
        <v>0</v>
      </c>
      <c r="GF13" s="251">
        <f>IF($I13="Percentage of Cash Flow",IF($E13&gt;GF$3-1,(('Operating Pro Forma'!$R$59-'Operating Pro Forma'!$R$62)/12)*'Debt Service'!$F13),IF($E13&gt;GF$3-1,$H13,0))</f>
        <v>0</v>
      </c>
      <c r="GG13" s="251">
        <f>IF($I13="Percentage of Cash Flow",IF($E13&gt;GG$3-1,(('Operating Pro Forma'!$R$59-'Operating Pro Forma'!$R$62)/12)*'Debt Service'!$F13),IF($E13&gt;GG$3-1,$H13,0))</f>
        <v>0</v>
      </c>
      <c r="GH13" s="251">
        <f>IF($I13="Percentage of Cash Flow",IF($E13&gt;GH$3-1,(('Operating Pro Forma'!$R$59-'Operating Pro Forma'!$R$62)/12)*'Debt Service'!$F13),IF($E13&gt;GH$3-1,$H13,0))</f>
        <v>0</v>
      </c>
      <c r="GI13" s="251">
        <f>IF($I13="Percentage of Cash Flow",IF($E13&gt;GI$3-1,(('Operating Pro Forma'!$R$59-'Operating Pro Forma'!$R$62)/12)*'Debt Service'!$F13),IF($E13&gt;GI$3-1,$H13,0))</f>
        <v>0</v>
      </c>
      <c r="GJ13" s="251">
        <f>IF($I13="Percentage of Cash Flow",IF($E13&gt;GJ$3-1,(('Operating Pro Forma'!$R$59-'Operating Pro Forma'!$R$62)/12)*'Debt Service'!$F13),IF($E13&gt;GJ$3-1,$H13,0))</f>
        <v>0</v>
      </c>
      <c r="GK13" s="251">
        <f>IF($I13="Percentage of Cash Flow",IF($E13&gt;GK$3-1,(('Operating Pro Forma'!$R$59-'Operating Pro Forma'!$R$62)/12)*'Debt Service'!$F13),IF($E13&gt;GK$3-1,$H13,0))</f>
        <v>0</v>
      </c>
      <c r="GL13" s="250">
        <f t="shared" si="14"/>
        <v>0</v>
      </c>
      <c r="GM13" s="251">
        <f>IF($I13="Percentage of Cash Flow",IF($E13&gt;GM$3-1,(('Operating Pro Forma'!$S$59-'Operating Pro Forma'!$S$62)/12)*'Debt Service'!$F13),IF($E13&gt;GM$3-1,$H13,0))</f>
        <v>0</v>
      </c>
      <c r="GN13" s="251">
        <f>IF($I13="Percentage of Cash Flow",IF($E13&gt;GN$3-1,(('Operating Pro Forma'!$S$59-'Operating Pro Forma'!$S$62)/12)*'Debt Service'!$F13),IF($E13&gt;GN$3-1,$H13,0))</f>
        <v>0</v>
      </c>
      <c r="GO13" s="251">
        <f>IF($I13="Percentage of Cash Flow",IF($E13&gt;GO$3-1,(('Operating Pro Forma'!$S$59-'Operating Pro Forma'!$S$62)/12)*'Debt Service'!$F13),IF($E13&gt;GO$3-1,$H13,0))</f>
        <v>0</v>
      </c>
      <c r="GP13" s="251">
        <f>IF($I13="Percentage of Cash Flow",IF($E13&gt;GP$3-1,(('Operating Pro Forma'!$S$59-'Operating Pro Forma'!$S$62)/12)*'Debt Service'!$F13),IF($E13&gt;GP$3-1,$H13,0))</f>
        <v>0</v>
      </c>
      <c r="GQ13" s="251">
        <f>IF($I13="Percentage of Cash Flow",IF($E13&gt;GQ$3-1,(('Operating Pro Forma'!$S$59-'Operating Pro Forma'!$S$62)/12)*'Debt Service'!$F13),IF($E13&gt;GQ$3-1,$H13,0))</f>
        <v>0</v>
      </c>
      <c r="GR13" s="251">
        <f>IF($I13="Percentage of Cash Flow",IF($E13&gt;GR$3-1,(('Operating Pro Forma'!$S$59-'Operating Pro Forma'!$S$62)/12)*'Debt Service'!$F13),IF($E13&gt;GR$3-1,$H13,0))</f>
        <v>0</v>
      </c>
      <c r="GS13" s="251">
        <f>IF($I13="Percentage of Cash Flow",IF($E13&gt;GS$3-1,(('Operating Pro Forma'!$S$59-'Operating Pro Forma'!$S$62)/12)*'Debt Service'!$F13),IF($E13&gt;GS$3-1,$H13,0))</f>
        <v>0</v>
      </c>
      <c r="GT13" s="251">
        <f>IF($I13="Percentage of Cash Flow",IF($E13&gt;GT$3-1,(('Operating Pro Forma'!$S$59-'Operating Pro Forma'!$S$62)/12)*'Debt Service'!$F13),IF($E13&gt;GT$3-1,$H13,0))</f>
        <v>0</v>
      </c>
      <c r="GU13" s="251">
        <f>IF($I13="Percentage of Cash Flow",IF($E13&gt;GU$3-1,(('Operating Pro Forma'!$S$59-'Operating Pro Forma'!$S$62)/12)*'Debt Service'!$F13),IF($E13&gt;GU$3-1,$H13,0))</f>
        <v>0</v>
      </c>
      <c r="GV13" s="251">
        <f>IF($I13="Percentage of Cash Flow",IF($E13&gt;GV$3-1,(('Operating Pro Forma'!$S$59-'Operating Pro Forma'!$S$62)/12)*'Debt Service'!$F13),IF($E13&gt;GV$3-1,$H13,0))</f>
        <v>0</v>
      </c>
      <c r="GW13" s="251">
        <f>IF($I13="Percentage of Cash Flow",IF($E13&gt;GW$3-1,(('Operating Pro Forma'!$S$59-'Operating Pro Forma'!$S$62)/12)*'Debt Service'!$F13),IF($E13&gt;GW$3-1,$H13,0))</f>
        <v>0</v>
      </c>
      <c r="GX13" s="251">
        <f>IF($I13="Percentage of Cash Flow",IF($E13&gt;GX$3-1,(('Operating Pro Forma'!$S$59-'Operating Pro Forma'!$S$62)/12)*'Debt Service'!$F13),IF($E13&gt;GX$3-1,$H13,0))</f>
        <v>0</v>
      </c>
      <c r="GY13" s="250">
        <f t="shared" si="15"/>
        <v>0</v>
      </c>
      <c r="GZ13" s="251">
        <f>IF($I13="Percentage of Cash Flow",IF($E13&gt;GZ$3-1,(('Operating Pro Forma'!$T$59-'Operating Pro Forma'!$T$62)/12)*'Debt Service'!$F13),IF($E13&gt;GZ$3-1,$H13,0))</f>
        <v>0</v>
      </c>
      <c r="HA13" s="251">
        <f>IF($I13="Percentage of Cash Flow",IF($E13&gt;HA$3-1,(('Operating Pro Forma'!$T$59-'Operating Pro Forma'!$T$62)/12)*'Debt Service'!$F13),IF($E13&gt;HA$3-1,$H13,0))</f>
        <v>0</v>
      </c>
      <c r="HB13" s="251">
        <f>IF($I13="Percentage of Cash Flow",IF($E13&gt;HB$3-1,(('Operating Pro Forma'!$T$59-'Operating Pro Forma'!$T$62)/12)*'Debt Service'!$F13),IF($E13&gt;HB$3-1,$H13,0))</f>
        <v>0</v>
      </c>
      <c r="HC13" s="251">
        <f>IF($I13="Percentage of Cash Flow",IF($E13&gt;HC$3-1,(('Operating Pro Forma'!$T$59-'Operating Pro Forma'!$T$62)/12)*'Debt Service'!$F13),IF($E13&gt;HC$3-1,$H13,0))</f>
        <v>0</v>
      </c>
      <c r="HD13" s="251">
        <f>IF($I13="Percentage of Cash Flow",IF($E13&gt;HD$3-1,(('Operating Pro Forma'!$T$59-'Operating Pro Forma'!$T$62)/12)*'Debt Service'!$F13),IF($E13&gt;HD$3-1,$H13,0))</f>
        <v>0</v>
      </c>
      <c r="HE13" s="251">
        <f>IF($I13="Percentage of Cash Flow",IF($E13&gt;HE$3-1,(('Operating Pro Forma'!$T$59-'Operating Pro Forma'!$T$62)/12)*'Debt Service'!$F13),IF($E13&gt;HE$3-1,$H13,0))</f>
        <v>0</v>
      </c>
      <c r="HF13" s="251">
        <f>IF($I13="Percentage of Cash Flow",IF($E13&gt;HF$3-1,(('Operating Pro Forma'!$T$59-'Operating Pro Forma'!$T$62)/12)*'Debt Service'!$F13),IF($E13&gt;HF$3-1,$H13,0))</f>
        <v>0</v>
      </c>
      <c r="HG13" s="251">
        <f>IF($I13="Percentage of Cash Flow",IF($E13&gt;HG$3-1,(('Operating Pro Forma'!$T$59-'Operating Pro Forma'!$T$62)/12)*'Debt Service'!$F13),IF($E13&gt;HG$3-1,$H13,0))</f>
        <v>0</v>
      </c>
      <c r="HH13" s="251">
        <f>IF($I13="Percentage of Cash Flow",IF($E13&gt;HH$3-1,(('Operating Pro Forma'!$T$59-'Operating Pro Forma'!$T$62)/12)*'Debt Service'!$F13),IF($E13&gt;HH$3-1,$H13,0))</f>
        <v>0</v>
      </c>
      <c r="HI13" s="251">
        <f>IF($I13="Percentage of Cash Flow",IF($E13&gt;HI$3-1,(('Operating Pro Forma'!$T$59-'Operating Pro Forma'!$T$62)/12)*'Debt Service'!$F13),IF($E13&gt;HI$3-1,$H13,0))</f>
        <v>0</v>
      </c>
      <c r="HJ13" s="251">
        <f>IF($I13="Percentage of Cash Flow",IF($E13&gt;HJ$3-1,(('Operating Pro Forma'!$T$59-'Operating Pro Forma'!$T$62)/12)*'Debt Service'!$F13),IF($E13&gt;HJ$3-1,$H13,0))</f>
        <v>0</v>
      </c>
      <c r="HK13" s="251">
        <f>IF($I13="Percentage of Cash Flow",IF($E13&gt;HK$3-1,(('Operating Pro Forma'!$T$59-'Operating Pro Forma'!$T$62)/12)*'Debt Service'!$F13),IF($E13&gt;HK$3-1,$H13,0))</f>
        <v>0</v>
      </c>
      <c r="HL13" s="250">
        <f t="shared" si="16"/>
        <v>0</v>
      </c>
      <c r="HM13" s="251">
        <f>IF($I13="Percentage of Cash Flow",IF($E13&gt;HM$3-1,(('Operating Pro Forma'!$U$59-'Operating Pro Forma'!$U$62)/12)*'Debt Service'!$F13),IF($E13&gt;HM$3-1,$H13,0))</f>
        <v>0</v>
      </c>
      <c r="HN13" s="251">
        <f>IF($I13="Percentage of Cash Flow",IF($E13&gt;HN$3-1,(('Operating Pro Forma'!$U$59-'Operating Pro Forma'!$U$62)/12)*'Debt Service'!$F13),IF($E13&gt;HN$3-1,$H13,0))</f>
        <v>0</v>
      </c>
      <c r="HO13" s="251">
        <f>IF($I13="Percentage of Cash Flow",IF($E13&gt;HO$3-1,(('Operating Pro Forma'!$U$59-'Operating Pro Forma'!$U$62)/12)*'Debt Service'!$F13),IF($E13&gt;HO$3-1,$H13,0))</f>
        <v>0</v>
      </c>
      <c r="HP13" s="251">
        <f>IF($I13="Percentage of Cash Flow",IF($E13&gt;HP$3-1,(('Operating Pro Forma'!$U$59-'Operating Pro Forma'!$U$62)/12)*'Debt Service'!$F13),IF($E13&gt;HP$3-1,$H13,0))</f>
        <v>0</v>
      </c>
      <c r="HQ13" s="251">
        <f>IF($I13="Percentage of Cash Flow",IF($E13&gt;HQ$3-1,(('Operating Pro Forma'!$U$59-'Operating Pro Forma'!$U$62)/12)*'Debt Service'!$F13),IF($E13&gt;HQ$3-1,$H13,0))</f>
        <v>0</v>
      </c>
      <c r="HR13" s="251">
        <f>IF($I13="Percentage of Cash Flow",IF($E13&gt;HR$3-1,(('Operating Pro Forma'!$U$59-'Operating Pro Forma'!$U$62)/12)*'Debt Service'!$F13),IF($E13&gt;HR$3-1,$H13,0))</f>
        <v>0</v>
      </c>
      <c r="HS13" s="251">
        <f>IF($I13="Percentage of Cash Flow",IF($E13&gt;HS$3-1,(('Operating Pro Forma'!$U$59-'Operating Pro Forma'!$U$62)/12)*'Debt Service'!$F13),IF($E13&gt;HS$3-1,$H13,0))</f>
        <v>0</v>
      </c>
      <c r="HT13" s="251">
        <f>IF($I13="Percentage of Cash Flow",IF($E13&gt;HT$3-1,(('Operating Pro Forma'!$U$59-'Operating Pro Forma'!$U$62)/12)*'Debt Service'!$F13),IF($E13&gt;HT$3-1,$H13,0))</f>
        <v>0</v>
      </c>
      <c r="HU13" s="251">
        <f>IF($I13="Percentage of Cash Flow",IF($E13&gt;HU$3-1,(('Operating Pro Forma'!$U$59-'Operating Pro Forma'!$U$62)/12)*'Debt Service'!$F13),IF($E13&gt;HU$3-1,$H13,0))</f>
        <v>0</v>
      </c>
      <c r="HV13" s="251">
        <f>IF($I13="Percentage of Cash Flow",IF($E13&gt;HV$3-1,(('Operating Pro Forma'!$U$59-'Operating Pro Forma'!$U$62)/12)*'Debt Service'!$F13),IF($E13&gt;HV$3-1,$H13,0))</f>
        <v>0</v>
      </c>
      <c r="HW13" s="251">
        <f>IF($I13="Percentage of Cash Flow",IF($E13&gt;HW$3-1,(('Operating Pro Forma'!$U$59-'Operating Pro Forma'!$U$62)/12)*'Debt Service'!$F13),IF($E13&gt;HW$3-1,$H13,0))</f>
        <v>0</v>
      </c>
      <c r="HX13" s="251">
        <f>IF($I13="Percentage of Cash Flow",IF($E13&gt;HX$3-1,(('Operating Pro Forma'!$U$59-'Operating Pro Forma'!$U$62)/12)*'Debt Service'!$F13),IF($E13&gt;HX$3-1,$H13,0))</f>
        <v>0</v>
      </c>
      <c r="HY13" s="250">
        <f t="shared" si="17"/>
        <v>0</v>
      </c>
      <c r="HZ13" s="251">
        <f>IF($I13="Percentage of Cash Flow",IF($E13&gt;HZ$3-1,(('Operating Pro Forma'!$V$59-'Operating Pro Forma'!$V$62)/12)*'Debt Service'!$F13),IF($E13&gt;HZ$3-1,$H13,0))</f>
        <v>0</v>
      </c>
      <c r="IA13" s="251">
        <f>IF($I13="Percentage of Cash Flow",IF($E13&gt;IA$3-1,(('Operating Pro Forma'!$V$59-'Operating Pro Forma'!$V$62)/12)*'Debt Service'!$F13),IF($E13&gt;IA$3-1,$H13,0))</f>
        <v>0</v>
      </c>
      <c r="IB13" s="251">
        <f>IF($I13="Percentage of Cash Flow",IF($E13&gt;IB$3-1,(('Operating Pro Forma'!$V$59-'Operating Pro Forma'!$V$62)/12)*'Debt Service'!$F13),IF($E13&gt;IB$3-1,$H13,0))</f>
        <v>0</v>
      </c>
      <c r="IC13" s="251">
        <f>IF($I13="Percentage of Cash Flow",IF($E13&gt;IC$3-1,(('Operating Pro Forma'!$V$59-'Operating Pro Forma'!$V$62)/12)*'Debt Service'!$F13),IF($E13&gt;IC$3-1,$H13,0))</f>
        <v>0</v>
      </c>
      <c r="ID13" s="251">
        <f>IF($I13="Percentage of Cash Flow",IF($E13&gt;ID$3-1,(('Operating Pro Forma'!$V$59-'Operating Pro Forma'!$V$62)/12)*'Debt Service'!$F13),IF($E13&gt;ID$3-1,$H13,0))</f>
        <v>0</v>
      </c>
      <c r="IE13" s="251">
        <f>IF($I13="Percentage of Cash Flow",IF($E13&gt;IE$3-1,(('Operating Pro Forma'!$V$59-'Operating Pro Forma'!$V$62)/12)*'Debt Service'!$F13),IF($E13&gt;IE$3-1,$H13,0))</f>
        <v>0</v>
      </c>
      <c r="IF13" s="251">
        <f>IF($I13="Percentage of Cash Flow",IF($E13&gt;IF$3-1,(('Operating Pro Forma'!$V$59-'Operating Pro Forma'!$V$62)/12)*'Debt Service'!$F13),IF($E13&gt;IF$3-1,$H13,0))</f>
        <v>0</v>
      </c>
      <c r="IG13" s="251">
        <f>IF($I13="Percentage of Cash Flow",IF($E13&gt;IG$3-1,(('Operating Pro Forma'!$V$59-'Operating Pro Forma'!$V$62)/12)*'Debt Service'!$F13),IF($E13&gt;IG$3-1,$H13,0))</f>
        <v>0</v>
      </c>
      <c r="IH13" s="251">
        <f>IF($I13="Percentage of Cash Flow",IF($E13&gt;IH$3-1,(('Operating Pro Forma'!$V$59-'Operating Pro Forma'!$V$62)/12)*'Debt Service'!$F13),IF($E13&gt;IH$3-1,$H13,0))</f>
        <v>0</v>
      </c>
      <c r="II13" s="251">
        <f>IF($I13="Percentage of Cash Flow",IF($E13&gt;II$3-1,(('Operating Pro Forma'!$V$59-'Operating Pro Forma'!$V$62)/12)*'Debt Service'!$F13),IF($E13&gt;II$3-1,$H13,0))</f>
        <v>0</v>
      </c>
      <c r="IJ13" s="251">
        <f>IF($I13="Percentage of Cash Flow",IF($E13&gt;IJ$3-1,(('Operating Pro Forma'!$V$59-'Operating Pro Forma'!$V$62)/12)*'Debt Service'!$F13),IF($E13&gt;IJ$3-1,$H13,0))</f>
        <v>0</v>
      </c>
      <c r="IK13" s="251">
        <f>IF($I13="Percentage of Cash Flow",IF($E13&gt;IK$3-1,(('Operating Pro Forma'!$V$59-'Operating Pro Forma'!$V$62)/12)*'Debt Service'!$F13),IF($E13&gt;IK$3-1,$H13,0))</f>
        <v>0</v>
      </c>
      <c r="IL13" s="250">
        <f t="shared" si="18"/>
        <v>0</v>
      </c>
      <c r="IM13" s="251">
        <f>IF($I13="Percentage of Cash Flow",IF($E13&gt;IM$3-1,(('Operating Pro Forma'!$W$59-'Operating Pro Forma'!$W$62)/12)*'Debt Service'!#REF!),IF($E13&gt;IM$3-1,$H13,0))</f>
        <v>0</v>
      </c>
      <c r="IN13" s="251">
        <f>IF($I13="Percentage of Cash Flow",IF($E13&gt;IN$3-1,(('Operating Pro Forma'!$W$59-'Operating Pro Forma'!$W$62)/12)*'Debt Service'!#REF!),IF($E13&gt;IN$3-1,$H13,0))</f>
        <v>0</v>
      </c>
      <c r="IO13" s="251">
        <f>IF($I13="Percentage of Cash Flow",IF($E13&gt;IO$3-1,(('Operating Pro Forma'!$W$59-'Operating Pro Forma'!$W$62)/12)*'Debt Service'!#REF!),IF($E13&gt;IO$3-1,$H13,0))</f>
        <v>0</v>
      </c>
      <c r="IP13" s="251">
        <f>IF($I13="Percentage of Cash Flow",IF($E13&gt;IP$3-1,(('Operating Pro Forma'!$W$59-'Operating Pro Forma'!$W$62)/12)*'Debt Service'!#REF!),IF($E13&gt;IP$3-1,$H13,0))</f>
        <v>0</v>
      </c>
      <c r="IQ13" s="251">
        <f>IF($I13="Percentage of Cash Flow",IF($E13&gt;IQ$3-1,(('Operating Pro Forma'!$W$59-'Operating Pro Forma'!$W$62)/12)*'Debt Service'!#REF!),IF($E13&gt;IQ$3-1,$H13,0))</f>
        <v>0</v>
      </c>
      <c r="IR13" s="251">
        <f>IF($I13="Percentage of Cash Flow",IF($E13&gt;IR$3-1,(('Operating Pro Forma'!$W$59-'Operating Pro Forma'!$W$62)/12)*'Debt Service'!#REF!),IF($E13&gt;IR$3-1,$H13,0))</f>
        <v>0</v>
      </c>
      <c r="IS13" s="251">
        <f>IF($I13="Percentage of Cash Flow",IF($E13&gt;IS$3-1,(('Operating Pro Forma'!$W$59-'Operating Pro Forma'!$W$62)/12)*'Debt Service'!#REF!),IF($E13&gt;IS$3-1,$H13,0))</f>
        <v>0</v>
      </c>
      <c r="IT13" s="251">
        <f>IF($I13="Percentage of Cash Flow",IF($E13&gt;IT$3-1,(('Operating Pro Forma'!$W$59-'Operating Pro Forma'!$W$62)/12)*'Debt Service'!#REF!),IF($E13&gt;IT$3-1,$H13,0))</f>
        <v>0</v>
      </c>
      <c r="IU13" s="251">
        <f>IF($I13="Percentage of Cash Flow",IF($E13&gt;IU$3-1,(('Operating Pro Forma'!$W$59-'Operating Pro Forma'!$W$62)/12)*'Debt Service'!#REF!),IF($E13&gt;IU$3-1,$H13,0))</f>
        <v>0</v>
      </c>
      <c r="IV13" s="251">
        <f>IF($I13="Percentage of Cash Flow",IF($E13&gt;IV$3-1,(('Operating Pro Forma'!$W$59-'Operating Pro Forma'!$W$62)/12)*'Debt Service'!#REF!),IF($E13&gt;IV$3-1,$H13,0))</f>
        <v>0</v>
      </c>
      <c r="IW13" s="251">
        <f>IF($I13="Percentage of Cash Flow",IF($E13&gt;IW$3-1,(('Operating Pro Forma'!$W$59-'Operating Pro Forma'!$W$62)/12)*'Debt Service'!#REF!),IF($E13&gt;IW$3-1,$H13,0))</f>
        <v>0</v>
      </c>
      <c r="IX13" s="251">
        <f>IF($I13="Percentage of Cash Flow",IF($E13&gt;IX$3-1,(('Operating Pro Forma'!$W$59-'Operating Pro Forma'!$W$62)/12)*'Debt Service'!#REF!),IF($E13&gt;IX$3-1,$H13,0))</f>
        <v>0</v>
      </c>
      <c r="IY13" s="250">
        <f t="shared" si="19"/>
        <v>0</v>
      </c>
      <c r="IZ13" s="251">
        <f>IF($I13="Percentage of Cash Flow",IF($E13&gt;IZ$3-1,(('Operating Pro Forma'!$X$59-'Operating Pro Forma'!$X$62)/12)*'Debt Service'!$F13),IF($E13&gt;IZ$3-1,$H13,0))</f>
        <v>0</v>
      </c>
      <c r="JA13" s="251">
        <f>IF($I13="Percentage of Cash Flow",IF($E13&gt;JA$3-1,(('Operating Pro Forma'!$X$59-'Operating Pro Forma'!$X$62)/12)*'Debt Service'!$F13),IF($E13&gt;JA$3-1,$H13,0))</f>
        <v>0</v>
      </c>
      <c r="JB13" s="251">
        <f>IF($I13="Percentage of Cash Flow",IF($E13&gt;JB$3-1,(('Operating Pro Forma'!$X$59-'Operating Pro Forma'!$X$62)/12)*'Debt Service'!$F13),IF($E13&gt;JB$3-1,$H13,0))</f>
        <v>0</v>
      </c>
      <c r="JC13" s="251">
        <f>IF($I13="Percentage of Cash Flow",IF($E13&gt;JC$3-1,(('Operating Pro Forma'!$X$59-'Operating Pro Forma'!$X$62)/12)*'Debt Service'!$F13),IF($E13&gt;JC$3-1,$H13,0))</f>
        <v>0</v>
      </c>
      <c r="JD13" s="251">
        <f>IF($I13="Percentage of Cash Flow",IF($E13&gt;JD$3-1,(('Operating Pro Forma'!$X$59-'Operating Pro Forma'!$X$62)/12)*'Debt Service'!$F13),IF($E13&gt;JD$3-1,$H13,0))</f>
        <v>0</v>
      </c>
      <c r="JE13" s="251">
        <f>IF($I13="Percentage of Cash Flow",IF($E13&gt;JE$3-1,(('Operating Pro Forma'!$X$59-'Operating Pro Forma'!$X$62)/12)*'Debt Service'!$F13),IF($E13&gt;JE$3-1,$H13,0))</f>
        <v>0</v>
      </c>
      <c r="JF13" s="251">
        <f>IF($I13="Percentage of Cash Flow",IF($E13&gt;JF$3-1,(('Operating Pro Forma'!$X$59-'Operating Pro Forma'!$X$62)/12)*'Debt Service'!$F13),IF($E13&gt;JF$3-1,$H13,0))</f>
        <v>0</v>
      </c>
      <c r="JG13" s="251">
        <f>IF($I13="Percentage of Cash Flow",IF($E13&gt;JG$3-1,(('Operating Pro Forma'!$X$59-'Operating Pro Forma'!$X$62)/12)*'Debt Service'!$F13),IF($E13&gt;JG$3-1,$H13,0))</f>
        <v>0</v>
      </c>
      <c r="JH13" s="251">
        <f>IF($I13="Percentage of Cash Flow",IF($E13&gt;JH$3-1,(('Operating Pro Forma'!$X$59-'Operating Pro Forma'!$X$62)/12)*'Debt Service'!$F13),IF($E13&gt;JH$3-1,$H13,0))</f>
        <v>0</v>
      </c>
      <c r="JI13" s="251">
        <f>IF($I13="Percentage of Cash Flow",IF($E13&gt;JI$3-1,(('Operating Pro Forma'!$X$59-'Operating Pro Forma'!$X$62)/12)*'Debt Service'!$F13),IF($E13&gt;JI$3-1,$H13,0))</f>
        <v>0</v>
      </c>
      <c r="JJ13" s="251">
        <f>IF($I13="Percentage of Cash Flow",IF($E13&gt;JJ$3-1,(('Operating Pro Forma'!$X$59-'Operating Pro Forma'!$X$62)/12)*'Debt Service'!$F13),IF($E13&gt;JJ$3-1,$H13,0))</f>
        <v>0</v>
      </c>
      <c r="JK13" s="251">
        <f>IF($I13="Percentage of Cash Flow",IF($E13&gt;JK$3-1,(('Operating Pro Forma'!$X$59-'Operating Pro Forma'!$X$62)/12)*'Debt Service'!$F13),IF($E13&gt;JK$3-1,$H13,0))</f>
        <v>0</v>
      </c>
      <c r="JL13" s="250">
        <f t="shared" si="20"/>
        <v>0</v>
      </c>
      <c r="JM13" s="251">
        <f>IF($I13="Percentage of Cash Flow",IF($E13&gt;JM$3-1,(('Operating Pro Forma'!$Y$59-'Operating Pro Forma'!$Y$62)/12)*'Debt Service'!$F13),IF($E13&gt;JM$3-1,$H13,0))</f>
        <v>0</v>
      </c>
      <c r="JN13" s="251">
        <f>IF($I13="Percentage of Cash Flow",IF($E13&gt;JN$3-1,(('Operating Pro Forma'!$Y$59-'Operating Pro Forma'!$Y$62)/12)*'Debt Service'!$F13),IF($E13&gt;JN$3-1,$H13,0))</f>
        <v>0</v>
      </c>
      <c r="JO13" s="251">
        <f>IF($I13="Percentage of Cash Flow",IF($E13&gt;JO$3-1,(('Operating Pro Forma'!$Y$59-'Operating Pro Forma'!$Y$62)/12)*'Debt Service'!$F13),IF($E13&gt;JO$3-1,$H13,0))</f>
        <v>0</v>
      </c>
      <c r="JP13" s="251">
        <f>IF($I13="Percentage of Cash Flow",IF($E13&gt;JP$3-1,(('Operating Pro Forma'!$Y$59-'Operating Pro Forma'!$Y$62)/12)*'Debt Service'!$F13),IF($E13&gt;JP$3-1,$H13,0))</f>
        <v>0</v>
      </c>
      <c r="JQ13" s="251">
        <f>IF($I13="Percentage of Cash Flow",IF($E13&gt;JQ$3-1,(('Operating Pro Forma'!$Y$59-'Operating Pro Forma'!$Y$62)/12)*'Debt Service'!$F13),IF($E13&gt;JQ$3-1,$H13,0))</f>
        <v>0</v>
      </c>
      <c r="JR13" s="251">
        <f>IF($I13="Percentage of Cash Flow",IF($E13&gt;JR$3-1,(('Operating Pro Forma'!$Y$59-'Operating Pro Forma'!$Y$62)/12)*'Debt Service'!$F13),IF($E13&gt;JR$3-1,$H13,0))</f>
        <v>0</v>
      </c>
      <c r="JS13" s="251">
        <f>IF($I13="Percentage of Cash Flow",IF($E13&gt;JS$3-1,(('Operating Pro Forma'!$Y$59-'Operating Pro Forma'!$Y$62)/12)*'Debt Service'!$F13),IF($E13&gt;JS$3-1,$H13,0))</f>
        <v>0</v>
      </c>
      <c r="JT13" s="251">
        <f>IF($I13="Percentage of Cash Flow",IF($E13&gt;JT$3-1,(('Operating Pro Forma'!$Y$59-'Operating Pro Forma'!$Y$62)/12)*'Debt Service'!$F13),IF($E13&gt;JT$3-1,$H13,0))</f>
        <v>0</v>
      </c>
      <c r="JU13" s="251">
        <f>IF($I13="Percentage of Cash Flow",IF($E13&gt;JU$3-1,(('Operating Pro Forma'!$Y$59-'Operating Pro Forma'!$Y$62)/12)*'Debt Service'!$F13),IF($E13&gt;JU$3-1,$H13,0))</f>
        <v>0</v>
      </c>
      <c r="JV13" s="251">
        <f>IF($I13="Percentage of Cash Flow",IF($E13&gt;JV$3-1,(('Operating Pro Forma'!$Y$59-'Operating Pro Forma'!$Y$62)/12)*'Debt Service'!$F13),IF($E13&gt;JV$3-1,$H13,0))</f>
        <v>0</v>
      </c>
      <c r="JW13" s="251">
        <f>IF($I13="Percentage of Cash Flow",IF($E13&gt;JW$3-1,(('Operating Pro Forma'!$Y$59-'Operating Pro Forma'!$Y$62)/12)*'Debt Service'!$F13),IF($E13&gt;JW$3-1,$H13,0))</f>
        <v>0</v>
      </c>
      <c r="JX13" s="251">
        <f>IF($I13="Percentage of Cash Flow",IF($E13&gt;JX$3-1,(('Operating Pro Forma'!$Y$59-'Operating Pro Forma'!$Y$62)/12)*'Debt Service'!$F13),IF($E13&gt;JX$3-1,$H13,0))</f>
        <v>0</v>
      </c>
      <c r="JY13" s="250">
        <f t="shared" si="30"/>
        <v>0</v>
      </c>
      <c r="JZ13" s="251">
        <f>IF($I13="Percentage of Cash Flow",IF($E13&gt;JZ$3-1,(('Operating Pro Forma'!$Z$59-'Operating Pro Forma'!$Z$62)/12)*'Debt Service'!$F13),IF($E13&gt;JZ$3-1,$H13,0))</f>
        <v>0</v>
      </c>
      <c r="KA13" s="251">
        <f>IF($I13="Percentage of Cash Flow",IF($E13&gt;KA$3-1,(('Operating Pro Forma'!$Z$59-'Operating Pro Forma'!$Z$62)/12)*'Debt Service'!$F13),IF($E13&gt;KA$3-1,$H13,0))</f>
        <v>0</v>
      </c>
      <c r="KB13" s="251">
        <f>IF($I13="Percentage of Cash Flow",IF($E13&gt;KB$3-1,(('Operating Pro Forma'!$Z$59-'Operating Pro Forma'!$Z$62)/12)*'Debt Service'!$F13),IF($E13&gt;KB$3-1,$H13,0))</f>
        <v>0</v>
      </c>
      <c r="KC13" s="251">
        <f>IF($I13="Percentage of Cash Flow",IF($E13&gt;KC$3-1,(('Operating Pro Forma'!$Z$59-'Operating Pro Forma'!$Z$62)/12)*'Debt Service'!$F13),IF($E13&gt;KC$3-1,$H13,0))</f>
        <v>0</v>
      </c>
      <c r="KD13" s="251">
        <f>IF($I13="Percentage of Cash Flow",IF($E13&gt;KD$3-1,(('Operating Pro Forma'!$Z$59-'Operating Pro Forma'!$Z$62)/12)*'Debt Service'!$F13),IF($E13&gt;KD$3-1,$H13,0))</f>
        <v>0</v>
      </c>
      <c r="KE13" s="251">
        <f>IF($I13="Percentage of Cash Flow",IF($E13&gt;KE$3-1,(('Operating Pro Forma'!$Z$59-'Operating Pro Forma'!$Z$62)/12)*'Debt Service'!$F13),IF($E13&gt;KE$3-1,$H13,0))</f>
        <v>0</v>
      </c>
      <c r="KF13" s="251">
        <f>IF($I13="Percentage of Cash Flow",IF($E13&gt;KF$3-1,(('Operating Pro Forma'!$Z$59-'Operating Pro Forma'!$Z$62)/12)*'Debt Service'!$F13),IF($E13&gt;KF$3-1,$H13,0))</f>
        <v>0</v>
      </c>
      <c r="KG13" s="251">
        <f>IF($I13="Percentage of Cash Flow",IF($E13&gt;KG$3-1,(('Operating Pro Forma'!$Z$59-'Operating Pro Forma'!$Z$62)/12)*'Debt Service'!$F13),IF($E13&gt;KG$3-1,$H13,0))</f>
        <v>0</v>
      </c>
      <c r="KH13" s="251">
        <f>IF($I13="Percentage of Cash Flow",IF($E13&gt;KH$3-1,(('Operating Pro Forma'!$Z$59-'Operating Pro Forma'!$Z$62)/12)*'Debt Service'!$F13),IF($E13&gt;KH$3-1,$H13,0))</f>
        <v>0</v>
      </c>
      <c r="KI13" s="251">
        <f>IF($I13="Percentage of Cash Flow",IF($E13&gt;KI$3-1,(('Operating Pro Forma'!$Z$59-'Operating Pro Forma'!$Z$62)/12)*'Debt Service'!$F13),IF($E13&gt;KI$3-1,$H13,0))</f>
        <v>0</v>
      </c>
      <c r="KJ13" s="251">
        <f>IF($I13="Percentage of Cash Flow",IF($E13&gt;KJ$3-1,(('Operating Pro Forma'!$Z$59-'Operating Pro Forma'!$Z$62)/12)*'Debt Service'!$F13),IF($E13&gt;KJ$3-1,$H13,0))</f>
        <v>0</v>
      </c>
      <c r="KK13" s="251">
        <f>IF($I13="Percentage of Cash Flow",IF($E13&gt;KK$3-1,(('Operating Pro Forma'!$Z$59-'Operating Pro Forma'!$Z$62)/12)*'Debt Service'!$F13),IF($E13&gt;KK$3-1,$H13,0))</f>
        <v>0</v>
      </c>
      <c r="KL13" s="250">
        <f t="shared" si="21"/>
        <v>0</v>
      </c>
      <c r="KM13" s="257">
        <f>IF($I13="Percentage of Cash Flow",IF($E13&gt;KM$3-1,(('Operating Pro Forma'!$AA$59-'Operating Pro Forma'!$AA$62)/12)*'Debt Service'!$F13),IF($E13&gt;KM$3-1,$H13,0))</f>
        <v>0</v>
      </c>
      <c r="KN13" s="257">
        <f>IF($I13="Percentage of Cash Flow",IF($E13&gt;KN$3-1,(('Operating Pro Forma'!$AA$59-'Operating Pro Forma'!$AA$62)/12)*'Debt Service'!$F13),IF($E13&gt;KN$3-1,$H13,0))</f>
        <v>0</v>
      </c>
      <c r="KO13" s="257">
        <f>IF($I13="Percentage of Cash Flow",IF($E13&gt;KO$3-1,(('Operating Pro Forma'!$AA$59-'Operating Pro Forma'!$AA$62)/12)*'Debt Service'!$F13),IF($E13&gt;KO$3-1,$H13,0))</f>
        <v>0</v>
      </c>
      <c r="KP13" s="257">
        <f>IF($I13="Percentage of Cash Flow",IF($E13&gt;KP$3-1,(('Operating Pro Forma'!$AA$59-'Operating Pro Forma'!$AA$62)/12)*'Debt Service'!$F13),IF($E13&gt;KP$3-1,$H13,0))</f>
        <v>0</v>
      </c>
      <c r="KQ13" s="257">
        <f>IF($I13="Percentage of Cash Flow",IF($E13&gt;KQ$3-1,(('Operating Pro Forma'!$AA$59-'Operating Pro Forma'!$AA$62)/12)*'Debt Service'!$F13),IF($E13&gt;KQ$3-1,$H13,0))</f>
        <v>0</v>
      </c>
      <c r="KR13" s="257">
        <f>IF($I13="Percentage of Cash Flow",IF($E13&gt;KR$3-1,(('Operating Pro Forma'!$AA$59-'Operating Pro Forma'!$AA$62)/12)*'Debt Service'!$F13),IF($E13&gt;KR$3-1,$H13,0))</f>
        <v>0</v>
      </c>
      <c r="KS13" s="257">
        <f>IF($I13="Percentage of Cash Flow",IF($E13&gt;KS$3-1,(('Operating Pro Forma'!$AA$59-'Operating Pro Forma'!$AA$62)/12)*'Debt Service'!$F13),IF($E13&gt;KS$3-1,$H13,0))</f>
        <v>0</v>
      </c>
      <c r="KT13" s="257">
        <f>IF($I13="Percentage of Cash Flow",IF($E13&gt;KT$3-1,(('Operating Pro Forma'!$AA$59-'Operating Pro Forma'!$AA$62)/12)*'Debt Service'!$F13),IF($E13&gt;KT$3-1,$H13,0))</f>
        <v>0</v>
      </c>
      <c r="KU13" s="257">
        <f>IF($I13="Percentage of Cash Flow",IF($E13&gt;KU$3-1,(('Operating Pro Forma'!$AA$59-'Operating Pro Forma'!$AA$62)/12)*'Debt Service'!$F13),IF($E13&gt;KU$3-1,$H13,0))</f>
        <v>0</v>
      </c>
      <c r="KV13" s="257">
        <f>IF($I13="Percentage of Cash Flow",IF($E13&gt;KV$3-1,(('Operating Pro Forma'!$AA$59-'Operating Pro Forma'!$AA$62)/12)*'Debt Service'!$F13),IF($E13&gt;KV$3-1,$H13,0))</f>
        <v>0</v>
      </c>
      <c r="KW13" s="257">
        <f>IF($I13="Percentage of Cash Flow",IF($E13&gt;KW$3-1,(('Operating Pro Forma'!$AA$59-'Operating Pro Forma'!$AA$62)/12)*'Debt Service'!$F13),IF($E13&gt;KW$3-1,$H13,0))</f>
        <v>0</v>
      </c>
      <c r="KX13" s="257">
        <f>IF($I13="Percentage of Cash Flow",IF($E13&gt;KX$3-1,(('Operating Pro Forma'!$AA$59-'Operating Pro Forma'!$AA$62)/12)*'Debt Service'!$F13),IF($E13&gt;KX$3-1,$H13,0))</f>
        <v>0</v>
      </c>
      <c r="KY13" s="250">
        <f t="shared" si="22"/>
        <v>0</v>
      </c>
      <c r="KZ13" s="257">
        <f>IF($I13="Percentage of Cash Flow",IF($E13&gt;KZ$3-1,(('Operating Pro Forma'!$AB$59-'Operating Pro Forma'!$AB$62)/12)*'Debt Service'!$F13),IF($E13&gt;KZ$3-1,$H13,0))</f>
        <v>0</v>
      </c>
      <c r="LA13" s="257">
        <f>IF($I13="Percentage of Cash Flow",IF($E13&gt;LA$3-1,(('Operating Pro Forma'!$AB$59-'Operating Pro Forma'!$AB$62)/12)*'Debt Service'!$F13),IF($E13&gt;LA$3-1,$H13,0))</f>
        <v>0</v>
      </c>
      <c r="LB13" s="257">
        <f>IF($I13="Percentage of Cash Flow",IF($E13&gt;LB$3-1,(('Operating Pro Forma'!$AB$59-'Operating Pro Forma'!$AB$62)/12)*'Debt Service'!$F13),IF($E13&gt;LB$3-1,$H13,0))</f>
        <v>0</v>
      </c>
      <c r="LC13" s="257">
        <f>IF($I13="Percentage of Cash Flow",IF($E13&gt;LC$3-1,(('Operating Pro Forma'!$AB$59-'Operating Pro Forma'!$AB$62)/12)*'Debt Service'!$F13),IF($E13&gt;LC$3-1,$H13,0))</f>
        <v>0</v>
      </c>
      <c r="LD13" s="257">
        <f>IF($I13="Percentage of Cash Flow",IF($E13&gt;LD$3-1,(('Operating Pro Forma'!$AB$59-'Operating Pro Forma'!$AB$62)/12)*'Debt Service'!$F13),IF($E13&gt;LD$3-1,$H13,0))</f>
        <v>0</v>
      </c>
      <c r="LE13" s="257">
        <f>IF($I13="Percentage of Cash Flow",IF($E13&gt;LE$3-1,(('Operating Pro Forma'!$AB$59-'Operating Pro Forma'!$AB$62)/12)*'Debt Service'!$F13),IF($E13&gt;LE$3-1,$H13,0))</f>
        <v>0</v>
      </c>
      <c r="LF13" s="257">
        <f>IF($I13="Percentage of Cash Flow",IF($E13&gt;LF$3-1,(('Operating Pro Forma'!$AB$59-'Operating Pro Forma'!$AB$62)/12)*'Debt Service'!$F13),IF($E13&gt;LF$3-1,$H13,0))</f>
        <v>0</v>
      </c>
      <c r="LG13" s="257">
        <f>IF($I13="Percentage of Cash Flow",IF($E13&gt;LG$3-1,(('Operating Pro Forma'!$AB$59-'Operating Pro Forma'!$AB$62)/12)*'Debt Service'!$F13),IF($E13&gt;LG$3-1,$H13,0))</f>
        <v>0</v>
      </c>
      <c r="LH13" s="257">
        <f>IF($I13="Percentage of Cash Flow",IF($E13&gt;LH$3-1,(('Operating Pro Forma'!$AB$59-'Operating Pro Forma'!$AB$62)/12)*'Debt Service'!$F13),IF($E13&gt;LH$3-1,$H13,0))</f>
        <v>0</v>
      </c>
      <c r="LI13" s="257">
        <f>IF($I13="Percentage of Cash Flow",IF($E13&gt;LI$3-1,(('Operating Pro Forma'!$AB$59-'Operating Pro Forma'!$AB$62)/12)*'Debt Service'!$F13),IF($E13&gt;LI$3-1,$H13,0))</f>
        <v>0</v>
      </c>
      <c r="LJ13" s="257">
        <f>IF($I13="Percentage of Cash Flow",IF($E13&gt;LJ$3-1,(('Operating Pro Forma'!$AB$59-'Operating Pro Forma'!$AB$62)/12)*'Debt Service'!$F13),IF($E13&gt;LJ$3-1,$H13,0))</f>
        <v>0</v>
      </c>
      <c r="LK13" s="257">
        <f>IF($I13="Percentage of Cash Flow",IF($E13&gt;LK$3-1,(('Operating Pro Forma'!$AB$59-'Operating Pro Forma'!$AB$62)/12)*'Debt Service'!$F13),IF($E13&gt;LK$3-1,$H13,0))</f>
        <v>0</v>
      </c>
      <c r="LL13" s="250">
        <f t="shared" si="23"/>
        <v>0</v>
      </c>
      <c r="LM13" s="257">
        <f>IF($I13="Percentage of Cash Flow",IF($E13&gt;LM$3-1,(('Operating Pro Forma'!$AC$59-'Operating Pro Forma'!$AC$62)/12)*'Debt Service'!$F13),IF($E13&gt;LM$3-1,$H13,0))</f>
        <v>0</v>
      </c>
      <c r="LN13" s="257">
        <f>IF($I13="Percentage of Cash Flow",IF($E13&gt;LN$3-1,(('Operating Pro Forma'!$AC$59-'Operating Pro Forma'!$AC$62)/12)*'Debt Service'!$F13),IF($E13&gt;LN$3-1,$H13,0))</f>
        <v>0</v>
      </c>
      <c r="LO13" s="257">
        <f>IF($I13="Percentage of Cash Flow",IF($E13&gt;LO$3-1,(('Operating Pro Forma'!$AC$59-'Operating Pro Forma'!$AC$62)/12)*'Debt Service'!$F13),IF($E13&gt;LO$3-1,$H13,0))</f>
        <v>0</v>
      </c>
      <c r="LP13" s="257">
        <f>IF($I13="Percentage of Cash Flow",IF($E13&gt;LP$3-1,(('Operating Pro Forma'!$AC$59-'Operating Pro Forma'!$AC$62)/12)*'Debt Service'!$F13),IF($E13&gt;LP$3-1,$H13,0))</f>
        <v>0</v>
      </c>
      <c r="LQ13" s="257">
        <f>IF($I13="Percentage of Cash Flow",IF($E13&gt;LQ$3-1,(('Operating Pro Forma'!$AC$59-'Operating Pro Forma'!$AC$62)/12)*'Debt Service'!$F13),IF($E13&gt;LQ$3-1,$H13,0))</f>
        <v>0</v>
      </c>
      <c r="LR13" s="257">
        <f>IF($I13="Percentage of Cash Flow",IF($E13&gt;LR$3-1,(('Operating Pro Forma'!$AC$59-'Operating Pro Forma'!$AC$62)/12)*'Debt Service'!$F13),IF($E13&gt;LR$3-1,$H13,0))</f>
        <v>0</v>
      </c>
      <c r="LS13" s="257">
        <f>IF($I13="Percentage of Cash Flow",IF($E13&gt;LS$3-1,(('Operating Pro Forma'!$AC$59-'Operating Pro Forma'!$AC$62)/12)*'Debt Service'!$F13),IF($E13&gt;LS$3-1,$H13,0))</f>
        <v>0</v>
      </c>
      <c r="LT13" s="257">
        <f>IF($I13="Percentage of Cash Flow",IF($E13&gt;LT$3-1,(('Operating Pro Forma'!$AC$59-'Operating Pro Forma'!$AC$62)/12)*'Debt Service'!$F13),IF($E13&gt;LT$3-1,$H13,0))</f>
        <v>0</v>
      </c>
      <c r="LU13" s="257">
        <f>IF($I13="Percentage of Cash Flow",IF($E13&gt;LU$3-1,(('Operating Pro Forma'!$AC$59-'Operating Pro Forma'!$AC$62)/12)*'Debt Service'!$F13),IF($E13&gt;LU$3-1,$H13,0))</f>
        <v>0</v>
      </c>
      <c r="LV13" s="257">
        <f>IF($I13="Percentage of Cash Flow",IF($E13&gt;LV$3-1,(('Operating Pro Forma'!$AC$59-'Operating Pro Forma'!$AC$62)/12)*'Debt Service'!$F13),IF($E13&gt;LV$3-1,$H13,0))</f>
        <v>0</v>
      </c>
      <c r="LW13" s="257">
        <f>IF($I13="Percentage of Cash Flow",IF($E13&gt;LW$3-1,(('Operating Pro Forma'!$AC$59-'Operating Pro Forma'!$AC$62)/12)*'Debt Service'!$F13),IF($E13&gt;LW$3-1,$H13,0))</f>
        <v>0</v>
      </c>
      <c r="LX13" s="257">
        <f>IF($I13="Percentage of Cash Flow",IF($E13&gt;LX$3-1,(('Operating Pro Forma'!$AC$59-'Operating Pro Forma'!$AC$62)/12)*'Debt Service'!$F13),IF($E13&gt;LX$3-1,$H13,0))</f>
        <v>0</v>
      </c>
      <c r="LY13" s="250">
        <f t="shared" si="24"/>
        <v>0</v>
      </c>
      <c r="LZ13" s="257">
        <f>IF($I13="Percentage of Cash Flow",IF($E13&gt;LZ$3-1,(('Operating Pro Forma'!$AD$59-'Operating Pro Forma'!$AD$62)/12)*'Debt Service'!$F13),IF($E13&gt;LZ$3-1,$H13,0))</f>
        <v>0</v>
      </c>
      <c r="MA13" s="257">
        <f>IF($I13="Percentage of Cash Flow",IF($E13&gt;MA$3-1,(('Operating Pro Forma'!$AD$59-'Operating Pro Forma'!$AD$62)/12)*'Debt Service'!$F13),IF($E13&gt;MA$3-1,$H13,0))</f>
        <v>0</v>
      </c>
      <c r="MB13" s="257">
        <f>IF($I13="Percentage of Cash Flow",IF($E13&gt;MB$3-1,(('Operating Pro Forma'!$AD$59-'Operating Pro Forma'!$AD$62)/12)*'Debt Service'!$F13),IF($E13&gt;MB$3-1,$H13,0))</f>
        <v>0</v>
      </c>
      <c r="MC13" s="257">
        <f>IF($I13="Percentage of Cash Flow",IF($E13&gt;MC$3-1,(('Operating Pro Forma'!$AD$59-'Operating Pro Forma'!$AD$62)/12)*'Debt Service'!$F13),IF($E13&gt;MC$3-1,$H13,0))</f>
        <v>0</v>
      </c>
      <c r="MD13" s="257">
        <f>IF($I13="Percentage of Cash Flow",IF($E13&gt;MD$3-1,(('Operating Pro Forma'!$AD$59-'Operating Pro Forma'!$AD$62)/12)*'Debt Service'!$F13),IF($E13&gt;MD$3-1,$H13,0))</f>
        <v>0</v>
      </c>
      <c r="ME13" s="257">
        <f>IF($I13="Percentage of Cash Flow",IF($E13&gt;ME$3-1,(('Operating Pro Forma'!$AD$59-'Operating Pro Forma'!$AD$62)/12)*'Debt Service'!$F13),IF($E13&gt;ME$3-1,$H13,0))</f>
        <v>0</v>
      </c>
      <c r="MF13" s="257">
        <f>IF($I13="Percentage of Cash Flow",IF($E13&gt;MF$3-1,(('Operating Pro Forma'!$AD$59-'Operating Pro Forma'!$AD$62)/12)*'Debt Service'!$F13),IF($E13&gt;MF$3-1,$H13,0))</f>
        <v>0</v>
      </c>
      <c r="MG13" s="257">
        <f>IF($I13="Percentage of Cash Flow",IF($E13&gt;MG$3-1,(('Operating Pro Forma'!$AD$59-'Operating Pro Forma'!$AD$62)/12)*'Debt Service'!$F13),IF($E13&gt;MG$3-1,$H13,0))</f>
        <v>0</v>
      </c>
      <c r="MH13" s="257">
        <f>IF($I13="Percentage of Cash Flow",IF($E13&gt;MH$3-1,(('Operating Pro Forma'!$AD$59-'Operating Pro Forma'!$AD$62)/12)*'Debt Service'!$F13),IF($E13&gt;MH$3-1,$H13,0))</f>
        <v>0</v>
      </c>
      <c r="MI13" s="257">
        <f>IF($I13="Percentage of Cash Flow",IF($E13&gt;MI$3-1,(('Operating Pro Forma'!$AD$59-'Operating Pro Forma'!$AD$62)/12)*'Debt Service'!$F13),IF($E13&gt;MI$3-1,$H13,0))</f>
        <v>0</v>
      </c>
      <c r="MJ13" s="257">
        <f>IF($I13="Percentage of Cash Flow",IF($E13&gt;MJ$3-1,(('Operating Pro Forma'!$AD$59-'Operating Pro Forma'!$AD$62)/12)*'Debt Service'!$F13),IF($E13&gt;MJ$3-1,$H13,0))</f>
        <v>0</v>
      </c>
      <c r="MK13" s="257">
        <f>IF($I13="Percentage of Cash Flow",IF($E13&gt;MK$3-1,(('Operating Pro Forma'!$AD$59-'Operating Pro Forma'!$AD$62)/12)*'Debt Service'!$F13),IF($E13&gt;MK$3-1,$H13,0))</f>
        <v>0</v>
      </c>
      <c r="ML13" s="250">
        <f t="shared" si="25"/>
        <v>0</v>
      </c>
      <c r="MM13" s="257">
        <f>IF($I13="Percentage of Cash Flow",IF($E13&gt;MM$3-1,(('Operating Pro Forma'!$AE$59-'Operating Pro Forma'!$AE$62)/12)*'Debt Service'!$F13),IF($E13&gt;MM$3-1,$H13,0))</f>
        <v>0</v>
      </c>
      <c r="MN13" s="257">
        <f>IF($I13="Percentage of Cash Flow",IF($E13&gt;MN$3-1,(('Operating Pro Forma'!$AE$59-'Operating Pro Forma'!$AE$62)/12)*'Debt Service'!$F13),IF($E13&gt;MN$3-1,$H13,0))</f>
        <v>0</v>
      </c>
      <c r="MO13" s="257">
        <f>IF($I13="Percentage of Cash Flow",IF($E13&gt;MO$3-1,(('Operating Pro Forma'!$AE$59-'Operating Pro Forma'!$AE$62)/12)*'Debt Service'!$F13),IF($E13&gt;MO$3-1,$H13,0))</f>
        <v>0</v>
      </c>
      <c r="MP13" s="257">
        <f>IF($I13="Percentage of Cash Flow",IF($E13&gt;MP$3-1,(('Operating Pro Forma'!$AE$59-'Operating Pro Forma'!$AE$62)/12)*'Debt Service'!$F13),IF($E13&gt;MP$3-1,$H13,0))</f>
        <v>0</v>
      </c>
      <c r="MQ13" s="257">
        <f>IF($I13="Percentage of Cash Flow",IF($E13&gt;MQ$3-1,(('Operating Pro Forma'!$AE$59-'Operating Pro Forma'!$AE$62)/12)*'Debt Service'!$F13),IF($E13&gt;MQ$3-1,$H13,0))</f>
        <v>0</v>
      </c>
      <c r="MR13" s="257">
        <f>IF($I13="Percentage of Cash Flow",IF($E13&gt;MR$3-1,(('Operating Pro Forma'!$AE$59-'Operating Pro Forma'!$AE$62)/12)*'Debt Service'!$F13),IF($E13&gt;MR$3-1,$H13,0))</f>
        <v>0</v>
      </c>
      <c r="MS13" s="257">
        <f>IF($I13="Percentage of Cash Flow",IF($E13&gt;MS$3-1,(('Operating Pro Forma'!$AE$59-'Operating Pro Forma'!$AE$62)/12)*'Debt Service'!$F13),IF($E13&gt;MS$3-1,$H13,0))</f>
        <v>0</v>
      </c>
      <c r="MT13" s="257">
        <f>IF($I13="Percentage of Cash Flow",IF($E13&gt;MT$3-1,(('Operating Pro Forma'!$AE$59-'Operating Pro Forma'!$AE$62)/12)*'Debt Service'!$F13),IF($E13&gt;MT$3-1,$H13,0))</f>
        <v>0</v>
      </c>
      <c r="MU13" s="257">
        <f>IF($I13="Percentage of Cash Flow",IF($E13&gt;MU$3-1,(('Operating Pro Forma'!$AE$59-'Operating Pro Forma'!$AE$62)/12)*'Debt Service'!$F13),IF($E13&gt;MU$3-1,$H13,0))</f>
        <v>0</v>
      </c>
      <c r="MV13" s="257">
        <f>IF($I13="Percentage of Cash Flow",IF($E13&gt;MV$3-1,(('Operating Pro Forma'!$AE$59-'Operating Pro Forma'!$AE$62)/12)*'Debt Service'!$F13),IF($E13&gt;MV$3-1,$H13,0))</f>
        <v>0</v>
      </c>
      <c r="MW13" s="257">
        <f>IF($I13="Percentage of Cash Flow",IF($E13&gt;MW$3-1,(('Operating Pro Forma'!$AE$59-'Operating Pro Forma'!$AE$62)/12)*'Debt Service'!$F13),IF($E13&gt;MW$3-1,$H13,0))</f>
        <v>0</v>
      </c>
      <c r="MX13" s="257">
        <f>IF($I13="Percentage of Cash Flow",IF($E13&gt;MX$3-1,(('Operating Pro Forma'!$AE$59-'Operating Pro Forma'!$AE$62)/12)*'Debt Service'!$F13),IF($E13&gt;MX$3-1,$H13,0))</f>
        <v>0</v>
      </c>
      <c r="MY13" s="250">
        <f t="shared" si="26"/>
        <v>0</v>
      </c>
      <c r="MZ13" s="257">
        <f>IF($I13="Percentage of Cash Flow",IF($E13&gt;MZ$3-1,(('Operating Pro Forma'!$AF$59-'Operating Pro Forma'!$AF$62)/12)*'Debt Service'!$F13),IF($E13&gt;MZ$3-1,$H13,0))</f>
        <v>0</v>
      </c>
      <c r="NA13" s="257">
        <f>IF($I13="Percentage of Cash Flow",IF($E13&gt;NA$3-1,(('Operating Pro Forma'!$AF$59-'Operating Pro Forma'!$AF$62)/12)*'Debt Service'!$F13),IF($E13&gt;NA$3-1,$H13,0))</f>
        <v>0</v>
      </c>
      <c r="NB13" s="257">
        <f>IF($I13="Percentage of Cash Flow",IF($E13&gt;NB$3-1,(('Operating Pro Forma'!$AF$59-'Operating Pro Forma'!$AF$62)/12)*'Debt Service'!$F13),IF($E13&gt;NB$3-1,$H13,0))</f>
        <v>0</v>
      </c>
      <c r="NC13" s="257">
        <f>IF($I13="Percentage of Cash Flow",IF($E13&gt;NC$3-1,(('Operating Pro Forma'!$AF$59-'Operating Pro Forma'!$AF$62)/12)*'Debt Service'!$F13),IF($E13&gt;NC$3-1,$H13,0))</f>
        <v>0</v>
      </c>
      <c r="ND13" s="257">
        <f>IF($I13="Percentage of Cash Flow",IF($E13&gt;ND$3-1,(('Operating Pro Forma'!$AF$59-'Operating Pro Forma'!$AF$62)/12)*'Debt Service'!$F13),IF($E13&gt;ND$3-1,$H13,0))</f>
        <v>0</v>
      </c>
      <c r="NE13" s="257">
        <f>IF($I13="Percentage of Cash Flow",IF($E13&gt;NE$3-1,(('Operating Pro Forma'!$AF$59-'Operating Pro Forma'!$AF$62)/12)*'Debt Service'!$F13),IF($E13&gt;NE$3-1,$H13,0))</f>
        <v>0</v>
      </c>
      <c r="NF13" s="257">
        <f>IF($I13="Percentage of Cash Flow",IF($E13&gt;NF$3-1,(('Operating Pro Forma'!$AF$59-'Operating Pro Forma'!$AF$62)/12)*'Debt Service'!$F13),IF($E13&gt;NF$3-1,$H13,0))</f>
        <v>0</v>
      </c>
      <c r="NG13" s="257">
        <f>IF($I13="Percentage of Cash Flow",IF($E13&gt;NG$3-1,(('Operating Pro Forma'!$AF$59-'Operating Pro Forma'!$AF$62)/12)*'Debt Service'!$F13),IF($E13&gt;NG$3-1,$H13,0))</f>
        <v>0</v>
      </c>
      <c r="NH13" s="257">
        <f>IF($I13="Percentage of Cash Flow",IF($E13&gt;NH$3-1,(('Operating Pro Forma'!$AF$59-'Operating Pro Forma'!$AF$62)/12)*'Debt Service'!$F13),IF($E13&gt;NH$3-1,$H13,0))</f>
        <v>0</v>
      </c>
      <c r="NI13" s="257">
        <f>IF($I13="Percentage of Cash Flow",IF($E13&gt;NI$3-1,(('Operating Pro Forma'!$AF$59-'Operating Pro Forma'!$AF$62)/12)*'Debt Service'!$F13),IF($E13&gt;NI$3-1,$H13,0))</f>
        <v>0</v>
      </c>
      <c r="NJ13" s="257">
        <f>IF($I13="Percentage of Cash Flow",IF($E13&gt;NJ$3-1,(('Operating Pro Forma'!$AF$59-'Operating Pro Forma'!$AF$62)/12)*'Debt Service'!$F13),IF($E13&gt;NJ$3-1,$H13,0))</f>
        <v>0</v>
      </c>
      <c r="NK13" s="257">
        <f>IF($I13="Percentage of Cash Flow",IF($E13&gt;NK$3-1,(('Operating Pro Forma'!$AF$59-'Operating Pro Forma'!$AF$62)/12)*'Debt Service'!$F13),IF($E13&gt;NK$3-1,$H13,0))</f>
        <v>0</v>
      </c>
      <c r="NL13" s="250">
        <f t="shared" si="27"/>
        <v>0</v>
      </c>
      <c r="NM13" s="257">
        <f>IF($I13="Percentage of Cash Flow",IF($E13&gt;NM$3-1,(('Operating Pro Forma'!$AG$59-'Operating Pro Forma'!$AG$62)/12)*'Debt Service'!$F13),IF($E13&gt;NM$3-1,$H13,0))</f>
        <v>0</v>
      </c>
      <c r="NN13" s="257">
        <f>IF($I13="Percentage of Cash Flow",IF($E13&gt;NN$3-1,(('Operating Pro Forma'!$AG$59-'Operating Pro Forma'!$AG$62)/12)*'Debt Service'!$F13),IF($E13&gt;NN$3-1,$H13,0))</f>
        <v>0</v>
      </c>
      <c r="NO13" s="257">
        <f>IF($I13="Percentage of Cash Flow",IF($E13&gt;NO$3-1,(('Operating Pro Forma'!$AG$59-'Operating Pro Forma'!$AG$62)/12)*'Debt Service'!$F13),IF($E13&gt;NO$3-1,$H13,0))</f>
        <v>0</v>
      </c>
      <c r="NP13" s="257">
        <f>IF($I13="Percentage of Cash Flow",IF($E13&gt;NP$3-1,(('Operating Pro Forma'!$AG$59-'Operating Pro Forma'!$AG$62)/12)*'Debt Service'!$F13),IF($E13&gt;NP$3-1,$H13,0))</f>
        <v>0</v>
      </c>
      <c r="NQ13" s="257">
        <f>IF($I13="Percentage of Cash Flow",IF($E13&gt;NQ$3-1,(('Operating Pro Forma'!$AG$59-'Operating Pro Forma'!$AG$62)/12)*'Debt Service'!$F13),IF($E13&gt;NQ$3-1,$H13,0))</f>
        <v>0</v>
      </c>
      <c r="NR13" s="257">
        <f>IF($I13="Percentage of Cash Flow",IF($E13&gt;NR$3-1,(('Operating Pro Forma'!$AG$59-'Operating Pro Forma'!$AG$62)/12)*'Debt Service'!$F13),IF($E13&gt;NR$3-1,$H13,0))</f>
        <v>0</v>
      </c>
      <c r="NS13" s="257">
        <f>IF($I13="Percentage of Cash Flow",IF($E13&gt;NS$3-1,(('Operating Pro Forma'!$AG$59-'Operating Pro Forma'!$AG$62)/12)*'Debt Service'!$F13),IF($E13&gt;NS$3-1,$H13,0))</f>
        <v>0</v>
      </c>
      <c r="NT13" s="257">
        <f>IF($I13="Percentage of Cash Flow",IF($E13&gt;NT$3-1,(('Operating Pro Forma'!$AG$59-'Operating Pro Forma'!$AG$62)/12)*'Debt Service'!$F13),IF($E13&gt;NT$3-1,$H13,0))</f>
        <v>0</v>
      </c>
      <c r="NU13" s="257">
        <f>IF($I13="Percentage of Cash Flow",IF($E13&gt;NU$3-1,(('Operating Pro Forma'!$AG$59-'Operating Pro Forma'!$AG$62)/12)*'Debt Service'!$F13),IF($E13&gt;NU$3-1,$H13,0))</f>
        <v>0</v>
      </c>
      <c r="NV13" s="257">
        <f>IF($I13="Percentage of Cash Flow",IF($E13&gt;NV$3-1,(('Operating Pro Forma'!$AG$59-'Operating Pro Forma'!$AG$62)/12)*'Debt Service'!$F13),IF($E13&gt;NV$3-1,$H13,0))</f>
        <v>0</v>
      </c>
      <c r="NW13" s="257">
        <f>IF($I13="Percentage of Cash Flow",IF($E13&gt;NW$3-1,(('Operating Pro Forma'!$AG$59-'Operating Pro Forma'!$AG$62)/12)*'Debt Service'!$F13),IF($E13&gt;NW$3-1,$H13,0))</f>
        <v>0</v>
      </c>
      <c r="NX13" s="257">
        <f>IF($I13="Percentage of Cash Flow",IF($E13&gt;NX$3-1,(('Operating Pro Forma'!$AG$59-'Operating Pro Forma'!$AG$62)/12)*'Debt Service'!$F13),IF($E13&gt;NX$3-1,$H13,0))</f>
        <v>0</v>
      </c>
      <c r="NY13" s="250">
        <f t="shared" si="28"/>
        <v>0</v>
      </c>
      <c r="NZ13" s="257">
        <f>IF($I13="Percentage of Cash Flow",IF($E13&gt;NZ$3-1,(('Operating Pro Forma'!$AH$59-'Operating Pro Forma'!$AH$62)/12)*'Debt Service'!$F13),IF($E13&gt;NZ$3-1,$H13,0))</f>
        <v>0</v>
      </c>
      <c r="OA13" s="257">
        <f>IF($I13="Percentage of Cash Flow",IF($E13&gt;OA$3-1,(('Operating Pro Forma'!$AH$59-'Operating Pro Forma'!$AH$62)/12)*'Debt Service'!$F13),IF($E13&gt;OA$3-1,$H13,0))</f>
        <v>0</v>
      </c>
      <c r="OB13" s="257">
        <f>IF($I13="Percentage of Cash Flow",IF($E13&gt;OB$3-1,(('Operating Pro Forma'!$AH$59-'Operating Pro Forma'!$AH$62)/12)*'Debt Service'!$F13),IF($E13&gt;OB$3-1,$H13,0))</f>
        <v>0</v>
      </c>
      <c r="OC13" s="257">
        <f>IF($I13="Percentage of Cash Flow",IF($E13&gt;OC$3-1,(('Operating Pro Forma'!$AH$59-'Operating Pro Forma'!$AH$62)/12)*'Debt Service'!$F13),IF($E13&gt;OC$3-1,$H13,0))</f>
        <v>0</v>
      </c>
      <c r="OD13" s="257">
        <f>IF($I13="Percentage of Cash Flow",IF($E13&gt;OD$3-1,(('Operating Pro Forma'!$AH$59-'Operating Pro Forma'!$AH$62)/12)*'Debt Service'!$F13),IF($E13&gt;OD$3-1,$H13,0))</f>
        <v>0</v>
      </c>
      <c r="OE13" s="257">
        <f>IF($I13="Percentage of Cash Flow",IF($E13&gt;OE$3-1,(('Operating Pro Forma'!$AH$59-'Operating Pro Forma'!$AH$62)/12)*'Debt Service'!$F13),IF($E13&gt;OE$3-1,$H13,0))</f>
        <v>0</v>
      </c>
      <c r="OF13" s="257">
        <f>IF($I13="Percentage of Cash Flow",IF($E13&gt;OF$3-1,(('Operating Pro Forma'!$AH$59-'Operating Pro Forma'!$AH$62)/12)*'Debt Service'!$F13),IF($E13&gt;OF$3-1,$H13,0))</f>
        <v>0</v>
      </c>
      <c r="OG13" s="257">
        <f>IF($I13="Percentage of Cash Flow",IF($E13&gt;OG$3-1,(('Operating Pro Forma'!$AH$59-'Operating Pro Forma'!$AH$62)/12)*'Debt Service'!$F13),IF($E13&gt;OG$3-1,$H13,0))</f>
        <v>0</v>
      </c>
      <c r="OH13" s="257">
        <f>IF($I13="Percentage of Cash Flow",IF($E13&gt;OH$3-1,(('Operating Pro Forma'!$AH$59-'Operating Pro Forma'!$AH$62)/12)*'Debt Service'!$F13),IF($E13&gt;OH$3-1,$H13,0))</f>
        <v>0</v>
      </c>
      <c r="OI13" s="257">
        <f>IF($I13="Percentage of Cash Flow",IF($E13&gt;OI$3-1,(('Operating Pro Forma'!$AH$59-'Operating Pro Forma'!$AH$62)/12)*'Debt Service'!$F13),IF($E13&gt;OI$3-1,$H13,0))</f>
        <v>0</v>
      </c>
      <c r="OJ13" s="257">
        <f>IF($I13="Percentage of Cash Flow",IF($E13&gt;OJ$3-1,(('Operating Pro Forma'!$AH$59-'Operating Pro Forma'!$AH$62)/12)*'Debt Service'!$F13),IF($E13&gt;OJ$3-1,$H13,0))</f>
        <v>0</v>
      </c>
      <c r="OK13" s="257">
        <f>IF($I13="Percentage of Cash Flow",IF($E13&gt;OK$3-1,(('Operating Pro Forma'!$AH$59-'Operating Pro Forma'!$AH$62)/12)*'Debt Service'!$F13),IF($E13&gt;OK$3-1,$H13,0))</f>
        <v>0</v>
      </c>
      <c r="OL13" s="250">
        <f t="shared" si="29"/>
        <v>0</v>
      </c>
    </row>
    <row r="14" spans="1:402" x14ac:dyDescent="0.25">
      <c r="A14" s="243">
        <f>'Funding Sources'!A14</f>
        <v>0</v>
      </c>
      <c r="B14" s="222">
        <f>'Funding Sources'!B14:C14</f>
        <v>0</v>
      </c>
      <c r="C14" s="244">
        <f>'Funding Sources'!G14</f>
        <v>0</v>
      </c>
      <c r="D14" s="245"/>
      <c r="E14" s="246"/>
      <c r="F14" s="247"/>
      <c r="G14" s="244">
        <f t="shared" si="0"/>
        <v>0</v>
      </c>
      <c r="H14" s="245"/>
      <c r="I14" s="246"/>
      <c r="J14" s="248"/>
      <c r="M14" s="249">
        <f>IF($I14="Percentage of Cash Flow",IF($E14&gt;M$3-1,(('Operating Pro Forma'!$E$59-'Operating Pro Forma'!$E$62)/12)*'Debt Service'!$F14),IF($E14&gt;M$3-1,$H14,0))</f>
        <v>0</v>
      </c>
      <c r="N14" s="249">
        <f>IF($I14="Percentage of Cash Flow",IF($E14&gt;N$3-1,(('Operating Pro Forma'!$E$59-'Operating Pro Forma'!$E$62)/12)*'Debt Service'!$F14),IF($E14&gt;N$3-1,$H14,0))</f>
        <v>0</v>
      </c>
      <c r="O14" s="249">
        <f>IF($I14="Percentage of Cash Flow",IF($E14&gt;O$3-1,(('Operating Pro Forma'!$E$59-'Operating Pro Forma'!$E$62)/12)*'Debt Service'!$F14),IF($E14&gt;O$3-1,$H14,0))</f>
        <v>0</v>
      </c>
      <c r="P14" s="249">
        <f>IF($I14="Percentage of Cash Flow",IF($E14&gt;P$3-1,(('Operating Pro Forma'!$E$59-'Operating Pro Forma'!$E$62)/12)*'Debt Service'!$F14),IF($E14&gt;P$3-1,$H14,0))</f>
        <v>0</v>
      </c>
      <c r="Q14" s="249">
        <f>IF($I14="Percentage of Cash Flow",IF($E14&gt;Q$3-1,(('Operating Pro Forma'!$E$59-'Operating Pro Forma'!$E$62)/12)*'Debt Service'!$F14),IF($E14&gt;Q$3-1,$H14,0))</f>
        <v>0</v>
      </c>
      <c r="R14" s="249">
        <f>IF($I14="Percentage of Cash Flow",IF($E14&gt;R$3-1,(('Operating Pro Forma'!$E$59-'Operating Pro Forma'!$E$62)/12)*'Debt Service'!$F14),IF($E14&gt;R$3-1,$H14,0))</f>
        <v>0</v>
      </c>
      <c r="S14" s="249">
        <f>IF($I14="Percentage of Cash Flow",IF($E14&gt;S$3-1,(('Operating Pro Forma'!$E$59-'Operating Pro Forma'!$E$62)/12)*'Debt Service'!$F14),IF($E14&gt;S$3-1,$H14,0))</f>
        <v>0</v>
      </c>
      <c r="T14" s="249">
        <f>IF($I14="Percentage of Cash Flow",IF($E14&gt;T$3-1,(('Operating Pro Forma'!$E$59-'Operating Pro Forma'!$E$62)/12)*'Debt Service'!$F14),IF($E14&gt;T$3-1,$H14,0))</f>
        <v>0</v>
      </c>
      <c r="U14" s="249">
        <f>IF($I14="Percentage of Cash Flow",IF($E14&gt;U$3-1,(('Operating Pro Forma'!$E$59-'Operating Pro Forma'!$E$62)/12)*'Debt Service'!$F14),IF($E14&gt;U$3-1,$H14,0))</f>
        <v>0</v>
      </c>
      <c r="V14" s="249">
        <f>IF($I14="Percentage of Cash Flow",IF($E14&gt;V$3-1,(('Operating Pro Forma'!$E$59-'Operating Pro Forma'!$E$62)/12)*'Debt Service'!$F14),IF($E14&gt;V$3-1,$H14,0))</f>
        <v>0</v>
      </c>
      <c r="W14" s="249">
        <f>IF($I14="Percentage of Cash Flow",IF($E14&gt;W$3-1,(('Operating Pro Forma'!$E$59-'Operating Pro Forma'!$E$62)/12)*'Debt Service'!$F14),IF($E14&gt;W$3-1,$H14,0))</f>
        <v>0</v>
      </c>
      <c r="X14" s="249">
        <f>IF($I14="Percentage of Cash Flow",IF($E14&gt;X$3-1,(('Operating Pro Forma'!$E$59-'Operating Pro Forma'!$E$62)/12)*'Debt Service'!$F14),IF($E14&gt;X$3-1,$H14,0))</f>
        <v>0</v>
      </c>
      <c r="Y14" s="250">
        <f t="shared" si="1"/>
        <v>0</v>
      </c>
      <c r="Z14" s="251">
        <f>IF($I14="Percentage of Cash Flow",IF($E14&gt;Z$3-1,(('Operating Pro Forma'!$F$59-'Operating Pro Forma'!$F$62)/12)*'Debt Service'!$F14),IF($E14&gt;Z$3-1,$H14,0))</f>
        <v>0</v>
      </c>
      <c r="AA14" s="251">
        <f>IF($I14="Percentage of Cash Flow",IF($E14&gt;AA$3-1,(('Operating Pro Forma'!$F$59-'Operating Pro Forma'!$F$62)/12)*'Debt Service'!$F14),IF($E14&gt;AA$3-1,$H14,0))</f>
        <v>0</v>
      </c>
      <c r="AB14" s="251">
        <f>IF($I14="Percentage of Cash Flow",IF($E14&gt;AB$3-1,(('Operating Pro Forma'!$F$59-'Operating Pro Forma'!$F$62)/12)*'Debt Service'!$F14),IF($E14&gt;AB$3-1,$H14,0))</f>
        <v>0</v>
      </c>
      <c r="AC14" s="251">
        <f>IF($I14="Percentage of Cash Flow",IF($E14&gt;AC$3-1,(('Operating Pro Forma'!$F$59-'Operating Pro Forma'!$F$62)/12)*'Debt Service'!$F14),IF($E14&gt;AC$3-1,$H14,0))</f>
        <v>0</v>
      </c>
      <c r="AD14" s="251">
        <f>IF($I14="Percentage of Cash Flow",IF($E14&gt;AD$3-1,(('Operating Pro Forma'!$F$59-'Operating Pro Forma'!$F$62)/12)*'Debt Service'!$F14),IF($E14&gt;AD$3-1,$H14,0))</f>
        <v>0</v>
      </c>
      <c r="AE14" s="251">
        <f>IF($I14="Percentage of Cash Flow",IF($E14&gt;AE$3-1,(('Operating Pro Forma'!$F$59-'Operating Pro Forma'!$F$62)/12)*'Debt Service'!$F14),IF($E14&gt;AE$3-1,$H14,0))</f>
        <v>0</v>
      </c>
      <c r="AF14" s="251">
        <f>IF($I14="Percentage of Cash Flow",IF($E14&gt;AF$3-1,(('Operating Pro Forma'!$F$59-'Operating Pro Forma'!$F$62)/12)*'Debt Service'!$F14),IF($E14&gt;AF$3-1,$H14,0))</f>
        <v>0</v>
      </c>
      <c r="AG14" s="251">
        <f>IF($I14="Percentage of Cash Flow",IF($E14&gt;AG$3-1,(('Operating Pro Forma'!$F$59-'Operating Pro Forma'!$F$62)/12)*'Debt Service'!$F14),IF($E14&gt;AG$3-1,$H14,0))</f>
        <v>0</v>
      </c>
      <c r="AH14" s="251">
        <f>IF($I14="Percentage of Cash Flow",IF($E14&gt;AH$3-1,(('Operating Pro Forma'!$F$59-'Operating Pro Forma'!$F$62)/12)*'Debt Service'!$F14),IF($E14&gt;AH$3-1,$H14,0))</f>
        <v>0</v>
      </c>
      <c r="AI14" s="251">
        <f>IF($I14="Percentage of Cash Flow",IF($E14&gt;AI$3-1,(('Operating Pro Forma'!$F$59-'Operating Pro Forma'!$F$62)/12)*'Debt Service'!$F14),IF($E14&gt;AI$3-1,$H14,0))</f>
        <v>0</v>
      </c>
      <c r="AJ14" s="251">
        <f>IF($I14="Percentage of Cash Flow",IF($E14&gt;AJ$3-1,(('Operating Pro Forma'!$F$59-'Operating Pro Forma'!$F$62)/12)*'Debt Service'!$F14),IF($E14&gt;AJ$3-1,$H14,0))</f>
        <v>0</v>
      </c>
      <c r="AK14" s="251">
        <f>IF($I14="Percentage of Cash Flow",IF($E14&gt;AK$3-1,(('Operating Pro Forma'!$F$59-'Operating Pro Forma'!$F$62)/12)*'Debt Service'!$F14),IF($E14&gt;AK$3-1,$H14,0))</f>
        <v>0</v>
      </c>
      <c r="AL14" s="250">
        <f t="shared" si="2"/>
        <v>0</v>
      </c>
      <c r="AM14" s="251">
        <f>IF($I14="Percentage of Cash Flow",IF($E14&gt;AM$3-1,(('Operating Pro Forma'!$G$59-'Operating Pro Forma'!$G$62)/12)*'Debt Service'!$F14),IF($E14&gt;AM$3-1,$H14,0))</f>
        <v>0</v>
      </c>
      <c r="AN14" s="251">
        <f>IF($I14="Percentage of Cash Flow",IF($E14&gt;AN$3-1,(('Operating Pro Forma'!$G$59-'Operating Pro Forma'!$G$62)/12)*'Debt Service'!$F14),IF($E14&gt;AN$3-1,$H14,0))</f>
        <v>0</v>
      </c>
      <c r="AO14" s="251">
        <f>IF($I14="Percentage of Cash Flow",IF($E14&gt;AO$3-1,(('Operating Pro Forma'!$G$59-'Operating Pro Forma'!$G$62)/12)*'Debt Service'!$F14),IF($E14&gt;AO$3-1,$H14,0))</f>
        <v>0</v>
      </c>
      <c r="AP14" s="251">
        <f>IF($I14="Percentage of Cash Flow",IF($E14&gt;AP$3-1,(('Operating Pro Forma'!$G$59-'Operating Pro Forma'!$G$62)/12)*'Debt Service'!$F14),IF($E14&gt;AP$3-1,$H14,0))</f>
        <v>0</v>
      </c>
      <c r="AQ14" s="251">
        <f>IF($I14="Percentage of Cash Flow",IF($E14&gt;AQ$3-1,(('Operating Pro Forma'!$G$59-'Operating Pro Forma'!$G$62)/12)*'Debt Service'!$F14),IF($E14&gt;AQ$3-1,$H14,0))</f>
        <v>0</v>
      </c>
      <c r="AR14" s="251">
        <f>IF($I14="Percentage of Cash Flow",IF($E14&gt;AR$3-1,(('Operating Pro Forma'!$G$59-'Operating Pro Forma'!$G$62)/12)*'Debt Service'!$F14),IF($E14&gt;AR$3-1,$H14,0))</f>
        <v>0</v>
      </c>
      <c r="AS14" s="251">
        <f>IF($I14="Percentage of Cash Flow",IF($E14&gt;AS$3-1,(('Operating Pro Forma'!$G$59-'Operating Pro Forma'!$G$62)/12)*'Debt Service'!$F14),IF($E14&gt;AS$3-1,$H14,0))</f>
        <v>0</v>
      </c>
      <c r="AT14" s="251">
        <f>IF($I14="Percentage of Cash Flow",IF($E14&gt;AT$3-1,(('Operating Pro Forma'!$G$59-'Operating Pro Forma'!$G$62)/12)*'Debt Service'!$F14),IF($E14&gt;AT$3-1,$H14,0))</f>
        <v>0</v>
      </c>
      <c r="AU14" s="251">
        <f>IF($I14="Percentage of Cash Flow",IF($E14&gt;AU$3-1,(('Operating Pro Forma'!$G$59-'Operating Pro Forma'!$G$62)/12)*'Debt Service'!$F14),IF($E14&gt;AU$3-1,$H14,0))</f>
        <v>0</v>
      </c>
      <c r="AV14" s="251">
        <f>IF($I14="Percentage of Cash Flow",IF($E14&gt;AV$3-1,(('Operating Pro Forma'!$G$59-'Operating Pro Forma'!$G$62)/12)*'Debt Service'!$F14),IF($E14&gt;AV$3-1,$H14,0))</f>
        <v>0</v>
      </c>
      <c r="AW14" s="251">
        <f>IF($I14="Percentage of Cash Flow",IF($E14&gt;AW$3-1,(('Operating Pro Forma'!$G$59-'Operating Pro Forma'!$G$62)/12)*'Debt Service'!$F14),IF($E14&gt;AW$3-1,$H14,0))</f>
        <v>0</v>
      </c>
      <c r="AX14" s="251">
        <f>IF($I14="Percentage of Cash Flow",IF($E14&gt;AX$3-1,(('Operating Pro Forma'!$G$59-'Operating Pro Forma'!$G$62)/12)*'Debt Service'!$F14),IF($E14&gt;AX$3-1,$H14,0))</f>
        <v>0</v>
      </c>
      <c r="AY14" s="250">
        <f t="shared" si="3"/>
        <v>0</v>
      </c>
      <c r="AZ14" s="251">
        <f>IF($I14="Percentage of Cash Flow",IF($E14&gt;AZ$3-1,(('Operating Pro Forma'!$H$59-'Operating Pro Forma'!$H$62)/12)*'Debt Service'!$F14),IF($E14&gt;AZ$3-1,$H14,0))</f>
        <v>0</v>
      </c>
      <c r="BA14" s="251">
        <f>IF($I14="Percentage of Cash Flow",IF($E14&gt;BA$3-1,(('Operating Pro Forma'!$H$59-'Operating Pro Forma'!$H$62)/12)*'Debt Service'!$F14),IF($E14&gt;BA$3-1,$H14,0))</f>
        <v>0</v>
      </c>
      <c r="BB14" s="251">
        <f>IF($I14="Percentage of Cash Flow",IF($E14&gt;BB$3-1,(('Operating Pro Forma'!$H$59-'Operating Pro Forma'!$H$62)/12)*'Debt Service'!$F14),IF($E14&gt;BB$3-1,$H14,0))</f>
        <v>0</v>
      </c>
      <c r="BC14" s="251">
        <f>IF($I14="Percentage of Cash Flow",IF($E14&gt;BC$3-1,(('Operating Pro Forma'!$H$59-'Operating Pro Forma'!$H$62)/12)*'Debt Service'!$F14),IF($E14&gt;BC$3-1,$H14,0))</f>
        <v>0</v>
      </c>
      <c r="BD14" s="251">
        <f>IF($I14="Percentage of Cash Flow",IF($E14&gt;BD$3-1,(('Operating Pro Forma'!$H$59-'Operating Pro Forma'!$H$62)/12)*'Debt Service'!$F14),IF($E14&gt;BD$3-1,$H14,0))</f>
        <v>0</v>
      </c>
      <c r="BE14" s="251">
        <f>IF($I14="Percentage of Cash Flow",IF($E14&gt;BE$3-1,(('Operating Pro Forma'!$H$59-'Operating Pro Forma'!$H$62)/12)*'Debt Service'!$F14),IF($E14&gt;BE$3-1,$H14,0))</f>
        <v>0</v>
      </c>
      <c r="BF14" s="251">
        <f>IF($I14="Percentage of Cash Flow",IF($E14&gt;BF$3-1,(('Operating Pro Forma'!$H$59-'Operating Pro Forma'!$H$62)/12)*'Debt Service'!$F14),IF($E14&gt;BF$3-1,$H14,0))</f>
        <v>0</v>
      </c>
      <c r="BG14" s="251">
        <f>IF($I14="Percentage of Cash Flow",IF($E14&gt;BG$3-1,(('Operating Pro Forma'!$H$59-'Operating Pro Forma'!$H$62)/12)*'Debt Service'!$F14),IF($E14&gt;BG$3-1,$H14,0))</f>
        <v>0</v>
      </c>
      <c r="BH14" s="251">
        <f>IF($I14="Percentage of Cash Flow",IF($E14&gt;BH$3-1,(('Operating Pro Forma'!$H$59-'Operating Pro Forma'!$H$62)/12)*'Debt Service'!$F14),IF($E14&gt;BH$3-1,$H14,0))</f>
        <v>0</v>
      </c>
      <c r="BI14" s="251">
        <f>IF($I14="Percentage of Cash Flow",IF($E14&gt;BI$3-1,(('Operating Pro Forma'!$H$59-'Operating Pro Forma'!$H$62)/12)*'Debt Service'!$F14),IF($E14&gt;BI$3-1,$H14,0))</f>
        <v>0</v>
      </c>
      <c r="BJ14" s="251">
        <f>IF($I14="Percentage of Cash Flow",IF($E14&gt;BJ$3-1,(('Operating Pro Forma'!$H$59-'Operating Pro Forma'!$H$62)/12)*'Debt Service'!$F14),IF($E14&gt;BJ$3-1,$H14,0))</f>
        <v>0</v>
      </c>
      <c r="BK14" s="251">
        <f>IF($I14="Percentage of Cash Flow",IF($E14&gt;BK$3-1,(('Operating Pro Forma'!$H$59-'Operating Pro Forma'!$H$62)/12)*'Debt Service'!$F14),IF($E14&gt;BK$3-1,$H14,0))</f>
        <v>0</v>
      </c>
      <c r="BL14" s="250">
        <f t="shared" si="4"/>
        <v>0</v>
      </c>
      <c r="BM14" s="251">
        <f>IF($I14="Percentage of Cash Flow",IF($E14&gt;BM$3-1,(('Operating Pro Forma'!$I$59-'Operating Pro Forma'!$I$62)/12)*'Debt Service'!$F14),IF($E14&gt;BM$3-1,$H14,0))</f>
        <v>0</v>
      </c>
      <c r="BN14" s="251">
        <f>IF($I14="Percentage of Cash Flow",IF($E14&gt;BN$3-1,(('Operating Pro Forma'!$I$59-'Operating Pro Forma'!$I$62)/12)*'Debt Service'!$F14),IF($E14&gt;BN$3-1,$H14,0))</f>
        <v>0</v>
      </c>
      <c r="BO14" s="251">
        <f>IF($I14="Percentage of Cash Flow",IF($E14&gt;BO$3-1,(('Operating Pro Forma'!$I$59-'Operating Pro Forma'!$I$62)/12)*'Debt Service'!$F14),IF($E14&gt;BO$3-1,$H14,0))</f>
        <v>0</v>
      </c>
      <c r="BP14" s="251">
        <f>IF($I14="Percentage of Cash Flow",IF($E14&gt;BP$3-1,(('Operating Pro Forma'!$I$59-'Operating Pro Forma'!$I$62)/12)*'Debt Service'!$F14),IF($E14&gt;BP$3-1,$H14,0))</f>
        <v>0</v>
      </c>
      <c r="BQ14" s="251">
        <f>IF($I14="Percentage of Cash Flow",IF($E14&gt;BQ$3-1,(('Operating Pro Forma'!$I$59-'Operating Pro Forma'!$I$62)/12)*'Debt Service'!$F14),IF($E14&gt;BQ$3-1,$H14,0))</f>
        <v>0</v>
      </c>
      <c r="BR14" s="251">
        <f>IF($I14="Percentage of Cash Flow",IF($E14&gt;BR$3-1,(('Operating Pro Forma'!$I$59-'Operating Pro Forma'!$I$62)/12)*'Debt Service'!$F14),IF($E14&gt;BR$3-1,$H14,0))</f>
        <v>0</v>
      </c>
      <c r="BS14" s="251">
        <f>IF($I14="Percentage of Cash Flow",IF($E14&gt;BS$3-1,(('Operating Pro Forma'!$I$59-'Operating Pro Forma'!$I$62)/12)*'Debt Service'!$F14),IF($E14&gt;BS$3-1,$H14,0))</f>
        <v>0</v>
      </c>
      <c r="BT14" s="251">
        <f>IF($I14="Percentage of Cash Flow",IF($E14&gt;BT$3-1,(('Operating Pro Forma'!$I$59-'Operating Pro Forma'!$I$62)/12)*'Debt Service'!$F14),IF($E14&gt;BT$3-1,$H14,0))</f>
        <v>0</v>
      </c>
      <c r="BU14" s="251">
        <f>IF($I14="Percentage of Cash Flow",IF($E14&gt;BU$3-1,(('Operating Pro Forma'!$I$59-'Operating Pro Forma'!$I$62)/12)*'Debt Service'!$F14),IF($E14&gt;BU$3-1,$H14,0))</f>
        <v>0</v>
      </c>
      <c r="BV14" s="251">
        <f>IF($I14="Percentage of Cash Flow",IF($E14&gt;BV$3-1,(('Operating Pro Forma'!$I$59-'Operating Pro Forma'!$I$62)/12)*'Debt Service'!$F14),IF($E14&gt;BV$3-1,$H14,0))</f>
        <v>0</v>
      </c>
      <c r="BW14" s="251">
        <f>IF($I14="Percentage of Cash Flow",IF($E14&gt;BW$3-1,(('Operating Pro Forma'!$I$59-'Operating Pro Forma'!$I$62)/12)*'Debt Service'!$F14),IF($E14&gt;BW$3-1,$H14,0))</f>
        <v>0</v>
      </c>
      <c r="BX14" s="251">
        <f>IF($I14="Percentage of Cash Flow",IF($E14&gt;BX$3-1,(('Operating Pro Forma'!$I$59-'Operating Pro Forma'!$I$62)/12)*'Debt Service'!$F14),IF($E14&gt;BX$3-1,$H14,0))</f>
        <v>0</v>
      </c>
      <c r="BY14" s="250">
        <f t="shared" si="5"/>
        <v>0</v>
      </c>
      <c r="BZ14" s="251">
        <f>IF($I14="Percentage of Cash Flow",IF($E14&gt;BZ$3-1,(('Operating Pro Forma'!$J$59-'Operating Pro Forma'!$J$62)/12)*'Debt Service'!$F14),IF($E14&gt;BZ$3-1,$H14,0))</f>
        <v>0</v>
      </c>
      <c r="CA14" s="251">
        <f>IF($I14="Percentage of Cash Flow",IF($E14&gt;CA$3-1,(('Operating Pro Forma'!$J$59-'Operating Pro Forma'!$J$62)/12)*'Debt Service'!$F14),IF($E14&gt;CA$3-1,$H14,0))</f>
        <v>0</v>
      </c>
      <c r="CB14" s="251">
        <f>IF($I14="Percentage of Cash Flow",IF($E14&gt;CB$3-1,(('Operating Pro Forma'!$J$59-'Operating Pro Forma'!$J$62)/12)*'Debt Service'!$F14),IF($E14&gt;CB$3-1,$H14,0))</f>
        <v>0</v>
      </c>
      <c r="CC14" s="251">
        <f>IF($I14="Percentage of Cash Flow",IF($E14&gt;CC$3-1,(('Operating Pro Forma'!$J$59-'Operating Pro Forma'!$J$62)/12)*'Debt Service'!$F14),IF($E14&gt;CC$3-1,$H14,0))</f>
        <v>0</v>
      </c>
      <c r="CD14" s="251">
        <f>IF($I14="Percentage of Cash Flow",IF($E14&gt;CD$3-1,(('Operating Pro Forma'!$J$59-'Operating Pro Forma'!$J$62)/12)*'Debt Service'!$F14),IF($E14&gt;CD$3-1,$H14,0))</f>
        <v>0</v>
      </c>
      <c r="CE14" s="251">
        <f>IF($I14="Percentage of Cash Flow",IF($E14&gt;CE$3-1,(('Operating Pro Forma'!$J$59-'Operating Pro Forma'!$J$62)/12)*'Debt Service'!$F14),IF($E14&gt;CE$3-1,$H14,0))</f>
        <v>0</v>
      </c>
      <c r="CF14" s="251">
        <f>IF($I14="Percentage of Cash Flow",IF($E14&gt;CF$3-1,(('Operating Pro Forma'!$J$59-'Operating Pro Forma'!$J$62)/12)*'Debt Service'!$F14),IF($E14&gt;CF$3-1,$H14,0))</f>
        <v>0</v>
      </c>
      <c r="CG14" s="251">
        <f>IF($I14="Percentage of Cash Flow",IF($E14&gt;CG$3-1,(('Operating Pro Forma'!$J$59-'Operating Pro Forma'!$J$62)/12)*'Debt Service'!$F14),IF($E14&gt;CG$3-1,$H14,0))</f>
        <v>0</v>
      </c>
      <c r="CH14" s="251">
        <f>IF($I14="Percentage of Cash Flow",IF($E14&gt;CH$3-1,(('Operating Pro Forma'!$J$59-'Operating Pro Forma'!$J$62)/12)*'Debt Service'!$F14),IF($E14&gt;CH$3-1,$H14,0))</f>
        <v>0</v>
      </c>
      <c r="CI14" s="251">
        <f>IF($I14="Percentage of Cash Flow",IF($E14&gt;CI$3-1,(('Operating Pro Forma'!$J$59-'Operating Pro Forma'!$J$62)/12)*'Debt Service'!$F14),IF($E14&gt;CI$3-1,$H14,0))</f>
        <v>0</v>
      </c>
      <c r="CJ14" s="251">
        <f>IF($I14="Percentage of Cash Flow",IF($E14&gt;CJ$3-1,(('Operating Pro Forma'!$J$59-'Operating Pro Forma'!$J$62)/12)*'Debt Service'!$F14),IF($E14&gt;CJ$3-1,$H14,0))</f>
        <v>0</v>
      </c>
      <c r="CK14" s="251">
        <f>IF($I14="Percentage of Cash Flow",IF($E14&gt;CK$3-1,(('Operating Pro Forma'!$J$59-'Operating Pro Forma'!$J$62)/12)*'Debt Service'!$F14),IF($E14&gt;CK$3-1,$H14,0))</f>
        <v>0</v>
      </c>
      <c r="CL14" s="250">
        <f t="shared" si="6"/>
        <v>0</v>
      </c>
      <c r="CM14" s="251">
        <f>IF($I14="Percentage of Cash Flow",IF($E14&gt;CM$3-1,(('Operating Pro Forma'!$K$59-'Operating Pro Forma'!$K$62)/12)*'Debt Service'!$F14),IF($E14&gt;CM$3-1,$H14,0))</f>
        <v>0</v>
      </c>
      <c r="CN14" s="251">
        <f>IF($I14="Percentage of Cash Flow",IF($E14&gt;CN$3-1,(('Operating Pro Forma'!$K$59-'Operating Pro Forma'!$K$62)/12)*'Debt Service'!$F14),IF($E14&gt;CN$3-1,$H14,0))</f>
        <v>0</v>
      </c>
      <c r="CO14" s="251">
        <f>IF($I14="Percentage of Cash Flow",IF($E14&gt;CO$3-1,(('Operating Pro Forma'!$K$59-'Operating Pro Forma'!$K$62)/12)*'Debt Service'!$F14),IF($E14&gt;CO$3-1,$H14,0))</f>
        <v>0</v>
      </c>
      <c r="CP14" s="251">
        <f>IF($I14="Percentage of Cash Flow",IF($E14&gt;CP$3-1,(('Operating Pro Forma'!$K$59-'Operating Pro Forma'!$K$62)/12)*'Debt Service'!$F14),IF($E14&gt;CP$3-1,$H14,0))</f>
        <v>0</v>
      </c>
      <c r="CQ14" s="251">
        <f>IF($I14="Percentage of Cash Flow",IF($E14&gt;CQ$3-1,(('Operating Pro Forma'!$K$59-'Operating Pro Forma'!$K$62)/12)*'Debt Service'!$F14),IF($E14&gt;CQ$3-1,$H14,0))</f>
        <v>0</v>
      </c>
      <c r="CR14" s="251">
        <f>IF($I14="Percentage of Cash Flow",IF($E14&gt;CR$3-1,(('Operating Pro Forma'!$K$59-'Operating Pro Forma'!$K$62)/12)*'Debt Service'!$F14),IF($E14&gt;CR$3-1,$H14,0))</f>
        <v>0</v>
      </c>
      <c r="CS14" s="251">
        <f>IF($I14="Percentage of Cash Flow",IF($E14&gt;CS$3-1,(('Operating Pro Forma'!$K$59-'Operating Pro Forma'!$K$62)/12)*'Debt Service'!$F14),IF($E14&gt;CS$3-1,$H14,0))</f>
        <v>0</v>
      </c>
      <c r="CT14" s="251">
        <f>IF($I14="Percentage of Cash Flow",IF($E14&gt;CT$3-1,(('Operating Pro Forma'!$K$59-'Operating Pro Forma'!$K$62)/12)*'Debt Service'!$F14),IF($E14&gt;CT$3-1,$H14,0))</f>
        <v>0</v>
      </c>
      <c r="CU14" s="251">
        <f>IF($I14="Percentage of Cash Flow",IF($E14&gt;CU$3-1,(('Operating Pro Forma'!$K$59-'Operating Pro Forma'!$K$62)/12)*'Debt Service'!$F14),IF($E14&gt;CU$3-1,$H14,0))</f>
        <v>0</v>
      </c>
      <c r="CV14" s="251">
        <f>IF($I14="Percentage of Cash Flow",IF($E14&gt;CV$3-1,(('Operating Pro Forma'!$K$59-'Operating Pro Forma'!$K$62)/12)*'Debt Service'!$F14),IF($E14&gt;CV$3-1,$H14,0))</f>
        <v>0</v>
      </c>
      <c r="CW14" s="251">
        <f>IF($I14="Percentage of Cash Flow",IF($E14&gt;CW$3-1,(('Operating Pro Forma'!$K$59-'Operating Pro Forma'!$K$62)/12)*'Debt Service'!$F14),IF($E14&gt;CW$3-1,$H14,0))</f>
        <v>0</v>
      </c>
      <c r="CX14" s="251">
        <f>IF($I14="Percentage of Cash Flow",IF($E14&gt;CX$3-1,(('Operating Pro Forma'!$K$59-'Operating Pro Forma'!$K$62)/12)*'Debt Service'!$F14),IF($E14&gt;CX$3-1,$H14,0))</f>
        <v>0</v>
      </c>
      <c r="CY14" s="250">
        <f t="shared" si="7"/>
        <v>0</v>
      </c>
      <c r="CZ14" s="251">
        <f>IF($I14="Percentage of Cash Flow",IF($E14&gt;CZ$3-1,(('Operating Pro Forma'!$L$59-'Operating Pro Forma'!$L$62)/12)*'Debt Service'!$F14),IF($E14&gt;CZ$3-1,$H14,0))</f>
        <v>0</v>
      </c>
      <c r="DA14" s="251">
        <f>IF($I14="Percentage of Cash Flow",IF($E14&gt;DA$3-1,(('Operating Pro Forma'!$L$59-'Operating Pro Forma'!$L$62)/12)*'Debt Service'!$F14),IF($E14&gt;DA$3-1,$H14,0))</f>
        <v>0</v>
      </c>
      <c r="DB14" s="251">
        <f>IF($I14="Percentage of Cash Flow",IF($E14&gt;DB$3-1,(('Operating Pro Forma'!$L$59-'Operating Pro Forma'!$L$62)/12)*'Debt Service'!$F14),IF($E14&gt;DB$3-1,$H14,0))</f>
        <v>0</v>
      </c>
      <c r="DC14" s="251">
        <f>IF($I14="Percentage of Cash Flow",IF($E14&gt;DC$3-1,(('Operating Pro Forma'!$L$59-'Operating Pro Forma'!$L$62)/12)*'Debt Service'!$F14),IF($E14&gt;DC$3-1,$H14,0))</f>
        <v>0</v>
      </c>
      <c r="DD14" s="251">
        <f>IF($I14="Percentage of Cash Flow",IF($E14&gt;DD$3-1,(('Operating Pro Forma'!$L$59-'Operating Pro Forma'!$L$62)/12)*'Debt Service'!$F14),IF($E14&gt;DD$3-1,$H14,0))</f>
        <v>0</v>
      </c>
      <c r="DE14" s="251">
        <f>IF($I14="Percentage of Cash Flow",IF($E14&gt;DE$3-1,(('Operating Pro Forma'!$L$59-'Operating Pro Forma'!$L$62)/12)*'Debt Service'!$F14),IF($E14&gt;DE$3-1,$H14,0))</f>
        <v>0</v>
      </c>
      <c r="DF14" s="251">
        <f>IF($I14="Percentage of Cash Flow",IF($E14&gt;DF$3-1,(('Operating Pro Forma'!$L$59-'Operating Pro Forma'!$L$62)/12)*'Debt Service'!$F14),IF($E14&gt;DF$3-1,$H14,0))</f>
        <v>0</v>
      </c>
      <c r="DG14" s="251">
        <f>IF($I14="Percentage of Cash Flow",IF($E14&gt;DG$3-1,(('Operating Pro Forma'!$L$59-'Operating Pro Forma'!$L$62)/12)*'Debt Service'!$F14),IF($E14&gt;DG$3-1,$H14,0))</f>
        <v>0</v>
      </c>
      <c r="DH14" s="251">
        <f>IF($I14="Percentage of Cash Flow",IF($E14&gt;DH$3-1,(('Operating Pro Forma'!$L$59-'Operating Pro Forma'!$L$62)/12)*'Debt Service'!$F14),IF($E14&gt;DH$3-1,$H14,0))</f>
        <v>0</v>
      </c>
      <c r="DI14" s="251">
        <f>IF($I14="Percentage of Cash Flow",IF($E14&gt;DI$3-1,(('Operating Pro Forma'!$L$59-'Operating Pro Forma'!$L$62)/12)*'Debt Service'!$F14),IF($E14&gt;DI$3-1,$H14,0))</f>
        <v>0</v>
      </c>
      <c r="DJ14" s="251">
        <f>IF($I14="Percentage of Cash Flow",IF($E14&gt;DJ$3-1,(('Operating Pro Forma'!$L$59-'Operating Pro Forma'!$L$62)/12)*'Debt Service'!$F14),IF($E14&gt;DJ$3-1,$H14,0))</f>
        <v>0</v>
      </c>
      <c r="DK14" s="251">
        <f>IF($I14="Percentage of Cash Flow",IF($E14&gt;DK$3-1,(('Operating Pro Forma'!$L$59-'Operating Pro Forma'!$L$62)/12)*'Debt Service'!$F14),IF($E14&gt;DK$3-1,$H14,0))</f>
        <v>0</v>
      </c>
      <c r="DL14" s="250">
        <f t="shared" si="8"/>
        <v>0</v>
      </c>
      <c r="DM14" s="251">
        <f>IF($I14="Percentage of Cash Flow",IF($E14&gt;DM$3-1,(('Operating Pro Forma'!$M$59-'Operating Pro Forma'!$M$62)/12)*'Debt Service'!$F14),IF($E14&gt;DM$3-1,$H14,0))</f>
        <v>0</v>
      </c>
      <c r="DN14" s="251">
        <f>IF($I14="Percentage of Cash Flow",IF($E14&gt;DN$3-1,(('Operating Pro Forma'!$M$59-'Operating Pro Forma'!$M$62)/12)*'Debt Service'!$F14),IF($E14&gt;DN$3-1,$H14,0))</f>
        <v>0</v>
      </c>
      <c r="DO14" s="251">
        <f>IF($I14="Percentage of Cash Flow",IF($E14&gt;DO$3-1,(('Operating Pro Forma'!$M$59-'Operating Pro Forma'!$M$62)/12)*'Debt Service'!$F14),IF($E14&gt;DO$3-1,$H14,0))</f>
        <v>0</v>
      </c>
      <c r="DP14" s="251">
        <f>IF($I14="Percentage of Cash Flow",IF($E14&gt;DP$3-1,(('Operating Pro Forma'!$M$59-'Operating Pro Forma'!$M$62)/12)*'Debt Service'!$F14),IF($E14&gt;DP$3-1,$H14,0))</f>
        <v>0</v>
      </c>
      <c r="DQ14" s="251">
        <f>IF($I14="Percentage of Cash Flow",IF($E14&gt;DQ$3-1,(('Operating Pro Forma'!$M$59-'Operating Pro Forma'!$M$62)/12)*'Debt Service'!$F14),IF($E14&gt;DQ$3-1,$H14,0))</f>
        <v>0</v>
      </c>
      <c r="DR14" s="251">
        <f>IF($I14="Percentage of Cash Flow",IF($E14&gt;DR$3-1,(('Operating Pro Forma'!$M$59-'Operating Pro Forma'!$M$62)/12)*'Debt Service'!$F14),IF($E14&gt;DR$3-1,$H14,0))</f>
        <v>0</v>
      </c>
      <c r="DS14" s="251">
        <f>IF($I14="Percentage of Cash Flow",IF($E14&gt;DS$3-1,(('Operating Pro Forma'!$M$59-'Operating Pro Forma'!$M$62)/12)*'Debt Service'!$F14),IF($E14&gt;DS$3-1,$H14,0))</f>
        <v>0</v>
      </c>
      <c r="DT14" s="251">
        <f>IF($I14="Percentage of Cash Flow",IF($E14&gt;DT$3-1,(('Operating Pro Forma'!$M$59-'Operating Pro Forma'!$M$62)/12)*'Debt Service'!$F14),IF($E14&gt;DT$3-1,$H14,0))</f>
        <v>0</v>
      </c>
      <c r="DU14" s="251">
        <f>IF($I14="Percentage of Cash Flow",IF($E14&gt;DU$3-1,(('Operating Pro Forma'!$M$59-'Operating Pro Forma'!$M$62)/12)*'Debt Service'!$F14),IF($E14&gt;DU$3-1,$H14,0))</f>
        <v>0</v>
      </c>
      <c r="DV14" s="251">
        <f>IF($I14="Percentage of Cash Flow",IF($E14&gt;DV$3-1,(('Operating Pro Forma'!$M$59-'Operating Pro Forma'!$M$62)/12)*'Debt Service'!$F14),IF($E14&gt;DV$3-1,$H14,0))</f>
        <v>0</v>
      </c>
      <c r="DW14" s="251">
        <f>IF($I14="Percentage of Cash Flow",IF($E14&gt;DW$3-1,(('Operating Pro Forma'!$M$59-'Operating Pro Forma'!$M$62)/12)*'Debt Service'!$F14),IF($E14&gt;DW$3-1,$H14,0))</f>
        <v>0</v>
      </c>
      <c r="DX14" s="251">
        <f>IF($I14="Percentage of Cash Flow",IF($E14&gt;DX$3-1,(('Operating Pro Forma'!$M$59-'Operating Pro Forma'!$M$62)/12)*'Debt Service'!$F14),IF($E14&gt;DX$3-1,$H14,0))</f>
        <v>0</v>
      </c>
      <c r="DY14" s="250">
        <f t="shared" si="9"/>
        <v>0</v>
      </c>
      <c r="DZ14" s="251">
        <f>IF($I14="Percentage of Cash Flow",IF($E14&gt;DZ$3-1,(('Operating Pro Forma'!$N$59-'Operating Pro Forma'!$N$62)/12)*'Debt Service'!$F14),IF($E14&gt;DZ$3-1,$H14,0))</f>
        <v>0</v>
      </c>
      <c r="EA14" s="251">
        <f>IF($I14="Percentage of Cash Flow",IF($E14&gt;EA$3-1,(('Operating Pro Forma'!$N$59-'Operating Pro Forma'!$N$62)/12)*'Debt Service'!$F14),IF($E14&gt;EA$3-1,$H14,0))</f>
        <v>0</v>
      </c>
      <c r="EB14" s="251">
        <f>IF($I14="Percentage of Cash Flow",IF($E14&gt;EB$3-1,(('Operating Pro Forma'!$N$59-'Operating Pro Forma'!$N$62)/12)*'Debt Service'!$F14),IF($E14&gt;EB$3-1,$H14,0))</f>
        <v>0</v>
      </c>
      <c r="EC14" s="251">
        <f>IF($I14="Percentage of Cash Flow",IF($E14&gt;EC$3-1,(('Operating Pro Forma'!$N$59-'Operating Pro Forma'!$N$62)/12)*'Debt Service'!$F14),IF($E14&gt;EC$3-1,$H14,0))</f>
        <v>0</v>
      </c>
      <c r="ED14" s="251">
        <f>IF($I14="Percentage of Cash Flow",IF($E14&gt;ED$3-1,(('Operating Pro Forma'!$N$59-'Operating Pro Forma'!$N$62)/12)*'Debt Service'!$F14),IF($E14&gt;ED$3-1,$H14,0))</f>
        <v>0</v>
      </c>
      <c r="EE14" s="251">
        <f>IF($I14="Percentage of Cash Flow",IF($E14&gt;EE$3-1,(('Operating Pro Forma'!$N$59-'Operating Pro Forma'!$N$62)/12)*'Debt Service'!$F14),IF($E14&gt;EE$3-1,$H14,0))</f>
        <v>0</v>
      </c>
      <c r="EF14" s="251">
        <f>IF($I14="Percentage of Cash Flow",IF($E14&gt;EF$3-1,(('Operating Pro Forma'!$N$59-'Operating Pro Forma'!$N$62)/12)*'Debt Service'!$F14),IF($E14&gt;EF$3-1,$H14,0))</f>
        <v>0</v>
      </c>
      <c r="EG14" s="251">
        <f>IF($I14="Percentage of Cash Flow",IF($E14&gt;EG$3-1,(('Operating Pro Forma'!$N$59-'Operating Pro Forma'!$N$62)/12)*'Debt Service'!$F14),IF($E14&gt;EG$3-1,$H14,0))</f>
        <v>0</v>
      </c>
      <c r="EH14" s="251">
        <f>IF($I14="Percentage of Cash Flow",IF($E14&gt;EH$3-1,(('Operating Pro Forma'!$N$59-'Operating Pro Forma'!$N$62)/12)*'Debt Service'!$F14),IF($E14&gt;EH$3-1,$H14,0))</f>
        <v>0</v>
      </c>
      <c r="EI14" s="251">
        <f>IF($I14="Percentage of Cash Flow",IF($E14&gt;EI$3-1,(('Operating Pro Forma'!$N$59-'Operating Pro Forma'!$N$62)/12)*'Debt Service'!$F14),IF($E14&gt;EI$3-1,$H14,0))</f>
        <v>0</v>
      </c>
      <c r="EJ14" s="251">
        <f>IF($I14="Percentage of Cash Flow",IF($E14&gt;EJ$3-1,(('Operating Pro Forma'!$N$59-'Operating Pro Forma'!$N$62)/12)*'Debt Service'!$F14),IF($E14&gt;EJ$3-1,$H14,0))</f>
        <v>0</v>
      </c>
      <c r="EK14" s="251">
        <f>IF($I14="Percentage of Cash Flow",IF($E14&gt;EK$3-1,(('Operating Pro Forma'!$N$59-'Operating Pro Forma'!$N$62)/12)*'Debt Service'!$F14),IF($E14&gt;EK$3-1,$H14,0))</f>
        <v>0</v>
      </c>
      <c r="EL14" s="250">
        <f t="shared" si="10"/>
        <v>0</v>
      </c>
      <c r="EM14" s="251">
        <f>IF($I14="Percentage of Cash Flow",IF($E14&gt;EM$3-1,(('Operating Pro Forma'!$O$59-'Operating Pro Forma'!$O$62)/12)*'Debt Service'!$F14),IF($E14&gt;EM$3-1,$H14,0))</f>
        <v>0</v>
      </c>
      <c r="EN14" s="251">
        <f>IF($I14="Percentage of Cash Flow",IF($E14&gt;EN$3-1,(('Operating Pro Forma'!$O$59-'Operating Pro Forma'!$O$62)/12)*'Debt Service'!$F14),IF($E14&gt;EN$3-1,$H14,0))</f>
        <v>0</v>
      </c>
      <c r="EO14" s="251">
        <f>IF($I14="Percentage of Cash Flow",IF($E14&gt;EO$3-1,(('Operating Pro Forma'!$O$59-'Operating Pro Forma'!$O$62)/12)*'Debt Service'!$F14),IF($E14&gt;EO$3-1,$H14,0))</f>
        <v>0</v>
      </c>
      <c r="EP14" s="251">
        <f>IF($I14="Percentage of Cash Flow",IF($E14&gt;EP$3-1,(('Operating Pro Forma'!$O$59-'Operating Pro Forma'!$O$62)/12)*'Debt Service'!$F14),IF($E14&gt;EP$3-1,$H14,0))</f>
        <v>0</v>
      </c>
      <c r="EQ14" s="251">
        <f>IF($I14="Percentage of Cash Flow",IF($E14&gt;EQ$3-1,(('Operating Pro Forma'!$O$59-'Operating Pro Forma'!$O$62)/12)*'Debt Service'!$F14),IF($E14&gt;EQ$3-1,$H14,0))</f>
        <v>0</v>
      </c>
      <c r="ER14" s="251">
        <f>IF($I14="Percentage of Cash Flow",IF($E14&gt;ER$3-1,(('Operating Pro Forma'!$O$59-'Operating Pro Forma'!$O$62)/12)*'Debt Service'!$F14),IF($E14&gt;ER$3-1,$H14,0))</f>
        <v>0</v>
      </c>
      <c r="ES14" s="251">
        <f>IF($I14="Percentage of Cash Flow",IF($E14&gt;ES$3-1,(('Operating Pro Forma'!$O$59-'Operating Pro Forma'!$O$62)/12)*'Debt Service'!$F14),IF($E14&gt;ES$3-1,$H14,0))</f>
        <v>0</v>
      </c>
      <c r="ET14" s="251">
        <f>IF($I14="Percentage of Cash Flow",IF($E14&gt;ET$3-1,(('Operating Pro Forma'!$O$59-'Operating Pro Forma'!$O$62)/12)*'Debt Service'!$F14),IF($E14&gt;ET$3-1,$H14,0))</f>
        <v>0</v>
      </c>
      <c r="EU14" s="251">
        <f>IF($I14="Percentage of Cash Flow",IF($E14&gt;EU$3-1,(('Operating Pro Forma'!$O$59-'Operating Pro Forma'!$O$62)/12)*'Debt Service'!$F14),IF($E14&gt;EU$3-1,$H14,0))</f>
        <v>0</v>
      </c>
      <c r="EV14" s="251">
        <f>IF($I14="Percentage of Cash Flow",IF($E14&gt;EV$3-1,(('Operating Pro Forma'!$O$59-'Operating Pro Forma'!$O$62)/12)*'Debt Service'!$F14),IF($E14&gt;EV$3-1,$H14,0))</f>
        <v>0</v>
      </c>
      <c r="EW14" s="251">
        <f>IF($I14="Percentage of Cash Flow",IF($E14&gt;EW$3-1,(('Operating Pro Forma'!$O$59-'Operating Pro Forma'!$O$62)/12)*'Debt Service'!$F14),IF($E14&gt;EW$3-1,$H14,0))</f>
        <v>0</v>
      </c>
      <c r="EX14" s="251">
        <f>IF($I14="Percentage of Cash Flow",IF($E14&gt;EX$3-1,(('Operating Pro Forma'!$O$59-'Operating Pro Forma'!$O$62)/12)*'Debt Service'!$F14),IF($E14&gt;EX$3-1,$H14,0))</f>
        <v>0</v>
      </c>
      <c r="EY14" s="250">
        <f t="shared" si="11"/>
        <v>0</v>
      </c>
      <c r="EZ14" s="251">
        <f>IF($I14="Percentage of Cash Flow",IF($E14&gt;EZ$3-1,(('Operating Pro Forma'!$P$59-'Operating Pro Forma'!$P$62)/12)*'Debt Service'!$F14),IF($E14&gt;EZ$3-1,$H14,0))</f>
        <v>0</v>
      </c>
      <c r="FA14" s="251">
        <f>IF($I14="Percentage of Cash Flow",IF($E14&gt;FA$3-1,(('Operating Pro Forma'!$P$59-'Operating Pro Forma'!$P$62)/12)*'Debt Service'!$F14),IF($E14&gt;FA$3-1,$H14,0))</f>
        <v>0</v>
      </c>
      <c r="FB14" s="251">
        <f>IF($I14="Percentage of Cash Flow",IF($E14&gt;FB$3-1,(('Operating Pro Forma'!$P$59-'Operating Pro Forma'!$P$62)/12)*'Debt Service'!$F14),IF($E14&gt;FB$3-1,$H14,0))</f>
        <v>0</v>
      </c>
      <c r="FC14" s="251">
        <f>IF($I14="Percentage of Cash Flow",IF($E14&gt;FC$3-1,(('Operating Pro Forma'!$P$59-'Operating Pro Forma'!$P$62)/12)*'Debt Service'!$F14),IF($E14&gt;FC$3-1,$H14,0))</f>
        <v>0</v>
      </c>
      <c r="FD14" s="251">
        <f>IF($I14="Percentage of Cash Flow",IF($E14&gt;FD$3-1,(('Operating Pro Forma'!$P$59-'Operating Pro Forma'!$P$62)/12)*'Debt Service'!$F14),IF($E14&gt;FD$3-1,$H14,0))</f>
        <v>0</v>
      </c>
      <c r="FE14" s="251">
        <f>IF($I14="Percentage of Cash Flow",IF($E14&gt;FE$3-1,(('Operating Pro Forma'!$P$59-'Operating Pro Forma'!$P$62)/12)*'Debt Service'!$F14),IF($E14&gt;FE$3-1,$H14,0))</f>
        <v>0</v>
      </c>
      <c r="FF14" s="251">
        <f>IF($I14="Percentage of Cash Flow",IF($E14&gt;FF$3-1,(('Operating Pro Forma'!$P$59-'Operating Pro Forma'!$P$62)/12)*'Debt Service'!$F14),IF($E14&gt;FF$3-1,$H14,0))</f>
        <v>0</v>
      </c>
      <c r="FG14" s="251">
        <f>IF($I14="Percentage of Cash Flow",IF($E14&gt;FG$3-1,(('Operating Pro Forma'!$P$59-'Operating Pro Forma'!$P$62)/12)*'Debt Service'!$F14),IF($E14&gt;FG$3-1,$H14,0))</f>
        <v>0</v>
      </c>
      <c r="FH14" s="251">
        <f>IF($I14="Percentage of Cash Flow",IF($E14&gt;FH$3-1,(('Operating Pro Forma'!$P$59-'Operating Pro Forma'!$P$62)/12)*'Debt Service'!$F14),IF($E14&gt;FH$3-1,$H14,0))</f>
        <v>0</v>
      </c>
      <c r="FI14" s="251">
        <f>IF($I14="Percentage of Cash Flow",IF($E14&gt;FI$3-1,(('Operating Pro Forma'!$P$59-'Operating Pro Forma'!$P$62)/12)*'Debt Service'!$F14),IF($E14&gt;FI$3-1,$H14,0))</f>
        <v>0</v>
      </c>
      <c r="FJ14" s="251">
        <f>IF($I14="Percentage of Cash Flow",IF($E14&gt;FJ$3-1,(('Operating Pro Forma'!$P$59-'Operating Pro Forma'!$P$62)/12)*'Debt Service'!$F14),IF($E14&gt;FJ$3-1,$H14,0))</f>
        <v>0</v>
      </c>
      <c r="FK14" s="251">
        <f>IF($I14="Percentage of Cash Flow",IF($E14&gt;FK$3-1,(('Operating Pro Forma'!$P$59-'Operating Pro Forma'!$P$62)/12)*'Debt Service'!$F14),IF($E14&gt;FK$3-1,$H14,0))</f>
        <v>0</v>
      </c>
      <c r="FL14" s="250">
        <f t="shared" si="12"/>
        <v>0</v>
      </c>
      <c r="FM14" s="251">
        <f>IF($I14="Percentage of Cash Flow",IF($E14&gt;FM$3-1,(('Operating Pro Forma'!$Q$59-'Operating Pro Forma'!$Q$62)/12)*'Debt Service'!$F14),IF($E14&gt;FM$3-1,$H14,0))</f>
        <v>0</v>
      </c>
      <c r="FN14" s="251">
        <f>IF($I14="Percentage of Cash Flow",IF($E14&gt;FN$3-1,(('Operating Pro Forma'!$Q$59-'Operating Pro Forma'!$Q$62)/12)*'Debt Service'!$F14),IF($E14&gt;FN$3-1,$H14,0))</f>
        <v>0</v>
      </c>
      <c r="FO14" s="251">
        <f>IF($I14="Percentage of Cash Flow",IF($E14&gt;FO$3-1,(('Operating Pro Forma'!$Q$59-'Operating Pro Forma'!$Q$62)/12)*'Debt Service'!$F14),IF($E14&gt;FO$3-1,$H14,0))</f>
        <v>0</v>
      </c>
      <c r="FP14" s="251">
        <f>IF($I14="Percentage of Cash Flow",IF($E14&gt;FP$3-1,(('Operating Pro Forma'!$Q$59-'Operating Pro Forma'!$Q$62)/12)*'Debt Service'!$F14),IF($E14&gt;FP$3-1,$H14,0))</f>
        <v>0</v>
      </c>
      <c r="FQ14" s="251">
        <f>IF($I14="Percentage of Cash Flow",IF($E14&gt;FQ$3-1,(('Operating Pro Forma'!$Q$59-'Operating Pro Forma'!$Q$62)/12)*'Debt Service'!$F14),IF($E14&gt;FQ$3-1,$H14,0))</f>
        <v>0</v>
      </c>
      <c r="FR14" s="251">
        <f>IF($I14="Percentage of Cash Flow",IF($E14&gt;FR$3-1,(('Operating Pro Forma'!$Q$59-'Operating Pro Forma'!$Q$62)/12)*'Debt Service'!$F14),IF($E14&gt;FR$3-1,$H14,0))</f>
        <v>0</v>
      </c>
      <c r="FS14" s="251">
        <f>IF($I14="Percentage of Cash Flow",IF($E14&gt;FS$3-1,(('Operating Pro Forma'!$Q$59-'Operating Pro Forma'!$Q$62)/12)*'Debt Service'!$F14),IF($E14&gt;FS$3-1,$H14,0))</f>
        <v>0</v>
      </c>
      <c r="FT14" s="251">
        <f>IF($I14="Percentage of Cash Flow",IF($E14&gt;FT$3-1,(('Operating Pro Forma'!$Q$59-'Operating Pro Forma'!$Q$62)/12)*'Debt Service'!$F14),IF($E14&gt;FT$3-1,$H14,0))</f>
        <v>0</v>
      </c>
      <c r="FU14" s="251">
        <f>IF($I14="Percentage of Cash Flow",IF($E14&gt;FU$3-1,(('Operating Pro Forma'!$Q$59-'Operating Pro Forma'!$Q$62)/12)*'Debt Service'!$F14),IF($E14&gt;FU$3-1,$H14,0))</f>
        <v>0</v>
      </c>
      <c r="FV14" s="251">
        <f>IF($I14="Percentage of Cash Flow",IF($E14&gt;FV$3-1,(('Operating Pro Forma'!$Q$59-'Operating Pro Forma'!$Q$62)/12)*'Debt Service'!$F14),IF($E14&gt;FV$3-1,$H14,0))</f>
        <v>0</v>
      </c>
      <c r="FW14" s="251">
        <f>IF($I14="Percentage of Cash Flow",IF($E14&gt;FW$3-1,(('Operating Pro Forma'!$Q$59-'Operating Pro Forma'!$Q$62)/12)*'Debt Service'!$F14),IF($E14&gt;FW$3-1,$H14,0))</f>
        <v>0</v>
      </c>
      <c r="FX14" s="251">
        <f>IF($I14="Percentage of Cash Flow",IF($E14&gt;FX$3-1,(('Operating Pro Forma'!$Q$59-'Operating Pro Forma'!$Q$62)/12)*'Debt Service'!$F14),IF($E14&gt;FX$3-1,$H14,0))</f>
        <v>0</v>
      </c>
      <c r="FY14" s="250">
        <f t="shared" si="13"/>
        <v>0</v>
      </c>
      <c r="FZ14" s="251">
        <f>IF($I14="Percentage of Cash Flow",IF($E14&gt;FZ$3-1,(('Operating Pro Forma'!$R$59-'Operating Pro Forma'!$R$62)/12)*'Debt Service'!$F14),IF($E14&gt;FZ$3-1,$H14,0))</f>
        <v>0</v>
      </c>
      <c r="GA14" s="251">
        <f>IF($I14="Percentage of Cash Flow",IF($E14&gt;GA$3-1,(('Operating Pro Forma'!$R$59-'Operating Pro Forma'!$R$62)/12)*'Debt Service'!$F14),IF($E14&gt;GA$3-1,$H14,0))</f>
        <v>0</v>
      </c>
      <c r="GB14" s="251">
        <f>IF($I14="Percentage of Cash Flow",IF($E14&gt;GB$3-1,(('Operating Pro Forma'!$R$59-'Operating Pro Forma'!$R$62)/12)*'Debt Service'!$F14),IF($E14&gt;GB$3-1,$H14,0))</f>
        <v>0</v>
      </c>
      <c r="GC14" s="251">
        <f>IF($I14="Percentage of Cash Flow",IF($E14&gt;GC$3-1,(('Operating Pro Forma'!$R$59-'Operating Pro Forma'!$R$62)/12)*'Debt Service'!$F14),IF($E14&gt;GC$3-1,$H14,0))</f>
        <v>0</v>
      </c>
      <c r="GD14" s="251">
        <f>IF($I14="Percentage of Cash Flow",IF($E14&gt;GD$3-1,(('Operating Pro Forma'!$R$59-'Operating Pro Forma'!$R$62)/12)*'Debt Service'!$F14),IF($E14&gt;GD$3-1,$H14,0))</f>
        <v>0</v>
      </c>
      <c r="GE14" s="251">
        <f>IF($I14="Percentage of Cash Flow",IF($E14&gt;GE$3-1,(('Operating Pro Forma'!$R$59-'Operating Pro Forma'!$R$62)/12)*'Debt Service'!$F14),IF($E14&gt;GE$3-1,$H14,0))</f>
        <v>0</v>
      </c>
      <c r="GF14" s="251">
        <f>IF($I14="Percentage of Cash Flow",IF($E14&gt;GF$3-1,(('Operating Pro Forma'!$R$59-'Operating Pro Forma'!$R$62)/12)*'Debt Service'!$F14),IF($E14&gt;GF$3-1,$H14,0))</f>
        <v>0</v>
      </c>
      <c r="GG14" s="251">
        <f>IF($I14="Percentage of Cash Flow",IF($E14&gt;GG$3-1,(('Operating Pro Forma'!$R$59-'Operating Pro Forma'!$R$62)/12)*'Debt Service'!$F14),IF($E14&gt;GG$3-1,$H14,0))</f>
        <v>0</v>
      </c>
      <c r="GH14" s="251">
        <f>IF($I14="Percentage of Cash Flow",IF($E14&gt;GH$3-1,(('Operating Pro Forma'!$R$59-'Operating Pro Forma'!$R$62)/12)*'Debt Service'!$F14),IF($E14&gt;GH$3-1,$H14,0))</f>
        <v>0</v>
      </c>
      <c r="GI14" s="251">
        <f>IF($I14="Percentage of Cash Flow",IF($E14&gt;GI$3-1,(('Operating Pro Forma'!$R$59-'Operating Pro Forma'!$R$62)/12)*'Debt Service'!$F14),IF($E14&gt;GI$3-1,$H14,0))</f>
        <v>0</v>
      </c>
      <c r="GJ14" s="251">
        <f>IF($I14="Percentage of Cash Flow",IF($E14&gt;GJ$3-1,(('Operating Pro Forma'!$R$59-'Operating Pro Forma'!$R$62)/12)*'Debt Service'!$F14),IF($E14&gt;GJ$3-1,$H14,0))</f>
        <v>0</v>
      </c>
      <c r="GK14" s="251">
        <f>IF($I14="Percentage of Cash Flow",IF($E14&gt;GK$3-1,(('Operating Pro Forma'!$R$59-'Operating Pro Forma'!$R$62)/12)*'Debt Service'!$F14),IF($E14&gt;GK$3-1,$H14,0))</f>
        <v>0</v>
      </c>
      <c r="GL14" s="250">
        <f t="shared" si="14"/>
        <v>0</v>
      </c>
      <c r="GM14" s="251">
        <f>IF($I14="Percentage of Cash Flow",IF($E14&gt;GM$3-1,(('Operating Pro Forma'!$S$59-'Operating Pro Forma'!$S$62)/12)*'Debt Service'!$F14),IF($E14&gt;GM$3-1,$H14,0))</f>
        <v>0</v>
      </c>
      <c r="GN14" s="251">
        <f>IF($I14="Percentage of Cash Flow",IF($E14&gt;GN$3-1,(('Operating Pro Forma'!$S$59-'Operating Pro Forma'!$S$62)/12)*'Debt Service'!$F14),IF($E14&gt;GN$3-1,$H14,0))</f>
        <v>0</v>
      </c>
      <c r="GO14" s="251">
        <f>IF($I14="Percentage of Cash Flow",IF($E14&gt;GO$3-1,(('Operating Pro Forma'!$S$59-'Operating Pro Forma'!$S$62)/12)*'Debt Service'!$F14),IF($E14&gt;GO$3-1,$H14,0))</f>
        <v>0</v>
      </c>
      <c r="GP14" s="251">
        <f>IF($I14="Percentage of Cash Flow",IF($E14&gt;GP$3-1,(('Operating Pro Forma'!$S$59-'Operating Pro Forma'!$S$62)/12)*'Debt Service'!$F14),IF($E14&gt;GP$3-1,$H14,0))</f>
        <v>0</v>
      </c>
      <c r="GQ14" s="251">
        <f>IF($I14="Percentage of Cash Flow",IF($E14&gt;GQ$3-1,(('Operating Pro Forma'!$S$59-'Operating Pro Forma'!$S$62)/12)*'Debt Service'!$F14),IF($E14&gt;GQ$3-1,$H14,0))</f>
        <v>0</v>
      </c>
      <c r="GR14" s="251">
        <f>IF($I14="Percentage of Cash Flow",IF($E14&gt;GR$3-1,(('Operating Pro Forma'!$S$59-'Operating Pro Forma'!$S$62)/12)*'Debt Service'!$F14),IF($E14&gt;GR$3-1,$H14,0))</f>
        <v>0</v>
      </c>
      <c r="GS14" s="251">
        <f>IF($I14="Percentage of Cash Flow",IF($E14&gt;GS$3-1,(('Operating Pro Forma'!$S$59-'Operating Pro Forma'!$S$62)/12)*'Debt Service'!$F14),IF($E14&gt;GS$3-1,$H14,0))</f>
        <v>0</v>
      </c>
      <c r="GT14" s="251">
        <f>IF($I14="Percentage of Cash Flow",IF($E14&gt;GT$3-1,(('Operating Pro Forma'!$S$59-'Operating Pro Forma'!$S$62)/12)*'Debt Service'!$F14),IF($E14&gt;GT$3-1,$H14,0))</f>
        <v>0</v>
      </c>
      <c r="GU14" s="251">
        <f>IF($I14="Percentage of Cash Flow",IF($E14&gt;GU$3-1,(('Operating Pro Forma'!$S$59-'Operating Pro Forma'!$S$62)/12)*'Debt Service'!$F14),IF($E14&gt;GU$3-1,$H14,0))</f>
        <v>0</v>
      </c>
      <c r="GV14" s="251">
        <f>IF($I14="Percentage of Cash Flow",IF($E14&gt;GV$3-1,(('Operating Pro Forma'!$S$59-'Operating Pro Forma'!$S$62)/12)*'Debt Service'!$F14),IF($E14&gt;GV$3-1,$H14,0))</f>
        <v>0</v>
      </c>
      <c r="GW14" s="251">
        <f>IF($I14="Percentage of Cash Flow",IF($E14&gt;GW$3-1,(('Operating Pro Forma'!$S$59-'Operating Pro Forma'!$S$62)/12)*'Debt Service'!$F14),IF($E14&gt;GW$3-1,$H14,0))</f>
        <v>0</v>
      </c>
      <c r="GX14" s="251">
        <f>IF($I14="Percentage of Cash Flow",IF($E14&gt;GX$3-1,(('Operating Pro Forma'!$S$59-'Operating Pro Forma'!$S$62)/12)*'Debt Service'!$F14),IF($E14&gt;GX$3-1,$H14,0))</f>
        <v>0</v>
      </c>
      <c r="GY14" s="250">
        <f t="shared" si="15"/>
        <v>0</v>
      </c>
      <c r="GZ14" s="251">
        <f>IF($I14="Percentage of Cash Flow",IF($E14&gt;GZ$3-1,(('Operating Pro Forma'!$T$59-'Operating Pro Forma'!$T$62)/12)*'Debt Service'!$F14),IF($E14&gt;GZ$3-1,$H14,0))</f>
        <v>0</v>
      </c>
      <c r="HA14" s="251">
        <f>IF($I14="Percentage of Cash Flow",IF($E14&gt;HA$3-1,(('Operating Pro Forma'!$T$59-'Operating Pro Forma'!$T$62)/12)*'Debt Service'!$F14),IF($E14&gt;HA$3-1,$H14,0))</f>
        <v>0</v>
      </c>
      <c r="HB14" s="251">
        <f>IF($I14="Percentage of Cash Flow",IF($E14&gt;HB$3-1,(('Operating Pro Forma'!$T$59-'Operating Pro Forma'!$T$62)/12)*'Debt Service'!$F14),IF($E14&gt;HB$3-1,$H14,0))</f>
        <v>0</v>
      </c>
      <c r="HC14" s="251">
        <f>IF($I14="Percentage of Cash Flow",IF($E14&gt;HC$3-1,(('Operating Pro Forma'!$T$59-'Operating Pro Forma'!$T$62)/12)*'Debt Service'!$F14),IF($E14&gt;HC$3-1,$H14,0))</f>
        <v>0</v>
      </c>
      <c r="HD14" s="251">
        <f>IF($I14="Percentage of Cash Flow",IF($E14&gt;HD$3-1,(('Operating Pro Forma'!$T$59-'Operating Pro Forma'!$T$62)/12)*'Debt Service'!$F14),IF($E14&gt;HD$3-1,$H14,0))</f>
        <v>0</v>
      </c>
      <c r="HE14" s="251">
        <f>IF($I14="Percentage of Cash Flow",IF($E14&gt;HE$3-1,(('Operating Pro Forma'!$T$59-'Operating Pro Forma'!$T$62)/12)*'Debt Service'!$F14),IF($E14&gt;HE$3-1,$H14,0))</f>
        <v>0</v>
      </c>
      <c r="HF14" s="251">
        <f>IF($I14="Percentage of Cash Flow",IF($E14&gt;HF$3-1,(('Operating Pro Forma'!$T$59-'Operating Pro Forma'!$T$62)/12)*'Debt Service'!$F14),IF($E14&gt;HF$3-1,$H14,0))</f>
        <v>0</v>
      </c>
      <c r="HG14" s="251">
        <f>IF($I14="Percentage of Cash Flow",IF($E14&gt;HG$3-1,(('Operating Pro Forma'!$T$59-'Operating Pro Forma'!$T$62)/12)*'Debt Service'!$F14),IF($E14&gt;HG$3-1,$H14,0))</f>
        <v>0</v>
      </c>
      <c r="HH14" s="251">
        <f>IF($I14="Percentage of Cash Flow",IF($E14&gt;HH$3-1,(('Operating Pro Forma'!$T$59-'Operating Pro Forma'!$T$62)/12)*'Debt Service'!$F14),IF($E14&gt;HH$3-1,$H14,0))</f>
        <v>0</v>
      </c>
      <c r="HI14" s="251">
        <f>IF($I14="Percentage of Cash Flow",IF($E14&gt;HI$3-1,(('Operating Pro Forma'!$T$59-'Operating Pro Forma'!$T$62)/12)*'Debt Service'!$F14),IF($E14&gt;HI$3-1,$H14,0))</f>
        <v>0</v>
      </c>
      <c r="HJ14" s="251">
        <f>IF($I14="Percentage of Cash Flow",IF($E14&gt;HJ$3-1,(('Operating Pro Forma'!$T$59-'Operating Pro Forma'!$T$62)/12)*'Debt Service'!$F14),IF($E14&gt;HJ$3-1,$H14,0))</f>
        <v>0</v>
      </c>
      <c r="HK14" s="251">
        <f>IF($I14="Percentage of Cash Flow",IF($E14&gt;HK$3-1,(('Operating Pro Forma'!$T$59-'Operating Pro Forma'!$T$62)/12)*'Debt Service'!$F14),IF($E14&gt;HK$3-1,$H14,0))</f>
        <v>0</v>
      </c>
      <c r="HL14" s="250">
        <f t="shared" si="16"/>
        <v>0</v>
      </c>
      <c r="HM14" s="251">
        <f>IF($I14="Percentage of Cash Flow",IF($E14&gt;HM$3-1,(('Operating Pro Forma'!$U$59-'Operating Pro Forma'!$U$62)/12)*'Debt Service'!$F14),IF($E14&gt;HM$3-1,$H14,0))</f>
        <v>0</v>
      </c>
      <c r="HN14" s="251">
        <f>IF($I14="Percentage of Cash Flow",IF($E14&gt;HN$3-1,(('Operating Pro Forma'!$U$59-'Operating Pro Forma'!$U$62)/12)*'Debt Service'!$F14),IF($E14&gt;HN$3-1,$H14,0))</f>
        <v>0</v>
      </c>
      <c r="HO14" s="251">
        <f>IF($I14="Percentage of Cash Flow",IF($E14&gt;HO$3-1,(('Operating Pro Forma'!$U$59-'Operating Pro Forma'!$U$62)/12)*'Debt Service'!$F14),IF($E14&gt;HO$3-1,$H14,0))</f>
        <v>0</v>
      </c>
      <c r="HP14" s="251">
        <f>IF($I14="Percentage of Cash Flow",IF($E14&gt;HP$3-1,(('Operating Pro Forma'!$U$59-'Operating Pro Forma'!$U$62)/12)*'Debt Service'!$F14),IF($E14&gt;HP$3-1,$H14,0))</f>
        <v>0</v>
      </c>
      <c r="HQ14" s="251">
        <f>IF($I14="Percentage of Cash Flow",IF($E14&gt;HQ$3-1,(('Operating Pro Forma'!$U$59-'Operating Pro Forma'!$U$62)/12)*'Debt Service'!$F14),IF($E14&gt;HQ$3-1,$H14,0))</f>
        <v>0</v>
      </c>
      <c r="HR14" s="251">
        <f>IF($I14="Percentage of Cash Flow",IF($E14&gt;HR$3-1,(('Operating Pro Forma'!$U$59-'Operating Pro Forma'!$U$62)/12)*'Debt Service'!$F14),IF($E14&gt;HR$3-1,$H14,0))</f>
        <v>0</v>
      </c>
      <c r="HS14" s="251">
        <f>IF($I14="Percentage of Cash Flow",IF($E14&gt;HS$3-1,(('Operating Pro Forma'!$U$59-'Operating Pro Forma'!$U$62)/12)*'Debt Service'!$F14),IF($E14&gt;HS$3-1,$H14,0))</f>
        <v>0</v>
      </c>
      <c r="HT14" s="251">
        <f>IF($I14="Percentage of Cash Flow",IF($E14&gt;HT$3-1,(('Operating Pro Forma'!$U$59-'Operating Pro Forma'!$U$62)/12)*'Debt Service'!$F14),IF($E14&gt;HT$3-1,$H14,0))</f>
        <v>0</v>
      </c>
      <c r="HU14" s="251">
        <f>IF($I14="Percentage of Cash Flow",IF($E14&gt;HU$3-1,(('Operating Pro Forma'!$U$59-'Operating Pro Forma'!$U$62)/12)*'Debt Service'!$F14),IF($E14&gt;HU$3-1,$H14,0))</f>
        <v>0</v>
      </c>
      <c r="HV14" s="251">
        <f>IF($I14="Percentage of Cash Flow",IF($E14&gt;HV$3-1,(('Operating Pro Forma'!$U$59-'Operating Pro Forma'!$U$62)/12)*'Debt Service'!$F14),IF($E14&gt;HV$3-1,$H14,0))</f>
        <v>0</v>
      </c>
      <c r="HW14" s="251">
        <f>IF($I14="Percentage of Cash Flow",IF($E14&gt;HW$3-1,(('Operating Pro Forma'!$U$59-'Operating Pro Forma'!$U$62)/12)*'Debt Service'!$F14),IF($E14&gt;HW$3-1,$H14,0))</f>
        <v>0</v>
      </c>
      <c r="HX14" s="251">
        <f>IF($I14="Percentage of Cash Flow",IF($E14&gt;HX$3-1,(('Operating Pro Forma'!$U$59-'Operating Pro Forma'!$U$62)/12)*'Debt Service'!$F14),IF($E14&gt;HX$3-1,$H14,0))</f>
        <v>0</v>
      </c>
      <c r="HY14" s="250">
        <f t="shared" si="17"/>
        <v>0</v>
      </c>
      <c r="HZ14" s="251">
        <f>IF($I14="Percentage of Cash Flow",IF($E14&gt;HZ$3-1,(('Operating Pro Forma'!$V$59-'Operating Pro Forma'!$V$62)/12)*'Debt Service'!$F14),IF($E14&gt;HZ$3-1,$H14,0))</f>
        <v>0</v>
      </c>
      <c r="IA14" s="251">
        <f>IF($I14="Percentage of Cash Flow",IF($E14&gt;IA$3-1,(('Operating Pro Forma'!$V$59-'Operating Pro Forma'!$V$62)/12)*'Debt Service'!$F14),IF($E14&gt;IA$3-1,$H14,0))</f>
        <v>0</v>
      </c>
      <c r="IB14" s="251">
        <f>IF($I14="Percentage of Cash Flow",IF($E14&gt;IB$3-1,(('Operating Pro Forma'!$V$59-'Operating Pro Forma'!$V$62)/12)*'Debt Service'!$F14),IF($E14&gt;IB$3-1,$H14,0))</f>
        <v>0</v>
      </c>
      <c r="IC14" s="251">
        <f>IF($I14="Percentage of Cash Flow",IF($E14&gt;IC$3-1,(('Operating Pro Forma'!$V$59-'Operating Pro Forma'!$V$62)/12)*'Debt Service'!$F14),IF($E14&gt;IC$3-1,$H14,0))</f>
        <v>0</v>
      </c>
      <c r="ID14" s="251">
        <f>IF($I14="Percentage of Cash Flow",IF($E14&gt;ID$3-1,(('Operating Pro Forma'!$V$59-'Operating Pro Forma'!$V$62)/12)*'Debt Service'!$F14),IF($E14&gt;ID$3-1,$H14,0))</f>
        <v>0</v>
      </c>
      <c r="IE14" s="251">
        <f>IF($I14="Percentage of Cash Flow",IF($E14&gt;IE$3-1,(('Operating Pro Forma'!$V$59-'Operating Pro Forma'!$V$62)/12)*'Debt Service'!$F14),IF($E14&gt;IE$3-1,$H14,0))</f>
        <v>0</v>
      </c>
      <c r="IF14" s="251">
        <f>IF($I14="Percentage of Cash Flow",IF($E14&gt;IF$3-1,(('Operating Pro Forma'!$V$59-'Operating Pro Forma'!$V$62)/12)*'Debt Service'!$F14),IF($E14&gt;IF$3-1,$H14,0))</f>
        <v>0</v>
      </c>
      <c r="IG14" s="251">
        <f>IF($I14="Percentage of Cash Flow",IF($E14&gt;IG$3-1,(('Operating Pro Forma'!$V$59-'Operating Pro Forma'!$V$62)/12)*'Debt Service'!$F14),IF($E14&gt;IG$3-1,$H14,0))</f>
        <v>0</v>
      </c>
      <c r="IH14" s="251">
        <f>IF($I14="Percentage of Cash Flow",IF($E14&gt;IH$3-1,(('Operating Pro Forma'!$V$59-'Operating Pro Forma'!$V$62)/12)*'Debt Service'!$F14),IF($E14&gt;IH$3-1,$H14,0))</f>
        <v>0</v>
      </c>
      <c r="II14" s="251">
        <f>IF($I14="Percentage of Cash Flow",IF($E14&gt;II$3-1,(('Operating Pro Forma'!$V$59-'Operating Pro Forma'!$V$62)/12)*'Debt Service'!$F14),IF($E14&gt;II$3-1,$H14,0))</f>
        <v>0</v>
      </c>
      <c r="IJ14" s="251">
        <f>IF($I14="Percentage of Cash Flow",IF($E14&gt;IJ$3-1,(('Operating Pro Forma'!$V$59-'Operating Pro Forma'!$V$62)/12)*'Debt Service'!$F14),IF($E14&gt;IJ$3-1,$H14,0))</f>
        <v>0</v>
      </c>
      <c r="IK14" s="251">
        <f>IF($I14="Percentage of Cash Flow",IF($E14&gt;IK$3-1,(('Operating Pro Forma'!$V$59-'Operating Pro Forma'!$V$62)/12)*'Debt Service'!$F14),IF($E14&gt;IK$3-1,$H14,0))</f>
        <v>0</v>
      </c>
      <c r="IL14" s="250">
        <f t="shared" si="18"/>
        <v>0</v>
      </c>
      <c r="IM14" s="251">
        <f>IF($I14="Percentage of Cash Flow",IF($E14&gt;IM$3-1,(('Operating Pro Forma'!$W$59-'Operating Pro Forma'!$W$62)/12)*'Debt Service'!#REF!),IF($E14&gt;IM$3-1,$H14,0))</f>
        <v>0</v>
      </c>
      <c r="IN14" s="251">
        <f>IF($I14="Percentage of Cash Flow",IF($E14&gt;IN$3-1,(('Operating Pro Forma'!$W$59-'Operating Pro Forma'!$W$62)/12)*'Debt Service'!#REF!),IF($E14&gt;IN$3-1,$H14,0))</f>
        <v>0</v>
      </c>
      <c r="IO14" s="251">
        <f>IF($I14="Percentage of Cash Flow",IF($E14&gt;IO$3-1,(('Operating Pro Forma'!$W$59-'Operating Pro Forma'!$W$62)/12)*'Debt Service'!#REF!),IF($E14&gt;IO$3-1,$H14,0))</f>
        <v>0</v>
      </c>
      <c r="IP14" s="251">
        <f>IF($I14="Percentage of Cash Flow",IF($E14&gt;IP$3-1,(('Operating Pro Forma'!$W$59-'Operating Pro Forma'!$W$62)/12)*'Debt Service'!#REF!),IF($E14&gt;IP$3-1,$H14,0))</f>
        <v>0</v>
      </c>
      <c r="IQ14" s="251">
        <f>IF($I14="Percentage of Cash Flow",IF($E14&gt;IQ$3-1,(('Operating Pro Forma'!$W$59-'Operating Pro Forma'!$W$62)/12)*'Debt Service'!#REF!),IF($E14&gt;IQ$3-1,$H14,0))</f>
        <v>0</v>
      </c>
      <c r="IR14" s="251">
        <f>IF($I14="Percentage of Cash Flow",IF($E14&gt;IR$3-1,(('Operating Pro Forma'!$W$59-'Operating Pro Forma'!$W$62)/12)*'Debt Service'!#REF!),IF($E14&gt;IR$3-1,$H14,0))</f>
        <v>0</v>
      </c>
      <c r="IS14" s="251">
        <f>IF($I14="Percentage of Cash Flow",IF($E14&gt;IS$3-1,(('Operating Pro Forma'!$W$59-'Operating Pro Forma'!$W$62)/12)*'Debt Service'!#REF!),IF($E14&gt;IS$3-1,$H14,0))</f>
        <v>0</v>
      </c>
      <c r="IT14" s="251">
        <f>IF($I14="Percentage of Cash Flow",IF($E14&gt;IT$3-1,(('Operating Pro Forma'!$W$59-'Operating Pro Forma'!$W$62)/12)*'Debt Service'!#REF!),IF($E14&gt;IT$3-1,$H14,0))</f>
        <v>0</v>
      </c>
      <c r="IU14" s="251">
        <f>IF($I14="Percentage of Cash Flow",IF($E14&gt;IU$3-1,(('Operating Pro Forma'!$W$59-'Operating Pro Forma'!$W$62)/12)*'Debt Service'!#REF!),IF($E14&gt;IU$3-1,$H14,0))</f>
        <v>0</v>
      </c>
      <c r="IV14" s="251">
        <f>IF($I14="Percentage of Cash Flow",IF($E14&gt;IV$3-1,(('Operating Pro Forma'!$W$59-'Operating Pro Forma'!$W$62)/12)*'Debt Service'!#REF!),IF($E14&gt;IV$3-1,$H14,0))</f>
        <v>0</v>
      </c>
      <c r="IW14" s="251">
        <f>IF($I14="Percentage of Cash Flow",IF($E14&gt;IW$3-1,(('Operating Pro Forma'!$W$59-'Operating Pro Forma'!$W$62)/12)*'Debt Service'!#REF!),IF($E14&gt;IW$3-1,$H14,0))</f>
        <v>0</v>
      </c>
      <c r="IX14" s="251">
        <f>IF($I14="Percentage of Cash Flow",IF($E14&gt;IX$3-1,(('Operating Pro Forma'!$W$59-'Operating Pro Forma'!$W$62)/12)*'Debt Service'!#REF!),IF($E14&gt;IX$3-1,$H14,0))</f>
        <v>0</v>
      </c>
      <c r="IY14" s="250">
        <f t="shared" si="19"/>
        <v>0</v>
      </c>
      <c r="IZ14" s="251">
        <f>IF($I14="Percentage of Cash Flow",IF($E14&gt;IZ$3-1,(('Operating Pro Forma'!$X$59-'Operating Pro Forma'!$X$62)/12)*'Debt Service'!$F14),IF($E14&gt;IZ$3-1,$H14,0))</f>
        <v>0</v>
      </c>
      <c r="JA14" s="251">
        <f>IF($I14="Percentage of Cash Flow",IF($E14&gt;JA$3-1,(('Operating Pro Forma'!$X$59-'Operating Pro Forma'!$X$62)/12)*'Debt Service'!$F14),IF($E14&gt;JA$3-1,$H14,0))</f>
        <v>0</v>
      </c>
      <c r="JB14" s="251">
        <f>IF($I14="Percentage of Cash Flow",IF($E14&gt;JB$3-1,(('Operating Pro Forma'!$X$59-'Operating Pro Forma'!$X$62)/12)*'Debt Service'!$F14),IF($E14&gt;JB$3-1,$H14,0))</f>
        <v>0</v>
      </c>
      <c r="JC14" s="251">
        <f>IF($I14="Percentage of Cash Flow",IF($E14&gt;JC$3-1,(('Operating Pro Forma'!$X$59-'Operating Pro Forma'!$X$62)/12)*'Debt Service'!$F14),IF($E14&gt;JC$3-1,$H14,0))</f>
        <v>0</v>
      </c>
      <c r="JD14" s="251">
        <f>IF($I14="Percentage of Cash Flow",IF($E14&gt;JD$3-1,(('Operating Pro Forma'!$X$59-'Operating Pro Forma'!$X$62)/12)*'Debt Service'!$F14),IF($E14&gt;JD$3-1,$H14,0))</f>
        <v>0</v>
      </c>
      <c r="JE14" s="251">
        <f>IF($I14="Percentage of Cash Flow",IF($E14&gt;JE$3-1,(('Operating Pro Forma'!$X$59-'Operating Pro Forma'!$X$62)/12)*'Debt Service'!$F14),IF($E14&gt;JE$3-1,$H14,0))</f>
        <v>0</v>
      </c>
      <c r="JF14" s="251">
        <f>IF($I14="Percentage of Cash Flow",IF($E14&gt;JF$3-1,(('Operating Pro Forma'!$X$59-'Operating Pro Forma'!$X$62)/12)*'Debt Service'!$F14),IF($E14&gt;JF$3-1,$H14,0))</f>
        <v>0</v>
      </c>
      <c r="JG14" s="251">
        <f>IF($I14="Percentage of Cash Flow",IF($E14&gt;JG$3-1,(('Operating Pro Forma'!$X$59-'Operating Pro Forma'!$X$62)/12)*'Debt Service'!$F14),IF($E14&gt;JG$3-1,$H14,0))</f>
        <v>0</v>
      </c>
      <c r="JH14" s="251">
        <f>IF($I14="Percentage of Cash Flow",IF($E14&gt;JH$3-1,(('Operating Pro Forma'!$X$59-'Operating Pro Forma'!$X$62)/12)*'Debt Service'!$F14),IF($E14&gt;JH$3-1,$H14,0))</f>
        <v>0</v>
      </c>
      <c r="JI14" s="251">
        <f>IF($I14="Percentage of Cash Flow",IF($E14&gt;JI$3-1,(('Operating Pro Forma'!$X$59-'Operating Pro Forma'!$X$62)/12)*'Debt Service'!$F14),IF($E14&gt;JI$3-1,$H14,0))</f>
        <v>0</v>
      </c>
      <c r="JJ14" s="251">
        <f>IF($I14="Percentage of Cash Flow",IF($E14&gt;JJ$3-1,(('Operating Pro Forma'!$X$59-'Operating Pro Forma'!$X$62)/12)*'Debt Service'!$F14),IF($E14&gt;JJ$3-1,$H14,0))</f>
        <v>0</v>
      </c>
      <c r="JK14" s="251">
        <f>IF($I14="Percentage of Cash Flow",IF($E14&gt;JK$3-1,(('Operating Pro Forma'!$X$59-'Operating Pro Forma'!$X$62)/12)*'Debt Service'!$F14),IF($E14&gt;JK$3-1,$H14,0))</f>
        <v>0</v>
      </c>
      <c r="JL14" s="250">
        <f t="shared" si="20"/>
        <v>0</v>
      </c>
      <c r="JM14" s="251">
        <f>IF($I14="Percentage of Cash Flow",IF($E14&gt;JM$3-1,(('Operating Pro Forma'!$Y$59-'Operating Pro Forma'!$Y$62)/12)*'Debt Service'!$F14),IF($E14&gt;JM$3-1,$H14,0))</f>
        <v>0</v>
      </c>
      <c r="JN14" s="251">
        <f>IF($I14="Percentage of Cash Flow",IF($E14&gt;JN$3-1,(('Operating Pro Forma'!$Y$59-'Operating Pro Forma'!$Y$62)/12)*'Debt Service'!$F14),IF($E14&gt;JN$3-1,$H14,0))</f>
        <v>0</v>
      </c>
      <c r="JO14" s="251">
        <f>IF($I14="Percentage of Cash Flow",IF($E14&gt;JO$3-1,(('Operating Pro Forma'!$Y$59-'Operating Pro Forma'!$Y$62)/12)*'Debt Service'!$F14),IF($E14&gt;JO$3-1,$H14,0))</f>
        <v>0</v>
      </c>
      <c r="JP14" s="251">
        <f>IF($I14="Percentage of Cash Flow",IF($E14&gt;JP$3-1,(('Operating Pro Forma'!$Y$59-'Operating Pro Forma'!$Y$62)/12)*'Debt Service'!$F14),IF($E14&gt;JP$3-1,$H14,0))</f>
        <v>0</v>
      </c>
      <c r="JQ14" s="251">
        <f>IF($I14="Percentage of Cash Flow",IF($E14&gt;JQ$3-1,(('Operating Pro Forma'!$Y$59-'Operating Pro Forma'!$Y$62)/12)*'Debt Service'!$F14),IF($E14&gt;JQ$3-1,$H14,0))</f>
        <v>0</v>
      </c>
      <c r="JR14" s="251">
        <f>IF($I14="Percentage of Cash Flow",IF($E14&gt;JR$3-1,(('Operating Pro Forma'!$Y$59-'Operating Pro Forma'!$Y$62)/12)*'Debt Service'!$F14),IF($E14&gt;JR$3-1,$H14,0))</f>
        <v>0</v>
      </c>
      <c r="JS14" s="251">
        <f>IF($I14="Percentage of Cash Flow",IF($E14&gt;JS$3-1,(('Operating Pro Forma'!$Y$59-'Operating Pro Forma'!$Y$62)/12)*'Debt Service'!$F14),IF($E14&gt;JS$3-1,$H14,0))</f>
        <v>0</v>
      </c>
      <c r="JT14" s="251">
        <f>IF($I14="Percentage of Cash Flow",IF($E14&gt;JT$3-1,(('Operating Pro Forma'!$Y$59-'Operating Pro Forma'!$Y$62)/12)*'Debt Service'!$F14),IF($E14&gt;JT$3-1,$H14,0))</f>
        <v>0</v>
      </c>
      <c r="JU14" s="251">
        <f>IF($I14="Percentage of Cash Flow",IF($E14&gt;JU$3-1,(('Operating Pro Forma'!$Y$59-'Operating Pro Forma'!$Y$62)/12)*'Debt Service'!$F14),IF($E14&gt;JU$3-1,$H14,0))</f>
        <v>0</v>
      </c>
      <c r="JV14" s="251">
        <f>IF($I14="Percentage of Cash Flow",IF($E14&gt;JV$3-1,(('Operating Pro Forma'!$Y$59-'Operating Pro Forma'!$Y$62)/12)*'Debt Service'!$F14),IF($E14&gt;JV$3-1,$H14,0))</f>
        <v>0</v>
      </c>
      <c r="JW14" s="251">
        <f>IF($I14="Percentage of Cash Flow",IF($E14&gt;JW$3-1,(('Operating Pro Forma'!$Y$59-'Operating Pro Forma'!$Y$62)/12)*'Debt Service'!$F14),IF($E14&gt;JW$3-1,$H14,0))</f>
        <v>0</v>
      </c>
      <c r="JX14" s="251">
        <f>IF($I14="Percentage of Cash Flow",IF($E14&gt;JX$3-1,(('Operating Pro Forma'!$Y$59-'Operating Pro Forma'!$Y$62)/12)*'Debt Service'!$F14),IF($E14&gt;JX$3-1,$H14,0))</f>
        <v>0</v>
      </c>
      <c r="JY14" s="250">
        <f t="shared" si="30"/>
        <v>0</v>
      </c>
      <c r="JZ14" s="251">
        <f>IF($I14="Percentage of Cash Flow",IF($E14&gt;JZ$3-1,(('Operating Pro Forma'!$Z$59-'Operating Pro Forma'!$Z$62)/12)*'Debt Service'!$F14),IF($E14&gt;JZ$3-1,$H14,0))</f>
        <v>0</v>
      </c>
      <c r="KA14" s="251">
        <f>IF($I14="Percentage of Cash Flow",IF($E14&gt;KA$3-1,(('Operating Pro Forma'!$Z$59-'Operating Pro Forma'!$Z$62)/12)*'Debt Service'!$F14),IF($E14&gt;KA$3-1,$H14,0))</f>
        <v>0</v>
      </c>
      <c r="KB14" s="251">
        <f>IF($I14="Percentage of Cash Flow",IF($E14&gt;KB$3-1,(('Operating Pro Forma'!$Z$59-'Operating Pro Forma'!$Z$62)/12)*'Debt Service'!$F14),IF($E14&gt;KB$3-1,$H14,0))</f>
        <v>0</v>
      </c>
      <c r="KC14" s="251">
        <f>IF($I14="Percentage of Cash Flow",IF($E14&gt;KC$3-1,(('Operating Pro Forma'!$Z$59-'Operating Pro Forma'!$Z$62)/12)*'Debt Service'!$F14),IF($E14&gt;KC$3-1,$H14,0))</f>
        <v>0</v>
      </c>
      <c r="KD14" s="251">
        <f>IF($I14="Percentage of Cash Flow",IF($E14&gt;KD$3-1,(('Operating Pro Forma'!$Z$59-'Operating Pro Forma'!$Z$62)/12)*'Debt Service'!$F14),IF($E14&gt;KD$3-1,$H14,0))</f>
        <v>0</v>
      </c>
      <c r="KE14" s="251">
        <f>IF($I14="Percentage of Cash Flow",IF($E14&gt;KE$3-1,(('Operating Pro Forma'!$Z$59-'Operating Pro Forma'!$Z$62)/12)*'Debt Service'!$F14),IF($E14&gt;KE$3-1,$H14,0))</f>
        <v>0</v>
      </c>
      <c r="KF14" s="251">
        <f>IF($I14="Percentage of Cash Flow",IF($E14&gt;KF$3-1,(('Operating Pro Forma'!$Z$59-'Operating Pro Forma'!$Z$62)/12)*'Debt Service'!$F14),IF($E14&gt;KF$3-1,$H14,0))</f>
        <v>0</v>
      </c>
      <c r="KG14" s="251">
        <f>IF($I14="Percentage of Cash Flow",IF($E14&gt;KG$3-1,(('Operating Pro Forma'!$Z$59-'Operating Pro Forma'!$Z$62)/12)*'Debt Service'!$F14),IF($E14&gt;KG$3-1,$H14,0))</f>
        <v>0</v>
      </c>
      <c r="KH14" s="251">
        <f>IF($I14="Percentage of Cash Flow",IF($E14&gt;KH$3-1,(('Operating Pro Forma'!$Z$59-'Operating Pro Forma'!$Z$62)/12)*'Debt Service'!$F14),IF($E14&gt;KH$3-1,$H14,0))</f>
        <v>0</v>
      </c>
      <c r="KI14" s="251">
        <f>IF($I14="Percentage of Cash Flow",IF($E14&gt;KI$3-1,(('Operating Pro Forma'!$Z$59-'Operating Pro Forma'!$Z$62)/12)*'Debt Service'!$F14),IF($E14&gt;KI$3-1,$H14,0))</f>
        <v>0</v>
      </c>
      <c r="KJ14" s="251">
        <f>IF($I14="Percentage of Cash Flow",IF($E14&gt;KJ$3-1,(('Operating Pro Forma'!$Z$59-'Operating Pro Forma'!$Z$62)/12)*'Debt Service'!$F14),IF($E14&gt;KJ$3-1,$H14,0))</f>
        <v>0</v>
      </c>
      <c r="KK14" s="251">
        <f>IF($I14="Percentage of Cash Flow",IF($E14&gt;KK$3-1,(('Operating Pro Forma'!$Z$59-'Operating Pro Forma'!$Z$62)/12)*'Debt Service'!$F14),IF($E14&gt;KK$3-1,$H14,0))</f>
        <v>0</v>
      </c>
      <c r="KL14" s="250">
        <f t="shared" si="21"/>
        <v>0</v>
      </c>
      <c r="KM14" s="257">
        <f>IF($I14="Percentage of Cash Flow",IF($E14&gt;KM$3-1,(('Operating Pro Forma'!$AA$59-'Operating Pro Forma'!$AA$62)/12)*'Debt Service'!$F14),IF($E14&gt;KM$3-1,$H14,0))</f>
        <v>0</v>
      </c>
      <c r="KN14" s="257">
        <f>IF($I14="Percentage of Cash Flow",IF($E14&gt;KN$3-1,(('Operating Pro Forma'!$AA$59-'Operating Pro Forma'!$AA$62)/12)*'Debt Service'!$F14),IF($E14&gt;KN$3-1,$H14,0))</f>
        <v>0</v>
      </c>
      <c r="KO14" s="257">
        <f>IF($I14="Percentage of Cash Flow",IF($E14&gt;KO$3-1,(('Operating Pro Forma'!$AA$59-'Operating Pro Forma'!$AA$62)/12)*'Debt Service'!$F14),IF($E14&gt;KO$3-1,$H14,0))</f>
        <v>0</v>
      </c>
      <c r="KP14" s="257">
        <f>IF($I14="Percentage of Cash Flow",IF($E14&gt;KP$3-1,(('Operating Pro Forma'!$AA$59-'Operating Pro Forma'!$AA$62)/12)*'Debt Service'!$F14),IF($E14&gt;KP$3-1,$H14,0))</f>
        <v>0</v>
      </c>
      <c r="KQ14" s="257">
        <f>IF($I14="Percentage of Cash Flow",IF($E14&gt;KQ$3-1,(('Operating Pro Forma'!$AA$59-'Operating Pro Forma'!$AA$62)/12)*'Debt Service'!$F14),IF($E14&gt;KQ$3-1,$H14,0))</f>
        <v>0</v>
      </c>
      <c r="KR14" s="257">
        <f>IF($I14="Percentage of Cash Flow",IF($E14&gt;KR$3-1,(('Operating Pro Forma'!$AA$59-'Operating Pro Forma'!$AA$62)/12)*'Debt Service'!$F14),IF($E14&gt;KR$3-1,$H14,0))</f>
        <v>0</v>
      </c>
      <c r="KS14" s="257">
        <f>IF($I14="Percentage of Cash Flow",IF($E14&gt;KS$3-1,(('Operating Pro Forma'!$AA$59-'Operating Pro Forma'!$AA$62)/12)*'Debt Service'!$F14),IF($E14&gt;KS$3-1,$H14,0))</f>
        <v>0</v>
      </c>
      <c r="KT14" s="257">
        <f>IF($I14="Percentage of Cash Flow",IF($E14&gt;KT$3-1,(('Operating Pro Forma'!$AA$59-'Operating Pro Forma'!$AA$62)/12)*'Debt Service'!$F14),IF($E14&gt;KT$3-1,$H14,0))</f>
        <v>0</v>
      </c>
      <c r="KU14" s="257">
        <f>IF($I14="Percentage of Cash Flow",IF($E14&gt;KU$3-1,(('Operating Pro Forma'!$AA$59-'Operating Pro Forma'!$AA$62)/12)*'Debt Service'!$F14),IF($E14&gt;KU$3-1,$H14,0))</f>
        <v>0</v>
      </c>
      <c r="KV14" s="257">
        <f>IF($I14="Percentage of Cash Flow",IF($E14&gt;KV$3-1,(('Operating Pro Forma'!$AA$59-'Operating Pro Forma'!$AA$62)/12)*'Debt Service'!$F14),IF($E14&gt;KV$3-1,$H14,0))</f>
        <v>0</v>
      </c>
      <c r="KW14" s="257">
        <f>IF($I14="Percentage of Cash Flow",IF($E14&gt;KW$3-1,(('Operating Pro Forma'!$AA$59-'Operating Pro Forma'!$AA$62)/12)*'Debt Service'!$F14),IF($E14&gt;KW$3-1,$H14,0))</f>
        <v>0</v>
      </c>
      <c r="KX14" s="257">
        <f>IF($I14="Percentage of Cash Flow",IF($E14&gt;KX$3-1,(('Operating Pro Forma'!$AA$59-'Operating Pro Forma'!$AA$62)/12)*'Debt Service'!$F14),IF($E14&gt;KX$3-1,$H14,0))</f>
        <v>0</v>
      </c>
      <c r="KY14" s="250">
        <f t="shared" si="22"/>
        <v>0</v>
      </c>
      <c r="KZ14" s="257">
        <f>IF($I14="Percentage of Cash Flow",IF($E14&gt;KZ$3-1,(('Operating Pro Forma'!$AB$59-'Operating Pro Forma'!$AB$62)/12)*'Debt Service'!$F14),IF($E14&gt;KZ$3-1,$H14,0))</f>
        <v>0</v>
      </c>
      <c r="LA14" s="257">
        <f>IF($I14="Percentage of Cash Flow",IF($E14&gt;LA$3-1,(('Operating Pro Forma'!$AB$59-'Operating Pro Forma'!$AB$62)/12)*'Debt Service'!$F14),IF($E14&gt;LA$3-1,$H14,0))</f>
        <v>0</v>
      </c>
      <c r="LB14" s="257">
        <f>IF($I14="Percentage of Cash Flow",IF($E14&gt;LB$3-1,(('Operating Pro Forma'!$AB$59-'Operating Pro Forma'!$AB$62)/12)*'Debt Service'!$F14),IF($E14&gt;LB$3-1,$H14,0))</f>
        <v>0</v>
      </c>
      <c r="LC14" s="257">
        <f>IF($I14="Percentage of Cash Flow",IF($E14&gt;LC$3-1,(('Operating Pro Forma'!$AB$59-'Operating Pro Forma'!$AB$62)/12)*'Debt Service'!$F14),IF($E14&gt;LC$3-1,$H14,0))</f>
        <v>0</v>
      </c>
      <c r="LD14" s="257">
        <f>IF($I14="Percentage of Cash Flow",IF($E14&gt;LD$3-1,(('Operating Pro Forma'!$AB$59-'Operating Pro Forma'!$AB$62)/12)*'Debt Service'!$F14),IF($E14&gt;LD$3-1,$H14,0))</f>
        <v>0</v>
      </c>
      <c r="LE14" s="257">
        <f>IF($I14="Percentage of Cash Flow",IF($E14&gt;LE$3-1,(('Operating Pro Forma'!$AB$59-'Operating Pro Forma'!$AB$62)/12)*'Debt Service'!$F14),IF($E14&gt;LE$3-1,$H14,0))</f>
        <v>0</v>
      </c>
      <c r="LF14" s="257">
        <f>IF($I14="Percentage of Cash Flow",IF($E14&gt;LF$3-1,(('Operating Pro Forma'!$AB$59-'Operating Pro Forma'!$AB$62)/12)*'Debt Service'!$F14),IF($E14&gt;LF$3-1,$H14,0))</f>
        <v>0</v>
      </c>
      <c r="LG14" s="257">
        <f>IF($I14="Percentage of Cash Flow",IF($E14&gt;LG$3-1,(('Operating Pro Forma'!$AB$59-'Operating Pro Forma'!$AB$62)/12)*'Debt Service'!$F14),IF($E14&gt;LG$3-1,$H14,0))</f>
        <v>0</v>
      </c>
      <c r="LH14" s="257">
        <f>IF($I14="Percentage of Cash Flow",IF($E14&gt;LH$3-1,(('Operating Pro Forma'!$AB$59-'Operating Pro Forma'!$AB$62)/12)*'Debt Service'!$F14),IF($E14&gt;LH$3-1,$H14,0))</f>
        <v>0</v>
      </c>
      <c r="LI14" s="257">
        <f>IF($I14="Percentage of Cash Flow",IF($E14&gt;LI$3-1,(('Operating Pro Forma'!$AB$59-'Operating Pro Forma'!$AB$62)/12)*'Debt Service'!$F14),IF($E14&gt;LI$3-1,$H14,0))</f>
        <v>0</v>
      </c>
      <c r="LJ14" s="257">
        <f>IF($I14="Percentage of Cash Flow",IF($E14&gt;LJ$3-1,(('Operating Pro Forma'!$AB$59-'Operating Pro Forma'!$AB$62)/12)*'Debt Service'!$F14),IF($E14&gt;LJ$3-1,$H14,0))</f>
        <v>0</v>
      </c>
      <c r="LK14" s="257">
        <f>IF($I14="Percentage of Cash Flow",IF($E14&gt;LK$3-1,(('Operating Pro Forma'!$AB$59-'Operating Pro Forma'!$AB$62)/12)*'Debt Service'!$F14),IF($E14&gt;LK$3-1,$H14,0))</f>
        <v>0</v>
      </c>
      <c r="LL14" s="250">
        <f t="shared" si="23"/>
        <v>0</v>
      </c>
      <c r="LM14" s="257">
        <f>IF($I14="Percentage of Cash Flow",IF($E14&gt;LM$3-1,(('Operating Pro Forma'!$AC$59-'Operating Pro Forma'!$AC$62)/12)*'Debt Service'!$F14),IF($E14&gt;LM$3-1,$H14,0))</f>
        <v>0</v>
      </c>
      <c r="LN14" s="257">
        <f>IF($I14="Percentage of Cash Flow",IF($E14&gt;LN$3-1,(('Operating Pro Forma'!$AC$59-'Operating Pro Forma'!$AC$62)/12)*'Debt Service'!$F14),IF($E14&gt;LN$3-1,$H14,0))</f>
        <v>0</v>
      </c>
      <c r="LO14" s="257">
        <f>IF($I14="Percentage of Cash Flow",IF($E14&gt;LO$3-1,(('Operating Pro Forma'!$AC$59-'Operating Pro Forma'!$AC$62)/12)*'Debt Service'!$F14),IF($E14&gt;LO$3-1,$H14,0))</f>
        <v>0</v>
      </c>
      <c r="LP14" s="257">
        <f>IF($I14="Percentage of Cash Flow",IF($E14&gt;LP$3-1,(('Operating Pro Forma'!$AC$59-'Operating Pro Forma'!$AC$62)/12)*'Debt Service'!$F14),IF($E14&gt;LP$3-1,$H14,0))</f>
        <v>0</v>
      </c>
      <c r="LQ14" s="257">
        <f>IF($I14="Percentage of Cash Flow",IF($E14&gt;LQ$3-1,(('Operating Pro Forma'!$AC$59-'Operating Pro Forma'!$AC$62)/12)*'Debt Service'!$F14),IF($E14&gt;LQ$3-1,$H14,0))</f>
        <v>0</v>
      </c>
      <c r="LR14" s="257">
        <f>IF($I14="Percentage of Cash Flow",IF($E14&gt;LR$3-1,(('Operating Pro Forma'!$AC$59-'Operating Pro Forma'!$AC$62)/12)*'Debt Service'!$F14),IF($E14&gt;LR$3-1,$H14,0))</f>
        <v>0</v>
      </c>
      <c r="LS14" s="257">
        <f>IF($I14="Percentage of Cash Flow",IF($E14&gt;LS$3-1,(('Operating Pro Forma'!$AC$59-'Operating Pro Forma'!$AC$62)/12)*'Debt Service'!$F14),IF($E14&gt;LS$3-1,$H14,0))</f>
        <v>0</v>
      </c>
      <c r="LT14" s="257">
        <f>IF($I14="Percentage of Cash Flow",IF($E14&gt;LT$3-1,(('Operating Pro Forma'!$AC$59-'Operating Pro Forma'!$AC$62)/12)*'Debt Service'!$F14),IF($E14&gt;LT$3-1,$H14,0))</f>
        <v>0</v>
      </c>
      <c r="LU14" s="257">
        <f>IF($I14="Percentage of Cash Flow",IF($E14&gt;LU$3-1,(('Operating Pro Forma'!$AC$59-'Operating Pro Forma'!$AC$62)/12)*'Debt Service'!$F14),IF($E14&gt;LU$3-1,$H14,0))</f>
        <v>0</v>
      </c>
      <c r="LV14" s="257">
        <f>IF($I14="Percentage of Cash Flow",IF($E14&gt;LV$3-1,(('Operating Pro Forma'!$AC$59-'Operating Pro Forma'!$AC$62)/12)*'Debt Service'!$F14),IF($E14&gt;LV$3-1,$H14,0))</f>
        <v>0</v>
      </c>
      <c r="LW14" s="257">
        <f>IF($I14="Percentage of Cash Flow",IF($E14&gt;LW$3-1,(('Operating Pro Forma'!$AC$59-'Operating Pro Forma'!$AC$62)/12)*'Debt Service'!$F14),IF($E14&gt;LW$3-1,$H14,0))</f>
        <v>0</v>
      </c>
      <c r="LX14" s="257">
        <f>IF($I14="Percentage of Cash Flow",IF($E14&gt;LX$3-1,(('Operating Pro Forma'!$AC$59-'Operating Pro Forma'!$AC$62)/12)*'Debt Service'!$F14),IF($E14&gt;LX$3-1,$H14,0))</f>
        <v>0</v>
      </c>
      <c r="LY14" s="250">
        <f t="shared" si="24"/>
        <v>0</v>
      </c>
      <c r="LZ14" s="257">
        <f>IF($I14="Percentage of Cash Flow",IF($E14&gt;LZ$3-1,(('Operating Pro Forma'!$AD$59-'Operating Pro Forma'!$AD$62)/12)*'Debt Service'!$F14),IF($E14&gt;LZ$3-1,$H14,0))</f>
        <v>0</v>
      </c>
      <c r="MA14" s="257">
        <f>IF($I14="Percentage of Cash Flow",IF($E14&gt;MA$3-1,(('Operating Pro Forma'!$AD$59-'Operating Pro Forma'!$AD$62)/12)*'Debt Service'!$F14),IF($E14&gt;MA$3-1,$H14,0))</f>
        <v>0</v>
      </c>
      <c r="MB14" s="257">
        <f>IF($I14="Percentage of Cash Flow",IF($E14&gt;MB$3-1,(('Operating Pro Forma'!$AD$59-'Operating Pro Forma'!$AD$62)/12)*'Debt Service'!$F14),IF($E14&gt;MB$3-1,$H14,0))</f>
        <v>0</v>
      </c>
      <c r="MC14" s="257">
        <f>IF($I14="Percentage of Cash Flow",IF($E14&gt;MC$3-1,(('Operating Pro Forma'!$AD$59-'Operating Pro Forma'!$AD$62)/12)*'Debt Service'!$F14),IF($E14&gt;MC$3-1,$H14,0))</f>
        <v>0</v>
      </c>
      <c r="MD14" s="257">
        <f>IF($I14="Percentage of Cash Flow",IF($E14&gt;MD$3-1,(('Operating Pro Forma'!$AD$59-'Operating Pro Forma'!$AD$62)/12)*'Debt Service'!$F14),IF($E14&gt;MD$3-1,$H14,0))</f>
        <v>0</v>
      </c>
      <c r="ME14" s="257">
        <f>IF($I14="Percentage of Cash Flow",IF($E14&gt;ME$3-1,(('Operating Pro Forma'!$AD$59-'Operating Pro Forma'!$AD$62)/12)*'Debt Service'!$F14),IF($E14&gt;ME$3-1,$H14,0))</f>
        <v>0</v>
      </c>
      <c r="MF14" s="257">
        <f>IF($I14="Percentage of Cash Flow",IF($E14&gt;MF$3-1,(('Operating Pro Forma'!$AD$59-'Operating Pro Forma'!$AD$62)/12)*'Debt Service'!$F14),IF($E14&gt;MF$3-1,$H14,0))</f>
        <v>0</v>
      </c>
      <c r="MG14" s="257">
        <f>IF($I14="Percentage of Cash Flow",IF($E14&gt;MG$3-1,(('Operating Pro Forma'!$AD$59-'Operating Pro Forma'!$AD$62)/12)*'Debt Service'!$F14),IF($E14&gt;MG$3-1,$H14,0))</f>
        <v>0</v>
      </c>
      <c r="MH14" s="257">
        <f>IF($I14="Percentage of Cash Flow",IF($E14&gt;MH$3-1,(('Operating Pro Forma'!$AD$59-'Operating Pro Forma'!$AD$62)/12)*'Debt Service'!$F14),IF($E14&gt;MH$3-1,$H14,0))</f>
        <v>0</v>
      </c>
      <c r="MI14" s="257">
        <f>IF($I14="Percentage of Cash Flow",IF($E14&gt;MI$3-1,(('Operating Pro Forma'!$AD$59-'Operating Pro Forma'!$AD$62)/12)*'Debt Service'!$F14),IF($E14&gt;MI$3-1,$H14,0))</f>
        <v>0</v>
      </c>
      <c r="MJ14" s="257">
        <f>IF($I14="Percentage of Cash Flow",IF($E14&gt;MJ$3-1,(('Operating Pro Forma'!$AD$59-'Operating Pro Forma'!$AD$62)/12)*'Debt Service'!$F14),IF($E14&gt;MJ$3-1,$H14,0))</f>
        <v>0</v>
      </c>
      <c r="MK14" s="257">
        <f>IF($I14="Percentage of Cash Flow",IF($E14&gt;MK$3-1,(('Operating Pro Forma'!$AD$59-'Operating Pro Forma'!$AD$62)/12)*'Debt Service'!$F14),IF($E14&gt;MK$3-1,$H14,0))</f>
        <v>0</v>
      </c>
      <c r="ML14" s="250">
        <f t="shared" si="25"/>
        <v>0</v>
      </c>
      <c r="MM14" s="257">
        <f>IF($I14="Percentage of Cash Flow",IF($E14&gt;MM$3-1,(('Operating Pro Forma'!$AE$59-'Operating Pro Forma'!$AE$62)/12)*'Debt Service'!$F14),IF($E14&gt;MM$3-1,$H14,0))</f>
        <v>0</v>
      </c>
      <c r="MN14" s="257">
        <f>IF($I14="Percentage of Cash Flow",IF($E14&gt;MN$3-1,(('Operating Pro Forma'!$AE$59-'Operating Pro Forma'!$AE$62)/12)*'Debt Service'!$F14),IF($E14&gt;MN$3-1,$H14,0))</f>
        <v>0</v>
      </c>
      <c r="MO14" s="257">
        <f>IF($I14="Percentage of Cash Flow",IF($E14&gt;MO$3-1,(('Operating Pro Forma'!$AE$59-'Operating Pro Forma'!$AE$62)/12)*'Debt Service'!$F14),IF($E14&gt;MO$3-1,$H14,0))</f>
        <v>0</v>
      </c>
      <c r="MP14" s="257">
        <f>IF($I14="Percentage of Cash Flow",IF($E14&gt;MP$3-1,(('Operating Pro Forma'!$AE$59-'Operating Pro Forma'!$AE$62)/12)*'Debt Service'!$F14),IF($E14&gt;MP$3-1,$H14,0))</f>
        <v>0</v>
      </c>
      <c r="MQ14" s="257">
        <f>IF($I14="Percentage of Cash Flow",IF($E14&gt;MQ$3-1,(('Operating Pro Forma'!$AE$59-'Operating Pro Forma'!$AE$62)/12)*'Debt Service'!$F14),IF($E14&gt;MQ$3-1,$H14,0))</f>
        <v>0</v>
      </c>
      <c r="MR14" s="257">
        <f>IF($I14="Percentage of Cash Flow",IF($E14&gt;MR$3-1,(('Operating Pro Forma'!$AE$59-'Operating Pro Forma'!$AE$62)/12)*'Debt Service'!$F14),IF($E14&gt;MR$3-1,$H14,0))</f>
        <v>0</v>
      </c>
      <c r="MS14" s="257">
        <f>IF($I14="Percentage of Cash Flow",IF($E14&gt;MS$3-1,(('Operating Pro Forma'!$AE$59-'Operating Pro Forma'!$AE$62)/12)*'Debt Service'!$F14),IF($E14&gt;MS$3-1,$H14,0))</f>
        <v>0</v>
      </c>
      <c r="MT14" s="257">
        <f>IF($I14="Percentage of Cash Flow",IF($E14&gt;MT$3-1,(('Operating Pro Forma'!$AE$59-'Operating Pro Forma'!$AE$62)/12)*'Debt Service'!$F14),IF($E14&gt;MT$3-1,$H14,0))</f>
        <v>0</v>
      </c>
      <c r="MU14" s="257">
        <f>IF($I14="Percentage of Cash Flow",IF($E14&gt;MU$3-1,(('Operating Pro Forma'!$AE$59-'Operating Pro Forma'!$AE$62)/12)*'Debt Service'!$F14),IF($E14&gt;MU$3-1,$H14,0))</f>
        <v>0</v>
      </c>
      <c r="MV14" s="257">
        <f>IF($I14="Percentage of Cash Flow",IF($E14&gt;MV$3-1,(('Operating Pro Forma'!$AE$59-'Operating Pro Forma'!$AE$62)/12)*'Debt Service'!$F14),IF($E14&gt;MV$3-1,$H14,0))</f>
        <v>0</v>
      </c>
      <c r="MW14" s="257">
        <f>IF($I14="Percentage of Cash Flow",IF($E14&gt;MW$3-1,(('Operating Pro Forma'!$AE$59-'Operating Pro Forma'!$AE$62)/12)*'Debt Service'!$F14),IF($E14&gt;MW$3-1,$H14,0))</f>
        <v>0</v>
      </c>
      <c r="MX14" s="257">
        <f>IF($I14="Percentage of Cash Flow",IF($E14&gt;MX$3-1,(('Operating Pro Forma'!$AE$59-'Operating Pro Forma'!$AE$62)/12)*'Debt Service'!$F14),IF($E14&gt;MX$3-1,$H14,0))</f>
        <v>0</v>
      </c>
      <c r="MY14" s="250">
        <f t="shared" si="26"/>
        <v>0</v>
      </c>
      <c r="MZ14" s="257">
        <f>IF($I14="Percentage of Cash Flow",IF($E14&gt;MZ$3-1,(('Operating Pro Forma'!$AF$59-'Operating Pro Forma'!$AF$62)/12)*'Debt Service'!$F14),IF($E14&gt;MZ$3-1,$H14,0))</f>
        <v>0</v>
      </c>
      <c r="NA14" s="257">
        <f>IF($I14="Percentage of Cash Flow",IF($E14&gt;NA$3-1,(('Operating Pro Forma'!$AF$59-'Operating Pro Forma'!$AF$62)/12)*'Debt Service'!$F14),IF($E14&gt;NA$3-1,$H14,0))</f>
        <v>0</v>
      </c>
      <c r="NB14" s="257">
        <f>IF($I14="Percentage of Cash Flow",IF($E14&gt;NB$3-1,(('Operating Pro Forma'!$AF$59-'Operating Pro Forma'!$AF$62)/12)*'Debt Service'!$F14),IF($E14&gt;NB$3-1,$H14,0))</f>
        <v>0</v>
      </c>
      <c r="NC14" s="257">
        <f>IF($I14="Percentage of Cash Flow",IF($E14&gt;NC$3-1,(('Operating Pro Forma'!$AF$59-'Operating Pro Forma'!$AF$62)/12)*'Debt Service'!$F14),IF($E14&gt;NC$3-1,$H14,0))</f>
        <v>0</v>
      </c>
      <c r="ND14" s="257">
        <f>IF($I14="Percentage of Cash Flow",IF($E14&gt;ND$3-1,(('Operating Pro Forma'!$AF$59-'Operating Pro Forma'!$AF$62)/12)*'Debt Service'!$F14),IF($E14&gt;ND$3-1,$H14,0))</f>
        <v>0</v>
      </c>
      <c r="NE14" s="257">
        <f>IF($I14="Percentage of Cash Flow",IF($E14&gt;NE$3-1,(('Operating Pro Forma'!$AF$59-'Operating Pro Forma'!$AF$62)/12)*'Debt Service'!$F14),IF($E14&gt;NE$3-1,$H14,0))</f>
        <v>0</v>
      </c>
      <c r="NF14" s="257">
        <f>IF($I14="Percentage of Cash Flow",IF($E14&gt;NF$3-1,(('Operating Pro Forma'!$AF$59-'Operating Pro Forma'!$AF$62)/12)*'Debt Service'!$F14),IF($E14&gt;NF$3-1,$H14,0))</f>
        <v>0</v>
      </c>
      <c r="NG14" s="257">
        <f>IF($I14="Percentage of Cash Flow",IF($E14&gt;NG$3-1,(('Operating Pro Forma'!$AF$59-'Operating Pro Forma'!$AF$62)/12)*'Debt Service'!$F14),IF($E14&gt;NG$3-1,$H14,0))</f>
        <v>0</v>
      </c>
      <c r="NH14" s="257">
        <f>IF($I14="Percentage of Cash Flow",IF($E14&gt;NH$3-1,(('Operating Pro Forma'!$AF$59-'Operating Pro Forma'!$AF$62)/12)*'Debt Service'!$F14),IF($E14&gt;NH$3-1,$H14,0))</f>
        <v>0</v>
      </c>
      <c r="NI14" s="257">
        <f>IF($I14="Percentage of Cash Flow",IF($E14&gt;NI$3-1,(('Operating Pro Forma'!$AF$59-'Operating Pro Forma'!$AF$62)/12)*'Debt Service'!$F14),IF($E14&gt;NI$3-1,$H14,0))</f>
        <v>0</v>
      </c>
      <c r="NJ14" s="257">
        <f>IF($I14="Percentage of Cash Flow",IF($E14&gt;NJ$3-1,(('Operating Pro Forma'!$AF$59-'Operating Pro Forma'!$AF$62)/12)*'Debt Service'!$F14),IF($E14&gt;NJ$3-1,$H14,0))</f>
        <v>0</v>
      </c>
      <c r="NK14" s="257">
        <f>IF($I14="Percentage of Cash Flow",IF($E14&gt;NK$3-1,(('Operating Pro Forma'!$AF$59-'Operating Pro Forma'!$AF$62)/12)*'Debt Service'!$F14),IF($E14&gt;NK$3-1,$H14,0))</f>
        <v>0</v>
      </c>
      <c r="NL14" s="250">
        <f t="shared" si="27"/>
        <v>0</v>
      </c>
      <c r="NM14" s="257">
        <f>IF($I14="Percentage of Cash Flow",IF($E14&gt;NM$3-1,(('Operating Pro Forma'!$AG$59-'Operating Pro Forma'!$AG$62)/12)*'Debt Service'!$F14),IF($E14&gt;NM$3-1,$H14,0))</f>
        <v>0</v>
      </c>
      <c r="NN14" s="257">
        <f>IF($I14="Percentage of Cash Flow",IF($E14&gt;NN$3-1,(('Operating Pro Forma'!$AG$59-'Operating Pro Forma'!$AG$62)/12)*'Debt Service'!$F14),IF($E14&gt;NN$3-1,$H14,0))</f>
        <v>0</v>
      </c>
      <c r="NO14" s="257">
        <f>IF($I14="Percentage of Cash Flow",IF($E14&gt;NO$3-1,(('Operating Pro Forma'!$AG$59-'Operating Pro Forma'!$AG$62)/12)*'Debt Service'!$F14),IF($E14&gt;NO$3-1,$H14,0))</f>
        <v>0</v>
      </c>
      <c r="NP14" s="257">
        <f>IF($I14="Percentage of Cash Flow",IF($E14&gt;NP$3-1,(('Operating Pro Forma'!$AG$59-'Operating Pro Forma'!$AG$62)/12)*'Debt Service'!$F14),IF($E14&gt;NP$3-1,$H14,0))</f>
        <v>0</v>
      </c>
      <c r="NQ14" s="257">
        <f>IF($I14="Percentage of Cash Flow",IF($E14&gt;NQ$3-1,(('Operating Pro Forma'!$AG$59-'Operating Pro Forma'!$AG$62)/12)*'Debt Service'!$F14),IF($E14&gt;NQ$3-1,$H14,0))</f>
        <v>0</v>
      </c>
      <c r="NR14" s="257">
        <f>IF($I14="Percentage of Cash Flow",IF($E14&gt;NR$3-1,(('Operating Pro Forma'!$AG$59-'Operating Pro Forma'!$AG$62)/12)*'Debt Service'!$F14),IF($E14&gt;NR$3-1,$H14,0))</f>
        <v>0</v>
      </c>
      <c r="NS14" s="257">
        <f>IF($I14="Percentage of Cash Flow",IF($E14&gt;NS$3-1,(('Operating Pro Forma'!$AG$59-'Operating Pro Forma'!$AG$62)/12)*'Debt Service'!$F14),IF($E14&gt;NS$3-1,$H14,0))</f>
        <v>0</v>
      </c>
      <c r="NT14" s="257">
        <f>IF($I14="Percentage of Cash Flow",IF($E14&gt;NT$3-1,(('Operating Pro Forma'!$AG$59-'Operating Pro Forma'!$AG$62)/12)*'Debt Service'!$F14),IF($E14&gt;NT$3-1,$H14,0))</f>
        <v>0</v>
      </c>
      <c r="NU14" s="257">
        <f>IF($I14="Percentage of Cash Flow",IF($E14&gt;NU$3-1,(('Operating Pro Forma'!$AG$59-'Operating Pro Forma'!$AG$62)/12)*'Debt Service'!$F14),IF($E14&gt;NU$3-1,$H14,0))</f>
        <v>0</v>
      </c>
      <c r="NV14" s="257">
        <f>IF($I14="Percentage of Cash Flow",IF($E14&gt;NV$3-1,(('Operating Pro Forma'!$AG$59-'Operating Pro Forma'!$AG$62)/12)*'Debt Service'!$F14),IF($E14&gt;NV$3-1,$H14,0))</f>
        <v>0</v>
      </c>
      <c r="NW14" s="257">
        <f>IF($I14="Percentage of Cash Flow",IF($E14&gt;NW$3-1,(('Operating Pro Forma'!$AG$59-'Operating Pro Forma'!$AG$62)/12)*'Debt Service'!$F14),IF($E14&gt;NW$3-1,$H14,0))</f>
        <v>0</v>
      </c>
      <c r="NX14" s="257">
        <f>IF($I14="Percentage of Cash Flow",IF($E14&gt;NX$3-1,(('Operating Pro Forma'!$AG$59-'Operating Pro Forma'!$AG$62)/12)*'Debt Service'!$F14),IF($E14&gt;NX$3-1,$H14,0))</f>
        <v>0</v>
      </c>
      <c r="NY14" s="250">
        <f t="shared" si="28"/>
        <v>0</v>
      </c>
      <c r="NZ14" s="257">
        <f>IF($I14="Percentage of Cash Flow",IF($E14&gt;NZ$3-1,(('Operating Pro Forma'!$AH$59-'Operating Pro Forma'!$AH$62)/12)*'Debt Service'!$F14),IF($E14&gt;NZ$3-1,$H14,0))</f>
        <v>0</v>
      </c>
      <c r="OA14" s="257">
        <f>IF($I14="Percentage of Cash Flow",IF($E14&gt;OA$3-1,(('Operating Pro Forma'!$AH$59-'Operating Pro Forma'!$AH$62)/12)*'Debt Service'!$F14),IF($E14&gt;OA$3-1,$H14,0))</f>
        <v>0</v>
      </c>
      <c r="OB14" s="257">
        <f>IF($I14="Percentage of Cash Flow",IF($E14&gt;OB$3-1,(('Operating Pro Forma'!$AH$59-'Operating Pro Forma'!$AH$62)/12)*'Debt Service'!$F14),IF($E14&gt;OB$3-1,$H14,0))</f>
        <v>0</v>
      </c>
      <c r="OC14" s="257">
        <f>IF($I14="Percentage of Cash Flow",IF($E14&gt;OC$3-1,(('Operating Pro Forma'!$AH$59-'Operating Pro Forma'!$AH$62)/12)*'Debt Service'!$F14),IF($E14&gt;OC$3-1,$H14,0))</f>
        <v>0</v>
      </c>
      <c r="OD14" s="257">
        <f>IF($I14="Percentage of Cash Flow",IF($E14&gt;OD$3-1,(('Operating Pro Forma'!$AH$59-'Operating Pro Forma'!$AH$62)/12)*'Debt Service'!$F14),IF($E14&gt;OD$3-1,$H14,0))</f>
        <v>0</v>
      </c>
      <c r="OE14" s="257">
        <f>IF($I14="Percentage of Cash Flow",IF($E14&gt;OE$3-1,(('Operating Pro Forma'!$AH$59-'Operating Pro Forma'!$AH$62)/12)*'Debt Service'!$F14),IF($E14&gt;OE$3-1,$H14,0))</f>
        <v>0</v>
      </c>
      <c r="OF14" s="257">
        <f>IF($I14="Percentage of Cash Flow",IF($E14&gt;OF$3-1,(('Operating Pro Forma'!$AH$59-'Operating Pro Forma'!$AH$62)/12)*'Debt Service'!$F14),IF($E14&gt;OF$3-1,$H14,0))</f>
        <v>0</v>
      </c>
      <c r="OG14" s="257">
        <f>IF($I14="Percentage of Cash Flow",IF($E14&gt;OG$3-1,(('Operating Pro Forma'!$AH$59-'Operating Pro Forma'!$AH$62)/12)*'Debt Service'!$F14),IF($E14&gt;OG$3-1,$H14,0))</f>
        <v>0</v>
      </c>
      <c r="OH14" s="257">
        <f>IF($I14="Percentage of Cash Flow",IF($E14&gt;OH$3-1,(('Operating Pro Forma'!$AH$59-'Operating Pro Forma'!$AH$62)/12)*'Debt Service'!$F14),IF($E14&gt;OH$3-1,$H14,0))</f>
        <v>0</v>
      </c>
      <c r="OI14" s="257">
        <f>IF($I14="Percentage of Cash Flow",IF($E14&gt;OI$3-1,(('Operating Pro Forma'!$AH$59-'Operating Pro Forma'!$AH$62)/12)*'Debt Service'!$F14),IF($E14&gt;OI$3-1,$H14,0))</f>
        <v>0</v>
      </c>
      <c r="OJ14" s="257">
        <f>IF($I14="Percentage of Cash Flow",IF($E14&gt;OJ$3-1,(('Operating Pro Forma'!$AH$59-'Operating Pro Forma'!$AH$62)/12)*'Debt Service'!$F14),IF($E14&gt;OJ$3-1,$H14,0))</f>
        <v>0</v>
      </c>
      <c r="OK14" s="257">
        <f>IF($I14="Percentage of Cash Flow",IF($E14&gt;OK$3-1,(('Operating Pro Forma'!$AH$59-'Operating Pro Forma'!$AH$62)/12)*'Debt Service'!$F14),IF($E14&gt;OK$3-1,$H14,0))</f>
        <v>0</v>
      </c>
      <c r="OL14" s="250">
        <f t="shared" si="29"/>
        <v>0</v>
      </c>
    </row>
    <row r="15" spans="1:402" x14ac:dyDescent="0.25">
      <c r="B15" s="252" t="s">
        <v>17</v>
      </c>
      <c r="C15" s="253">
        <f>SUM(C4:C14)</f>
        <v>0</v>
      </c>
      <c r="D15" s="253">
        <f>SUM(D4:D14)</f>
        <v>0</v>
      </c>
      <c r="E15" s="254"/>
      <c r="F15" s="254"/>
      <c r="G15" s="253">
        <f>SUM(G4:G14)</f>
        <v>0</v>
      </c>
      <c r="H15" s="253">
        <f>SUM(H4:H14)</f>
        <v>0</v>
      </c>
      <c r="I15" s="254"/>
      <c r="J15" s="255"/>
    </row>
    <row r="16" spans="1:402" x14ac:dyDescent="0.25">
      <c r="B16" s="256"/>
      <c r="C16" s="257"/>
      <c r="D16" s="257"/>
      <c r="G16" s="257"/>
      <c r="H16" s="257"/>
    </row>
    <row r="17" spans="1:5" ht="30" customHeight="1" x14ac:dyDescent="0.25">
      <c r="A17" s="430"/>
      <c r="B17" s="431"/>
      <c r="C17" s="431"/>
      <c r="D17" s="432"/>
      <c r="E17" s="433"/>
    </row>
  </sheetData>
  <sheetProtection algorithmName="SHA-512" hashValue="kzz7d04EPjvQKlxSF5lwPbh+hirVKTjQjaLMB+0uvUimSFjk10UnfbxpPwxCm+RmXOfPRxeFv3KSRGCZ/DwgNA==" saltValue="BTrCWC1GJPGnfNQh6qIGew==" spinCount="100000" sheet="1" objects="1" scenarios="1" selectLockedCells="1"/>
  <mergeCells count="1">
    <mergeCell ref="B17:C17"/>
  </mergeCells>
  <phoneticPr fontId="43" type="noConversion"/>
  <conditionalFormatting sqref="D17">
    <cfRule type="containsText" dxfId="5" priority="1" operator="containsText" text="No. Please Revise!">
      <formula>NOT(ISERROR(SEARCH("No. Please Revise!",D17)))</formula>
    </cfRule>
    <cfRule type="containsText" dxfId="4" priority="2" operator="containsText" text="Yes">
      <formula>NOT(ISERROR(SEARCH("Yes",D17)))</formula>
    </cfRule>
  </conditionalFormatting>
  <printOptions horizontalCentered="1"/>
  <pageMargins left="0.2" right="0.2" top="0.25" bottom="0.25" header="0.3" footer="0.3"/>
  <pageSetup scale="6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514697E-68CD-4317-A1F9-75AEFB58916D}">
          <x14:formula1>
            <xm:f>Inputs!$H$2:$H$4</xm:f>
          </x14:formula1>
          <xm:sqref>I4:I14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F574A-E91A-4F9F-BE42-5FEEC80F08E5}">
  <dimension ref="A1:U69"/>
  <sheetViews>
    <sheetView zoomScaleNormal="100" workbookViewId="0">
      <selection activeCell="E3" sqref="E3"/>
    </sheetView>
  </sheetViews>
  <sheetFormatPr defaultColWidth="9.140625" defaultRowHeight="15" x14ac:dyDescent="0.25"/>
  <cols>
    <col min="1" max="1" width="40.7109375" style="3" bestFit="1" customWidth="1"/>
    <col min="2" max="3" width="14.28515625" style="3" customWidth="1"/>
    <col min="4" max="4" width="18" style="3" customWidth="1"/>
    <col min="5" max="5" width="15.5703125" style="3" bestFit="1" customWidth="1"/>
    <col min="6" max="6" width="21.85546875" style="3" bestFit="1" customWidth="1"/>
    <col min="7" max="8" width="14.28515625" style="3" customWidth="1"/>
    <col min="9" max="9" width="13.85546875" style="3" bestFit="1" customWidth="1"/>
    <col min="10" max="10" width="9.140625" style="3"/>
    <col min="11" max="13" width="15.42578125" style="3" customWidth="1"/>
    <col min="14" max="14" width="12.85546875" style="3" bestFit="1" customWidth="1"/>
    <col min="15" max="16384" width="9.140625" style="3"/>
  </cols>
  <sheetData>
    <row r="1" spans="1:21" ht="37.5" customHeight="1" x14ac:dyDescent="0.3">
      <c r="A1" s="179" t="s">
        <v>442</v>
      </c>
      <c r="B1" s="179"/>
      <c r="C1" s="179"/>
      <c r="D1" s="180"/>
      <c r="F1" s="110"/>
    </row>
    <row r="2" spans="1:21" ht="18.75" customHeight="1" x14ac:dyDescent="0.3">
      <c r="A2" s="181">
        <f>'Site Info'!B2</f>
        <v>0</v>
      </c>
      <c r="B2" s="179"/>
      <c r="C2" s="179"/>
      <c r="D2" s="180"/>
      <c r="F2" s="110"/>
    </row>
    <row r="3" spans="1:21" ht="18.75" x14ac:dyDescent="0.3">
      <c r="A3" s="182" t="s">
        <v>161</v>
      </c>
      <c r="B3" s="183">
        <f>'Site Info'!I2</f>
        <v>0</v>
      </c>
      <c r="C3" s="179"/>
      <c r="D3" s="184" t="s">
        <v>162</v>
      </c>
      <c r="E3" s="216"/>
      <c r="F3" s="110"/>
    </row>
    <row r="4" spans="1:21" x14ac:dyDescent="0.25">
      <c r="A4" s="360" t="s">
        <v>163</v>
      </c>
      <c r="B4" s="361"/>
      <c r="C4" s="360"/>
      <c r="D4" s="360"/>
      <c r="E4" s="360"/>
      <c r="F4" s="360"/>
      <c r="I4" s="185"/>
      <c r="J4" s="185"/>
      <c r="K4" s="185"/>
      <c r="L4" s="185"/>
      <c r="M4" s="223"/>
      <c r="N4" s="223"/>
      <c r="O4" s="223"/>
      <c r="P4" s="223"/>
      <c r="Q4" s="223"/>
      <c r="R4" s="223"/>
      <c r="S4" s="223"/>
      <c r="T4" s="223"/>
      <c r="U4" s="223"/>
    </row>
    <row r="5" spans="1:21" x14ac:dyDescent="0.25">
      <c r="A5" s="186"/>
      <c r="B5" s="7" t="s">
        <v>24</v>
      </c>
      <c r="C5" s="7" t="s">
        <v>164</v>
      </c>
      <c r="D5" s="7" t="s">
        <v>26</v>
      </c>
      <c r="E5" s="8" t="s">
        <v>27</v>
      </c>
      <c r="F5" s="8" t="s">
        <v>28</v>
      </c>
      <c r="G5" s="187"/>
      <c r="H5" s="187"/>
      <c r="I5" s="185"/>
      <c r="J5" s="185"/>
      <c r="K5" s="185"/>
      <c r="L5" s="185"/>
      <c r="M5" s="223"/>
      <c r="N5" s="223"/>
      <c r="O5" s="223"/>
      <c r="P5" s="223"/>
      <c r="Q5" s="223"/>
      <c r="R5" s="223"/>
      <c r="S5" s="223"/>
      <c r="T5" s="223"/>
      <c r="U5" s="223"/>
    </row>
    <row r="6" spans="1:21" x14ac:dyDescent="0.25">
      <c r="A6" s="188" t="s">
        <v>165</v>
      </c>
      <c r="B6" s="10">
        <f>IF($B$3="Bergen",'Rent Limit Input'!C4,IF($B$3="Hudson",'Rent Limit Input'!C4,IF($B$3="Passaic",'Rent Limit Input'!C4,IF($B$3="Sussex",'Rent Limit Input'!C4,IF($B$3="Essex",'Rent Limit Input'!C8,IF($B$3="Morris",'Rent Limit Input'!C8,IF($B$3="Union",'Rent Limit Input'!C8,IF($B$3="Warren",'Rent Limit Input'!C8,IF($B$3="Hunterdon",'Rent Limit Input'!C12,IF($B$3="Middlesex",'Rent Limit Input'!C12,IF($B$3="Somerset",'Rent Limit Input'!C12,IF($B$3="Mercer",'Rent Limit Input'!C16,IF($B$3="Monmouth",'Rent Limit Input'!C16,IF($B$3="Ocean",'Rent Limit Input'!C16,IF($B$3="Burlington",'Rent Limit Input'!C20,IF($B$3="Camden",'Rent Limit Input'!C20,IF($B$3="Gloucester",'Rent Limit Input'!C20,IF($B$3="Atlantic",'Rent Limit Input'!C24,IF($B$3="Cape May",'Rent Limit Input'!C24,IF($B$3="Cumberland",'Rent Limit Input'!C24,IF($B$3="Salem",'Rent Limit Input'!C24,0)))))))))))))))))))))</f>
        <v>0</v>
      </c>
      <c r="C6" s="10">
        <f>IF($B$3="Bergen",'Rent Limit Input'!D4,IF($B$3="Hudson",'Rent Limit Input'!D4,IF($B$3="Passaic",'Rent Limit Input'!D4,IF($B$3="Sussex",'Rent Limit Input'!D4,IF($B$3="Essex",'Rent Limit Input'!D8,IF($B$3="Morris",'Rent Limit Input'!D8,IF($B$3="Union",'Rent Limit Input'!D8,IF($B$3="Warren",'Rent Limit Input'!D8,IF($B$3="Hunterdon",'Rent Limit Input'!D12,IF($B$3="Middlesex",'Rent Limit Input'!D12,IF($B$3="Somerset",'Rent Limit Input'!D12,IF($B$3="Mercer",'Rent Limit Input'!D16,IF($B$3="Monmouth",'Rent Limit Input'!D16,IF($B$3="Ocean",'Rent Limit Input'!D16,IF($B$3="Burlington",'Rent Limit Input'!D20,IF($B$3="Camden",'Rent Limit Input'!D20,IF($B$3="Gloucester",'Rent Limit Input'!D20,IF($B$3="Atlantic",'Rent Limit Input'!D24,IF($B$3="Cape May",'Rent Limit Input'!D24,IF($B$3="Cumberland",'Rent Limit Input'!D24,IF($B$3="Salem",'Rent Limit Input'!D24,0)))))))))))))))))))))</f>
        <v>0</v>
      </c>
      <c r="D6" s="10">
        <f>IF($B$3="Bergen",'Rent Limit Input'!E4,IF($B$3="Hudson",'Rent Limit Input'!E4,IF($B$3="Passaic",'Rent Limit Input'!E4,IF($B$3="Sussex",'Rent Limit Input'!E4,IF($B$3="Essex",'Rent Limit Input'!E8,IF($B$3="Morris",'Rent Limit Input'!E8,IF($B$3="Union",'Rent Limit Input'!E8,IF($B$3="Warren",'Rent Limit Input'!E8,IF($B$3="Hunterdon",'Rent Limit Input'!E12,IF($B$3="Middlesex",'Rent Limit Input'!E12,IF($B$3="Somerset",'Rent Limit Input'!E12,IF($B$3="Mercer",'Rent Limit Input'!E16,IF($B$3="Monmouth",'Rent Limit Input'!E16,IF($B$3="Ocean",'Rent Limit Input'!E16,IF($B$3="Burlington",'Rent Limit Input'!E20,IF($B$3="Camden",'Rent Limit Input'!E20,IF($B$3="Gloucester",'Rent Limit Input'!E20,IF($B$3="Atlantic",'Rent Limit Input'!E24,IF($B$3="Cape May",'Rent Limit Input'!E24,IF($B$3="Cumberland",'Rent Limit Input'!E24,IF($B$3="Salem",'Rent Limit Input'!E24,0)))))))))))))))))))))</f>
        <v>0</v>
      </c>
      <c r="E6" s="10">
        <f>IF($B$3="Bergen",'Rent Limit Input'!F4,IF($B$3="Hudson",'Rent Limit Input'!F4,IF($B$3="Passaic",'Rent Limit Input'!F4,IF($B$3="Sussex",'Rent Limit Input'!F4,IF($B$3="Essex",'Rent Limit Input'!F8,IF($B$3="Morris",'Rent Limit Input'!F8,IF($B$3="Union",'Rent Limit Input'!F8,IF($B$3="Warren",'Rent Limit Input'!F8,IF($B$3="Hunterdon",'Rent Limit Input'!F12,IF($B$3="Middlesex",'Rent Limit Input'!F12,IF($B$3="Somerset",'Rent Limit Input'!F12,IF($B$3="Mercer",'Rent Limit Input'!F16,IF($B$3="Monmouth",'Rent Limit Input'!F16,IF($B$3="Ocean",'Rent Limit Input'!F16,IF($B$3="Burlington",'Rent Limit Input'!F20,IF($B$3="Camden",'Rent Limit Input'!F20,IF($B$3="Gloucester",'Rent Limit Input'!F20,IF($B$3="Atlantic",'Rent Limit Input'!F24,IF($B$3="Cape May",'Rent Limit Input'!F24,IF($B$3="Cumberland",'Rent Limit Input'!F24,IF($B$3="Salem",'Rent Limit Input'!F24,0)))))))))))))))))))))</f>
        <v>0</v>
      </c>
      <c r="F6" s="10">
        <f>IF($B$3="Bergen",'Rent Limit Input'!G4,IF($B$3="Hudson",'Rent Limit Input'!G4,IF($B$3="Passaic",'Rent Limit Input'!G4,IF($B$3="Sussex",'Rent Limit Input'!G4,IF($B$3="Essex",'Rent Limit Input'!G8,IF($B$3="Morris",'Rent Limit Input'!G8,IF($B$3="Union",'Rent Limit Input'!G8,IF($B$3="Warren",'Rent Limit Input'!G8,IF($B$3="Hunterdon",'Rent Limit Input'!G12,IF($B$3="Middlesex",'Rent Limit Input'!G12,IF($B$3="Somerset",'Rent Limit Input'!G12,IF($B$3="Mercer",'Rent Limit Input'!G16,IF($B$3="Monmouth",'Rent Limit Input'!G16,IF($B$3="Ocean",'Rent Limit Input'!G16,IF($B$3="Burlington",'Rent Limit Input'!G20,IF($B$3="Camden",'Rent Limit Input'!G20,IF($B$3="Gloucester",'Rent Limit Input'!G20,IF($B$3="Atlantic",'Rent Limit Input'!G24,IF($B$3="Cape May",'Rent Limit Input'!G24,IF($B$3="Cumberland",'Rent Limit Input'!G24,IF($B$3="Salem",'Rent Limit Input'!G24,0)))))))))))))))))))))</f>
        <v>0</v>
      </c>
      <c r="G6" s="189"/>
      <c r="H6" s="189"/>
      <c r="I6" s="108"/>
      <c r="J6" s="108"/>
      <c r="K6" s="108"/>
      <c r="L6" s="108"/>
      <c r="M6" s="223"/>
      <c r="N6" s="223"/>
      <c r="O6" s="223"/>
      <c r="P6" s="223"/>
      <c r="Q6" s="223"/>
      <c r="R6" s="223"/>
      <c r="S6" s="223"/>
      <c r="T6" s="223"/>
      <c r="U6" s="223"/>
    </row>
    <row r="7" spans="1:21" x14ac:dyDescent="0.25">
      <c r="A7" s="188" t="s">
        <v>166</v>
      </c>
      <c r="B7" s="10">
        <f>IF($B$3="Bergen",'Rent Limit Input'!C5,IF($B$3="Hudson",'Rent Limit Input'!C5,IF($B$3="Passaic",'Rent Limit Input'!C5,IF($B$3="Sussex",'Rent Limit Input'!C5,IF($B$3="Essex",'Rent Limit Input'!C9,IF($B$3="Morris",'Rent Limit Input'!C9,IF($B$3="Union",'Rent Limit Input'!C9,IF($B$3="Warren",'Rent Limit Input'!C9,IF($B$3="Hunterdon",'Rent Limit Input'!C13,IF($B$3="Middlesex",'Rent Limit Input'!C13,IF($B$3="Somerset",'Rent Limit Input'!C13,IF($B$3="Mercer",'Rent Limit Input'!C17,IF($B$3="Monmouth",'Rent Limit Input'!C17,IF($B$3="Ocean",'Rent Limit Input'!C17,IF($B$3="Burlington",'Rent Limit Input'!C21,IF($B$3="Camden",'Rent Limit Input'!C21,IF($B$3="Gloucester",'Rent Limit Input'!C21,IF($B$3="Atlantic",'Rent Limit Input'!C25,IF($B$3="Cape May",'Rent Limit Input'!C25,IF($B$3="Cumberland",'Rent Limit Input'!C25,IF($B$3="Salem",'Rent Limit Input'!C25,0)))))))))))))))))))))</f>
        <v>0</v>
      </c>
      <c r="C7" s="10">
        <f>IF($B$3="Bergen",'Rent Limit Input'!D5,IF($B$3="Hudson",'Rent Limit Input'!D5,IF($B$3="Passaic",'Rent Limit Input'!D5,IF($B$3="Sussex",'Rent Limit Input'!D5,IF($B$3="Essex",'Rent Limit Input'!D9,IF($B$3="Morris",'Rent Limit Input'!D9,IF($B$3="Union",'Rent Limit Input'!D9,IF($B$3="Warren",'Rent Limit Input'!D9,IF($B$3="Hunterdon",'Rent Limit Input'!D13,IF($B$3="Middlesex",'Rent Limit Input'!D13,IF($B$3="Somerset",'Rent Limit Input'!D13,IF($B$3="Mercer",'Rent Limit Input'!D17,IF($B$3="Monmouth",'Rent Limit Input'!D17,IF($B$3="Ocean",'Rent Limit Input'!D17,IF($B$3="Burlington",'Rent Limit Input'!D21,IF($B$3="Camden",'Rent Limit Input'!D21,IF($B$3="Gloucester",'Rent Limit Input'!D21,IF($B$3="Atlantic",'Rent Limit Input'!D25,IF($B$3="Cape May",'Rent Limit Input'!D25,IF($B$3="Cumberland",'Rent Limit Input'!D25,IF($B$3="Salem",'Rent Limit Input'!D25,0)))))))))))))))))))))</f>
        <v>0</v>
      </c>
      <c r="D7" s="10">
        <f>IF($B$3="Bergen",'Rent Limit Input'!E5,IF($B$3="Hudson",'Rent Limit Input'!E5,IF($B$3="Passaic",'Rent Limit Input'!E5,IF($B$3="Sussex",'Rent Limit Input'!E5,IF($B$3="Essex",'Rent Limit Input'!E9,IF($B$3="Morris",'Rent Limit Input'!E9,IF($B$3="Union",'Rent Limit Input'!E9,IF($B$3="Warren",'Rent Limit Input'!E9,IF($B$3="Hunterdon",'Rent Limit Input'!E13,IF($B$3="Middlesex",'Rent Limit Input'!E13,IF($B$3="Somerset",'Rent Limit Input'!E13,IF($B$3="Mercer",'Rent Limit Input'!E17,IF($B$3="Monmouth",'Rent Limit Input'!E17,IF($B$3="Ocean",'Rent Limit Input'!E17,IF($B$3="Burlington",'Rent Limit Input'!E21,IF($B$3="Camden",'Rent Limit Input'!E21,IF($B$3="Gloucester",'Rent Limit Input'!E21,IF($B$3="Atlantic",'Rent Limit Input'!E25,IF($B$3="Cape May",'Rent Limit Input'!E25,IF($B$3="Cumberland",'Rent Limit Input'!E25,IF($B$3="Salem",'Rent Limit Input'!E25,0)))))))))))))))))))))</f>
        <v>0</v>
      </c>
      <c r="E7" s="10">
        <f>IF($B$3="Bergen",'Rent Limit Input'!F5,IF($B$3="Hudson",'Rent Limit Input'!F5,IF($B$3="Passaic",'Rent Limit Input'!F5,IF($B$3="Sussex",'Rent Limit Input'!F5,IF($B$3="Essex",'Rent Limit Input'!F9,IF($B$3="Morris",'Rent Limit Input'!F9,IF($B$3="Union",'Rent Limit Input'!F9,IF($B$3="Warren",'Rent Limit Input'!F9,IF($B$3="Hunterdon",'Rent Limit Input'!F13,IF($B$3="Middlesex",'Rent Limit Input'!F13,IF($B$3="Somerset",'Rent Limit Input'!F13,IF($B$3="Mercer",'Rent Limit Input'!F17,IF($B$3="Monmouth",'Rent Limit Input'!F17,IF($B$3="Ocean",'Rent Limit Input'!F17,IF($B$3="Burlington",'Rent Limit Input'!F21,IF($B$3="Camden",'Rent Limit Input'!F21,IF($B$3="Gloucester",'Rent Limit Input'!F21,IF($B$3="Atlantic",'Rent Limit Input'!F25,IF($B$3="Cape May",'Rent Limit Input'!F25,IF($B$3="Cumberland",'Rent Limit Input'!F25,IF($B$3="Salem",'Rent Limit Input'!F25,0)))))))))))))))))))))</f>
        <v>0</v>
      </c>
      <c r="F7" s="10">
        <f>IF($B$3="Bergen",'Rent Limit Input'!G5,IF($B$3="Hudson",'Rent Limit Input'!G5,IF($B$3="Passaic",'Rent Limit Input'!G5,IF($B$3="Sussex",'Rent Limit Input'!G5,IF($B$3="Essex",'Rent Limit Input'!G9,IF($B$3="Morris",'Rent Limit Input'!G9,IF($B$3="Union",'Rent Limit Input'!G9,IF($B$3="Warren",'Rent Limit Input'!G9,IF($B$3="Hunterdon",'Rent Limit Input'!G13,IF($B$3="Middlesex",'Rent Limit Input'!G13,IF($B$3="Somerset",'Rent Limit Input'!G13,IF($B$3="Mercer",'Rent Limit Input'!G17,IF($B$3="Monmouth",'Rent Limit Input'!G17,IF($B$3="Ocean",'Rent Limit Input'!G17,IF($B$3="Burlington",'Rent Limit Input'!G21,IF($B$3="Camden",'Rent Limit Input'!G21,IF($B$3="Gloucester",'Rent Limit Input'!G21,IF($B$3="Atlantic",'Rent Limit Input'!G25,IF($B$3="Cape May",'Rent Limit Input'!G25,IF($B$3="Cumberland",'Rent Limit Input'!G25,IF($B$3="Salem",'Rent Limit Input'!G25,0)))))))))))))))))))))</f>
        <v>0</v>
      </c>
      <c r="G7" s="189"/>
      <c r="H7" s="189"/>
      <c r="I7" s="108"/>
      <c r="J7" s="108"/>
      <c r="K7" s="108"/>
      <c r="L7" s="108"/>
      <c r="M7" s="223"/>
      <c r="N7" s="223"/>
      <c r="O7" s="223"/>
      <c r="P7" s="223"/>
      <c r="Q7" s="223"/>
      <c r="R7" s="223"/>
      <c r="S7" s="223"/>
      <c r="T7" s="223"/>
      <c r="U7" s="223"/>
    </row>
    <row r="8" spans="1:21" x14ac:dyDescent="0.25">
      <c r="A8" s="188" t="s">
        <v>167</v>
      </c>
      <c r="B8" s="10">
        <f>IF($B$3="Bergen",'Rent Limit Input'!C6,IF($B$3="Hudson",'Rent Limit Input'!C6,IF($B$3="Passaic",'Rent Limit Input'!C6,IF($B$3="Sussex",'Rent Limit Input'!C6,IF($B$3="Essex",'Rent Limit Input'!C10,IF($B$3="Morris",'Rent Limit Input'!C10,IF($B$3="Union",'Rent Limit Input'!C10,IF($B$3="Warren",'Rent Limit Input'!C10,IF($B$3="Hunterdon",'Rent Limit Input'!C14,IF($B$3="Middlesex",'Rent Limit Input'!C14,IF($B$3="Somerset",'Rent Limit Input'!C14,IF($B$3="Mercer",'Rent Limit Input'!C18,IF($B$3="Monmouth",'Rent Limit Input'!C18,IF($B$3="Ocean",'Rent Limit Input'!C18,IF($B$3="Burlington",'Rent Limit Input'!C22,IF($B$3="Camden",'Rent Limit Input'!C22,IF($B$3="Gloucester",'Rent Limit Input'!C22,IF($B$3="Atlantic",'Rent Limit Input'!C26,IF($B$3="Cape May",'Rent Limit Input'!C26,IF($B$3="Cumberland",'Rent Limit Input'!C26,IF($B$3="Salem",'Rent Limit Input'!C26,0)))))))))))))))))))))</f>
        <v>0</v>
      </c>
      <c r="C8" s="10">
        <f>IF($B$3="Bergen",'Rent Limit Input'!D6,IF($B$3="Hudson",'Rent Limit Input'!D6,IF($B$3="Passaic",'Rent Limit Input'!D6,IF($B$3="Sussex",'Rent Limit Input'!D6,IF($B$3="Essex",'Rent Limit Input'!D10,IF($B$3="Morris",'Rent Limit Input'!D10,IF($B$3="Union",'Rent Limit Input'!D10,IF($B$3="Warren",'Rent Limit Input'!D10,IF($B$3="Hunterdon",'Rent Limit Input'!D14,IF($B$3="Middlesex",'Rent Limit Input'!D14,IF($B$3="Somerset",'Rent Limit Input'!D14,IF($B$3="Mercer",'Rent Limit Input'!D18,IF($B$3="Monmouth",'Rent Limit Input'!D18,IF($B$3="Ocean",'Rent Limit Input'!D18,IF($B$3="Burlington",'Rent Limit Input'!D22,IF($B$3="Camden",'Rent Limit Input'!D22,IF($B$3="Gloucester",'Rent Limit Input'!D22,IF($B$3="Atlantic",'Rent Limit Input'!D26,IF($B$3="Cape May",'Rent Limit Input'!D26,IF($B$3="Cumberland",'Rent Limit Input'!D26,IF($B$3="Salem",'Rent Limit Input'!D26,0)))))))))))))))))))))</f>
        <v>0</v>
      </c>
      <c r="D8" s="10">
        <f>IF($B$3="Bergen",'Rent Limit Input'!E6,IF($B$3="Hudson",'Rent Limit Input'!E6,IF($B$3="Passaic",'Rent Limit Input'!E6,IF($B$3="Sussex",'Rent Limit Input'!E6,IF($B$3="Essex",'Rent Limit Input'!E10,IF($B$3="Morris",'Rent Limit Input'!E10,IF($B$3="Union",'Rent Limit Input'!E10,IF($B$3="Warren",'Rent Limit Input'!E10,IF($B$3="Hunterdon",'Rent Limit Input'!E14,IF($B$3="Middlesex",'Rent Limit Input'!E14,IF($B$3="Somerset",'Rent Limit Input'!E14,IF($B$3="Mercer",'Rent Limit Input'!E18,IF($B$3="Monmouth",'Rent Limit Input'!E18,IF($B$3="Ocean",'Rent Limit Input'!E18,IF($B$3="Burlington",'Rent Limit Input'!E22,IF($B$3="Camden",'Rent Limit Input'!E22,IF($B$3="Gloucester",'Rent Limit Input'!E22,IF($B$3="Atlantic",'Rent Limit Input'!E26,IF($B$3="Cape May",'Rent Limit Input'!E26,IF($B$3="Cumberland",'Rent Limit Input'!E26,IF($B$3="Salem",'Rent Limit Input'!E26,0)))))))))))))))))))))</f>
        <v>0</v>
      </c>
      <c r="E8" s="10">
        <f>IF($B$3="Bergen",'Rent Limit Input'!F6,IF($B$3="Hudson",'Rent Limit Input'!F6,IF($B$3="Passaic",'Rent Limit Input'!F6,IF($B$3="Sussex",'Rent Limit Input'!F6,IF($B$3="Essex",'Rent Limit Input'!F10,IF($B$3="Morris",'Rent Limit Input'!F10,IF($B$3="Union",'Rent Limit Input'!F10,IF($B$3="Warren",'Rent Limit Input'!F10,IF($B$3="Hunterdon",'Rent Limit Input'!F14,IF($B$3="Middlesex",'Rent Limit Input'!F14,IF($B$3="Somerset",'Rent Limit Input'!F14,IF($B$3="Mercer",'Rent Limit Input'!F18,IF($B$3="Monmouth",'Rent Limit Input'!F18,IF($B$3="Ocean",'Rent Limit Input'!F18,IF($B$3="Burlington",'Rent Limit Input'!F22,IF($B$3="Camden",'Rent Limit Input'!F22,IF($B$3="Gloucester",'Rent Limit Input'!F22,IF($B$3="Atlantic",'Rent Limit Input'!F26,IF($B$3="Cape May",'Rent Limit Input'!F26,IF($B$3="Cumberland",'Rent Limit Input'!F26,IF($B$3="Salem",'Rent Limit Input'!F26,0)))))))))))))))))))))</f>
        <v>0</v>
      </c>
      <c r="F8" s="10">
        <f>IF($B$3="Bergen",'Rent Limit Input'!G6,IF($B$3="Hudson",'Rent Limit Input'!G6,IF($B$3="Passaic",'Rent Limit Input'!G6,IF($B$3="Sussex",'Rent Limit Input'!G6,IF($B$3="Essex",'Rent Limit Input'!G10,IF($B$3="Morris",'Rent Limit Input'!G10,IF($B$3="Union",'Rent Limit Input'!G10,IF($B$3="Warren",'Rent Limit Input'!G10,IF($B$3="Hunterdon",'Rent Limit Input'!G14,IF($B$3="Middlesex",'Rent Limit Input'!G14,IF($B$3="Somerset",'Rent Limit Input'!G14,IF($B$3="Mercer",'Rent Limit Input'!G18,IF($B$3="Monmouth",'Rent Limit Input'!G18,IF($B$3="Ocean",'Rent Limit Input'!G18,IF($B$3="Burlington",'Rent Limit Input'!G22,IF($B$3="Camden",'Rent Limit Input'!G22,IF($B$3="Gloucester",'Rent Limit Input'!G22,IF($B$3="Atlantic",'Rent Limit Input'!G26,IF($B$3="Cape May",'Rent Limit Input'!G26,IF($B$3="Cumberland",'Rent Limit Input'!G26,IF($B$3="Salem",'Rent Limit Input'!G26,0)))))))))))))))))))))</f>
        <v>0</v>
      </c>
      <c r="G8" s="189"/>
      <c r="H8" s="189"/>
      <c r="I8" s="108"/>
      <c r="J8" s="108"/>
      <c r="K8" s="108"/>
      <c r="L8" s="108"/>
      <c r="M8" s="223"/>
      <c r="N8" s="223"/>
      <c r="O8" s="223"/>
      <c r="P8" s="223"/>
      <c r="Q8" s="223"/>
      <c r="R8" s="223"/>
      <c r="S8" s="223"/>
      <c r="T8" s="223"/>
      <c r="U8" s="223"/>
    </row>
    <row r="9" spans="1:21" x14ac:dyDescent="0.25">
      <c r="A9" s="190" t="s">
        <v>168</v>
      </c>
      <c r="B9" s="10">
        <f>IF($B$3="Bergen",'Rent Limit Input'!C7,IF($B$3="Hudson",'Rent Limit Input'!C7,IF($B$3="Passaic",'Rent Limit Input'!C7,IF($B$3="Sussex",'Rent Limit Input'!C7,IF($B$3="Essex",'Rent Limit Input'!C11,IF($B$3="Morris",'Rent Limit Input'!C11,IF($B$3="Union",'Rent Limit Input'!C11,IF($B$3="Warren",'Rent Limit Input'!C11,IF($B$3="Hunterdon",'Rent Limit Input'!C15,IF($B$3="Middlesex",'Rent Limit Input'!C15,IF($B$3="Somerset",'Rent Limit Input'!C15,IF($B$3="Mercer",'Rent Limit Input'!C19,IF($B$3="Monmouth",'Rent Limit Input'!C19,IF($B$3="Ocean",'Rent Limit Input'!C19,IF($B$3="Burlington",'Rent Limit Input'!C23,IF($B$3="Camden",'Rent Limit Input'!C23,IF($B$3="Gloucester",'Rent Limit Input'!C23,IF($B$3="Atlantic",'Rent Limit Input'!C27,IF($B$3="Cape May",'Rent Limit Input'!C27,IF($B$3="Cumberland",'Rent Limit Input'!C27,IF($B$3="Salem",'Rent Limit Input'!C27,0)))))))))))))))))))))</f>
        <v>0</v>
      </c>
      <c r="C9" s="10">
        <f>IF($B$3="Bergen",'Rent Limit Input'!D7,IF($B$3="Hudson",'Rent Limit Input'!D7,IF($B$3="Passaic",'Rent Limit Input'!D7,IF($B$3="Sussex",'Rent Limit Input'!D7,IF($B$3="Essex",'Rent Limit Input'!D11,IF($B$3="Morris",'Rent Limit Input'!D11,IF($B$3="Union",'Rent Limit Input'!D11,IF($B$3="Warren",'Rent Limit Input'!D11,IF($B$3="Hunterdon",'Rent Limit Input'!D15,IF($B$3="Middlesex",'Rent Limit Input'!D15,IF($B$3="Somerset",'Rent Limit Input'!D15,IF($B$3="Mercer",'Rent Limit Input'!D19,IF($B$3="Monmouth",'Rent Limit Input'!D19,IF($B$3="Ocean",'Rent Limit Input'!D19,IF($B$3="Burlington",'Rent Limit Input'!D23,IF($B$3="Camden",'Rent Limit Input'!D23,IF($B$3="Gloucester",'Rent Limit Input'!D23,IF($B$3="Atlantic",'Rent Limit Input'!D27,IF($B$3="Cape May",'Rent Limit Input'!D27,IF($B$3="Cumberland",'Rent Limit Input'!D27,IF($B$3="Salem",'Rent Limit Input'!D27,0)))))))))))))))))))))</f>
        <v>0</v>
      </c>
      <c r="D9" s="10">
        <f>IF($B$3="Bergen",'Rent Limit Input'!E7,IF($B$3="Hudson",'Rent Limit Input'!E7,IF($B$3="Passaic",'Rent Limit Input'!E7,IF($B$3="Sussex",'Rent Limit Input'!E7,IF($B$3="Essex",'Rent Limit Input'!E11,IF($B$3="Morris",'Rent Limit Input'!E11,IF($B$3="Union",'Rent Limit Input'!E11,IF($B$3="Warren",'Rent Limit Input'!E11,IF($B$3="Hunterdon",'Rent Limit Input'!E15,IF($B$3="Middlesex",'Rent Limit Input'!E15,IF($B$3="Somerset",'Rent Limit Input'!E15,IF($B$3="Mercer",'Rent Limit Input'!E19,IF($B$3="Monmouth",'Rent Limit Input'!E19,IF($B$3="Ocean",'Rent Limit Input'!E19,IF($B$3="Burlington",'Rent Limit Input'!E23,IF($B$3="Camden",'Rent Limit Input'!E23,IF($B$3="Gloucester",'Rent Limit Input'!E23,IF($B$3="Atlantic",'Rent Limit Input'!E27,IF($B$3="Cape May",'Rent Limit Input'!E27,IF($B$3="Cumberland",'Rent Limit Input'!E27,IF($B$3="Salem",'Rent Limit Input'!E27,0)))))))))))))))))))))</f>
        <v>0</v>
      </c>
      <c r="E9" s="10">
        <f>IF($B$3="Bergen",'Rent Limit Input'!F7,IF($B$3="Hudson",'Rent Limit Input'!F7,IF($B$3="Passaic",'Rent Limit Input'!F7,IF($B$3="Sussex",'Rent Limit Input'!F7,IF($B$3="Essex",'Rent Limit Input'!F11,IF($B$3="Morris",'Rent Limit Input'!F11,IF($B$3="Union",'Rent Limit Input'!F11,IF($B$3="Warren",'Rent Limit Input'!F11,IF($B$3="Hunterdon",'Rent Limit Input'!F15,IF($B$3="Middlesex",'Rent Limit Input'!F15,IF($B$3="Somerset",'Rent Limit Input'!F15,IF($B$3="Mercer",'Rent Limit Input'!F19,IF($B$3="Monmouth",'Rent Limit Input'!F19,IF($B$3="Ocean",'Rent Limit Input'!F19,IF($B$3="Burlington",'Rent Limit Input'!F23,IF($B$3="Camden",'Rent Limit Input'!F23,IF($B$3="Gloucester",'Rent Limit Input'!F23,IF($B$3="Atlantic",'Rent Limit Input'!F27,IF($B$3="Cape May",'Rent Limit Input'!F27,IF($B$3="Cumberland",'Rent Limit Input'!F27,IF($B$3="Salem",'Rent Limit Input'!F27,0)))))))))))))))))))))</f>
        <v>0</v>
      </c>
      <c r="F9" s="10">
        <f>IF($B$3="Bergen",'Rent Limit Input'!G7,IF($B$3="Hudson",'Rent Limit Input'!G7,IF($B$3="Passaic",'Rent Limit Input'!G7,IF($B$3="Sussex",'Rent Limit Input'!G7,IF($B$3="Essex",'Rent Limit Input'!G11,IF($B$3="Morris",'Rent Limit Input'!G11,IF($B$3="Union",'Rent Limit Input'!G11,IF($B$3="Warren",'Rent Limit Input'!G11,IF($B$3="Hunterdon",'Rent Limit Input'!G15,IF($B$3="Middlesex",'Rent Limit Input'!G15,IF($B$3="Somerset",'Rent Limit Input'!G15,IF($B$3="Mercer",'Rent Limit Input'!G19,IF($B$3="Monmouth",'Rent Limit Input'!G19,IF($B$3="Ocean",'Rent Limit Input'!G19,IF($B$3="Burlington",'Rent Limit Input'!G23,IF($B$3="Camden",'Rent Limit Input'!G23,IF($B$3="Gloucester",'Rent Limit Input'!G23,IF($B$3="Atlantic",'Rent Limit Input'!G27,IF($B$3="Cape May",'Rent Limit Input'!G27,IF($B$3="Cumberland",'Rent Limit Input'!G27,IF($B$3="Salem",'Rent Limit Input'!G27,0)))))))))))))))))))))</f>
        <v>0</v>
      </c>
      <c r="G9" s="189"/>
      <c r="H9" s="189"/>
      <c r="I9" s="185"/>
      <c r="J9" s="185"/>
      <c r="K9" s="185"/>
      <c r="L9" s="185"/>
      <c r="M9" s="223"/>
      <c r="N9" s="223"/>
      <c r="O9" s="223"/>
      <c r="P9" s="223"/>
      <c r="Q9" s="223"/>
      <c r="R9" s="223"/>
      <c r="S9" s="223"/>
      <c r="T9" s="223"/>
      <c r="U9" s="223"/>
    </row>
    <row r="10" spans="1:21" x14ac:dyDescent="0.25">
      <c r="A10" s="185"/>
      <c r="B10" s="191"/>
      <c r="C10" s="192"/>
      <c r="D10" s="192"/>
      <c r="E10" s="189"/>
      <c r="F10" s="189"/>
      <c r="G10" s="189"/>
      <c r="H10" s="189"/>
      <c r="I10" s="185"/>
      <c r="J10" s="185"/>
      <c r="K10" s="185"/>
      <c r="L10" s="185"/>
      <c r="M10" s="223"/>
      <c r="N10" s="223"/>
      <c r="O10" s="223"/>
      <c r="P10" s="223"/>
      <c r="Q10" s="223"/>
      <c r="R10" s="223"/>
      <c r="S10" s="223"/>
      <c r="T10" s="223"/>
      <c r="U10" s="223"/>
    </row>
    <row r="11" spans="1:21" x14ac:dyDescent="0.25">
      <c r="A11" s="360" t="s">
        <v>169</v>
      </c>
      <c r="B11" s="360"/>
      <c r="C11" s="360"/>
      <c r="D11" s="360"/>
      <c r="E11" s="360"/>
      <c r="F11" s="360"/>
      <c r="G11" s="189"/>
      <c r="H11" s="189"/>
      <c r="I11" s="185"/>
      <c r="J11" s="185"/>
      <c r="K11" s="185"/>
      <c r="L11" s="185"/>
      <c r="M11" s="185"/>
    </row>
    <row r="12" spans="1:21" x14ac:dyDescent="0.25">
      <c r="A12" s="193"/>
      <c r="B12" s="5" t="s">
        <v>24</v>
      </c>
      <c r="C12" s="6" t="s">
        <v>164</v>
      </c>
      <c r="D12" s="7" t="s">
        <v>26</v>
      </c>
      <c r="E12" s="8" t="s">
        <v>27</v>
      </c>
      <c r="F12" s="8" t="s">
        <v>28</v>
      </c>
      <c r="G12" s="189"/>
      <c r="H12" s="189"/>
      <c r="I12" s="185"/>
      <c r="J12" s="185"/>
      <c r="K12" s="185"/>
      <c r="L12" s="185"/>
      <c r="M12" s="185"/>
    </row>
    <row r="13" spans="1:21" x14ac:dyDescent="0.25">
      <c r="A13" s="193" t="s">
        <v>170</v>
      </c>
      <c r="B13" s="10">
        <f>IF($E$3="Single Family Attached",'Utility Allowance Inputs'!B4,IF($E$3="Semi-Detached",'Utility Allowance Inputs'!B15,IF($E$3="Rowhouse/Townhouse",'Utility Allowance Inputs'!B26,IF($E$3="5+ Units No Elevator",'Utility Allowance Inputs'!B37,IF($E$3="5+ Units With Elevator", 'Utility Allowance Inputs'!B47,0)))))</f>
        <v>0</v>
      </c>
      <c r="C13" s="10">
        <f>IF($E$3="Single Family Attached",'Utility Allowance Inputs'!C4,IF($E$3="Semi-Detached",'Utility Allowance Inputs'!C15,IF($E$3="Rowhouse/Townhouse",'Utility Allowance Inputs'!C26,IF($E$3="5+ Units No Elevator",'Utility Allowance Inputs'!C37,IF($E$3="5+ Units With Elevator", 'Utility Allowance Inputs'!C47,0)))))</f>
        <v>0</v>
      </c>
      <c r="D13" s="10">
        <f>IF($E$3="Single Family Attached",'Utility Allowance Inputs'!D4,IF($E$3="Semi-Detached",'Utility Allowance Inputs'!D15,IF($E$3="Rowhouse/Townhouse",'Utility Allowance Inputs'!D26,IF($E$3="5+ Units No Elevator",'Utility Allowance Inputs'!D37,IF($E$3="5+ Units With Elevator", 'Utility Allowance Inputs'!D47,0)))))</f>
        <v>0</v>
      </c>
      <c r="E13" s="10">
        <f>IF($E$3="Single Family Attached",'Utility Allowance Inputs'!E4,IF($E$3="Semi-Detached",'Utility Allowance Inputs'!E15,IF($E$3="Rowhouse/Townhouse",'Utility Allowance Inputs'!E26,IF($E$3="5+ Units No Elevator",'Utility Allowance Inputs'!E37,IF($E$3="5+ Units With Elevator", 'Utility Allowance Inputs'!E47,0)))))</f>
        <v>0</v>
      </c>
      <c r="F13" s="10">
        <f>IF($E$3="Single Family Attached",'Utility Allowance Inputs'!F4,IF($E$3="Semi-Detached",'Utility Allowance Inputs'!F15,IF($E$3="Rowhouse/Townhouse",'Utility Allowance Inputs'!F26,IF($E$3="5+ Units No Elevator",'Utility Allowance Inputs'!F37,IF($E$3="5+ Units With Elevator", 'Utility Allowance Inputs'!F47,0)))))</f>
        <v>0</v>
      </c>
      <c r="G13" s="189"/>
      <c r="H13" s="189"/>
      <c r="I13" s="185"/>
      <c r="J13" s="185"/>
      <c r="K13" s="185"/>
      <c r="L13" s="185"/>
      <c r="M13" s="185"/>
    </row>
    <row r="14" spans="1:21" x14ac:dyDescent="0.25">
      <c r="A14" s="193" t="s">
        <v>171</v>
      </c>
      <c r="B14" s="10">
        <f>IF($E$3="Single Family Attached",'Utility Allowance Inputs'!B5,IF($E$3="Semi-Detached",'Utility Allowance Inputs'!B16,IF($E$3="Rowhouse/Townhouse",'Utility Allowance Inputs'!B27,IF($E$3="5+ Units No Elevator",'Utility Allowance Inputs'!B38,IF($E$3="5+ Units With Elevator", 'Utility Allowance Inputs'!B48,0)))))</f>
        <v>0</v>
      </c>
      <c r="C14" s="10">
        <f>IF($E$3="Single Family Attached",'Utility Allowance Inputs'!C5,IF($E$3="Semi-Detached",'Utility Allowance Inputs'!C16,IF($E$3="Rowhouse/Townhouse",'Utility Allowance Inputs'!C27,IF($E$3="5+ Units No Elevator",'Utility Allowance Inputs'!C38,IF($E$3="5+ Units With Elevator", 'Utility Allowance Inputs'!C48,0)))))</f>
        <v>0</v>
      </c>
      <c r="D14" s="10">
        <f>IF($E$3="Single Family Attached",'Utility Allowance Inputs'!D5,IF($E$3="Semi-Detached",'Utility Allowance Inputs'!D16,IF($E$3="Rowhouse/Townhouse",'Utility Allowance Inputs'!D27,IF($E$3="5+ Units No Elevator",'Utility Allowance Inputs'!D38,IF($E$3="5+ Units With Elevator", 'Utility Allowance Inputs'!D48,0)))))</f>
        <v>0</v>
      </c>
      <c r="E14" s="10">
        <f>IF($E$3="Single Family Attached",'Utility Allowance Inputs'!E5,IF($E$3="Semi-Detached",'Utility Allowance Inputs'!E16,IF($E$3="Rowhouse/Townhouse",'Utility Allowance Inputs'!E27,IF($E$3="5+ Units No Elevator",'Utility Allowance Inputs'!E38,IF($E$3="5+ Units With Elevator", 'Utility Allowance Inputs'!E48,0)))))</f>
        <v>0</v>
      </c>
      <c r="F14" s="10">
        <f>IF($E$3="Single Family Attached",'Utility Allowance Inputs'!F5,IF($E$3="Semi-Detached",'Utility Allowance Inputs'!F16,IF($E$3="Rowhouse/Townhouse",'Utility Allowance Inputs'!F27,IF($E$3="5+ Units No Elevator",'Utility Allowance Inputs'!F38,IF($E$3="5+ Units With Elevator", 'Utility Allowance Inputs'!F48,0)))))</f>
        <v>0</v>
      </c>
      <c r="G14" s="189"/>
      <c r="H14" s="189"/>
      <c r="I14" s="185"/>
      <c r="J14" s="185"/>
      <c r="K14" s="185"/>
      <c r="L14" s="185"/>
      <c r="M14" s="185"/>
    </row>
    <row r="15" spans="1:21" x14ac:dyDescent="0.25">
      <c r="A15" s="193" t="s">
        <v>172</v>
      </c>
      <c r="B15" s="10">
        <f>IF($E$3="Single Family Attached",'Utility Allowance Inputs'!B6,IF($E$3="Semi-Detached",'Utility Allowance Inputs'!B17,IF($E$3="Rowhouse/Townhouse",'Utility Allowance Inputs'!B28,IF($E$3="5+ Units No Elevator",'Utility Allowance Inputs'!B39,IF($E$3="5+ Units With Elevator", 'Utility Allowance Inputs'!B49,0)))))</f>
        <v>0</v>
      </c>
      <c r="C15" s="10">
        <f>IF($E$3="Single Family Attached",'Utility Allowance Inputs'!C6,IF($E$3="Semi-Detached",'Utility Allowance Inputs'!C17,IF($E$3="Rowhouse/Townhouse",'Utility Allowance Inputs'!C28,IF($E$3="5+ Units No Elevator",'Utility Allowance Inputs'!C39,IF($E$3="5+ Units With Elevator", 'Utility Allowance Inputs'!C49,0)))))</f>
        <v>0</v>
      </c>
      <c r="D15" s="10">
        <f>IF($E$3="Single Family Attached",'Utility Allowance Inputs'!D6,IF($E$3="Semi-Detached",'Utility Allowance Inputs'!D17,IF($E$3="Rowhouse/Townhouse",'Utility Allowance Inputs'!D28,IF($E$3="5+ Units No Elevator",'Utility Allowance Inputs'!D39,IF($E$3="5+ Units With Elevator", 'Utility Allowance Inputs'!D49,0)))))</f>
        <v>0</v>
      </c>
      <c r="E15" s="10">
        <f>IF($E$3="Single Family Attached",'Utility Allowance Inputs'!E6,IF($E$3="Semi-Detached",'Utility Allowance Inputs'!E17,IF($E$3="Rowhouse/Townhouse",'Utility Allowance Inputs'!E28,IF($E$3="5+ Units No Elevator",'Utility Allowance Inputs'!E39,IF($E$3="5+ Units With Elevator", 'Utility Allowance Inputs'!E49,0)))))</f>
        <v>0</v>
      </c>
      <c r="F15" s="10">
        <f>IF($E$3="Single Family Attached",'Utility Allowance Inputs'!F6,IF($E$3="Semi-Detached",'Utility Allowance Inputs'!F17,IF($E$3="Rowhouse/Townhouse",'Utility Allowance Inputs'!F28,IF($E$3="5+ Units No Elevator",'Utility Allowance Inputs'!F39,IF($E$3="5+ Units With Elevator", 'Utility Allowance Inputs'!F49,0)))))</f>
        <v>0</v>
      </c>
      <c r="G15" s="189"/>
      <c r="H15" s="189"/>
      <c r="I15" s="185"/>
      <c r="J15" s="185"/>
      <c r="K15" s="185"/>
      <c r="L15" s="185"/>
      <c r="M15" s="185"/>
    </row>
    <row r="16" spans="1:21" x14ac:dyDescent="0.25">
      <c r="A16" s="193" t="s">
        <v>173</v>
      </c>
      <c r="B16" s="10">
        <f>IF($E$3="Single Family Attached",'Utility Allowance Inputs'!B7,IF($E$3="Semi-Detached",'Utility Allowance Inputs'!B18,IF($E$3="Rowhouse/Townhouse",'Utility Allowance Inputs'!B29,IF($E$3="5+ Units No Elevator",'Utility Allowance Inputs'!B40,IF($E$3="5+ Units With Elevator", 'Utility Allowance Inputs'!B50,0)))))</f>
        <v>0</v>
      </c>
      <c r="C16" s="10">
        <f>IF($E$3="Single Family Attached",'Utility Allowance Inputs'!C7,IF($E$3="Semi-Detached",'Utility Allowance Inputs'!C18,IF($E$3="Rowhouse/Townhouse",'Utility Allowance Inputs'!C29,IF($E$3="5+ Units No Elevator",'Utility Allowance Inputs'!C40,IF($E$3="5+ Units With Elevator", 'Utility Allowance Inputs'!C50,0)))))</f>
        <v>0</v>
      </c>
      <c r="D16" s="10">
        <f>IF($E$3="Single Family Attached",'Utility Allowance Inputs'!D7,IF($E$3="Semi-Detached",'Utility Allowance Inputs'!D18,IF($E$3="Rowhouse/Townhouse",'Utility Allowance Inputs'!D29,IF($E$3="5+ Units No Elevator",'Utility Allowance Inputs'!D40,IF($E$3="5+ Units With Elevator", 'Utility Allowance Inputs'!D50,0)))))</f>
        <v>0</v>
      </c>
      <c r="E16" s="10">
        <f>IF($E$3="Single Family Attached",'Utility Allowance Inputs'!E7,IF($E$3="Semi-Detached",'Utility Allowance Inputs'!E18,IF($E$3="Rowhouse/Townhouse",'Utility Allowance Inputs'!E29,IF($E$3="5+ Units No Elevator",'Utility Allowance Inputs'!E40,IF($E$3="5+ Units With Elevator", 'Utility Allowance Inputs'!E50,0)))))</f>
        <v>0</v>
      </c>
      <c r="F16" s="10">
        <f>IF($E$3="Single Family Attached",'Utility Allowance Inputs'!F7,IF($E$3="Semi-Detached",'Utility Allowance Inputs'!F18,IF($E$3="Rowhouse/Townhouse",'Utility Allowance Inputs'!F29,IF($E$3="5+ Units No Elevator",'Utility Allowance Inputs'!F40,IF($E$3="5+ Units With Elevator", 'Utility Allowance Inputs'!F50,0)))))</f>
        <v>0</v>
      </c>
      <c r="G16" s="189"/>
      <c r="H16" s="189"/>
      <c r="I16" s="185"/>
      <c r="J16" s="185"/>
      <c r="K16" s="185"/>
      <c r="L16" s="185"/>
      <c r="M16" s="185"/>
    </row>
    <row r="17" spans="1:13" x14ac:dyDescent="0.25">
      <c r="A17" s="193" t="s">
        <v>40</v>
      </c>
      <c r="B17" s="10">
        <f>IF($E$3="Single Family Attached",'Utility Allowance Inputs'!B8,IF($E$3="Semi-Detached",'Utility Allowance Inputs'!B19,IF($E$3="Rowhouse/Townhouse",'Utility Allowance Inputs'!B30,IF($E$3="5+ Units No Elevator",'Utility Allowance Inputs'!B41,IF($E$3="5+ Units With Elevator", 'Utility Allowance Inputs'!B51,0)))))</f>
        <v>0</v>
      </c>
      <c r="C17" s="10">
        <f>IF($E$3="Single Family Attached",'Utility Allowance Inputs'!C8,IF($E$3="Semi-Detached",'Utility Allowance Inputs'!C19,IF($E$3="Rowhouse/Townhouse",'Utility Allowance Inputs'!C30,IF($E$3="5+ Units No Elevator",'Utility Allowance Inputs'!C41,IF($E$3="5+ Units With Elevator", 'Utility Allowance Inputs'!C51,0)))))</f>
        <v>0</v>
      </c>
      <c r="D17" s="10">
        <f>IF($E$3="Single Family Attached",'Utility Allowance Inputs'!D8,IF($E$3="Semi-Detached",'Utility Allowance Inputs'!D19,IF($E$3="Rowhouse/Townhouse",'Utility Allowance Inputs'!D30,IF($E$3="5+ Units No Elevator",'Utility Allowance Inputs'!D41,IF($E$3="5+ Units With Elevator", 'Utility Allowance Inputs'!D51,0)))))</f>
        <v>0</v>
      </c>
      <c r="E17" s="10">
        <f>IF($E$3="Single Family Attached",'Utility Allowance Inputs'!E8,IF($E$3="Semi-Detached",'Utility Allowance Inputs'!E19,IF($E$3="Rowhouse/Townhouse",'Utility Allowance Inputs'!E30,IF($E$3="5+ Units No Elevator",'Utility Allowance Inputs'!E41,IF($E$3="5+ Units With Elevator", 'Utility Allowance Inputs'!E51,0)))))</f>
        <v>0</v>
      </c>
      <c r="F17" s="10">
        <f>IF($E$3="Single Family Attached",'Utility Allowance Inputs'!F8,IF($E$3="Semi-Detached",'Utility Allowance Inputs'!F19,IF($E$3="Rowhouse/Townhouse",'Utility Allowance Inputs'!F30,IF($E$3="5+ Units No Elevator",'Utility Allowance Inputs'!F41,IF($E$3="5+ Units With Elevator", 'Utility Allowance Inputs'!F51,0)))))</f>
        <v>0</v>
      </c>
      <c r="G17" s="189"/>
      <c r="H17" s="189"/>
      <c r="I17" s="185"/>
      <c r="J17" s="185"/>
      <c r="K17" s="185"/>
      <c r="L17" s="185"/>
      <c r="M17" s="185"/>
    </row>
    <row r="18" spans="1:13" x14ac:dyDescent="0.25">
      <c r="A18" s="193" t="s">
        <v>174</v>
      </c>
      <c r="B18" s="10">
        <f>IF($E$3="Single Family Attached",'Utility Allowance Inputs'!B9,IF($E$3="Semi-Detached",'Utility Allowance Inputs'!B20,IF($E$3="Rowhouse/Townhouse",'Utility Allowance Inputs'!B31,IF($E$3="5+ Units No Elevator",'Utility Allowance Inputs'!B42,IF($E$3="5+ Units With Elevator", 'Utility Allowance Inputs'!B52,0)))))</f>
        <v>0</v>
      </c>
      <c r="C18" s="10">
        <f>IF($E$3="Single Family Attached",'Utility Allowance Inputs'!C9,IF($E$3="Semi-Detached",'Utility Allowance Inputs'!C20,IF($E$3="Rowhouse/Townhouse",'Utility Allowance Inputs'!C31,IF($E$3="5+ Units No Elevator",'Utility Allowance Inputs'!C42,IF($E$3="5+ Units With Elevator", 'Utility Allowance Inputs'!C52,0)))))</f>
        <v>0</v>
      </c>
      <c r="D18" s="10">
        <f>IF($E$3="Single Family Attached",'Utility Allowance Inputs'!D9,IF($E$3="Semi-Detached",'Utility Allowance Inputs'!D20,IF($E$3="Rowhouse/Townhouse",'Utility Allowance Inputs'!D31,IF($E$3="5+ Units No Elevator",'Utility Allowance Inputs'!D42,IF($E$3="5+ Units With Elevator", 'Utility Allowance Inputs'!D52,0)))))</f>
        <v>0</v>
      </c>
      <c r="E18" s="10">
        <f>IF($E$3="Single Family Attached",'Utility Allowance Inputs'!E9,IF($E$3="Semi-Detached",'Utility Allowance Inputs'!E20,IF($E$3="Rowhouse/Townhouse",'Utility Allowance Inputs'!E31,IF($E$3="5+ Units No Elevator",'Utility Allowance Inputs'!E42,IF($E$3="5+ Units With Elevator", 'Utility Allowance Inputs'!E52,0)))))</f>
        <v>0</v>
      </c>
      <c r="F18" s="10">
        <f>IF($E$3="Single Family Attached",'Utility Allowance Inputs'!F9,IF($E$3="Semi-Detached",'Utility Allowance Inputs'!F20,IF($E$3="Rowhouse/Townhouse",'Utility Allowance Inputs'!F31,IF($E$3="5+ Units No Elevator",'Utility Allowance Inputs'!F42,IF($E$3="5+ Units With Elevator", 'Utility Allowance Inputs'!F52,0)))))</f>
        <v>0</v>
      </c>
      <c r="G18" s="189"/>
      <c r="H18" s="189"/>
      <c r="I18" s="185"/>
      <c r="J18" s="185"/>
      <c r="K18" s="185"/>
      <c r="L18" s="185"/>
      <c r="M18" s="185"/>
    </row>
    <row r="19" spans="1:13" x14ac:dyDescent="0.25">
      <c r="A19" s="193" t="s">
        <v>175</v>
      </c>
      <c r="B19" s="10">
        <f>IF($E$3="Single Family Attached",'Utility Allowance Inputs'!B10,IF($E$3="Semi-Detached",'Utility Allowance Inputs'!B21,IF($E$3="Rowhouse/Townhouse",'Utility Allowance Inputs'!B32,IF($E$3="5+ Units No Elevator",'Utility Allowance Inputs'!B43,IF($E$3="5+ Units With Elevator", 'Utility Allowance Inputs'!B53,0)))))</f>
        <v>0</v>
      </c>
      <c r="C19" s="10">
        <f>IF($E$3="Single Family Attached",'Utility Allowance Inputs'!C10,IF($E$3="Semi-Detached",'Utility Allowance Inputs'!C21,IF($E$3="Rowhouse/Townhouse",'Utility Allowance Inputs'!C32,IF($E$3="5+ Units No Elevator",'Utility Allowance Inputs'!C43,IF($E$3="5+ Units With Elevator", 'Utility Allowance Inputs'!C53,0)))))</f>
        <v>0</v>
      </c>
      <c r="D19" s="10">
        <f>IF($E$3="Single Family Attached",'Utility Allowance Inputs'!D10,IF($E$3="Semi-Detached",'Utility Allowance Inputs'!D21,IF($E$3="Rowhouse/Townhouse",'Utility Allowance Inputs'!D32,IF($E$3="5+ Units No Elevator",'Utility Allowance Inputs'!D43,IF($E$3="5+ Units With Elevator", 'Utility Allowance Inputs'!D53,0)))))</f>
        <v>0</v>
      </c>
      <c r="E19" s="10">
        <f>IF($E$3="Single Family Attached",'Utility Allowance Inputs'!E10,IF($E$3="Semi-Detached",'Utility Allowance Inputs'!E21,IF($E$3="Rowhouse/Townhouse",'Utility Allowance Inputs'!E32,IF($E$3="5+ Units No Elevator",'Utility Allowance Inputs'!E43,IF($E$3="5+ Units With Elevator", 'Utility Allowance Inputs'!E53,0)))))</f>
        <v>0</v>
      </c>
      <c r="F19" s="10">
        <f>IF($E$3="Single Family Attached",'Utility Allowance Inputs'!F10,IF($E$3="Semi-Detached",'Utility Allowance Inputs'!F21,IF($E$3="Rowhouse/Townhouse",'Utility Allowance Inputs'!F32,IF($E$3="5+ Units No Elevator",'Utility Allowance Inputs'!F43,IF($E$3="5+ Units With Elevator", 'Utility Allowance Inputs'!F53,0)))))</f>
        <v>0</v>
      </c>
      <c r="G19" s="189"/>
      <c r="H19" s="189"/>
      <c r="I19" s="185"/>
      <c r="J19" s="185"/>
      <c r="K19" s="185"/>
      <c r="L19" s="185"/>
      <c r="M19" s="185"/>
    </row>
    <row r="20" spans="1:13" x14ac:dyDescent="0.25">
      <c r="A20" s="193" t="s">
        <v>42</v>
      </c>
      <c r="B20" s="10">
        <f>IF($E$3="Single Family Attached",'Utility Allowance Inputs'!B11,IF($E$3="Semi-Detached",'Utility Allowance Inputs'!B22,IF($E$3="Rowhouse/Townhouse",'Utility Allowance Inputs'!B33,IF($E$3="5+ Units No Elevator",'Utility Allowance Inputs'!B44,IF($E$3="5+ Units With Elevator", 'Utility Allowance Inputs'!B54,0)))))</f>
        <v>0</v>
      </c>
      <c r="C20" s="10">
        <f>IF($E$3="Single Family Attached",'Utility Allowance Inputs'!C11,IF($E$3="Semi-Detached",'Utility Allowance Inputs'!C22,IF($E$3="Rowhouse/Townhouse",'Utility Allowance Inputs'!C33,IF($E$3="5+ Units No Elevator",'Utility Allowance Inputs'!C44,IF($E$3="5+ Units With Elevator", 'Utility Allowance Inputs'!C54,0)))))</f>
        <v>0</v>
      </c>
      <c r="D20" s="10">
        <f>IF($E$3="Single Family Attached",'Utility Allowance Inputs'!D11,IF($E$3="Semi-Detached",'Utility Allowance Inputs'!D22,IF($E$3="Rowhouse/Townhouse",'Utility Allowance Inputs'!D33,IF($E$3="5+ Units No Elevator",'Utility Allowance Inputs'!D44,IF($E$3="5+ Units With Elevator", 'Utility Allowance Inputs'!D54,0)))))</f>
        <v>0</v>
      </c>
      <c r="E20" s="10">
        <f>IF($E$3="Single Family Attached",'Utility Allowance Inputs'!E11,IF($E$3="Semi-Detached",'Utility Allowance Inputs'!E22,IF($E$3="Rowhouse/Townhouse",'Utility Allowance Inputs'!E33,IF($E$3="5+ Units No Elevator",'Utility Allowance Inputs'!E44,IF($E$3="5+ Units With Elevator", 'Utility Allowance Inputs'!E54,0)))))</f>
        <v>0</v>
      </c>
      <c r="F20" s="10">
        <f>IF($E$3="Single Family Attached",'Utility Allowance Inputs'!F11,IF($E$3="Semi-Detached",'Utility Allowance Inputs'!F22,IF($E$3="Rowhouse/Townhouse",'Utility Allowance Inputs'!F33,IF($E$3="5+ Units No Elevator",'Utility Allowance Inputs'!F44,IF($E$3="5+ Units With Elevator", 'Utility Allowance Inputs'!F54,0)))))</f>
        <v>0</v>
      </c>
      <c r="G20" s="189"/>
      <c r="H20" s="189"/>
      <c r="I20" s="185"/>
      <c r="J20" s="185"/>
      <c r="K20" s="185"/>
      <c r="L20" s="185"/>
      <c r="M20" s="185"/>
    </row>
    <row r="21" spans="1:13" x14ac:dyDescent="0.25">
      <c r="A21" s="185"/>
      <c r="B21" s="191"/>
      <c r="C21" s="194"/>
      <c r="D21" s="194"/>
      <c r="E21" s="189"/>
      <c r="F21" s="189"/>
      <c r="G21" s="189"/>
      <c r="H21" s="189"/>
      <c r="I21" s="185"/>
      <c r="J21" s="185"/>
      <c r="K21" s="185"/>
      <c r="L21" s="185"/>
      <c r="M21" s="185"/>
    </row>
    <row r="22" spans="1:13" ht="30" customHeight="1" x14ac:dyDescent="0.25">
      <c r="A22" s="195" t="s">
        <v>176</v>
      </c>
      <c r="B22" s="195" t="s">
        <v>177</v>
      </c>
      <c r="C22" s="195" t="s">
        <v>178</v>
      </c>
      <c r="D22" s="195" t="s">
        <v>179</v>
      </c>
      <c r="E22" s="195" t="s">
        <v>180</v>
      </c>
      <c r="F22" s="195" t="s">
        <v>181</v>
      </c>
      <c r="G22" s="195" t="s">
        <v>182</v>
      </c>
    </row>
    <row r="23" spans="1:13" x14ac:dyDescent="0.25">
      <c r="A23" s="213"/>
      <c r="B23" s="214"/>
      <c r="C23" s="214"/>
      <c r="D23" s="215"/>
      <c r="E23" s="215"/>
      <c r="F23" s="217">
        <f t="shared" ref="F23:F42" si="0">(D23-E23)*B23</f>
        <v>0</v>
      </c>
      <c r="G23" s="218">
        <f>F23*12</f>
        <v>0</v>
      </c>
    </row>
    <row r="24" spans="1:13" x14ac:dyDescent="0.25">
      <c r="A24" s="213"/>
      <c r="B24" s="214"/>
      <c r="C24" s="214"/>
      <c r="D24" s="215"/>
      <c r="E24" s="215"/>
      <c r="F24" s="217">
        <f t="shared" si="0"/>
        <v>0</v>
      </c>
      <c r="G24" s="218">
        <f t="shared" ref="G24:G42" si="1">F24*12</f>
        <v>0</v>
      </c>
    </row>
    <row r="25" spans="1:13" x14ac:dyDescent="0.25">
      <c r="A25" s="213"/>
      <c r="B25" s="214"/>
      <c r="C25" s="214"/>
      <c r="D25" s="215"/>
      <c r="E25" s="215"/>
      <c r="F25" s="217">
        <f t="shared" si="0"/>
        <v>0</v>
      </c>
      <c r="G25" s="218">
        <f t="shared" si="1"/>
        <v>0</v>
      </c>
    </row>
    <row r="26" spans="1:13" x14ac:dyDescent="0.25">
      <c r="A26" s="213"/>
      <c r="B26" s="214"/>
      <c r="C26" s="214"/>
      <c r="D26" s="215"/>
      <c r="E26" s="215"/>
      <c r="F26" s="217">
        <f t="shared" si="0"/>
        <v>0</v>
      </c>
      <c r="G26" s="218">
        <f t="shared" si="1"/>
        <v>0</v>
      </c>
    </row>
    <row r="27" spans="1:13" x14ac:dyDescent="0.25">
      <c r="A27" s="213"/>
      <c r="B27" s="214"/>
      <c r="C27" s="214"/>
      <c r="D27" s="215"/>
      <c r="E27" s="215"/>
      <c r="F27" s="217">
        <f t="shared" si="0"/>
        <v>0</v>
      </c>
      <c r="G27" s="218">
        <f t="shared" si="1"/>
        <v>0</v>
      </c>
    </row>
    <row r="28" spans="1:13" x14ac:dyDescent="0.25">
      <c r="A28" s="213"/>
      <c r="B28" s="214"/>
      <c r="C28" s="214"/>
      <c r="D28" s="215"/>
      <c r="E28" s="215"/>
      <c r="F28" s="217">
        <f t="shared" si="0"/>
        <v>0</v>
      </c>
      <c r="G28" s="218">
        <f t="shared" si="1"/>
        <v>0</v>
      </c>
    </row>
    <row r="29" spans="1:13" x14ac:dyDescent="0.25">
      <c r="A29" s="213"/>
      <c r="B29" s="214"/>
      <c r="C29" s="214"/>
      <c r="D29" s="215"/>
      <c r="E29" s="215"/>
      <c r="F29" s="217">
        <f t="shared" si="0"/>
        <v>0</v>
      </c>
      <c r="G29" s="218">
        <f t="shared" si="1"/>
        <v>0</v>
      </c>
    </row>
    <row r="30" spans="1:13" x14ac:dyDescent="0.25">
      <c r="A30" s="213"/>
      <c r="B30" s="214"/>
      <c r="C30" s="214"/>
      <c r="D30" s="215"/>
      <c r="E30" s="215"/>
      <c r="F30" s="217">
        <f t="shared" si="0"/>
        <v>0</v>
      </c>
      <c r="G30" s="218">
        <f t="shared" si="1"/>
        <v>0</v>
      </c>
    </row>
    <row r="31" spans="1:13" x14ac:dyDescent="0.25">
      <c r="A31" s="213"/>
      <c r="B31" s="214"/>
      <c r="C31" s="214"/>
      <c r="D31" s="215"/>
      <c r="E31" s="215"/>
      <c r="F31" s="217">
        <f t="shared" si="0"/>
        <v>0</v>
      </c>
      <c r="G31" s="218">
        <f t="shared" si="1"/>
        <v>0</v>
      </c>
    </row>
    <row r="32" spans="1:13" x14ac:dyDescent="0.25">
      <c r="A32" s="213"/>
      <c r="B32" s="214"/>
      <c r="C32" s="214"/>
      <c r="D32" s="215"/>
      <c r="E32" s="215"/>
      <c r="F32" s="217">
        <f>(D32-E32)*B32</f>
        <v>0</v>
      </c>
      <c r="G32" s="218">
        <f t="shared" si="1"/>
        <v>0</v>
      </c>
    </row>
    <row r="33" spans="1:15" x14ac:dyDescent="0.25">
      <c r="A33" s="213"/>
      <c r="B33" s="214"/>
      <c r="C33" s="214"/>
      <c r="D33" s="215"/>
      <c r="E33" s="215"/>
      <c r="F33" s="217">
        <f>(D33-E33)*B33</f>
        <v>0</v>
      </c>
      <c r="G33" s="218">
        <f t="shared" si="1"/>
        <v>0</v>
      </c>
    </row>
    <row r="34" spans="1:15" x14ac:dyDescent="0.25">
      <c r="A34" s="213"/>
      <c r="B34" s="214"/>
      <c r="C34" s="214"/>
      <c r="D34" s="215"/>
      <c r="E34" s="215"/>
      <c r="F34" s="217">
        <f t="shared" si="0"/>
        <v>0</v>
      </c>
      <c r="G34" s="218">
        <f t="shared" si="1"/>
        <v>0</v>
      </c>
    </row>
    <row r="35" spans="1:15" x14ac:dyDescent="0.25">
      <c r="A35" s="213"/>
      <c r="B35" s="214"/>
      <c r="C35" s="214"/>
      <c r="D35" s="215"/>
      <c r="E35" s="215"/>
      <c r="F35" s="217">
        <f t="shared" si="0"/>
        <v>0</v>
      </c>
      <c r="G35" s="218">
        <f t="shared" si="1"/>
        <v>0</v>
      </c>
    </row>
    <row r="36" spans="1:15" x14ac:dyDescent="0.25">
      <c r="A36" s="213"/>
      <c r="B36" s="214"/>
      <c r="C36" s="214"/>
      <c r="D36" s="215"/>
      <c r="E36" s="215"/>
      <c r="F36" s="217">
        <f t="shared" si="0"/>
        <v>0</v>
      </c>
      <c r="G36" s="218">
        <f t="shared" si="1"/>
        <v>0</v>
      </c>
    </row>
    <row r="37" spans="1:15" x14ac:dyDescent="0.25">
      <c r="A37" s="213"/>
      <c r="B37" s="214"/>
      <c r="C37" s="214"/>
      <c r="D37" s="215"/>
      <c r="E37" s="215"/>
      <c r="F37" s="217">
        <f t="shared" si="0"/>
        <v>0</v>
      </c>
      <c r="G37" s="218">
        <f t="shared" si="1"/>
        <v>0</v>
      </c>
    </row>
    <row r="38" spans="1:15" x14ac:dyDescent="0.25">
      <c r="A38" s="213"/>
      <c r="B38" s="214"/>
      <c r="C38" s="214"/>
      <c r="D38" s="215"/>
      <c r="E38" s="215"/>
      <c r="F38" s="217">
        <f t="shared" si="0"/>
        <v>0</v>
      </c>
      <c r="G38" s="218">
        <f t="shared" si="1"/>
        <v>0</v>
      </c>
    </row>
    <row r="39" spans="1:15" x14ac:dyDescent="0.25">
      <c r="A39" s="213"/>
      <c r="B39" s="214"/>
      <c r="C39" s="214"/>
      <c r="D39" s="215"/>
      <c r="E39" s="215"/>
      <c r="F39" s="217">
        <f t="shared" si="0"/>
        <v>0</v>
      </c>
      <c r="G39" s="218">
        <f t="shared" si="1"/>
        <v>0</v>
      </c>
    </row>
    <row r="40" spans="1:15" x14ac:dyDescent="0.25">
      <c r="A40" s="213"/>
      <c r="B40" s="214"/>
      <c r="C40" s="214"/>
      <c r="D40" s="215"/>
      <c r="E40" s="215"/>
      <c r="F40" s="217">
        <f t="shared" si="0"/>
        <v>0</v>
      </c>
      <c r="G40" s="218">
        <f>F40*12</f>
        <v>0</v>
      </c>
    </row>
    <row r="41" spans="1:15" x14ac:dyDescent="0.25">
      <c r="A41" s="213"/>
      <c r="B41" s="214"/>
      <c r="C41" s="214"/>
      <c r="D41" s="215"/>
      <c r="E41" s="215"/>
      <c r="F41" s="217">
        <f t="shared" si="0"/>
        <v>0</v>
      </c>
      <c r="G41" s="218">
        <f t="shared" si="1"/>
        <v>0</v>
      </c>
    </row>
    <row r="42" spans="1:15" x14ac:dyDescent="0.25">
      <c r="A42" s="213"/>
      <c r="B42" s="214"/>
      <c r="C42" s="214"/>
      <c r="D42" s="215"/>
      <c r="E42" s="215"/>
      <c r="F42" s="217">
        <f t="shared" si="0"/>
        <v>0</v>
      </c>
      <c r="G42" s="218">
        <f t="shared" si="1"/>
        <v>0</v>
      </c>
    </row>
    <row r="43" spans="1:15" x14ac:dyDescent="0.25">
      <c r="A43" s="196"/>
      <c r="B43" s="77"/>
      <c r="C43" s="197"/>
      <c r="D43" s="77"/>
      <c r="E43" s="198"/>
      <c r="F43" s="198"/>
      <c r="G43" s="198"/>
      <c r="H43" s="198"/>
      <c r="I43" s="199"/>
      <c r="J43" s="199"/>
      <c r="K43" s="200"/>
      <c r="L43" s="201"/>
      <c r="M43" s="201"/>
    </row>
    <row r="44" spans="1:15" x14ac:dyDescent="0.25">
      <c r="A44" s="202" t="s">
        <v>183</v>
      </c>
      <c r="B44" s="202"/>
      <c r="C44" s="202"/>
      <c r="D44" s="202"/>
      <c r="E44" s="202"/>
      <c r="F44" s="202"/>
      <c r="G44" s="202"/>
      <c r="H44" s="202"/>
      <c r="I44" s="124"/>
      <c r="J44" s="199"/>
      <c r="K44" s="199"/>
      <c r="L44" s="200"/>
      <c r="M44" s="201"/>
      <c r="N44" s="201"/>
      <c r="O44" s="203"/>
    </row>
    <row r="45" spans="1:15" ht="30" x14ac:dyDescent="0.25">
      <c r="A45" s="9"/>
      <c r="B45" s="204" t="s">
        <v>184</v>
      </c>
      <c r="C45" s="204" t="s">
        <v>185</v>
      </c>
      <c r="D45" s="204" t="s">
        <v>186</v>
      </c>
      <c r="E45" s="205" t="s">
        <v>187</v>
      </c>
      <c r="F45" s="204" t="s">
        <v>188</v>
      </c>
      <c r="G45" s="206" t="s">
        <v>189</v>
      </c>
      <c r="H45" s="206" t="s">
        <v>190</v>
      </c>
      <c r="J45" s="199"/>
      <c r="K45" s="199"/>
      <c r="L45" s="200"/>
      <c r="M45" s="201"/>
      <c r="N45" s="201"/>
    </row>
    <row r="46" spans="1:15" x14ac:dyDescent="0.25">
      <c r="A46" s="207" t="s">
        <v>24</v>
      </c>
      <c r="B46" s="219">
        <f>SUMIFS(B23:B42,C23:C42,"SRO",A23:A42,"HHI Rent (20% AMI)")</f>
        <v>0</v>
      </c>
      <c r="C46" s="219">
        <f>SUMIFS(B23:B42,C23:C42,"SRO",A23:A42,"Very Low Rent Limit (30% AMI)")</f>
        <v>0</v>
      </c>
      <c r="D46" s="219">
        <f>SUMIFS(B23:B42,C23:C42,"SRO",A23:A42,"Low Rent Limit (50% AMI)")</f>
        <v>0</v>
      </c>
      <c r="E46" s="220">
        <f>SUMIFS(B23:B42,C23:C42,"SRO",A23:A42,"Moderate Rent Limit (60% AMI)")</f>
        <v>0</v>
      </c>
      <c r="F46" s="219">
        <f>SUMIFS(B23:B42,C23:C42,"SRO",A23:A42,"Conditional Moderate Rent Limit (70% AMI)")</f>
        <v>0</v>
      </c>
      <c r="G46" s="219">
        <f>SUMIFS(B23:B42,C23:C42,"SRO",A23:A42,"Non-AHTF Units")</f>
        <v>0</v>
      </c>
      <c r="H46" s="219">
        <f>SUMIFS(B23:B42,C23:C42,"SRO",A23:A42,"Super Units")</f>
        <v>0</v>
      </c>
      <c r="I46" s="159">
        <f>SUM(C46:H46)</f>
        <v>0</v>
      </c>
      <c r="J46" s="199"/>
      <c r="K46" s="199"/>
      <c r="L46" s="200"/>
      <c r="M46" s="201"/>
      <c r="N46" s="201"/>
    </row>
    <row r="47" spans="1:15" x14ac:dyDescent="0.25">
      <c r="A47" s="208" t="s">
        <v>164</v>
      </c>
      <c r="B47" s="221">
        <f>SUMIFS(B23:B42,C23:C42,"0",A23:A42,"HHI Rent (20% AMI)")</f>
        <v>0</v>
      </c>
      <c r="C47" s="221">
        <f>SUMIFS(B23:B42,C23:C42,"0",A23:A42,"Very Low Rent Limit (30% AMI)")</f>
        <v>0</v>
      </c>
      <c r="D47" s="221">
        <f>SUMIFS(B23:B42,C23:C42,"0",A23:A42,"Low Rent Limit (50% AMI)")</f>
        <v>0</v>
      </c>
      <c r="E47" s="222">
        <f>SUMIFS(B23:B42,C23:C42,"0",A23:A42,"Moderate Rent Limit (60% AMI)")</f>
        <v>0</v>
      </c>
      <c r="F47" s="221">
        <f>SUMIFS(B23:B42,C23:C42,"0",A23:A42,"Conditional Moderate Rent Limit (70% AMI)")</f>
        <v>0</v>
      </c>
      <c r="G47" s="221">
        <f>SUMIFS(B23:B42,C23:C42,"0",A23:A42,"Non-AHTF Units")</f>
        <v>0</v>
      </c>
      <c r="H47" s="219">
        <f>SUMIFS(B23:B42,C23:C42,"0",A23:A42,"Super Units")</f>
        <v>0</v>
      </c>
      <c r="I47" s="159">
        <f t="shared" ref="I47:I51" si="2">SUM(C47:H47)</f>
        <v>0</v>
      </c>
      <c r="J47" s="199"/>
      <c r="K47" s="199"/>
      <c r="L47" s="200"/>
      <c r="M47" s="201"/>
      <c r="N47" s="201"/>
    </row>
    <row r="48" spans="1:15" x14ac:dyDescent="0.25">
      <c r="A48" s="209" t="s">
        <v>26</v>
      </c>
      <c r="B48" s="221">
        <f>SUMIFS(B23:B42,C23:C42,"1",A23:A42,"HHI Rent (20% AMI)")</f>
        <v>0</v>
      </c>
      <c r="C48" s="221">
        <f>SUMIFS(B23:B42,C23:C42,"1",A23:A42,"Very Low Rent Limit (30% AMI)")</f>
        <v>0</v>
      </c>
      <c r="D48" s="221">
        <f>SUMIFS(B23:B42,C23:C42,"1",A23:A42,"Low Rent Limit (50% AMI)")</f>
        <v>0</v>
      </c>
      <c r="E48" s="222">
        <f>SUMIFS(B23:B42,C23:C42,"1",A23:A42,"Moderate Rent Limit (60% AMI)")</f>
        <v>0</v>
      </c>
      <c r="F48" s="221">
        <f>SUMIFS(B23:B42,C23:C42,"1",A23:A42,"Conditional Moderate Rent Limit (70% AMI)")</f>
        <v>0</v>
      </c>
      <c r="G48" s="221">
        <f>SUMIFS(B23:B42,C23:C42,"1",A23:A42,"Non-AHTF Units")</f>
        <v>0</v>
      </c>
      <c r="H48" s="219">
        <f>SUMIFS(B23:B42,C23:C42,"1",A23:A42,"Super Units")</f>
        <v>0</v>
      </c>
      <c r="I48" s="159">
        <f t="shared" si="2"/>
        <v>0</v>
      </c>
      <c r="J48" s="199"/>
      <c r="K48" s="199"/>
      <c r="L48" s="200"/>
      <c r="M48" s="201"/>
      <c r="N48" s="201"/>
    </row>
    <row r="49" spans="1:14" x14ac:dyDescent="0.25">
      <c r="A49" s="209" t="s">
        <v>27</v>
      </c>
      <c r="B49" s="221">
        <f>SUMIFS(B23:B42,C23:C42,"2",A23:A42,"HHI Rent (20% AMI)")</f>
        <v>0</v>
      </c>
      <c r="C49" s="221">
        <f>SUMIFS(B23:B42,C23:C42,"2",A23:A42,"Very Low Rent Limit (30% AMI)")</f>
        <v>0</v>
      </c>
      <c r="D49" s="221">
        <f>SUMIFS(B23:B42,C23:C42,"2",A23:A42,"Low Rent Limit (50% AMI)")</f>
        <v>0</v>
      </c>
      <c r="E49" s="222">
        <f>SUMIFS(B23:B42,C23:C42,"2",A23:A42,"Moderate Rent Limit (60% AMI)")</f>
        <v>0</v>
      </c>
      <c r="F49" s="221">
        <f>SUMIFS(B23:B42,C23:C42,"2",A23:A42,"Conditional Moderate Rent Limit (70% AMI)")</f>
        <v>0</v>
      </c>
      <c r="G49" s="221">
        <f>SUMIFS(B23:B42,C23:C42,"2",A23:A42,"Non-AHTF Units")</f>
        <v>0</v>
      </c>
      <c r="H49" s="219">
        <f>SUMIFS(B23:B42,C23:C42,"2",A23:A42,"Super Units")</f>
        <v>0</v>
      </c>
      <c r="I49" s="159">
        <f t="shared" si="2"/>
        <v>0</v>
      </c>
      <c r="J49" s="199"/>
      <c r="K49" s="199"/>
      <c r="L49" s="200"/>
      <c r="M49" s="201"/>
      <c r="N49" s="201"/>
    </row>
    <row r="50" spans="1:14" x14ac:dyDescent="0.25">
      <c r="A50" s="209" t="s">
        <v>28</v>
      </c>
      <c r="B50" s="221">
        <f>SUMIFS(B23:B42,C23:C42,"3",A23:A42,"HHI Rent (20% AMI)")</f>
        <v>0</v>
      </c>
      <c r="C50" s="221">
        <f>SUMIFS(B23:B42,C23:C42,"3",A23:A42,"Very Low Rent Limit (30% AMI)")</f>
        <v>0</v>
      </c>
      <c r="D50" s="221">
        <f>SUMIFS(B23:B42,C23:C42,"3",A23:A42,"Low Rent Limit (50% AMI)")</f>
        <v>0</v>
      </c>
      <c r="E50" s="222">
        <f>SUMIFS(B23:B42,C23:C42,"3",A23:A42,"Moderate Rent Limit (60% AMI)")</f>
        <v>0</v>
      </c>
      <c r="F50" s="221">
        <f>SUMIFS(B23:B42,C23:C42,"3",A23:A42,"Conditional Moderate Rent Limit (70% AMI)")</f>
        <v>0</v>
      </c>
      <c r="G50" s="221">
        <f>SUMIFS(B23:B42,C23:C42,"3",A23:A42,"Non-AHTF Units")</f>
        <v>0</v>
      </c>
      <c r="H50" s="219">
        <f>SUMIFS(B23:B42,C23:C42,"3",A23:A42,"Super Units")</f>
        <v>0</v>
      </c>
      <c r="I50" s="159">
        <f t="shared" si="2"/>
        <v>0</v>
      </c>
      <c r="J50" s="199"/>
      <c r="K50" s="199"/>
      <c r="L50" s="200"/>
      <c r="M50" s="201"/>
      <c r="N50" s="201"/>
    </row>
    <row r="51" spans="1:14" x14ac:dyDescent="0.25">
      <c r="A51" s="210" t="s">
        <v>17</v>
      </c>
      <c r="B51" s="222">
        <f t="shared" ref="B51:H51" si="3">SUM(B46:B50)</f>
        <v>0</v>
      </c>
      <c r="C51" s="222">
        <f t="shared" si="3"/>
        <v>0</v>
      </c>
      <c r="D51" s="222">
        <f t="shared" si="3"/>
        <v>0</v>
      </c>
      <c r="E51" s="222">
        <f t="shared" si="3"/>
        <v>0</v>
      </c>
      <c r="F51" s="222">
        <f t="shared" si="3"/>
        <v>0</v>
      </c>
      <c r="G51" s="221">
        <f t="shared" si="3"/>
        <v>0</v>
      </c>
      <c r="H51" s="219">
        <f t="shared" si="3"/>
        <v>0</v>
      </c>
      <c r="I51" s="159">
        <f t="shared" si="2"/>
        <v>0</v>
      </c>
      <c r="J51" s="199"/>
      <c r="K51" s="199"/>
      <c r="L51" s="200"/>
      <c r="M51" s="201"/>
      <c r="N51" s="201"/>
    </row>
    <row r="52" spans="1:14" x14ac:dyDescent="0.25">
      <c r="A52" s="211" t="s">
        <v>191</v>
      </c>
      <c r="B52" s="362">
        <f>IFERROR((((B51*0.2)+C51*0.3)+(D51*0.5)+(E51*0.6)+(F51*0.7))/B55,0)</f>
        <v>0</v>
      </c>
      <c r="C52" s="363"/>
      <c r="D52" s="363"/>
      <c r="E52" s="363"/>
      <c r="F52" s="364"/>
      <c r="G52" s="365" t="str">
        <f>IFERROR(IF(B52&lt;=0.52,"Meets Average Affordability Test","Does Not Meet Average Affordability Test, Please Revise!"),0)</f>
        <v>Meets Average Affordability Test</v>
      </c>
      <c r="H52" s="366"/>
      <c r="J52" s="199"/>
      <c r="K52" s="199"/>
      <c r="L52" s="200"/>
      <c r="M52" s="201"/>
      <c r="N52" s="201"/>
    </row>
    <row r="53" spans="1:14" x14ac:dyDescent="0.25">
      <c r="A53" s="212"/>
      <c r="B53" s="332"/>
      <c r="I53" s="108"/>
      <c r="J53" s="108"/>
      <c r="K53" s="108"/>
      <c r="L53" s="108"/>
      <c r="M53" s="108"/>
    </row>
    <row r="54" spans="1:14" ht="14.45" customHeight="1" x14ac:dyDescent="0.25">
      <c r="A54" s="434"/>
      <c r="B54" s="434"/>
      <c r="C54" s="435"/>
      <c r="D54" s="435"/>
      <c r="E54" s="435"/>
      <c r="F54" s="436"/>
      <c r="G54" s="436"/>
      <c r="H54" s="436"/>
      <c r="I54" s="437"/>
      <c r="J54" s="108"/>
      <c r="K54" s="108"/>
      <c r="L54" s="108"/>
      <c r="M54" s="108"/>
    </row>
    <row r="55" spans="1:14" x14ac:dyDescent="0.25">
      <c r="A55" s="438"/>
      <c r="B55" s="439"/>
      <c r="C55" s="435"/>
      <c r="D55" s="435"/>
      <c r="E55" s="435"/>
      <c r="F55" s="436"/>
      <c r="G55" s="436"/>
      <c r="H55" s="436"/>
      <c r="I55" s="435"/>
      <c r="J55" s="108"/>
      <c r="K55" s="108"/>
      <c r="L55" s="108"/>
      <c r="M55" s="108"/>
      <c r="N55" s="108"/>
    </row>
    <row r="56" spans="1:14" x14ac:dyDescent="0.25">
      <c r="A56" s="438"/>
      <c r="B56" s="439"/>
      <c r="C56" s="435"/>
      <c r="D56" s="435"/>
      <c r="E56" s="435"/>
      <c r="F56" s="440"/>
      <c r="G56" s="440"/>
      <c r="H56" s="440"/>
      <c r="I56" s="435"/>
      <c r="J56" s="108"/>
      <c r="K56" s="108"/>
      <c r="L56" s="108"/>
      <c r="M56" s="108"/>
      <c r="N56" s="108"/>
    </row>
    <row r="57" spans="1:14" ht="15" customHeight="1" x14ac:dyDescent="0.25">
      <c r="A57" s="438"/>
      <c r="B57" s="439"/>
      <c r="C57" s="435"/>
      <c r="D57" s="435"/>
      <c r="E57" s="435"/>
      <c r="F57" s="441"/>
      <c r="G57" s="442"/>
      <c r="H57" s="439"/>
      <c r="I57" s="435"/>
      <c r="J57" s="108"/>
      <c r="K57" s="108"/>
      <c r="L57" s="108"/>
      <c r="M57" s="108"/>
      <c r="N57" s="108"/>
    </row>
    <row r="58" spans="1:14" ht="15" customHeight="1" x14ac:dyDescent="0.25">
      <c r="A58" s="438"/>
      <c r="B58" s="439"/>
      <c r="C58" s="435"/>
      <c r="D58" s="435"/>
      <c r="E58" s="435"/>
      <c r="F58" s="441"/>
      <c r="G58" s="442"/>
      <c r="H58" s="439"/>
      <c r="I58" s="435"/>
      <c r="J58" s="108"/>
      <c r="K58" s="108"/>
      <c r="L58" s="108"/>
      <c r="M58" s="108"/>
      <c r="N58" s="108"/>
    </row>
    <row r="59" spans="1:14" x14ac:dyDescent="0.25">
      <c r="A59" s="438"/>
      <c r="B59" s="443"/>
      <c r="C59" s="435"/>
      <c r="D59" s="435"/>
      <c r="E59" s="435"/>
      <c r="F59" s="444"/>
      <c r="G59" s="445"/>
      <c r="H59" s="439"/>
      <c r="I59" s="435"/>
      <c r="J59" s="108"/>
      <c r="K59" s="108"/>
      <c r="L59" s="108"/>
      <c r="M59" s="108"/>
      <c r="N59" s="108"/>
    </row>
    <row r="60" spans="1:14" x14ac:dyDescent="0.25">
      <c r="A60" s="435"/>
      <c r="B60" s="435"/>
      <c r="C60" s="435"/>
      <c r="D60" s="435"/>
      <c r="E60" s="435"/>
      <c r="F60" s="446"/>
      <c r="G60" s="446"/>
      <c r="H60" s="446"/>
      <c r="I60" s="435"/>
      <c r="J60" s="108"/>
      <c r="K60" s="108"/>
      <c r="L60" s="108"/>
      <c r="M60" s="108"/>
      <c r="N60" s="108"/>
    </row>
    <row r="61" spans="1:14" x14ac:dyDescent="0.25">
      <c r="A61" s="435"/>
      <c r="B61" s="435"/>
      <c r="C61" s="435"/>
      <c r="D61" s="435"/>
      <c r="E61" s="435"/>
      <c r="F61" s="435"/>
      <c r="G61" s="435"/>
      <c r="H61" s="435"/>
      <c r="I61" s="435"/>
    </row>
    <row r="62" spans="1:14" ht="14.45" customHeight="1" x14ac:dyDescent="0.25">
      <c r="A62" s="444"/>
      <c r="B62" s="447"/>
      <c r="C62" s="435"/>
      <c r="D62" s="435"/>
      <c r="E62" s="435"/>
      <c r="F62" s="448"/>
      <c r="G62" s="448"/>
      <c r="H62" s="448"/>
      <c r="I62" s="435"/>
    </row>
    <row r="63" spans="1:14" x14ac:dyDescent="0.25">
      <c r="A63" s="435"/>
      <c r="B63" s="435"/>
      <c r="C63" s="435"/>
      <c r="D63" s="435"/>
      <c r="E63" s="435"/>
      <c r="F63" s="448"/>
      <c r="G63" s="448"/>
      <c r="H63" s="448"/>
      <c r="I63" s="435"/>
    </row>
    <row r="64" spans="1:14" x14ac:dyDescent="0.25">
      <c r="A64" s="435"/>
      <c r="B64" s="435"/>
      <c r="C64" s="435"/>
      <c r="D64" s="435"/>
      <c r="E64" s="435"/>
      <c r="F64" s="440"/>
      <c r="G64" s="440"/>
      <c r="H64" s="440"/>
      <c r="I64" s="435"/>
    </row>
    <row r="65" spans="1:9" x14ac:dyDescent="0.25">
      <c r="A65" s="435"/>
      <c r="B65" s="435"/>
      <c r="C65" s="435"/>
      <c r="D65" s="435"/>
      <c r="E65" s="435"/>
      <c r="F65" s="441"/>
      <c r="G65" s="442"/>
      <c r="H65" s="439"/>
      <c r="I65" s="449"/>
    </row>
    <row r="66" spans="1:9" x14ac:dyDescent="0.25">
      <c r="A66" s="435"/>
      <c r="B66" s="435"/>
      <c r="C66" s="435"/>
      <c r="D66" s="435"/>
      <c r="E66" s="435"/>
      <c r="F66" s="441"/>
      <c r="G66" s="442"/>
      <c r="H66" s="439"/>
      <c r="I66" s="449"/>
    </row>
    <row r="67" spans="1:9" x14ac:dyDescent="0.25">
      <c r="A67" s="435"/>
      <c r="B67" s="435"/>
      <c r="C67" s="435"/>
      <c r="D67" s="435"/>
      <c r="E67" s="435"/>
      <c r="F67" s="444"/>
      <c r="G67" s="445"/>
      <c r="H67" s="439"/>
      <c r="I67" s="449"/>
    </row>
    <row r="68" spans="1:9" x14ac:dyDescent="0.25">
      <c r="A68" s="435"/>
      <c r="B68" s="435"/>
      <c r="C68" s="435"/>
      <c r="D68" s="435"/>
      <c r="E68" s="435"/>
      <c r="F68" s="446"/>
      <c r="G68" s="446"/>
      <c r="H68" s="446"/>
      <c r="I68" s="435"/>
    </row>
    <row r="69" spans="1:9" x14ac:dyDescent="0.25">
      <c r="A69" s="435"/>
      <c r="B69" s="435"/>
      <c r="C69" s="435"/>
      <c r="D69" s="435"/>
      <c r="E69" s="435"/>
      <c r="F69" s="435"/>
      <c r="G69" s="435"/>
      <c r="H69" s="435"/>
      <c r="I69" s="435"/>
    </row>
  </sheetData>
  <sheetProtection algorithmName="SHA-512" hashValue="AZ1NR01GHTKt3hoETO2IXjpgKybJKWXETKtbXNUJa4/dIJ72IOdtxrFw0Az1QVgOxH2e559rdQK6zf/GpIGKLA==" saltValue="Pr01uKJ0bjBitqjeucxNKQ==" spinCount="100000" sheet="1" objects="1" scenarios="1" selectLockedCells="1"/>
  <mergeCells count="8">
    <mergeCell ref="F60:H60"/>
    <mergeCell ref="F68:H68"/>
    <mergeCell ref="A4:F4"/>
    <mergeCell ref="A11:F11"/>
    <mergeCell ref="B52:F52"/>
    <mergeCell ref="G52:H52"/>
    <mergeCell ref="A54:B54"/>
    <mergeCell ref="F54:H55"/>
  </mergeCells>
  <conditionalFormatting sqref="B52">
    <cfRule type="expression" dxfId="3" priority="4">
      <formula>$B$52&gt;0.52</formula>
    </cfRule>
    <cfRule type="expression" dxfId="2" priority="5">
      <formula>$B$52&lt;=0.52</formula>
    </cfRule>
  </conditionalFormatting>
  <conditionalFormatting sqref="G52">
    <cfRule type="containsText" dxfId="1" priority="1" operator="containsText" text="Does Not Meet Average Affordability Test, Please Revise!">
      <formula>NOT(ISERROR(SEARCH("Does Not Meet Average Affordability Test, Please Revise!",G52)))</formula>
    </cfRule>
    <cfRule type="containsText" dxfId="0" priority="2" operator="containsText" text="Meets Average Affordability Test">
      <formula>NOT(ISERROR(SEARCH("Meets Average Affordability Test",G52)))</formula>
    </cfRule>
  </conditionalFormatting>
  <dataValidations count="2">
    <dataValidation type="custom" allowBlank="1" showInputMessage="1" showErrorMessage="1" error="The number of subsidized units cannot be greater than the number of units for this row._x000a_" sqref="K43 L44:L52" xr:uid="{264698D9-A0CC-47B6-9049-611D591E9CD1}">
      <formula1>K43&lt;=B43</formula1>
    </dataValidation>
    <dataValidation type="whole" allowBlank="1" showInputMessage="1" showErrorMessage="1" sqref="B23:B43" xr:uid="{A0F4A508-0A0F-402C-A695-FEE68AE220A9}">
      <formula1>0</formula1>
      <formula2>1000</formula2>
    </dataValidation>
  </dataValidations>
  <printOptions horizontalCentered="1"/>
  <pageMargins left="0.2" right="0.2" top="0.25" bottom="0.25" header="0.3" footer="0.3"/>
  <pageSetup scale="66"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58968D7-6479-49C6-83ED-F5BACCBD14C9}">
          <x14:formula1>
            <xm:f>Inputs!$I$2:$I$8</xm:f>
          </x14:formula1>
          <xm:sqref>A23:A42</xm:sqref>
        </x14:dataValidation>
        <x14:dataValidation type="list" allowBlank="1" showInputMessage="1" showErrorMessage="1" xr:uid="{7ACEC3D2-F1A7-4F26-803B-15DED691C14A}">
          <x14:formula1>
            <xm:f>Inputs!$J$2:$J$6</xm:f>
          </x14:formula1>
          <xm:sqref>C34:C42</xm:sqref>
        </x14:dataValidation>
        <x14:dataValidation type="list" allowBlank="1" showInputMessage="1" showErrorMessage="1" xr:uid="{E853B93E-AB8E-4A48-8FC6-DB485D0A6101}">
          <x14:formula1>
            <xm:f>'Utility Allowance Inputs'!$H$3:$H$7</xm:f>
          </x14:formula1>
          <xm:sqref>E3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2CAC2-9385-40E0-B49F-97EB2790665C}">
  <dimension ref="A1:AH90"/>
  <sheetViews>
    <sheetView zoomScaleNormal="100" workbookViewId="0">
      <selection activeCell="C4" sqref="C4:D4"/>
    </sheetView>
  </sheetViews>
  <sheetFormatPr defaultRowHeight="15" outlineLevelRow="1" x14ac:dyDescent="0.25"/>
  <cols>
    <col min="1" max="1" width="54.85546875" bestFit="1" customWidth="1"/>
    <col min="2" max="2" width="0" hidden="1" customWidth="1"/>
    <col min="3" max="4" width="5.5703125" customWidth="1"/>
    <col min="5" max="7" width="9" bestFit="1" customWidth="1"/>
    <col min="8" max="8" width="9" customWidth="1"/>
    <col min="9" max="24" width="9" bestFit="1" customWidth="1"/>
  </cols>
  <sheetData>
    <row r="1" spans="1:34" ht="18.75" x14ac:dyDescent="0.25">
      <c r="A1" s="106" t="s">
        <v>443</v>
      </c>
      <c r="B1" s="107"/>
      <c r="C1" s="108"/>
      <c r="D1" s="108"/>
      <c r="E1" s="108"/>
      <c r="F1" s="108"/>
      <c r="G1" s="108"/>
      <c r="H1" s="108"/>
      <c r="I1" s="108"/>
      <c r="J1" s="108"/>
      <c r="K1" s="108"/>
      <c r="L1" s="108"/>
      <c r="M1" s="108"/>
      <c r="N1" s="108"/>
      <c r="O1" s="108"/>
      <c r="P1" s="108"/>
      <c r="Q1" s="108"/>
      <c r="R1" s="108"/>
      <c r="S1" s="3"/>
      <c r="T1" s="3"/>
      <c r="U1" s="109"/>
      <c r="V1" s="109"/>
      <c r="W1" s="109"/>
      <c r="X1" s="110"/>
    </row>
    <row r="2" spans="1:34" ht="18.75" x14ac:dyDescent="0.3">
      <c r="A2" s="312">
        <f>'Site Info'!B2</f>
        <v>0</v>
      </c>
      <c r="B2" s="111"/>
      <c r="C2" s="112"/>
      <c r="D2" s="112"/>
      <c r="E2" s="369" t="s">
        <v>196</v>
      </c>
      <c r="F2" s="369"/>
      <c r="G2" s="369"/>
      <c r="H2" s="369"/>
      <c r="I2" s="369"/>
      <c r="J2" s="369"/>
      <c r="K2" s="369"/>
      <c r="L2" s="369"/>
      <c r="M2" s="369"/>
      <c r="N2" s="369"/>
      <c r="O2" s="369"/>
      <c r="P2" s="369"/>
      <c r="Q2" s="369"/>
      <c r="R2" s="369"/>
      <c r="S2" s="369"/>
      <c r="T2" s="369"/>
      <c r="U2" s="369"/>
      <c r="V2" s="369"/>
      <c r="W2" s="369"/>
      <c r="X2" s="369"/>
    </row>
    <row r="3" spans="1:34" ht="28.9" customHeight="1" x14ac:dyDescent="0.25">
      <c r="A3" s="113" t="s">
        <v>197</v>
      </c>
      <c r="B3" s="114"/>
      <c r="C3" s="370" t="s">
        <v>198</v>
      </c>
      <c r="D3" s="371"/>
      <c r="E3" s="7">
        <v>1</v>
      </c>
      <c r="F3" s="7">
        <v>2</v>
      </c>
      <c r="G3" s="7">
        <v>3</v>
      </c>
      <c r="H3" s="7">
        <v>4</v>
      </c>
      <c r="I3" s="7">
        <v>5</v>
      </c>
      <c r="J3" s="7">
        <v>6</v>
      </c>
      <c r="K3" s="7">
        <v>7</v>
      </c>
      <c r="L3" s="7">
        <v>8</v>
      </c>
      <c r="M3" s="7">
        <v>9</v>
      </c>
      <c r="N3" s="7">
        <v>10</v>
      </c>
      <c r="O3" s="7">
        <v>11</v>
      </c>
      <c r="P3" s="7">
        <v>12</v>
      </c>
      <c r="Q3" s="7">
        <v>13</v>
      </c>
      <c r="R3" s="7">
        <v>14</v>
      </c>
      <c r="S3" s="7">
        <v>15</v>
      </c>
      <c r="T3" s="7">
        <v>16</v>
      </c>
      <c r="U3" s="7">
        <v>17</v>
      </c>
      <c r="V3" s="7">
        <v>18</v>
      </c>
      <c r="W3" s="7">
        <v>19</v>
      </c>
      <c r="X3" s="7">
        <v>20</v>
      </c>
      <c r="Y3" s="7">
        <v>21</v>
      </c>
      <c r="Z3" s="7">
        <v>22</v>
      </c>
      <c r="AA3" s="7">
        <v>23</v>
      </c>
      <c r="AB3" s="7">
        <v>24</v>
      </c>
      <c r="AC3" s="7">
        <v>25</v>
      </c>
      <c r="AD3" s="7">
        <v>26</v>
      </c>
      <c r="AE3" s="7">
        <v>27</v>
      </c>
      <c r="AF3" s="7">
        <v>28</v>
      </c>
      <c r="AG3" s="7">
        <v>29</v>
      </c>
      <c r="AH3" s="7">
        <v>30</v>
      </c>
    </row>
    <row r="4" spans="1:34" x14ac:dyDescent="0.25">
      <c r="A4" s="115" t="s">
        <v>195</v>
      </c>
      <c r="B4" s="108"/>
      <c r="C4" s="372">
        <v>0</v>
      </c>
      <c r="D4" s="373"/>
      <c r="E4" s="318">
        <f>'Unit Mix'!B59</f>
        <v>0</v>
      </c>
      <c r="F4" s="319" t="str">
        <f>IF($C$4=0,"0",(E4*($C$4+1)))</f>
        <v>0</v>
      </c>
      <c r="G4" s="319" t="str">
        <f t="shared" ref="G4:W4" si="0">IF($C$4=0,"0",(F4*($C$4+1)))</f>
        <v>0</v>
      </c>
      <c r="H4" s="319" t="str">
        <f t="shared" si="0"/>
        <v>0</v>
      </c>
      <c r="I4" s="319" t="str">
        <f t="shared" si="0"/>
        <v>0</v>
      </c>
      <c r="J4" s="319" t="str">
        <f t="shared" si="0"/>
        <v>0</v>
      </c>
      <c r="K4" s="319" t="str">
        <f t="shared" si="0"/>
        <v>0</v>
      </c>
      <c r="L4" s="319" t="str">
        <f t="shared" si="0"/>
        <v>0</v>
      </c>
      <c r="M4" s="319" t="str">
        <f t="shared" si="0"/>
        <v>0</v>
      </c>
      <c r="N4" s="319" t="str">
        <f t="shared" si="0"/>
        <v>0</v>
      </c>
      <c r="O4" s="319" t="str">
        <f t="shared" si="0"/>
        <v>0</v>
      </c>
      <c r="P4" s="319" t="str">
        <f t="shared" si="0"/>
        <v>0</v>
      </c>
      <c r="Q4" s="319" t="str">
        <f t="shared" si="0"/>
        <v>0</v>
      </c>
      <c r="R4" s="319" t="str">
        <f t="shared" si="0"/>
        <v>0</v>
      </c>
      <c r="S4" s="319" t="str">
        <f t="shared" si="0"/>
        <v>0</v>
      </c>
      <c r="T4" s="319" t="str">
        <f t="shared" si="0"/>
        <v>0</v>
      </c>
      <c r="U4" s="319" t="str">
        <f t="shared" si="0"/>
        <v>0</v>
      </c>
      <c r="V4" s="319" t="str">
        <f t="shared" si="0"/>
        <v>0</v>
      </c>
      <c r="W4" s="319" t="str">
        <f t="shared" si="0"/>
        <v>0</v>
      </c>
      <c r="X4" s="319" t="str">
        <f>IF($C$4=0,"0",(W4*($C$4+1)))</f>
        <v>0</v>
      </c>
      <c r="Y4" s="319" t="str">
        <f t="shared" ref="Y4" si="1">IF($C$4=0,"0",(X4*($C$4+1)))</f>
        <v>0</v>
      </c>
      <c r="Z4" s="319" t="str">
        <f t="shared" ref="Z4" si="2">IF($C$4=0,"0",(Y4*($C$4+1)))</f>
        <v>0</v>
      </c>
      <c r="AA4" s="319" t="str">
        <f t="shared" ref="AA4" si="3">IF($C$4=0,"0",(Z4*($C$4+1)))</f>
        <v>0</v>
      </c>
      <c r="AB4" s="319" t="str">
        <f t="shared" ref="AB4" si="4">IF($C$4=0,"0",(AA4*($C$4+1)))</f>
        <v>0</v>
      </c>
      <c r="AC4" s="319" t="str">
        <f t="shared" ref="AC4" si="5">IF($C$4=0,"0",(AB4*($C$4+1)))</f>
        <v>0</v>
      </c>
      <c r="AD4" s="319" t="str">
        <f t="shared" ref="AD4" si="6">IF($C$4=0,"0",(AC4*($C$4+1)))</f>
        <v>0</v>
      </c>
      <c r="AE4" s="319" t="str">
        <f t="shared" ref="AE4" si="7">IF($C$4=0,"0",(AD4*($C$4+1)))</f>
        <v>0</v>
      </c>
      <c r="AF4" s="319" t="str">
        <f t="shared" ref="AF4" si="8">IF($C$4=0,"0",(AE4*($C$4+1)))</f>
        <v>0</v>
      </c>
      <c r="AG4" s="319" t="str">
        <f t="shared" ref="AG4" si="9">IF($C$4=0,"0",(AF4*($C$4+1)))</f>
        <v>0</v>
      </c>
      <c r="AH4" s="319" t="str">
        <f t="shared" ref="AH4" si="10">IF($C$4=0,"0",(AG4*($C$4+1)))</f>
        <v>0</v>
      </c>
    </row>
    <row r="5" spans="1:34" x14ac:dyDescent="0.25">
      <c r="A5" s="108" t="s">
        <v>199</v>
      </c>
      <c r="B5" s="108"/>
      <c r="C5" s="374">
        <v>0</v>
      </c>
      <c r="D5" s="375"/>
      <c r="E5" s="164">
        <f>-$C$5*E4</f>
        <v>0</v>
      </c>
      <c r="F5" s="164">
        <f t="shared" ref="F5:X5" si="11">-$C$5*F4</f>
        <v>0</v>
      </c>
      <c r="G5" s="164">
        <f t="shared" si="11"/>
        <v>0</v>
      </c>
      <c r="H5" s="164">
        <f t="shared" si="11"/>
        <v>0</v>
      </c>
      <c r="I5" s="164">
        <f t="shared" si="11"/>
        <v>0</v>
      </c>
      <c r="J5" s="164">
        <f t="shared" si="11"/>
        <v>0</v>
      </c>
      <c r="K5" s="164">
        <f t="shared" si="11"/>
        <v>0</v>
      </c>
      <c r="L5" s="164">
        <f t="shared" si="11"/>
        <v>0</v>
      </c>
      <c r="M5" s="164">
        <f t="shared" si="11"/>
        <v>0</v>
      </c>
      <c r="N5" s="164">
        <f t="shared" si="11"/>
        <v>0</v>
      </c>
      <c r="O5" s="164">
        <f t="shared" si="11"/>
        <v>0</v>
      </c>
      <c r="P5" s="164">
        <f t="shared" si="11"/>
        <v>0</v>
      </c>
      <c r="Q5" s="164">
        <f t="shared" si="11"/>
        <v>0</v>
      </c>
      <c r="R5" s="164">
        <f t="shared" si="11"/>
        <v>0</v>
      </c>
      <c r="S5" s="164">
        <f t="shared" si="11"/>
        <v>0</v>
      </c>
      <c r="T5" s="164">
        <f t="shared" si="11"/>
        <v>0</v>
      </c>
      <c r="U5" s="164">
        <f t="shared" si="11"/>
        <v>0</v>
      </c>
      <c r="V5" s="164">
        <f t="shared" si="11"/>
        <v>0</v>
      </c>
      <c r="W5" s="164">
        <f t="shared" si="11"/>
        <v>0</v>
      </c>
      <c r="X5" s="164">
        <f t="shared" si="11"/>
        <v>0</v>
      </c>
      <c r="Y5" s="164">
        <f t="shared" ref="Y5:AH5" si="12">-$C$5*Y4</f>
        <v>0</v>
      </c>
      <c r="Z5" s="164">
        <f t="shared" si="12"/>
        <v>0</v>
      </c>
      <c r="AA5" s="164">
        <f t="shared" si="12"/>
        <v>0</v>
      </c>
      <c r="AB5" s="164">
        <f t="shared" si="12"/>
        <v>0</v>
      </c>
      <c r="AC5" s="164">
        <f t="shared" si="12"/>
        <v>0</v>
      </c>
      <c r="AD5" s="164">
        <f t="shared" si="12"/>
        <v>0</v>
      </c>
      <c r="AE5" s="164">
        <f t="shared" si="12"/>
        <v>0</v>
      </c>
      <c r="AF5" s="164">
        <f t="shared" si="12"/>
        <v>0</v>
      </c>
      <c r="AG5" s="164">
        <f t="shared" si="12"/>
        <v>0</v>
      </c>
      <c r="AH5" s="164">
        <f t="shared" si="12"/>
        <v>0</v>
      </c>
    </row>
    <row r="6" spans="1:34" x14ac:dyDescent="0.25">
      <c r="A6" s="108" t="s">
        <v>200</v>
      </c>
      <c r="B6" s="108"/>
      <c r="C6" s="376"/>
      <c r="D6" s="377"/>
      <c r="E6" s="164">
        <f>E4+E5</f>
        <v>0</v>
      </c>
      <c r="F6" s="164">
        <f t="shared" ref="F6:X6" si="13">F4+F5</f>
        <v>0</v>
      </c>
      <c r="G6" s="164">
        <f t="shared" si="13"/>
        <v>0</v>
      </c>
      <c r="H6" s="164">
        <f t="shared" si="13"/>
        <v>0</v>
      </c>
      <c r="I6" s="164">
        <f t="shared" si="13"/>
        <v>0</v>
      </c>
      <c r="J6" s="164">
        <f t="shared" si="13"/>
        <v>0</v>
      </c>
      <c r="K6" s="164">
        <f t="shared" si="13"/>
        <v>0</v>
      </c>
      <c r="L6" s="164">
        <f t="shared" si="13"/>
        <v>0</v>
      </c>
      <c r="M6" s="164">
        <f t="shared" si="13"/>
        <v>0</v>
      </c>
      <c r="N6" s="164">
        <f t="shared" si="13"/>
        <v>0</v>
      </c>
      <c r="O6" s="164">
        <f t="shared" si="13"/>
        <v>0</v>
      </c>
      <c r="P6" s="164">
        <f t="shared" si="13"/>
        <v>0</v>
      </c>
      <c r="Q6" s="164">
        <f t="shared" si="13"/>
        <v>0</v>
      </c>
      <c r="R6" s="164">
        <f t="shared" si="13"/>
        <v>0</v>
      </c>
      <c r="S6" s="164">
        <f t="shared" si="13"/>
        <v>0</v>
      </c>
      <c r="T6" s="164">
        <f t="shared" si="13"/>
        <v>0</v>
      </c>
      <c r="U6" s="164">
        <f t="shared" si="13"/>
        <v>0</v>
      </c>
      <c r="V6" s="164">
        <f t="shared" si="13"/>
        <v>0</v>
      </c>
      <c r="W6" s="164">
        <f t="shared" si="13"/>
        <v>0</v>
      </c>
      <c r="X6" s="164">
        <f t="shared" si="13"/>
        <v>0</v>
      </c>
      <c r="Y6" s="164">
        <f t="shared" ref="Y6:AH6" si="14">Y4+Y5</f>
        <v>0</v>
      </c>
      <c r="Z6" s="164">
        <f t="shared" si="14"/>
        <v>0</v>
      </c>
      <c r="AA6" s="164">
        <f t="shared" si="14"/>
        <v>0</v>
      </c>
      <c r="AB6" s="164">
        <f t="shared" si="14"/>
        <v>0</v>
      </c>
      <c r="AC6" s="164">
        <f t="shared" si="14"/>
        <v>0</v>
      </c>
      <c r="AD6" s="164">
        <f t="shared" si="14"/>
        <v>0</v>
      </c>
      <c r="AE6" s="164">
        <f t="shared" si="14"/>
        <v>0</v>
      </c>
      <c r="AF6" s="164">
        <f t="shared" si="14"/>
        <v>0</v>
      </c>
      <c r="AG6" s="164">
        <f t="shared" si="14"/>
        <v>0</v>
      </c>
      <c r="AH6" s="164">
        <f t="shared" si="14"/>
        <v>0</v>
      </c>
    </row>
    <row r="7" spans="1:34" x14ac:dyDescent="0.25">
      <c r="A7" s="116" t="s">
        <v>201</v>
      </c>
      <c r="B7" s="108"/>
      <c r="C7" s="372">
        <v>0</v>
      </c>
      <c r="D7" s="373"/>
      <c r="E7" s="171">
        <v>0</v>
      </c>
      <c r="F7" s="165" t="str">
        <f>IF($C$7=0,"0",(E7*($C$7+1)))</f>
        <v>0</v>
      </c>
      <c r="G7" s="165" t="str">
        <f t="shared" ref="G7:X7" si="15">IF($C$7=0,"0",(F7*($C$7+1)))</f>
        <v>0</v>
      </c>
      <c r="H7" s="165" t="str">
        <f t="shared" si="15"/>
        <v>0</v>
      </c>
      <c r="I7" s="165" t="str">
        <f t="shared" si="15"/>
        <v>0</v>
      </c>
      <c r="J7" s="165" t="str">
        <f t="shared" si="15"/>
        <v>0</v>
      </c>
      <c r="K7" s="165" t="str">
        <f t="shared" si="15"/>
        <v>0</v>
      </c>
      <c r="L7" s="165" t="str">
        <f t="shared" si="15"/>
        <v>0</v>
      </c>
      <c r="M7" s="165" t="str">
        <f t="shared" si="15"/>
        <v>0</v>
      </c>
      <c r="N7" s="165" t="str">
        <f t="shared" si="15"/>
        <v>0</v>
      </c>
      <c r="O7" s="165" t="str">
        <f t="shared" si="15"/>
        <v>0</v>
      </c>
      <c r="P7" s="165" t="str">
        <f t="shared" si="15"/>
        <v>0</v>
      </c>
      <c r="Q7" s="165" t="str">
        <f t="shared" si="15"/>
        <v>0</v>
      </c>
      <c r="R7" s="165" t="str">
        <f t="shared" si="15"/>
        <v>0</v>
      </c>
      <c r="S7" s="165" t="str">
        <f t="shared" si="15"/>
        <v>0</v>
      </c>
      <c r="T7" s="165" t="str">
        <f t="shared" si="15"/>
        <v>0</v>
      </c>
      <c r="U7" s="165" t="str">
        <f t="shared" si="15"/>
        <v>0</v>
      </c>
      <c r="V7" s="165" t="str">
        <f t="shared" si="15"/>
        <v>0</v>
      </c>
      <c r="W7" s="165" t="str">
        <f t="shared" si="15"/>
        <v>0</v>
      </c>
      <c r="X7" s="165" t="str">
        <f t="shared" si="15"/>
        <v>0</v>
      </c>
      <c r="Y7" s="165" t="str">
        <f t="shared" ref="Y7" si="16">IF($C$7=0,"0",(X7*($C$7+1)))</f>
        <v>0</v>
      </c>
      <c r="Z7" s="165" t="str">
        <f t="shared" ref="Z7" si="17">IF($C$7=0,"0",(Y7*($C$7+1)))</f>
        <v>0</v>
      </c>
      <c r="AA7" s="165" t="str">
        <f t="shared" ref="AA7" si="18">IF($C$7=0,"0",(Z7*($C$7+1)))</f>
        <v>0</v>
      </c>
      <c r="AB7" s="165" t="str">
        <f t="shared" ref="AB7" si="19">IF($C$7=0,"0",(AA7*($C$7+1)))</f>
        <v>0</v>
      </c>
      <c r="AC7" s="165" t="str">
        <f t="shared" ref="AC7" si="20">IF($C$7=0,"0",(AB7*($C$7+1)))</f>
        <v>0</v>
      </c>
      <c r="AD7" s="165" t="str">
        <f t="shared" ref="AD7" si="21">IF($C$7=0,"0",(AC7*($C$7+1)))</f>
        <v>0</v>
      </c>
      <c r="AE7" s="165" t="str">
        <f t="shared" ref="AE7" si="22">IF($C$7=0,"0",(AD7*($C$7+1)))</f>
        <v>0</v>
      </c>
      <c r="AF7" s="165" t="str">
        <f t="shared" ref="AF7" si="23">IF($C$7=0,"0",(AE7*($C$7+1)))</f>
        <v>0</v>
      </c>
      <c r="AG7" s="165" t="str">
        <f t="shared" ref="AG7" si="24">IF($C$7=0,"0",(AF7*($C$7+1)))</f>
        <v>0</v>
      </c>
      <c r="AH7" s="165" t="str">
        <f t="shared" ref="AH7" si="25">IF($C$7=0,"0",(AG7*($C$7+1)))</f>
        <v>0</v>
      </c>
    </row>
    <row r="8" spans="1:34" ht="15.75" thickBot="1" x14ac:dyDescent="0.3">
      <c r="A8" s="117" t="s">
        <v>202</v>
      </c>
      <c r="B8" s="118"/>
      <c r="C8" s="378">
        <v>0</v>
      </c>
      <c r="D8" s="379"/>
      <c r="E8" s="172">
        <v>0</v>
      </c>
      <c r="F8" s="166" t="str">
        <f>IF($C$8=0,"0",(E8*($C$8+1)))</f>
        <v>0</v>
      </c>
      <c r="G8" s="166" t="str">
        <f t="shared" ref="G8:X8" si="26">IF($C$8=0,"0",(F8*($C$8+1)))</f>
        <v>0</v>
      </c>
      <c r="H8" s="166" t="str">
        <f t="shared" si="26"/>
        <v>0</v>
      </c>
      <c r="I8" s="166" t="str">
        <f t="shared" si="26"/>
        <v>0</v>
      </c>
      <c r="J8" s="166" t="str">
        <f t="shared" si="26"/>
        <v>0</v>
      </c>
      <c r="K8" s="166" t="str">
        <f t="shared" si="26"/>
        <v>0</v>
      </c>
      <c r="L8" s="166" t="str">
        <f t="shared" si="26"/>
        <v>0</v>
      </c>
      <c r="M8" s="166" t="str">
        <f t="shared" si="26"/>
        <v>0</v>
      </c>
      <c r="N8" s="166" t="str">
        <f t="shared" si="26"/>
        <v>0</v>
      </c>
      <c r="O8" s="166" t="str">
        <f t="shared" si="26"/>
        <v>0</v>
      </c>
      <c r="P8" s="166" t="str">
        <f t="shared" si="26"/>
        <v>0</v>
      </c>
      <c r="Q8" s="166" t="str">
        <f t="shared" si="26"/>
        <v>0</v>
      </c>
      <c r="R8" s="166" t="str">
        <f t="shared" si="26"/>
        <v>0</v>
      </c>
      <c r="S8" s="166" t="str">
        <f t="shared" si="26"/>
        <v>0</v>
      </c>
      <c r="T8" s="166" t="str">
        <f t="shared" si="26"/>
        <v>0</v>
      </c>
      <c r="U8" s="166" t="str">
        <f t="shared" si="26"/>
        <v>0</v>
      </c>
      <c r="V8" s="166" t="str">
        <f t="shared" si="26"/>
        <v>0</v>
      </c>
      <c r="W8" s="166" t="str">
        <f t="shared" si="26"/>
        <v>0</v>
      </c>
      <c r="X8" s="166" t="str">
        <f t="shared" si="26"/>
        <v>0</v>
      </c>
      <c r="Y8" s="166" t="str">
        <f t="shared" ref="Y8" si="27">IF($C$8=0,"0",(X8*($C$8+1)))</f>
        <v>0</v>
      </c>
      <c r="Z8" s="166" t="str">
        <f t="shared" ref="Z8" si="28">IF($C$8=0,"0",(Y8*($C$8+1)))</f>
        <v>0</v>
      </c>
      <c r="AA8" s="166" t="str">
        <f t="shared" ref="AA8" si="29">IF($C$8=0,"0",(Z8*($C$8+1)))</f>
        <v>0</v>
      </c>
      <c r="AB8" s="166" t="str">
        <f t="shared" ref="AB8" si="30">IF($C$8=0,"0",(AA8*($C$8+1)))</f>
        <v>0</v>
      </c>
      <c r="AC8" s="166" t="str">
        <f t="shared" ref="AC8" si="31">IF($C$8=0,"0",(AB8*($C$8+1)))</f>
        <v>0</v>
      </c>
      <c r="AD8" s="166" t="str">
        <f t="shared" ref="AD8" si="32">IF($C$8=0,"0",(AC8*($C$8+1)))</f>
        <v>0</v>
      </c>
      <c r="AE8" s="166" t="str">
        <f t="shared" ref="AE8" si="33">IF($C$8=0,"0",(AD8*($C$8+1)))</f>
        <v>0</v>
      </c>
      <c r="AF8" s="166" t="str">
        <f t="shared" ref="AF8" si="34">IF($C$8=0,"0",(AE8*($C$8+1)))</f>
        <v>0</v>
      </c>
      <c r="AG8" s="166" t="str">
        <f t="shared" ref="AG8" si="35">IF($C$8=0,"0",(AF8*($C$8+1)))</f>
        <v>0</v>
      </c>
      <c r="AH8" s="166" t="str">
        <f t="shared" ref="AH8" si="36">IF($C$8=0,"0",(AG8*($C$8+1)))</f>
        <v>0</v>
      </c>
    </row>
    <row r="9" spans="1:34" ht="15.75" thickTop="1" x14ac:dyDescent="0.25">
      <c r="A9" s="119" t="s">
        <v>203</v>
      </c>
      <c r="B9" s="119"/>
      <c r="C9" s="380"/>
      <c r="D9" s="381"/>
      <c r="E9" s="120">
        <f>SUM(E6:E8)</f>
        <v>0</v>
      </c>
      <c r="F9" s="120">
        <f t="shared" ref="F9:R9" si="37">SUM(F6:F8)</f>
        <v>0</v>
      </c>
      <c r="G9" s="120">
        <f>SUM(G6:G8)</f>
        <v>0</v>
      </c>
      <c r="H9" s="120">
        <f t="shared" si="37"/>
        <v>0</v>
      </c>
      <c r="I9" s="120">
        <f t="shared" si="37"/>
        <v>0</v>
      </c>
      <c r="J9" s="120">
        <f t="shared" si="37"/>
        <v>0</v>
      </c>
      <c r="K9" s="120">
        <f t="shared" si="37"/>
        <v>0</v>
      </c>
      <c r="L9" s="120">
        <f t="shared" si="37"/>
        <v>0</v>
      </c>
      <c r="M9" s="120">
        <f t="shared" si="37"/>
        <v>0</v>
      </c>
      <c r="N9" s="120">
        <f t="shared" si="37"/>
        <v>0</v>
      </c>
      <c r="O9" s="120">
        <f t="shared" si="37"/>
        <v>0</v>
      </c>
      <c r="P9" s="120">
        <f t="shared" si="37"/>
        <v>0</v>
      </c>
      <c r="Q9" s="120">
        <f t="shared" si="37"/>
        <v>0</v>
      </c>
      <c r="R9" s="120">
        <f t="shared" si="37"/>
        <v>0</v>
      </c>
      <c r="S9" s="120">
        <f>SUM(S6:S8)</f>
        <v>0</v>
      </c>
      <c r="T9" s="120">
        <f t="shared" ref="T9:X9" si="38">SUM(T6:T8)</f>
        <v>0</v>
      </c>
      <c r="U9" s="120">
        <f t="shared" si="38"/>
        <v>0</v>
      </c>
      <c r="V9" s="120">
        <f t="shared" si="38"/>
        <v>0</v>
      </c>
      <c r="W9" s="120">
        <f t="shared" si="38"/>
        <v>0</v>
      </c>
      <c r="X9" s="120">
        <f t="shared" si="38"/>
        <v>0</v>
      </c>
      <c r="Y9" s="120">
        <f t="shared" ref="Y9:AH9" si="39">SUM(Y6:Y8)</f>
        <v>0</v>
      </c>
      <c r="Z9" s="120">
        <f t="shared" si="39"/>
        <v>0</v>
      </c>
      <c r="AA9" s="120">
        <f t="shared" si="39"/>
        <v>0</v>
      </c>
      <c r="AB9" s="120">
        <f t="shared" si="39"/>
        <v>0</v>
      </c>
      <c r="AC9" s="120">
        <f t="shared" si="39"/>
        <v>0</v>
      </c>
      <c r="AD9" s="120">
        <f t="shared" si="39"/>
        <v>0</v>
      </c>
      <c r="AE9" s="120">
        <f t="shared" si="39"/>
        <v>0</v>
      </c>
      <c r="AF9" s="120">
        <f t="shared" si="39"/>
        <v>0</v>
      </c>
      <c r="AG9" s="120">
        <f t="shared" si="39"/>
        <v>0</v>
      </c>
      <c r="AH9" s="120">
        <f t="shared" si="39"/>
        <v>0</v>
      </c>
    </row>
    <row r="10" spans="1:34" x14ac:dyDescent="0.25">
      <c r="A10" s="108"/>
      <c r="B10" s="108"/>
      <c r="C10" s="382"/>
      <c r="D10" s="382"/>
      <c r="E10" s="121"/>
      <c r="F10" s="121"/>
      <c r="G10" s="121"/>
      <c r="H10" s="121"/>
      <c r="I10" s="121"/>
      <c r="J10" s="121"/>
      <c r="K10" s="121"/>
      <c r="L10" s="122"/>
      <c r="M10" s="122"/>
      <c r="N10" s="122"/>
      <c r="O10" s="122"/>
      <c r="P10" s="122"/>
      <c r="Q10" s="122"/>
      <c r="R10" s="122"/>
      <c r="S10" s="122"/>
      <c r="T10" s="121"/>
      <c r="U10" s="121"/>
      <c r="V10" s="121"/>
      <c r="W10" s="121"/>
      <c r="X10" s="123"/>
    </row>
    <row r="11" spans="1:34" x14ac:dyDescent="0.25">
      <c r="A11" s="124" t="s">
        <v>204</v>
      </c>
      <c r="B11" s="124"/>
      <c r="C11" s="357"/>
      <c r="D11" s="357"/>
      <c r="E11" s="121"/>
      <c r="F11" s="121"/>
      <c r="G11" s="121"/>
      <c r="H11" s="121"/>
      <c r="I11" s="121"/>
      <c r="J11" s="121"/>
      <c r="K11" s="121"/>
      <c r="L11" s="121"/>
      <c r="M11" s="121"/>
      <c r="N11" s="121"/>
      <c r="O11" s="121"/>
      <c r="P11" s="121"/>
      <c r="Q11" s="121"/>
      <c r="R11" s="121"/>
      <c r="S11" s="121"/>
      <c r="T11" s="121"/>
      <c r="U11" s="121"/>
      <c r="V11" s="121"/>
      <c r="W11" s="121"/>
      <c r="X11" s="123"/>
    </row>
    <row r="12" spans="1:34" ht="28.9" customHeight="1" x14ac:dyDescent="0.25">
      <c r="A12" s="113" t="s">
        <v>205</v>
      </c>
      <c r="B12" s="126"/>
      <c r="C12" s="370" t="s">
        <v>198</v>
      </c>
      <c r="D12" s="371"/>
      <c r="E12" s="7">
        <v>1</v>
      </c>
      <c r="F12" s="7">
        <v>2</v>
      </c>
      <c r="G12" s="7">
        <v>3</v>
      </c>
      <c r="H12" s="7">
        <v>4</v>
      </c>
      <c r="I12" s="7">
        <v>5</v>
      </c>
      <c r="J12" s="7">
        <v>6</v>
      </c>
      <c r="K12" s="7">
        <v>7</v>
      </c>
      <c r="L12" s="7">
        <v>8</v>
      </c>
      <c r="M12" s="7">
        <v>9</v>
      </c>
      <c r="N12" s="7">
        <v>10</v>
      </c>
      <c r="O12" s="7">
        <v>11</v>
      </c>
      <c r="P12" s="7">
        <v>12</v>
      </c>
      <c r="Q12" s="7">
        <v>13</v>
      </c>
      <c r="R12" s="7">
        <v>14</v>
      </c>
      <c r="S12" s="7">
        <v>15</v>
      </c>
      <c r="T12" s="7">
        <v>16</v>
      </c>
      <c r="U12" s="7">
        <v>17</v>
      </c>
      <c r="V12" s="7">
        <v>18</v>
      </c>
      <c r="W12" s="7">
        <v>19</v>
      </c>
      <c r="X12" s="7">
        <v>20</v>
      </c>
      <c r="Y12" s="7">
        <v>21</v>
      </c>
      <c r="Z12" s="7">
        <v>22</v>
      </c>
      <c r="AA12" s="7">
        <v>23</v>
      </c>
      <c r="AB12" s="7">
        <v>24</v>
      </c>
      <c r="AC12" s="7">
        <v>25</v>
      </c>
      <c r="AD12" s="7">
        <v>26</v>
      </c>
      <c r="AE12" s="7">
        <v>27</v>
      </c>
      <c r="AF12" s="7">
        <v>28</v>
      </c>
      <c r="AG12" s="7">
        <v>29</v>
      </c>
      <c r="AH12" s="7">
        <v>30</v>
      </c>
    </row>
    <row r="13" spans="1:34" x14ac:dyDescent="0.25">
      <c r="A13" s="108" t="s">
        <v>206</v>
      </c>
      <c r="B13" s="108"/>
      <c r="C13" s="367">
        <v>0</v>
      </c>
      <c r="D13" s="368"/>
      <c r="E13" s="320">
        <v>0</v>
      </c>
      <c r="F13" s="319" t="str">
        <f>IF($C$13=0,"0",(E13*($C$13+1)))</f>
        <v>0</v>
      </c>
      <c r="G13" s="319" t="str">
        <f t="shared" ref="G13:X13" si="40">IF($C$13=0,"0",(F13*($C$13+1)))</f>
        <v>0</v>
      </c>
      <c r="H13" s="319" t="str">
        <f t="shared" si="40"/>
        <v>0</v>
      </c>
      <c r="I13" s="319" t="str">
        <f t="shared" si="40"/>
        <v>0</v>
      </c>
      <c r="J13" s="319" t="str">
        <f t="shared" si="40"/>
        <v>0</v>
      </c>
      <c r="K13" s="319" t="str">
        <f t="shared" si="40"/>
        <v>0</v>
      </c>
      <c r="L13" s="319" t="str">
        <f t="shared" si="40"/>
        <v>0</v>
      </c>
      <c r="M13" s="319" t="str">
        <f t="shared" si="40"/>
        <v>0</v>
      </c>
      <c r="N13" s="319" t="str">
        <f t="shared" si="40"/>
        <v>0</v>
      </c>
      <c r="O13" s="319" t="str">
        <f t="shared" si="40"/>
        <v>0</v>
      </c>
      <c r="P13" s="319" t="str">
        <f t="shared" si="40"/>
        <v>0</v>
      </c>
      <c r="Q13" s="319" t="str">
        <f t="shared" si="40"/>
        <v>0</v>
      </c>
      <c r="R13" s="319" t="str">
        <f t="shared" si="40"/>
        <v>0</v>
      </c>
      <c r="S13" s="319" t="str">
        <f t="shared" si="40"/>
        <v>0</v>
      </c>
      <c r="T13" s="319" t="str">
        <f t="shared" si="40"/>
        <v>0</v>
      </c>
      <c r="U13" s="319" t="str">
        <f t="shared" si="40"/>
        <v>0</v>
      </c>
      <c r="V13" s="319" t="str">
        <f t="shared" si="40"/>
        <v>0</v>
      </c>
      <c r="W13" s="319" t="str">
        <f t="shared" si="40"/>
        <v>0</v>
      </c>
      <c r="X13" s="319" t="str">
        <f t="shared" si="40"/>
        <v>0</v>
      </c>
      <c r="Y13" s="319" t="str">
        <f t="shared" ref="Y13" si="41">IF($C$13=0,"0",(X13*($C$13+1)))</f>
        <v>0</v>
      </c>
      <c r="Z13" s="319" t="str">
        <f t="shared" ref="Z13" si="42">IF($C$13=0,"0",(Y13*($C$13+1)))</f>
        <v>0</v>
      </c>
      <c r="AA13" s="319" t="str">
        <f t="shared" ref="AA13" si="43">IF($C$13=0,"0",(Z13*($C$13+1)))</f>
        <v>0</v>
      </c>
      <c r="AB13" s="319" t="str">
        <f t="shared" ref="AB13" si="44">IF($C$13=0,"0",(AA13*($C$13+1)))</f>
        <v>0</v>
      </c>
      <c r="AC13" s="319" t="str">
        <f t="shared" ref="AC13" si="45">IF($C$13=0,"0",(AB13*($C$13+1)))</f>
        <v>0</v>
      </c>
      <c r="AD13" s="319" t="str">
        <f t="shared" ref="AD13" si="46">IF($C$13=0,"0",(AC13*($C$13+1)))</f>
        <v>0</v>
      </c>
      <c r="AE13" s="319" t="str">
        <f t="shared" ref="AE13" si="47">IF($C$13=0,"0",(AD13*($C$13+1)))</f>
        <v>0</v>
      </c>
      <c r="AF13" s="319" t="str">
        <f t="shared" ref="AF13" si="48">IF($C$13=0,"0",(AE13*($C$13+1)))</f>
        <v>0</v>
      </c>
      <c r="AG13" s="319" t="str">
        <f t="shared" ref="AG13" si="49">IF($C$13=0,"0",(AF13*($C$13+1)))</f>
        <v>0</v>
      </c>
      <c r="AH13" s="319" t="str">
        <f t="shared" ref="AH13" si="50">IF($C$13=0,"0",(AG13*($C$13+1)))</f>
        <v>0</v>
      </c>
    </row>
    <row r="14" spans="1:34" x14ac:dyDescent="0.25">
      <c r="A14" s="108" t="s">
        <v>207</v>
      </c>
      <c r="B14" s="108"/>
      <c r="C14" s="372">
        <v>0</v>
      </c>
      <c r="D14" s="373"/>
      <c r="E14" s="171">
        <v>0</v>
      </c>
      <c r="F14" s="165" t="str">
        <f>IF($C$14=0,"0",(E14*($C$14+1)))</f>
        <v>0</v>
      </c>
      <c r="G14" s="165" t="str">
        <f t="shared" ref="G14:X14" si="51">IF($C$14=0,"0",(F14*($C$14+1)))</f>
        <v>0</v>
      </c>
      <c r="H14" s="165" t="str">
        <f t="shared" si="51"/>
        <v>0</v>
      </c>
      <c r="I14" s="165" t="str">
        <f t="shared" si="51"/>
        <v>0</v>
      </c>
      <c r="J14" s="165" t="str">
        <f t="shared" si="51"/>
        <v>0</v>
      </c>
      <c r="K14" s="165" t="str">
        <f t="shared" si="51"/>
        <v>0</v>
      </c>
      <c r="L14" s="165" t="str">
        <f t="shared" si="51"/>
        <v>0</v>
      </c>
      <c r="M14" s="165" t="str">
        <f t="shared" si="51"/>
        <v>0</v>
      </c>
      <c r="N14" s="165" t="str">
        <f t="shared" si="51"/>
        <v>0</v>
      </c>
      <c r="O14" s="165" t="str">
        <f t="shared" si="51"/>
        <v>0</v>
      </c>
      <c r="P14" s="165" t="str">
        <f t="shared" si="51"/>
        <v>0</v>
      </c>
      <c r="Q14" s="165" t="str">
        <f t="shared" si="51"/>
        <v>0</v>
      </c>
      <c r="R14" s="165" t="str">
        <f t="shared" si="51"/>
        <v>0</v>
      </c>
      <c r="S14" s="165" t="str">
        <f t="shared" si="51"/>
        <v>0</v>
      </c>
      <c r="T14" s="165" t="str">
        <f t="shared" si="51"/>
        <v>0</v>
      </c>
      <c r="U14" s="165" t="str">
        <f t="shared" si="51"/>
        <v>0</v>
      </c>
      <c r="V14" s="165" t="str">
        <f t="shared" si="51"/>
        <v>0</v>
      </c>
      <c r="W14" s="165" t="str">
        <f t="shared" si="51"/>
        <v>0</v>
      </c>
      <c r="X14" s="165" t="str">
        <f t="shared" si="51"/>
        <v>0</v>
      </c>
      <c r="Y14" s="165" t="str">
        <f t="shared" ref="Y14" si="52">IF($C$14=0,"0",(X14*($C$14+1)))</f>
        <v>0</v>
      </c>
      <c r="Z14" s="165" t="str">
        <f t="shared" ref="Z14" si="53">IF($C$14=0,"0",(Y14*($C$14+1)))</f>
        <v>0</v>
      </c>
      <c r="AA14" s="165" t="str">
        <f t="shared" ref="AA14" si="54">IF($C$14=0,"0",(Z14*($C$14+1)))</f>
        <v>0</v>
      </c>
      <c r="AB14" s="165" t="str">
        <f t="shared" ref="AB14" si="55">IF($C$14=0,"0",(AA14*($C$14+1)))</f>
        <v>0</v>
      </c>
      <c r="AC14" s="165" t="str">
        <f t="shared" ref="AC14" si="56">IF($C$14=0,"0",(AB14*($C$14+1)))</f>
        <v>0</v>
      </c>
      <c r="AD14" s="165" t="str">
        <f t="shared" ref="AD14" si="57">IF($C$14=0,"0",(AC14*($C$14+1)))</f>
        <v>0</v>
      </c>
      <c r="AE14" s="165" t="str">
        <f t="shared" ref="AE14" si="58">IF($C$14=0,"0",(AD14*($C$14+1)))</f>
        <v>0</v>
      </c>
      <c r="AF14" s="165" t="str">
        <f t="shared" ref="AF14" si="59">IF($C$14=0,"0",(AE14*($C$14+1)))</f>
        <v>0</v>
      </c>
      <c r="AG14" s="165" t="str">
        <f t="shared" ref="AG14" si="60">IF($C$14=0,"0",(AF14*($C$14+1)))</f>
        <v>0</v>
      </c>
      <c r="AH14" s="165" t="str">
        <f t="shared" ref="AH14" si="61">IF($C$14=0,"0",(AG14*($C$14+1)))</f>
        <v>0</v>
      </c>
    </row>
    <row r="15" spans="1:34" x14ac:dyDescent="0.25">
      <c r="A15" s="108" t="s">
        <v>208</v>
      </c>
      <c r="B15" s="108"/>
      <c r="C15" s="372">
        <v>0</v>
      </c>
      <c r="D15" s="373"/>
      <c r="E15" s="171">
        <v>0</v>
      </c>
      <c r="F15" s="165" t="str">
        <f>IF($C$15=0,"0",(E15*($C$15+1)))</f>
        <v>0</v>
      </c>
      <c r="G15" s="165" t="str">
        <f t="shared" ref="G15:X15" si="62">IF($C$15=0,"0",(F15*($C$15+1)))</f>
        <v>0</v>
      </c>
      <c r="H15" s="165" t="str">
        <f t="shared" si="62"/>
        <v>0</v>
      </c>
      <c r="I15" s="165" t="str">
        <f t="shared" si="62"/>
        <v>0</v>
      </c>
      <c r="J15" s="165" t="str">
        <f t="shared" si="62"/>
        <v>0</v>
      </c>
      <c r="K15" s="165" t="str">
        <f t="shared" si="62"/>
        <v>0</v>
      </c>
      <c r="L15" s="165" t="str">
        <f t="shared" si="62"/>
        <v>0</v>
      </c>
      <c r="M15" s="165" t="str">
        <f t="shared" si="62"/>
        <v>0</v>
      </c>
      <c r="N15" s="165" t="str">
        <f t="shared" si="62"/>
        <v>0</v>
      </c>
      <c r="O15" s="165" t="str">
        <f t="shared" si="62"/>
        <v>0</v>
      </c>
      <c r="P15" s="165" t="str">
        <f t="shared" si="62"/>
        <v>0</v>
      </c>
      <c r="Q15" s="165" t="str">
        <f t="shared" si="62"/>
        <v>0</v>
      </c>
      <c r="R15" s="165" t="str">
        <f t="shared" si="62"/>
        <v>0</v>
      </c>
      <c r="S15" s="165" t="str">
        <f t="shared" si="62"/>
        <v>0</v>
      </c>
      <c r="T15" s="165" t="str">
        <f t="shared" si="62"/>
        <v>0</v>
      </c>
      <c r="U15" s="165" t="str">
        <f t="shared" si="62"/>
        <v>0</v>
      </c>
      <c r="V15" s="165" t="str">
        <f t="shared" si="62"/>
        <v>0</v>
      </c>
      <c r="W15" s="165" t="str">
        <f t="shared" si="62"/>
        <v>0</v>
      </c>
      <c r="X15" s="165" t="str">
        <f t="shared" si="62"/>
        <v>0</v>
      </c>
      <c r="Y15" s="165" t="str">
        <f t="shared" ref="Y15" si="63">IF($C$15=0,"0",(X15*($C$15+1)))</f>
        <v>0</v>
      </c>
      <c r="Z15" s="165" t="str">
        <f t="shared" ref="Z15" si="64">IF($C$15=0,"0",(Y15*($C$15+1)))</f>
        <v>0</v>
      </c>
      <c r="AA15" s="165" t="str">
        <f t="shared" ref="AA15" si="65">IF($C$15=0,"0",(Z15*($C$15+1)))</f>
        <v>0</v>
      </c>
      <c r="AB15" s="165" t="str">
        <f t="shared" ref="AB15" si="66">IF($C$15=0,"0",(AA15*($C$15+1)))</f>
        <v>0</v>
      </c>
      <c r="AC15" s="165" t="str">
        <f t="shared" ref="AC15" si="67">IF($C$15=0,"0",(AB15*($C$15+1)))</f>
        <v>0</v>
      </c>
      <c r="AD15" s="165" t="str">
        <f t="shared" ref="AD15" si="68">IF($C$15=0,"0",(AC15*($C$15+1)))</f>
        <v>0</v>
      </c>
      <c r="AE15" s="165" t="str">
        <f t="shared" ref="AE15" si="69">IF($C$15=0,"0",(AD15*($C$15+1)))</f>
        <v>0</v>
      </c>
      <c r="AF15" s="165" t="str">
        <f t="shared" ref="AF15" si="70">IF($C$15=0,"0",(AE15*($C$15+1)))</f>
        <v>0</v>
      </c>
      <c r="AG15" s="165" t="str">
        <f t="shared" ref="AG15" si="71">IF($C$15=0,"0",(AF15*($C$15+1)))</f>
        <v>0</v>
      </c>
      <c r="AH15" s="165" t="str">
        <f t="shared" ref="AH15" si="72">IF($C$15=0,"0",(AG15*($C$15+1)))</f>
        <v>0</v>
      </c>
    </row>
    <row r="16" spans="1:34" x14ac:dyDescent="0.25">
      <c r="A16" s="108" t="s">
        <v>209</v>
      </c>
      <c r="B16" s="108"/>
      <c r="C16" s="372">
        <v>0</v>
      </c>
      <c r="D16" s="373"/>
      <c r="E16" s="171">
        <v>0</v>
      </c>
      <c r="F16" s="165" t="str">
        <f>IF($C$16=0,"0",(E16*($C$16+1)))</f>
        <v>0</v>
      </c>
      <c r="G16" s="165" t="str">
        <f t="shared" ref="G16:X16" si="73">IF($C$16=0,"0",(F16*($C$16+1)))</f>
        <v>0</v>
      </c>
      <c r="H16" s="165" t="str">
        <f t="shared" si="73"/>
        <v>0</v>
      </c>
      <c r="I16" s="165" t="str">
        <f t="shared" si="73"/>
        <v>0</v>
      </c>
      <c r="J16" s="165" t="str">
        <f t="shared" si="73"/>
        <v>0</v>
      </c>
      <c r="K16" s="165" t="str">
        <f t="shared" si="73"/>
        <v>0</v>
      </c>
      <c r="L16" s="165" t="str">
        <f t="shared" si="73"/>
        <v>0</v>
      </c>
      <c r="M16" s="165" t="str">
        <f t="shared" si="73"/>
        <v>0</v>
      </c>
      <c r="N16" s="165" t="str">
        <f t="shared" si="73"/>
        <v>0</v>
      </c>
      <c r="O16" s="165" t="str">
        <f t="shared" si="73"/>
        <v>0</v>
      </c>
      <c r="P16" s="165" t="str">
        <f t="shared" si="73"/>
        <v>0</v>
      </c>
      <c r="Q16" s="165" t="str">
        <f t="shared" si="73"/>
        <v>0</v>
      </c>
      <c r="R16" s="165" t="str">
        <f t="shared" si="73"/>
        <v>0</v>
      </c>
      <c r="S16" s="165" t="str">
        <f t="shared" si="73"/>
        <v>0</v>
      </c>
      <c r="T16" s="165" t="str">
        <f t="shared" si="73"/>
        <v>0</v>
      </c>
      <c r="U16" s="165" t="str">
        <f t="shared" si="73"/>
        <v>0</v>
      </c>
      <c r="V16" s="165" t="str">
        <f t="shared" si="73"/>
        <v>0</v>
      </c>
      <c r="W16" s="165" t="str">
        <f t="shared" si="73"/>
        <v>0</v>
      </c>
      <c r="X16" s="165" t="str">
        <f t="shared" si="73"/>
        <v>0</v>
      </c>
      <c r="Y16" s="165" t="str">
        <f t="shared" ref="Y16" si="74">IF($C$16=0,"0",(X16*($C$16+1)))</f>
        <v>0</v>
      </c>
      <c r="Z16" s="165" t="str">
        <f t="shared" ref="Z16" si="75">IF($C$16=0,"0",(Y16*($C$16+1)))</f>
        <v>0</v>
      </c>
      <c r="AA16" s="165" t="str">
        <f t="shared" ref="AA16" si="76">IF($C$16=0,"0",(Z16*($C$16+1)))</f>
        <v>0</v>
      </c>
      <c r="AB16" s="165" t="str">
        <f t="shared" ref="AB16" si="77">IF($C$16=0,"0",(AA16*($C$16+1)))</f>
        <v>0</v>
      </c>
      <c r="AC16" s="165" t="str">
        <f t="shared" ref="AC16" si="78">IF($C$16=0,"0",(AB16*($C$16+1)))</f>
        <v>0</v>
      </c>
      <c r="AD16" s="165" t="str">
        <f t="shared" ref="AD16" si="79">IF($C$16=0,"0",(AC16*($C$16+1)))</f>
        <v>0</v>
      </c>
      <c r="AE16" s="165" t="str">
        <f t="shared" ref="AE16" si="80">IF($C$16=0,"0",(AD16*($C$16+1)))</f>
        <v>0</v>
      </c>
      <c r="AF16" s="165" t="str">
        <f t="shared" ref="AF16" si="81">IF($C$16=0,"0",(AE16*($C$16+1)))</f>
        <v>0</v>
      </c>
      <c r="AG16" s="165" t="str">
        <f t="shared" ref="AG16" si="82">IF($C$16=0,"0",(AF16*($C$16+1)))</f>
        <v>0</v>
      </c>
      <c r="AH16" s="165" t="str">
        <f t="shared" ref="AH16" si="83">IF($C$16=0,"0",(AG16*($C$16+1)))</f>
        <v>0</v>
      </c>
    </row>
    <row r="17" spans="1:34" x14ac:dyDescent="0.25">
      <c r="A17" s="108" t="s">
        <v>210</v>
      </c>
      <c r="B17" s="108"/>
      <c r="C17" s="372">
        <v>0</v>
      </c>
      <c r="D17" s="373"/>
      <c r="E17" s="171">
        <v>0</v>
      </c>
      <c r="F17" s="165" t="str">
        <f>IF($C$17=0,"0",(E17*($C$17+1)))</f>
        <v>0</v>
      </c>
      <c r="G17" s="165" t="str">
        <f t="shared" ref="G17:X17" si="84">IF($C$17=0,"0",(F17*($C$17+1)))</f>
        <v>0</v>
      </c>
      <c r="H17" s="165" t="str">
        <f t="shared" si="84"/>
        <v>0</v>
      </c>
      <c r="I17" s="165" t="str">
        <f t="shared" si="84"/>
        <v>0</v>
      </c>
      <c r="J17" s="165" t="str">
        <f t="shared" si="84"/>
        <v>0</v>
      </c>
      <c r="K17" s="165" t="str">
        <f t="shared" si="84"/>
        <v>0</v>
      </c>
      <c r="L17" s="165" t="str">
        <f t="shared" si="84"/>
        <v>0</v>
      </c>
      <c r="M17" s="165" t="str">
        <f t="shared" si="84"/>
        <v>0</v>
      </c>
      <c r="N17" s="165" t="str">
        <f t="shared" si="84"/>
        <v>0</v>
      </c>
      <c r="O17" s="165" t="str">
        <f t="shared" si="84"/>
        <v>0</v>
      </c>
      <c r="P17" s="165" t="str">
        <f t="shared" si="84"/>
        <v>0</v>
      </c>
      <c r="Q17" s="165" t="str">
        <f t="shared" si="84"/>
        <v>0</v>
      </c>
      <c r="R17" s="165" t="str">
        <f t="shared" si="84"/>
        <v>0</v>
      </c>
      <c r="S17" s="165" t="str">
        <f t="shared" si="84"/>
        <v>0</v>
      </c>
      <c r="T17" s="165" t="str">
        <f t="shared" si="84"/>
        <v>0</v>
      </c>
      <c r="U17" s="165" t="str">
        <f t="shared" si="84"/>
        <v>0</v>
      </c>
      <c r="V17" s="165" t="str">
        <f t="shared" si="84"/>
        <v>0</v>
      </c>
      <c r="W17" s="165" t="str">
        <f t="shared" si="84"/>
        <v>0</v>
      </c>
      <c r="X17" s="165" t="str">
        <f t="shared" si="84"/>
        <v>0</v>
      </c>
      <c r="Y17" s="165" t="str">
        <f t="shared" ref="Y17" si="85">IF($C$17=0,"0",(X17*($C$17+1)))</f>
        <v>0</v>
      </c>
      <c r="Z17" s="165" t="str">
        <f t="shared" ref="Z17" si="86">IF($C$17=0,"0",(Y17*($C$17+1)))</f>
        <v>0</v>
      </c>
      <c r="AA17" s="165" t="str">
        <f t="shared" ref="AA17" si="87">IF($C$17=0,"0",(Z17*($C$17+1)))</f>
        <v>0</v>
      </c>
      <c r="AB17" s="165" t="str">
        <f t="shared" ref="AB17" si="88">IF($C$17=0,"0",(AA17*($C$17+1)))</f>
        <v>0</v>
      </c>
      <c r="AC17" s="165" t="str">
        <f t="shared" ref="AC17" si="89">IF($C$17=0,"0",(AB17*($C$17+1)))</f>
        <v>0</v>
      </c>
      <c r="AD17" s="165" t="str">
        <f t="shared" ref="AD17" si="90">IF($C$17=0,"0",(AC17*($C$17+1)))</f>
        <v>0</v>
      </c>
      <c r="AE17" s="165" t="str">
        <f t="shared" ref="AE17" si="91">IF($C$17=0,"0",(AD17*($C$17+1)))</f>
        <v>0</v>
      </c>
      <c r="AF17" s="165" t="str">
        <f t="shared" ref="AF17" si="92">IF($C$17=0,"0",(AE17*($C$17+1)))</f>
        <v>0</v>
      </c>
      <c r="AG17" s="165" t="str">
        <f t="shared" ref="AG17" si="93">IF($C$17=0,"0",(AF17*($C$17+1)))</f>
        <v>0</v>
      </c>
      <c r="AH17" s="165" t="str">
        <f t="shared" ref="AH17" si="94">IF($C$17=0,"0",(AG17*($C$17+1)))</f>
        <v>0</v>
      </c>
    </row>
    <row r="18" spans="1:34" x14ac:dyDescent="0.25">
      <c r="A18" s="108" t="s">
        <v>211</v>
      </c>
      <c r="B18" s="108"/>
      <c r="C18" s="372">
        <v>0</v>
      </c>
      <c r="D18" s="373"/>
      <c r="E18" s="171">
        <v>0</v>
      </c>
      <c r="F18" s="165" t="str">
        <f>IF($C$18=0,"0",(E18*($C$18+1)))</f>
        <v>0</v>
      </c>
      <c r="G18" s="165" t="str">
        <f t="shared" ref="G18:X18" si="95">IF($C$18=0,"0",(F18*($C$18+1)))</f>
        <v>0</v>
      </c>
      <c r="H18" s="165" t="str">
        <f t="shared" si="95"/>
        <v>0</v>
      </c>
      <c r="I18" s="165" t="str">
        <f t="shared" si="95"/>
        <v>0</v>
      </c>
      <c r="J18" s="165" t="str">
        <f t="shared" si="95"/>
        <v>0</v>
      </c>
      <c r="K18" s="165" t="str">
        <f t="shared" si="95"/>
        <v>0</v>
      </c>
      <c r="L18" s="165" t="str">
        <f t="shared" si="95"/>
        <v>0</v>
      </c>
      <c r="M18" s="165" t="str">
        <f t="shared" si="95"/>
        <v>0</v>
      </c>
      <c r="N18" s="165" t="str">
        <f t="shared" si="95"/>
        <v>0</v>
      </c>
      <c r="O18" s="165" t="str">
        <f t="shared" si="95"/>
        <v>0</v>
      </c>
      <c r="P18" s="165" t="str">
        <f t="shared" si="95"/>
        <v>0</v>
      </c>
      <c r="Q18" s="165" t="str">
        <f t="shared" si="95"/>
        <v>0</v>
      </c>
      <c r="R18" s="165" t="str">
        <f t="shared" si="95"/>
        <v>0</v>
      </c>
      <c r="S18" s="165" t="str">
        <f t="shared" si="95"/>
        <v>0</v>
      </c>
      <c r="T18" s="165" t="str">
        <f t="shared" si="95"/>
        <v>0</v>
      </c>
      <c r="U18" s="165" t="str">
        <f t="shared" si="95"/>
        <v>0</v>
      </c>
      <c r="V18" s="165" t="str">
        <f t="shared" si="95"/>
        <v>0</v>
      </c>
      <c r="W18" s="165" t="str">
        <f t="shared" si="95"/>
        <v>0</v>
      </c>
      <c r="X18" s="165" t="str">
        <f t="shared" si="95"/>
        <v>0</v>
      </c>
      <c r="Y18" s="165" t="str">
        <f t="shared" ref="Y18" si="96">IF($C$18=0,"0",(X18*($C$18+1)))</f>
        <v>0</v>
      </c>
      <c r="Z18" s="165" t="str">
        <f t="shared" ref="Z18" si="97">IF($C$18=0,"0",(Y18*($C$18+1)))</f>
        <v>0</v>
      </c>
      <c r="AA18" s="165" t="str">
        <f t="shared" ref="AA18" si="98">IF($C$18=0,"0",(Z18*($C$18+1)))</f>
        <v>0</v>
      </c>
      <c r="AB18" s="165" t="str">
        <f t="shared" ref="AB18" si="99">IF($C$18=0,"0",(AA18*($C$18+1)))</f>
        <v>0</v>
      </c>
      <c r="AC18" s="165" t="str">
        <f t="shared" ref="AC18" si="100">IF($C$18=0,"0",(AB18*($C$18+1)))</f>
        <v>0</v>
      </c>
      <c r="AD18" s="165" t="str">
        <f t="shared" ref="AD18" si="101">IF($C$18=0,"0",(AC18*($C$18+1)))</f>
        <v>0</v>
      </c>
      <c r="AE18" s="165" t="str">
        <f t="shared" ref="AE18" si="102">IF($C$18=0,"0",(AD18*($C$18+1)))</f>
        <v>0</v>
      </c>
      <c r="AF18" s="165" t="str">
        <f t="shared" ref="AF18" si="103">IF($C$18=0,"0",(AE18*($C$18+1)))</f>
        <v>0</v>
      </c>
      <c r="AG18" s="165" t="str">
        <f t="shared" ref="AG18" si="104">IF($C$18=0,"0",(AF18*($C$18+1)))</f>
        <v>0</v>
      </c>
      <c r="AH18" s="165" t="str">
        <f t="shared" ref="AH18" si="105">IF($C$18=0,"0",(AG18*($C$18+1)))</f>
        <v>0</v>
      </c>
    </row>
    <row r="19" spans="1:34" x14ac:dyDescent="0.25">
      <c r="A19" s="173" t="s">
        <v>212</v>
      </c>
      <c r="B19" s="174"/>
      <c r="C19" s="372">
        <v>0</v>
      </c>
      <c r="D19" s="373"/>
      <c r="E19" s="171">
        <v>0</v>
      </c>
      <c r="F19" s="165" t="str">
        <f>IF($C$19=0,"0",(E19*($C$19+1)))</f>
        <v>0</v>
      </c>
      <c r="G19" s="165" t="str">
        <f t="shared" ref="G19:X19" si="106">IF($C$19=0,"0",(F19*($C$19+1)))</f>
        <v>0</v>
      </c>
      <c r="H19" s="165" t="str">
        <f t="shared" si="106"/>
        <v>0</v>
      </c>
      <c r="I19" s="165" t="str">
        <f t="shared" si="106"/>
        <v>0</v>
      </c>
      <c r="J19" s="165" t="str">
        <f t="shared" si="106"/>
        <v>0</v>
      </c>
      <c r="K19" s="165" t="str">
        <f t="shared" si="106"/>
        <v>0</v>
      </c>
      <c r="L19" s="165" t="str">
        <f t="shared" si="106"/>
        <v>0</v>
      </c>
      <c r="M19" s="165" t="str">
        <f t="shared" si="106"/>
        <v>0</v>
      </c>
      <c r="N19" s="165" t="str">
        <f t="shared" si="106"/>
        <v>0</v>
      </c>
      <c r="O19" s="165" t="str">
        <f t="shared" si="106"/>
        <v>0</v>
      </c>
      <c r="P19" s="165" t="str">
        <f t="shared" si="106"/>
        <v>0</v>
      </c>
      <c r="Q19" s="165" t="str">
        <f t="shared" si="106"/>
        <v>0</v>
      </c>
      <c r="R19" s="165" t="str">
        <f t="shared" si="106"/>
        <v>0</v>
      </c>
      <c r="S19" s="165" t="str">
        <f t="shared" si="106"/>
        <v>0</v>
      </c>
      <c r="T19" s="165" t="str">
        <f t="shared" si="106"/>
        <v>0</v>
      </c>
      <c r="U19" s="165" t="str">
        <f t="shared" si="106"/>
        <v>0</v>
      </c>
      <c r="V19" s="165" t="str">
        <f t="shared" si="106"/>
        <v>0</v>
      </c>
      <c r="W19" s="165" t="str">
        <f t="shared" si="106"/>
        <v>0</v>
      </c>
      <c r="X19" s="165" t="str">
        <f t="shared" si="106"/>
        <v>0</v>
      </c>
      <c r="Y19" s="165" t="str">
        <f t="shared" ref="Y19" si="107">IF($C$19=0,"0",(X19*($C$19+1)))</f>
        <v>0</v>
      </c>
      <c r="Z19" s="165" t="str">
        <f t="shared" ref="Z19" si="108">IF($C$19=0,"0",(Y19*($C$19+1)))</f>
        <v>0</v>
      </c>
      <c r="AA19" s="165" t="str">
        <f t="shared" ref="AA19" si="109">IF($C$19=0,"0",(Z19*($C$19+1)))</f>
        <v>0</v>
      </c>
      <c r="AB19" s="165" t="str">
        <f t="shared" ref="AB19" si="110">IF($C$19=0,"0",(AA19*($C$19+1)))</f>
        <v>0</v>
      </c>
      <c r="AC19" s="165" t="str">
        <f t="shared" ref="AC19" si="111">IF($C$19=0,"0",(AB19*($C$19+1)))</f>
        <v>0</v>
      </c>
      <c r="AD19" s="165" t="str">
        <f t="shared" ref="AD19" si="112">IF($C$19=0,"0",(AC19*($C$19+1)))</f>
        <v>0</v>
      </c>
      <c r="AE19" s="165" t="str">
        <f t="shared" ref="AE19" si="113">IF($C$19=0,"0",(AD19*($C$19+1)))</f>
        <v>0</v>
      </c>
      <c r="AF19" s="165" t="str">
        <f t="shared" ref="AF19" si="114">IF($C$19=0,"0",(AE19*($C$19+1)))</f>
        <v>0</v>
      </c>
      <c r="AG19" s="165" t="str">
        <f t="shared" ref="AG19" si="115">IF($C$19=0,"0",(AF19*($C$19+1)))</f>
        <v>0</v>
      </c>
      <c r="AH19" s="165" t="str">
        <f t="shared" ref="AH19" si="116">IF($C$19=0,"0",(AG19*($C$19+1)))</f>
        <v>0</v>
      </c>
    </row>
    <row r="20" spans="1:34" x14ac:dyDescent="0.25">
      <c r="A20" s="173" t="s">
        <v>212</v>
      </c>
      <c r="B20" s="174"/>
      <c r="C20" s="372">
        <v>0</v>
      </c>
      <c r="D20" s="373"/>
      <c r="E20" s="171">
        <v>0</v>
      </c>
      <c r="F20" s="165" t="str">
        <f>IF($C$20=0,"0",(E20*($C$20+1)))</f>
        <v>0</v>
      </c>
      <c r="G20" s="165" t="str">
        <f t="shared" ref="G20:X20" si="117">IF($C$20=0,"0",(F20*($C$20+1)))</f>
        <v>0</v>
      </c>
      <c r="H20" s="165" t="str">
        <f t="shared" si="117"/>
        <v>0</v>
      </c>
      <c r="I20" s="165" t="str">
        <f t="shared" si="117"/>
        <v>0</v>
      </c>
      <c r="J20" s="165" t="str">
        <f t="shared" si="117"/>
        <v>0</v>
      </c>
      <c r="K20" s="165" t="str">
        <f t="shared" si="117"/>
        <v>0</v>
      </c>
      <c r="L20" s="165" t="str">
        <f t="shared" si="117"/>
        <v>0</v>
      </c>
      <c r="M20" s="165" t="str">
        <f t="shared" si="117"/>
        <v>0</v>
      </c>
      <c r="N20" s="165" t="str">
        <f t="shared" si="117"/>
        <v>0</v>
      </c>
      <c r="O20" s="165" t="str">
        <f t="shared" si="117"/>
        <v>0</v>
      </c>
      <c r="P20" s="165" t="str">
        <f t="shared" si="117"/>
        <v>0</v>
      </c>
      <c r="Q20" s="165" t="str">
        <f t="shared" si="117"/>
        <v>0</v>
      </c>
      <c r="R20" s="165" t="str">
        <f t="shared" si="117"/>
        <v>0</v>
      </c>
      <c r="S20" s="165" t="str">
        <f t="shared" si="117"/>
        <v>0</v>
      </c>
      <c r="T20" s="165" t="str">
        <f t="shared" si="117"/>
        <v>0</v>
      </c>
      <c r="U20" s="165" t="str">
        <f t="shared" si="117"/>
        <v>0</v>
      </c>
      <c r="V20" s="165" t="str">
        <f t="shared" si="117"/>
        <v>0</v>
      </c>
      <c r="W20" s="165" t="str">
        <f t="shared" si="117"/>
        <v>0</v>
      </c>
      <c r="X20" s="165" t="str">
        <f t="shared" si="117"/>
        <v>0</v>
      </c>
      <c r="Y20" s="165" t="str">
        <f t="shared" ref="Y20" si="118">IF($C$20=0,"0",(X20*($C$20+1)))</f>
        <v>0</v>
      </c>
      <c r="Z20" s="165" t="str">
        <f t="shared" ref="Z20" si="119">IF($C$20=0,"0",(Y20*($C$20+1)))</f>
        <v>0</v>
      </c>
      <c r="AA20" s="165" t="str">
        <f t="shared" ref="AA20" si="120">IF($C$20=0,"0",(Z20*($C$20+1)))</f>
        <v>0</v>
      </c>
      <c r="AB20" s="165" t="str">
        <f t="shared" ref="AB20" si="121">IF($C$20=0,"0",(AA20*($C$20+1)))</f>
        <v>0</v>
      </c>
      <c r="AC20" s="165" t="str">
        <f t="shared" ref="AC20" si="122">IF($C$20=0,"0",(AB20*($C$20+1)))</f>
        <v>0</v>
      </c>
      <c r="AD20" s="165" t="str">
        <f t="shared" ref="AD20" si="123">IF($C$20=0,"0",(AC20*($C$20+1)))</f>
        <v>0</v>
      </c>
      <c r="AE20" s="165" t="str">
        <f t="shared" ref="AE20" si="124">IF($C$20=0,"0",(AD20*($C$20+1)))</f>
        <v>0</v>
      </c>
      <c r="AF20" s="165" t="str">
        <f t="shared" ref="AF20" si="125">IF($C$20=0,"0",(AE20*($C$20+1)))</f>
        <v>0</v>
      </c>
      <c r="AG20" s="165" t="str">
        <f t="shared" ref="AG20" si="126">IF($C$20=0,"0",(AF20*($C$20+1)))</f>
        <v>0</v>
      </c>
      <c r="AH20" s="165" t="str">
        <f t="shared" ref="AH20" si="127">IF($C$20=0,"0",(AG20*($C$20+1)))</f>
        <v>0</v>
      </c>
    </row>
    <row r="21" spans="1:34" ht="15.75" thickBot="1" x14ac:dyDescent="0.3">
      <c r="A21" s="175" t="s">
        <v>212</v>
      </c>
      <c r="B21" s="176"/>
      <c r="C21" s="378">
        <v>0</v>
      </c>
      <c r="D21" s="379"/>
      <c r="E21" s="172">
        <v>0</v>
      </c>
      <c r="F21" s="166" t="str">
        <f>IF($C$21=0,"0",(E21*($C$21+1)))</f>
        <v>0</v>
      </c>
      <c r="G21" s="166" t="str">
        <f t="shared" ref="G21:X21" si="128">IF($C$21=0,"0",(F21*($C$21+1)))</f>
        <v>0</v>
      </c>
      <c r="H21" s="166" t="str">
        <f t="shared" si="128"/>
        <v>0</v>
      </c>
      <c r="I21" s="166" t="str">
        <f t="shared" si="128"/>
        <v>0</v>
      </c>
      <c r="J21" s="166" t="str">
        <f t="shared" si="128"/>
        <v>0</v>
      </c>
      <c r="K21" s="166" t="str">
        <f t="shared" si="128"/>
        <v>0</v>
      </c>
      <c r="L21" s="166" t="str">
        <f t="shared" si="128"/>
        <v>0</v>
      </c>
      <c r="M21" s="166" t="str">
        <f t="shared" si="128"/>
        <v>0</v>
      </c>
      <c r="N21" s="166" t="str">
        <f t="shared" si="128"/>
        <v>0</v>
      </c>
      <c r="O21" s="166" t="str">
        <f t="shared" si="128"/>
        <v>0</v>
      </c>
      <c r="P21" s="166" t="str">
        <f t="shared" si="128"/>
        <v>0</v>
      </c>
      <c r="Q21" s="166" t="str">
        <f t="shared" si="128"/>
        <v>0</v>
      </c>
      <c r="R21" s="166" t="str">
        <f t="shared" si="128"/>
        <v>0</v>
      </c>
      <c r="S21" s="166" t="str">
        <f t="shared" si="128"/>
        <v>0</v>
      </c>
      <c r="T21" s="166" t="str">
        <f t="shared" si="128"/>
        <v>0</v>
      </c>
      <c r="U21" s="166" t="str">
        <f t="shared" si="128"/>
        <v>0</v>
      </c>
      <c r="V21" s="166" t="str">
        <f t="shared" si="128"/>
        <v>0</v>
      </c>
      <c r="W21" s="166" t="str">
        <f t="shared" si="128"/>
        <v>0</v>
      </c>
      <c r="X21" s="166" t="str">
        <f t="shared" si="128"/>
        <v>0</v>
      </c>
      <c r="Y21" s="166" t="str">
        <f t="shared" ref="Y21" si="129">IF($C$21=0,"0",(X21*($C$21+1)))</f>
        <v>0</v>
      </c>
      <c r="Z21" s="166" t="str">
        <f t="shared" ref="Z21" si="130">IF($C$21=0,"0",(Y21*($C$21+1)))</f>
        <v>0</v>
      </c>
      <c r="AA21" s="166" t="str">
        <f t="shared" ref="AA21" si="131">IF($C$21=0,"0",(Z21*($C$21+1)))</f>
        <v>0</v>
      </c>
      <c r="AB21" s="166" t="str">
        <f t="shared" ref="AB21" si="132">IF($C$21=0,"0",(AA21*($C$21+1)))</f>
        <v>0</v>
      </c>
      <c r="AC21" s="166" t="str">
        <f t="shared" ref="AC21" si="133">IF($C$21=0,"0",(AB21*($C$21+1)))</f>
        <v>0</v>
      </c>
      <c r="AD21" s="166" t="str">
        <f t="shared" ref="AD21" si="134">IF($C$21=0,"0",(AC21*($C$21+1)))</f>
        <v>0</v>
      </c>
      <c r="AE21" s="166" t="str">
        <f t="shared" ref="AE21" si="135">IF($C$21=0,"0",(AD21*($C$21+1)))</f>
        <v>0</v>
      </c>
      <c r="AF21" s="166" t="str">
        <f t="shared" ref="AF21" si="136">IF($C$21=0,"0",(AE21*($C$21+1)))</f>
        <v>0</v>
      </c>
      <c r="AG21" s="166" t="str">
        <f t="shared" ref="AG21" si="137">IF($C$21=0,"0",(AF21*($C$21+1)))</f>
        <v>0</v>
      </c>
      <c r="AH21" s="166" t="str">
        <f t="shared" ref="AH21" si="138">IF($C$21=0,"0",(AG21*($C$21+1)))</f>
        <v>0</v>
      </c>
    </row>
    <row r="22" spans="1:34" ht="15.75" thickTop="1" x14ac:dyDescent="0.25">
      <c r="A22" s="119" t="s">
        <v>213</v>
      </c>
      <c r="B22" s="119"/>
      <c r="C22" s="380"/>
      <c r="D22" s="383"/>
      <c r="E22" s="120">
        <f t="shared" ref="E22:S22" si="139">SUM(E13:E21)</f>
        <v>0</v>
      </c>
      <c r="F22" s="120">
        <f t="shared" si="139"/>
        <v>0</v>
      </c>
      <c r="G22" s="120">
        <f t="shared" si="139"/>
        <v>0</v>
      </c>
      <c r="H22" s="120">
        <f t="shared" si="139"/>
        <v>0</v>
      </c>
      <c r="I22" s="120">
        <f t="shared" si="139"/>
        <v>0</v>
      </c>
      <c r="J22" s="120">
        <f t="shared" si="139"/>
        <v>0</v>
      </c>
      <c r="K22" s="120">
        <f t="shared" si="139"/>
        <v>0</v>
      </c>
      <c r="L22" s="120">
        <f t="shared" si="139"/>
        <v>0</v>
      </c>
      <c r="M22" s="120">
        <f t="shared" si="139"/>
        <v>0</v>
      </c>
      <c r="N22" s="120">
        <f t="shared" si="139"/>
        <v>0</v>
      </c>
      <c r="O22" s="120">
        <f t="shared" si="139"/>
        <v>0</v>
      </c>
      <c r="P22" s="120">
        <f t="shared" si="139"/>
        <v>0</v>
      </c>
      <c r="Q22" s="120">
        <f t="shared" si="139"/>
        <v>0</v>
      </c>
      <c r="R22" s="120">
        <f t="shared" si="139"/>
        <v>0</v>
      </c>
      <c r="S22" s="120">
        <f t="shared" si="139"/>
        <v>0</v>
      </c>
      <c r="T22" s="120">
        <f t="shared" ref="T22:X22" si="140">SUM(T13:T21)</f>
        <v>0</v>
      </c>
      <c r="U22" s="120">
        <f t="shared" si="140"/>
        <v>0</v>
      </c>
      <c r="V22" s="120">
        <f t="shared" si="140"/>
        <v>0</v>
      </c>
      <c r="W22" s="120">
        <f t="shared" si="140"/>
        <v>0</v>
      </c>
      <c r="X22" s="120">
        <f t="shared" si="140"/>
        <v>0</v>
      </c>
      <c r="Y22" s="120">
        <f t="shared" ref="Y22:AH22" si="141">SUM(Y13:Y21)</f>
        <v>0</v>
      </c>
      <c r="Z22" s="120">
        <f t="shared" si="141"/>
        <v>0</v>
      </c>
      <c r="AA22" s="120">
        <f t="shared" si="141"/>
        <v>0</v>
      </c>
      <c r="AB22" s="120">
        <f t="shared" si="141"/>
        <v>0</v>
      </c>
      <c r="AC22" s="120">
        <f t="shared" si="141"/>
        <v>0</v>
      </c>
      <c r="AD22" s="120">
        <f t="shared" si="141"/>
        <v>0</v>
      </c>
      <c r="AE22" s="120">
        <f t="shared" si="141"/>
        <v>0</v>
      </c>
      <c r="AF22" s="120">
        <f t="shared" si="141"/>
        <v>0</v>
      </c>
      <c r="AG22" s="120">
        <f t="shared" si="141"/>
        <v>0</v>
      </c>
      <c r="AH22" s="120">
        <f t="shared" si="141"/>
        <v>0</v>
      </c>
    </row>
    <row r="23" spans="1:34" x14ac:dyDescent="0.25">
      <c r="A23" s="124"/>
      <c r="B23" s="124"/>
      <c r="C23" s="384"/>
      <c r="D23" s="384"/>
      <c r="E23" s="121"/>
      <c r="F23" s="121"/>
      <c r="G23" s="121"/>
      <c r="H23" s="121"/>
      <c r="I23" s="121"/>
      <c r="J23" s="121"/>
      <c r="K23" s="121"/>
      <c r="L23" s="121"/>
      <c r="M23" s="121"/>
      <c r="N23" s="121"/>
      <c r="O23" s="121"/>
      <c r="P23" s="121"/>
      <c r="Q23" s="121"/>
      <c r="R23" s="121"/>
      <c r="S23" s="121"/>
      <c r="T23" s="121"/>
      <c r="U23" s="121"/>
      <c r="V23" s="121"/>
      <c r="W23" s="121"/>
      <c r="X23" s="129"/>
    </row>
    <row r="24" spans="1:34" ht="28.9" customHeight="1" x14ac:dyDescent="0.25">
      <c r="A24" s="113" t="s">
        <v>214</v>
      </c>
      <c r="B24" s="126"/>
      <c r="C24" s="370" t="s">
        <v>198</v>
      </c>
      <c r="D24" s="371"/>
      <c r="E24" s="7">
        <v>1</v>
      </c>
      <c r="F24" s="7">
        <v>2</v>
      </c>
      <c r="G24" s="7">
        <v>3</v>
      </c>
      <c r="H24" s="7">
        <v>4</v>
      </c>
      <c r="I24" s="7">
        <v>5</v>
      </c>
      <c r="J24" s="7">
        <v>6</v>
      </c>
      <c r="K24" s="7">
        <v>7</v>
      </c>
      <c r="L24" s="7">
        <v>8</v>
      </c>
      <c r="M24" s="7">
        <v>9</v>
      </c>
      <c r="N24" s="7">
        <v>10</v>
      </c>
      <c r="O24" s="7">
        <v>11</v>
      </c>
      <c r="P24" s="7">
        <v>12</v>
      </c>
      <c r="Q24" s="7">
        <v>13</v>
      </c>
      <c r="R24" s="7">
        <v>14</v>
      </c>
      <c r="S24" s="7">
        <v>15</v>
      </c>
      <c r="T24" s="7">
        <v>16</v>
      </c>
      <c r="U24" s="7">
        <v>17</v>
      </c>
      <c r="V24" s="7">
        <v>18</v>
      </c>
      <c r="W24" s="7">
        <v>19</v>
      </c>
      <c r="X24" s="7">
        <v>20</v>
      </c>
      <c r="Y24" s="7">
        <v>21</v>
      </c>
      <c r="Z24" s="7">
        <v>22</v>
      </c>
      <c r="AA24" s="7">
        <v>23</v>
      </c>
      <c r="AB24" s="7">
        <v>24</v>
      </c>
      <c r="AC24" s="7">
        <v>25</v>
      </c>
      <c r="AD24" s="7">
        <v>26</v>
      </c>
      <c r="AE24" s="7">
        <v>27</v>
      </c>
      <c r="AF24" s="7">
        <v>28</v>
      </c>
      <c r="AG24" s="7">
        <v>29</v>
      </c>
      <c r="AH24" s="7">
        <v>30</v>
      </c>
    </row>
    <row r="25" spans="1:34" x14ac:dyDescent="0.25">
      <c r="A25" s="108" t="s">
        <v>215</v>
      </c>
      <c r="B25" s="108"/>
      <c r="C25" s="367">
        <v>0</v>
      </c>
      <c r="D25" s="368"/>
      <c r="E25" s="320">
        <v>0</v>
      </c>
      <c r="F25" s="321" t="str">
        <f>IF($C$25=0,"0",(E25*($C$25+1)))</f>
        <v>0</v>
      </c>
      <c r="G25" s="321" t="str">
        <f t="shared" ref="G25:X25" si="142">IF($C$25=0,"0",(F25*($C$25+1)))</f>
        <v>0</v>
      </c>
      <c r="H25" s="321" t="str">
        <f t="shared" si="142"/>
        <v>0</v>
      </c>
      <c r="I25" s="321" t="str">
        <f t="shared" si="142"/>
        <v>0</v>
      </c>
      <c r="J25" s="319" t="str">
        <f t="shared" si="142"/>
        <v>0</v>
      </c>
      <c r="K25" s="319" t="str">
        <f t="shared" si="142"/>
        <v>0</v>
      </c>
      <c r="L25" s="319" t="str">
        <f t="shared" si="142"/>
        <v>0</v>
      </c>
      <c r="M25" s="319" t="str">
        <f t="shared" si="142"/>
        <v>0</v>
      </c>
      <c r="N25" s="319" t="str">
        <f t="shared" si="142"/>
        <v>0</v>
      </c>
      <c r="O25" s="319" t="str">
        <f t="shared" si="142"/>
        <v>0</v>
      </c>
      <c r="P25" s="319" t="str">
        <f t="shared" si="142"/>
        <v>0</v>
      </c>
      <c r="Q25" s="319" t="str">
        <f t="shared" si="142"/>
        <v>0</v>
      </c>
      <c r="R25" s="319" t="str">
        <f t="shared" si="142"/>
        <v>0</v>
      </c>
      <c r="S25" s="319" t="str">
        <f t="shared" si="142"/>
        <v>0</v>
      </c>
      <c r="T25" s="319" t="str">
        <f t="shared" si="142"/>
        <v>0</v>
      </c>
      <c r="U25" s="319" t="str">
        <f t="shared" si="142"/>
        <v>0</v>
      </c>
      <c r="V25" s="319" t="str">
        <f t="shared" si="142"/>
        <v>0</v>
      </c>
      <c r="W25" s="319" t="str">
        <f t="shared" si="142"/>
        <v>0</v>
      </c>
      <c r="X25" s="319" t="str">
        <f t="shared" si="142"/>
        <v>0</v>
      </c>
      <c r="Y25" s="319" t="str">
        <f t="shared" ref="Y25" si="143">IF($C$25=0,"0",(X25*($C$25+1)))</f>
        <v>0</v>
      </c>
      <c r="Z25" s="319" t="str">
        <f t="shared" ref="Z25" si="144">IF($C$25=0,"0",(Y25*($C$25+1)))</f>
        <v>0</v>
      </c>
      <c r="AA25" s="319" t="str">
        <f t="shared" ref="AA25" si="145">IF($C$25=0,"0",(Z25*($C$25+1)))</f>
        <v>0</v>
      </c>
      <c r="AB25" s="319" t="str">
        <f t="shared" ref="AB25" si="146">IF($C$25=0,"0",(AA25*($C$25+1)))</f>
        <v>0</v>
      </c>
      <c r="AC25" s="319" t="str">
        <f t="shared" ref="AC25" si="147">IF($C$25=0,"0",(AB25*($C$25+1)))</f>
        <v>0</v>
      </c>
      <c r="AD25" s="319" t="str">
        <f t="shared" ref="AD25" si="148">IF($C$25=0,"0",(AC25*($C$25+1)))</f>
        <v>0</v>
      </c>
      <c r="AE25" s="319" t="str">
        <f t="shared" ref="AE25" si="149">IF($C$25=0,"0",(AD25*($C$25+1)))</f>
        <v>0</v>
      </c>
      <c r="AF25" s="319" t="str">
        <f t="shared" ref="AF25" si="150">IF($C$25=0,"0",(AE25*($C$25+1)))</f>
        <v>0</v>
      </c>
      <c r="AG25" s="319" t="str">
        <f t="shared" ref="AG25" si="151">IF($C$25=0,"0",(AF25*($C$25+1)))</f>
        <v>0</v>
      </c>
      <c r="AH25" s="319" t="str">
        <f t="shared" ref="AH25" si="152">IF($C$25=0,"0",(AG25*($C$25+1)))</f>
        <v>0</v>
      </c>
    </row>
    <row r="26" spans="1:34" x14ac:dyDescent="0.25">
      <c r="A26" s="108" t="s">
        <v>216</v>
      </c>
      <c r="B26" s="108"/>
      <c r="C26" s="372">
        <v>0</v>
      </c>
      <c r="D26" s="373"/>
      <c r="E26" s="171">
        <v>0</v>
      </c>
      <c r="F26" s="165" t="str">
        <f>IF($C$26=0,"0",(E26*($C$26+1)))</f>
        <v>0</v>
      </c>
      <c r="G26" s="165" t="str">
        <f t="shared" ref="G26:X26" si="153">IF($C$26=0,"0",(F26*($C$26+1)))</f>
        <v>0</v>
      </c>
      <c r="H26" s="165" t="str">
        <f t="shared" si="153"/>
        <v>0</v>
      </c>
      <c r="I26" s="165" t="str">
        <f t="shared" si="153"/>
        <v>0</v>
      </c>
      <c r="J26" s="165" t="str">
        <f t="shared" si="153"/>
        <v>0</v>
      </c>
      <c r="K26" s="165" t="str">
        <f t="shared" si="153"/>
        <v>0</v>
      </c>
      <c r="L26" s="165" t="str">
        <f t="shared" si="153"/>
        <v>0</v>
      </c>
      <c r="M26" s="165" t="str">
        <f t="shared" si="153"/>
        <v>0</v>
      </c>
      <c r="N26" s="165" t="str">
        <f t="shared" si="153"/>
        <v>0</v>
      </c>
      <c r="O26" s="165" t="str">
        <f t="shared" si="153"/>
        <v>0</v>
      </c>
      <c r="P26" s="165" t="str">
        <f t="shared" si="153"/>
        <v>0</v>
      </c>
      <c r="Q26" s="165" t="str">
        <f t="shared" si="153"/>
        <v>0</v>
      </c>
      <c r="R26" s="165" t="str">
        <f t="shared" si="153"/>
        <v>0</v>
      </c>
      <c r="S26" s="165" t="str">
        <f t="shared" si="153"/>
        <v>0</v>
      </c>
      <c r="T26" s="165" t="str">
        <f t="shared" si="153"/>
        <v>0</v>
      </c>
      <c r="U26" s="165" t="str">
        <f t="shared" si="153"/>
        <v>0</v>
      </c>
      <c r="V26" s="165" t="str">
        <f t="shared" si="153"/>
        <v>0</v>
      </c>
      <c r="W26" s="165" t="str">
        <f t="shared" si="153"/>
        <v>0</v>
      </c>
      <c r="X26" s="165" t="str">
        <f t="shared" si="153"/>
        <v>0</v>
      </c>
      <c r="Y26" s="165" t="str">
        <f t="shared" ref="Y26" si="154">IF($C$26=0,"0",(X26*($C$26+1)))</f>
        <v>0</v>
      </c>
      <c r="Z26" s="165" t="str">
        <f t="shared" ref="Z26" si="155">IF($C$26=0,"0",(Y26*($C$26+1)))</f>
        <v>0</v>
      </c>
      <c r="AA26" s="165" t="str">
        <f t="shared" ref="AA26" si="156">IF($C$26=0,"0",(Z26*($C$26+1)))</f>
        <v>0</v>
      </c>
      <c r="AB26" s="165" t="str">
        <f t="shared" ref="AB26" si="157">IF($C$26=0,"0",(AA26*($C$26+1)))</f>
        <v>0</v>
      </c>
      <c r="AC26" s="165" t="str">
        <f t="shared" ref="AC26" si="158">IF($C$26=0,"0",(AB26*($C$26+1)))</f>
        <v>0</v>
      </c>
      <c r="AD26" s="165" t="str">
        <f t="shared" ref="AD26" si="159">IF($C$26=0,"0",(AC26*($C$26+1)))</f>
        <v>0</v>
      </c>
      <c r="AE26" s="165" t="str">
        <f t="shared" ref="AE26" si="160">IF($C$26=0,"0",(AD26*($C$26+1)))</f>
        <v>0</v>
      </c>
      <c r="AF26" s="165" t="str">
        <f t="shared" ref="AF26" si="161">IF($C$26=0,"0",(AE26*($C$26+1)))</f>
        <v>0</v>
      </c>
      <c r="AG26" s="165" t="str">
        <f t="shared" ref="AG26" si="162">IF($C$26=0,"0",(AF26*($C$26+1)))</f>
        <v>0</v>
      </c>
      <c r="AH26" s="165" t="str">
        <f t="shared" ref="AH26" si="163">IF($C$26=0,"0",(AG26*($C$26+1)))</f>
        <v>0</v>
      </c>
    </row>
    <row r="27" spans="1:34" x14ac:dyDescent="0.25">
      <c r="A27" s="108" t="s">
        <v>217</v>
      </c>
      <c r="B27" s="108"/>
      <c r="C27" s="372">
        <v>0</v>
      </c>
      <c r="D27" s="373"/>
      <c r="E27" s="171">
        <v>0</v>
      </c>
      <c r="F27" s="165" t="str">
        <f>IF($C$27=0,"0",(E27*($C$27+1)))</f>
        <v>0</v>
      </c>
      <c r="G27" s="165" t="str">
        <f t="shared" ref="G27:X27" si="164">IF($C$27=0,"0",(F27*($C$27+1)))</f>
        <v>0</v>
      </c>
      <c r="H27" s="165" t="str">
        <f t="shared" si="164"/>
        <v>0</v>
      </c>
      <c r="I27" s="165" t="str">
        <f t="shared" si="164"/>
        <v>0</v>
      </c>
      <c r="J27" s="165" t="str">
        <f t="shared" si="164"/>
        <v>0</v>
      </c>
      <c r="K27" s="165" t="str">
        <f t="shared" si="164"/>
        <v>0</v>
      </c>
      <c r="L27" s="165" t="str">
        <f t="shared" si="164"/>
        <v>0</v>
      </c>
      <c r="M27" s="165" t="str">
        <f t="shared" si="164"/>
        <v>0</v>
      </c>
      <c r="N27" s="165" t="str">
        <f t="shared" si="164"/>
        <v>0</v>
      </c>
      <c r="O27" s="165" t="str">
        <f t="shared" si="164"/>
        <v>0</v>
      </c>
      <c r="P27" s="165" t="str">
        <f t="shared" si="164"/>
        <v>0</v>
      </c>
      <c r="Q27" s="165" t="str">
        <f t="shared" si="164"/>
        <v>0</v>
      </c>
      <c r="R27" s="165" t="str">
        <f t="shared" si="164"/>
        <v>0</v>
      </c>
      <c r="S27" s="165" t="str">
        <f t="shared" si="164"/>
        <v>0</v>
      </c>
      <c r="T27" s="165" t="str">
        <f t="shared" si="164"/>
        <v>0</v>
      </c>
      <c r="U27" s="165" t="str">
        <f t="shared" si="164"/>
        <v>0</v>
      </c>
      <c r="V27" s="165" t="str">
        <f t="shared" si="164"/>
        <v>0</v>
      </c>
      <c r="W27" s="165" t="str">
        <f t="shared" si="164"/>
        <v>0</v>
      </c>
      <c r="X27" s="165" t="str">
        <f t="shared" si="164"/>
        <v>0</v>
      </c>
      <c r="Y27" s="165" t="str">
        <f t="shared" ref="Y27" si="165">IF($C$27=0,"0",(X27*($C$27+1)))</f>
        <v>0</v>
      </c>
      <c r="Z27" s="165" t="str">
        <f t="shared" ref="Z27" si="166">IF($C$27=0,"0",(Y27*($C$27+1)))</f>
        <v>0</v>
      </c>
      <c r="AA27" s="165" t="str">
        <f t="shared" ref="AA27" si="167">IF($C$27=0,"0",(Z27*($C$27+1)))</f>
        <v>0</v>
      </c>
      <c r="AB27" s="165" t="str">
        <f t="shared" ref="AB27" si="168">IF($C$27=0,"0",(AA27*($C$27+1)))</f>
        <v>0</v>
      </c>
      <c r="AC27" s="165" t="str">
        <f t="shared" ref="AC27" si="169">IF($C$27=0,"0",(AB27*($C$27+1)))</f>
        <v>0</v>
      </c>
      <c r="AD27" s="165" t="str">
        <f t="shared" ref="AD27" si="170">IF($C$27=0,"0",(AC27*($C$27+1)))</f>
        <v>0</v>
      </c>
      <c r="AE27" s="165" t="str">
        <f t="shared" ref="AE27" si="171">IF($C$27=0,"0",(AD27*($C$27+1)))</f>
        <v>0</v>
      </c>
      <c r="AF27" s="165" t="str">
        <f t="shared" ref="AF27" si="172">IF($C$27=0,"0",(AE27*($C$27+1)))</f>
        <v>0</v>
      </c>
      <c r="AG27" s="165" t="str">
        <f t="shared" ref="AG27" si="173">IF($C$27=0,"0",(AF27*($C$27+1)))</f>
        <v>0</v>
      </c>
      <c r="AH27" s="165" t="str">
        <f t="shared" ref="AH27" si="174">IF($C$27=0,"0",(AG27*($C$27+1)))</f>
        <v>0</v>
      </c>
    </row>
    <row r="28" spans="1:34" x14ac:dyDescent="0.25">
      <c r="A28" s="108" t="s">
        <v>218</v>
      </c>
      <c r="B28" s="108"/>
      <c r="C28" s="372">
        <v>0</v>
      </c>
      <c r="D28" s="373"/>
      <c r="E28" s="171">
        <v>0</v>
      </c>
      <c r="F28" s="165" t="str">
        <f>IF($C$28=0,"0",(E28*($C$28+1)))</f>
        <v>0</v>
      </c>
      <c r="G28" s="165" t="str">
        <f t="shared" ref="G28:X28" si="175">IF($C$28=0,"0",(F28*($C$28+1)))</f>
        <v>0</v>
      </c>
      <c r="H28" s="165" t="str">
        <f t="shared" si="175"/>
        <v>0</v>
      </c>
      <c r="I28" s="165" t="str">
        <f t="shared" si="175"/>
        <v>0</v>
      </c>
      <c r="J28" s="165" t="str">
        <f t="shared" si="175"/>
        <v>0</v>
      </c>
      <c r="K28" s="165" t="str">
        <f t="shared" si="175"/>
        <v>0</v>
      </c>
      <c r="L28" s="165" t="str">
        <f t="shared" si="175"/>
        <v>0</v>
      </c>
      <c r="M28" s="165" t="str">
        <f t="shared" si="175"/>
        <v>0</v>
      </c>
      <c r="N28" s="165" t="str">
        <f t="shared" si="175"/>
        <v>0</v>
      </c>
      <c r="O28" s="165" t="str">
        <f t="shared" si="175"/>
        <v>0</v>
      </c>
      <c r="P28" s="165" t="str">
        <f t="shared" si="175"/>
        <v>0</v>
      </c>
      <c r="Q28" s="165" t="str">
        <f t="shared" si="175"/>
        <v>0</v>
      </c>
      <c r="R28" s="165" t="str">
        <f t="shared" si="175"/>
        <v>0</v>
      </c>
      <c r="S28" s="165" t="str">
        <f t="shared" si="175"/>
        <v>0</v>
      </c>
      <c r="T28" s="165" t="str">
        <f t="shared" si="175"/>
        <v>0</v>
      </c>
      <c r="U28" s="165" t="str">
        <f t="shared" si="175"/>
        <v>0</v>
      </c>
      <c r="V28" s="165" t="str">
        <f t="shared" si="175"/>
        <v>0</v>
      </c>
      <c r="W28" s="165" t="str">
        <f t="shared" si="175"/>
        <v>0</v>
      </c>
      <c r="X28" s="165" t="str">
        <f t="shared" si="175"/>
        <v>0</v>
      </c>
      <c r="Y28" s="165" t="str">
        <f t="shared" ref="Y28" si="176">IF($C$28=0,"0",(X28*($C$28+1)))</f>
        <v>0</v>
      </c>
      <c r="Z28" s="165" t="str">
        <f t="shared" ref="Z28" si="177">IF($C$28=0,"0",(Y28*($C$28+1)))</f>
        <v>0</v>
      </c>
      <c r="AA28" s="165" t="str">
        <f t="shared" ref="AA28" si="178">IF($C$28=0,"0",(Z28*($C$28+1)))</f>
        <v>0</v>
      </c>
      <c r="AB28" s="165" t="str">
        <f t="shared" ref="AB28" si="179">IF($C$28=0,"0",(AA28*($C$28+1)))</f>
        <v>0</v>
      </c>
      <c r="AC28" s="165" t="str">
        <f t="shared" ref="AC28" si="180">IF($C$28=0,"0",(AB28*($C$28+1)))</f>
        <v>0</v>
      </c>
      <c r="AD28" s="165" t="str">
        <f t="shared" ref="AD28" si="181">IF($C$28=0,"0",(AC28*($C$28+1)))</f>
        <v>0</v>
      </c>
      <c r="AE28" s="165" t="str">
        <f t="shared" ref="AE28" si="182">IF($C$28=0,"0",(AD28*($C$28+1)))</f>
        <v>0</v>
      </c>
      <c r="AF28" s="165" t="str">
        <f t="shared" ref="AF28" si="183">IF($C$28=0,"0",(AE28*($C$28+1)))</f>
        <v>0</v>
      </c>
      <c r="AG28" s="165" t="str">
        <f t="shared" ref="AG28" si="184">IF($C$28=0,"0",(AF28*($C$28+1)))</f>
        <v>0</v>
      </c>
      <c r="AH28" s="165" t="str">
        <f t="shared" ref="AH28" si="185">IF($C$28=0,"0",(AG28*($C$28+1)))</f>
        <v>0</v>
      </c>
    </row>
    <row r="29" spans="1:34" x14ac:dyDescent="0.25">
      <c r="A29" s="108" t="s">
        <v>219</v>
      </c>
      <c r="B29" s="108"/>
      <c r="C29" s="372">
        <v>0</v>
      </c>
      <c r="D29" s="373"/>
      <c r="E29" s="171">
        <v>0</v>
      </c>
      <c r="F29" s="165" t="str">
        <f>IF($C$29=0,"0",(E29*($C$29+1)))</f>
        <v>0</v>
      </c>
      <c r="G29" s="165" t="str">
        <f t="shared" ref="G29:X29" si="186">IF($C$29=0,"0",(F29*($C$29+1)))</f>
        <v>0</v>
      </c>
      <c r="H29" s="165" t="str">
        <f t="shared" si="186"/>
        <v>0</v>
      </c>
      <c r="I29" s="165" t="str">
        <f t="shared" si="186"/>
        <v>0</v>
      </c>
      <c r="J29" s="165" t="str">
        <f t="shared" si="186"/>
        <v>0</v>
      </c>
      <c r="K29" s="165" t="str">
        <f t="shared" si="186"/>
        <v>0</v>
      </c>
      <c r="L29" s="165" t="str">
        <f t="shared" si="186"/>
        <v>0</v>
      </c>
      <c r="M29" s="165" t="str">
        <f t="shared" si="186"/>
        <v>0</v>
      </c>
      <c r="N29" s="165" t="str">
        <f t="shared" si="186"/>
        <v>0</v>
      </c>
      <c r="O29" s="165" t="str">
        <f t="shared" si="186"/>
        <v>0</v>
      </c>
      <c r="P29" s="165" t="str">
        <f t="shared" si="186"/>
        <v>0</v>
      </c>
      <c r="Q29" s="165" t="str">
        <f t="shared" si="186"/>
        <v>0</v>
      </c>
      <c r="R29" s="165" t="str">
        <f t="shared" si="186"/>
        <v>0</v>
      </c>
      <c r="S29" s="165" t="str">
        <f t="shared" si="186"/>
        <v>0</v>
      </c>
      <c r="T29" s="165" t="str">
        <f t="shared" si="186"/>
        <v>0</v>
      </c>
      <c r="U29" s="165" t="str">
        <f t="shared" si="186"/>
        <v>0</v>
      </c>
      <c r="V29" s="165" t="str">
        <f t="shared" si="186"/>
        <v>0</v>
      </c>
      <c r="W29" s="165" t="str">
        <f t="shared" si="186"/>
        <v>0</v>
      </c>
      <c r="X29" s="165" t="str">
        <f t="shared" si="186"/>
        <v>0</v>
      </c>
      <c r="Y29" s="165" t="str">
        <f t="shared" ref="Y29" si="187">IF($C$29=0,"0",(X29*($C$29+1)))</f>
        <v>0</v>
      </c>
      <c r="Z29" s="165" t="str">
        <f t="shared" ref="Z29" si="188">IF($C$29=0,"0",(Y29*($C$29+1)))</f>
        <v>0</v>
      </c>
      <c r="AA29" s="165" t="str">
        <f t="shared" ref="AA29" si="189">IF($C$29=0,"0",(Z29*($C$29+1)))</f>
        <v>0</v>
      </c>
      <c r="AB29" s="165" t="str">
        <f t="shared" ref="AB29" si="190">IF($C$29=0,"0",(AA29*($C$29+1)))</f>
        <v>0</v>
      </c>
      <c r="AC29" s="165" t="str">
        <f t="shared" ref="AC29" si="191">IF($C$29=0,"0",(AB29*($C$29+1)))</f>
        <v>0</v>
      </c>
      <c r="AD29" s="165" t="str">
        <f t="shared" ref="AD29" si="192">IF($C$29=0,"0",(AC29*($C$29+1)))</f>
        <v>0</v>
      </c>
      <c r="AE29" s="165" t="str">
        <f t="shared" ref="AE29" si="193">IF($C$29=0,"0",(AD29*($C$29+1)))</f>
        <v>0</v>
      </c>
      <c r="AF29" s="165" t="str">
        <f t="shared" ref="AF29" si="194">IF($C$29=0,"0",(AE29*($C$29+1)))</f>
        <v>0</v>
      </c>
      <c r="AG29" s="165" t="str">
        <f t="shared" ref="AG29" si="195">IF($C$29=0,"0",(AF29*($C$29+1)))</f>
        <v>0</v>
      </c>
      <c r="AH29" s="165" t="str">
        <f t="shared" ref="AH29" si="196">IF($C$29=0,"0",(AG29*($C$29+1)))</f>
        <v>0</v>
      </c>
    </row>
    <row r="30" spans="1:34" x14ac:dyDescent="0.25">
      <c r="A30" s="108" t="s">
        <v>220</v>
      </c>
      <c r="B30" s="108"/>
      <c r="C30" s="372">
        <v>0</v>
      </c>
      <c r="D30" s="373"/>
      <c r="E30" s="171">
        <v>0</v>
      </c>
      <c r="F30" s="165" t="str">
        <f>IF($C$30=0,"0",(E30*($C$30+1)))</f>
        <v>0</v>
      </c>
      <c r="G30" s="165" t="str">
        <f t="shared" ref="G30:X30" si="197">IF($C$30=0,"0",(F30*($C$30+1)))</f>
        <v>0</v>
      </c>
      <c r="H30" s="165" t="str">
        <f t="shared" si="197"/>
        <v>0</v>
      </c>
      <c r="I30" s="165" t="str">
        <f t="shared" si="197"/>
        <v>0</v>
      </c>
      <c r="J30" s="165" t="str">
        <f t="shared" si="197"/>
        <v>0</v>
      </c>
      <c r="K30" s="165" t="str">
        <f t="shared" si="197"/>
        <v>0</v>
      </c>
      <c r="L30" s="165" t="str">
        <f t="shared" si="197"/>
        <v>0</v>
      </c>
      <c r="M30" s="165" t="str">
        <f t="shared" si="197"/>
        <v>0</v>
      </c>
      <c r="N30" s="165" t="str">
        <f t="shared" si="197"/>
        <v>0</v>
      </c>
      <c r="O30" s="165" t="str">
        <f t="shared" si="197"/>
        <v>0</v>
      </c>
      <c r="P30" s="165" t="str">
        <f t="shared" si="197"/>
        <v>0</v>
      </c>
      <c r="Q30" s="165" t="str">
        <f t="shared" si="197"/>
        <v>0</v>
      </c>
      <c r="R30" s="165" t="str">
        <f t="shared" si="197"/>
        <v>0</v>
      </c>
      <c r="S30" s="165" t="str">
        <f t="shared" si="197"/>
        <v>0</v>
      </c>
      <c r="T30" s="165" t="str">
        <f t="shared" si="197"/>
        <v>0</v>
      </c>
      <c r="U30" s="165" t="str">
        <f t="shared" si="197"/>
        <v>0</v>
      </c>
      <c r="V30" s="165" t="str">
        <f t="shared" si="197"/>
        <v>0</v>
      </c>
      <c r="W30" s="165" t="str">
        <f t="shared" si="197"/>
        <v>0</v>
      </c>
      <c r="X30" s="165" t="str">
        <f t="shared" si="197"/>
        <v>0</v>
      </c>
      <c r="Y30" s="165" t="str">
        <f t="shared" ref="Y30" si="198">IF($C$30=0,"0",(X30*($C$30+1)))</f>
        <v>0</v>
      </c>
      <c r="Z30" s="165" t="str">
        <f t="shared" ref="Z30" si="199">IF($C$30=0,"0",(Y30*($C$30+1)))</f>
        <v>0</v>
      </c>
      <c r="AA30" s="165" t="str">
        <f t="shared" ref="AA30" si="200">IF($C$30=0,"0",(Z30*($C$30+1)))</f>
        <v>0</v>
      </c>
      <c r="AB30" s="165" t="str">
        <f t="shared" ref="AB30" si="201">IF($C$30=0,"0",(AA30*($C$30+1)))</f>
        <v>0</v>
      </c>
      <c r="AC30" s="165" t="str">
        <f t="shared" ref="AC30" si="202">IF($C$30=0,"0",(AB30*($C$30+1)))</f>
        <v>0</v>
      </c>
      <c r="AD30" s="165" t="str">
        <f t="shared" ref="AD30" si="203">IF($C$30=0,"0",(AC30*($C$30+1)))</f>
        <v>0</v>
      </c>
      <c r="AE30" s="165" t="str">
        <f t="shared" ref="AE30" si="204">IF($C$30=0,"0",(AD30*($C$30+1)))</f>
        <v>0</v>
      </c>
      <c r="AF30" s="165" t="str">
        <f t="shared" ref="AF30" si="205">IF($C$30=0,"0",(AE30*($C$30+1)))</f>
        <v>0</v>
      </c>
      <c r="AG30" s="165" t="str">
        <f t="shared" ref="AG30" si="206">IF($C$30=0,"0",(AF30*($C$30+1)))</f>
        <v>0</v>
      </c>
      <c r="AH30" s="165" t="str">
        <f t="shared" ref="AH30" si="207">IF($C$30=0,"0",(AG30*($C$30+1)))</f>
        <v>0</v>
      </c>
    </row>
    <row r="31" spans="1:34" x14ac:dyDescent="0.25">
      <c r="A31" s="108" t="s">
        <v>221</v>
      </c>
      <c r="B31" s="108"/>
      <c r="C31" s="372">
        <v>0</v>
      </c>
      <c r="D31" s="373"/>
      <c r="E31" s="171">
        <v>0</v>
      </c>
      <c r="F31" s="165" t="str">
        <f>IF($C$31=0,"0",(E31*($C$31+1)))</f>
        <v>0</v>
      </c>
      <c r="G31" s="165" t="str">
        <f t="shared" ref="G31:X31" si="208">IF($C$31=0,"0",(F31*($C$31+1)))</f>
        <v>0</v>
      </c>
      <c r="H31" s="165" t="str">
        <f t="shared" si="208"/>
        <v>0</v>
      </c>
      <c r="I31" s="165" t="str">
        <f t="shared" si="208"/>
        <v>0</v>
      </c>
      <c r="J31" s="165" t="str">
        <f t="shared" si="208"/>
        <v>0</v>
      </c>
      <c r="K31" s="165" t="str">
        <f t="shared" si="208"/>
        <v>0</v>
      </c>
      <c r="L31" s="165" t="str">
        <f t="shared" si="208"/>
        <v>0</v>
      </c>
      <c r="M31" s="165" t="str">
        <f t="shared" si="208"/>
        <v>0</v>
      </c>
      <c r="N31" s="165" t="str">
        <f t="shared" si="208"/>
        <v>0</v>
      </c>
      <c r="O31" s="165" t="str">
        <f t="shared" si="208"/>
        <v>0</v>
      </c>
      <c r="P31" s="165" t="str">
        <f t="shared" si="208"/>
        <v>0</v>
      </c>
      <c r="Q31" s="165" t="str">
        <f t="shared" si="208"/>
        <v>0</v>
      </c>
      <c r="R31" s="165" t="str">
        <f t="shared" si="208"/>
        <v>0</v>
      </c>
      <c r="S31" s="165" t="str">
        <f t="shared" si="208"/>
        <v>0</v>
      </c>
      <c r="T31" s="165" t="str">
        <f t="shared" si="208"/>
        <v>0</v>
      </c>
      <c r="U31" s="165" t="str">
        <f t="shared" si="208"/>
        <v>0</v>
      </c>
      <c r="V31" s="165" t="str">
        <f t="shared" si="208"/>
        <v>0</v>
      </c>
      <c r="W31" s="165" t="str">
        <f t="shared" si="208"/>
        <v>0</v>
      </c>
      <c r="X31" s="165" t="str">
        <f t="shared" si="208"/>
        <v>0</v>
      </c>
      <c r="Y31" s="165" t="str">
        <f t="shared" ref="Y31" si="209">IF($C$31=0,"0",(X31*($C$31+1)))</f>
        <v>0</v>
      </c>
      <c r="Z31" s="165" t="str">
        <f t="shared" ref="Z31" si="210">IF($C$31=0,"0",(Y31*($C$31+1)))</f>
        <v>0</v>
      </c>
      <c r="AA31" s="165" t="str">
        <f t="shared" ref="AA31" si="211">IF($C$31=0,"0",(Z31*($C$31+1)))</f>
        <v>0</v>
      </c>
      <c r="AB31" s="165" t="str">
        <f t="shared" ref="AB31" si="212">IF($C$31=0,"0",(AA31*($C$31+1)))</f>
        <v>0</v>
      </c>
      <c r="AC31" s="165" t="str">
        <f t="shared" ref="AC31" si="213">IF($C$31=0,"0",(AB31*($C$31+1)))</f>
        <v>0</v>
      </c>
      <c r="AD31" s="165" t="str">
        <f t="shared" ref="AD31" si="214">IF($C$31=0,"0",(AC31*($C$31+1)))</f>
        <v>0</v>
      </c>
      <c r="AE31" s="165" t="str">
        <f t="shared" ref="AE31" si="215">IF($C$31=0,"0",(AD31*($C$31+1)))</f>
        <v>0</v>
      </c>
      <c r="AF31" s="165" t="str">
        <f t="shared" ref="AF31" si="216">IF($C$31=0,"0",(AE31*($C$31+1)))</f>
        <v>0</v>
      </c>
      <c r="AG31" s="165" t="str">
        <f t="shared" ref="AG31" si="217">IF($C$31=0,"0",(AF31*($C$31+1)))</f>
        <v>0</v>
      </c>
      <c r="AH31" s="165" t="str">
        <f t="shared" ref="AH31" si="218">IF($C$31=0,"0",(AG31*($C$31+1)))</f>
        <v>0</v>
      </c>
    </row>
    <row r="32" spans="1:34" x14ac:dyDescent="0.25">
      <c r="A32" s="108" t="s">
        <v>81</v>
      </c>
      <c r="B32" s="108"/>
      <c r="C32" s="372">
        <v>0</v>
      </c>
      <c r="D32" s="373"/>
      <c r="E32" s="171">
        <v>0</v>
      </c>
      <c r="F32" s="165" t="str">
        <f>IF($C$32=0,"0",(E32*($C$32+1)))</f>
        <v>0</v>
      </c>
      <c r="G32" s="165" t="str">
        <f t="shared" ref="G32:X32" si="219">IF($C$32=0,"0",(F32*($C$32+1)))</f>
        <v>0</v>
      </c>
      <c r="H32" s="165" t="str">
        <f t="shared" si="219"/>
        <v>0</v>
      </c>
      <c r="I32" s="165" t="str">
        <f t="shared" si="219"/>
        <v>0</v>
      </c>
      <c r="J32" s="165" t="str">
        <f t="shared" si="219"/>
        <v>0</v>
      </c>
      <c r="K32" s="165" t="str">
        <f t="shared" si="219"/>
        <v>0</v>
      </c>
      <c r="L32" s="165" t="str">
        <f t="shared" si="219"/>
        <v>0</v>
      </c>
      <c r="M32" s="165" t="str">
        <f t="shared" si="219"/>
        <v>0</v>
      </c>
      <c r="N32" s="165" t="str">
        <f t="shared" si="219"/>
        <v>0</v>
      </c>
      <c r="O32" s="165" t="str">
        <f t="shared" si="219"/>
        <v>0</v>
      </c>
      <c r="P32" s="165" t="str">
        <f t="shared" si="219"/>
        <v>0</v>
      </c>
      <c r="Q32" s="165" t="str">
        <f t="shared" si="219"/>
        <v>0</v>
      </c>
      <c r="R32" s="165" t="str">
        <f t="shared" si="219"/>
        <v>0</v>
      </c>
      <c r="S32" s="165" t="str">
        <f t="shared" si="219"/>
        <v>0</v>
      </c>
      <c r="T32" s="165" t="str">
        <f t="shared" si="219"/>
        <v>0</v>
      </c>
      <c r="U32" s="165" t="str">
        <f t="shared" si="219"/>
        <v>0</v>
      </c>
      <c r="V32" s="165" t="str">
        <f t="shared" si="219"/>
        <v>0</v>
      </c>
      <c r="W32" s="165" t="str">
        <f t="shared" si="219"/>
        <v>0</v>
      </c>
      <c r="X32" s="165" t="str">
        <f t="shared" si="219"/>
        <v>0</v>
      </c>
      <c r="Y32" s="165" t="str">
        <f t="shared" ref="Y32" si="220">IF($C$32=0,"0",(X32*($C$32+1)))</f>
        <v>0</v>
      </c>
      <c r="Z32" s="165" t="str">
        <f t="shared" ref="Z32" si="221">IF($C$32=0,"0",(Y32*($C$32+1)))</f>
        <v>0</v>
      </c>
      <c r="AA32" s="165" t="str">
        <f t="shared" ref="AA32" si="222">IF($C$32=0,"0",(Z32*($C$32+1)))</f>
        <v>0</v>
      </c>
      <c r="AB32" s="165" t="str">
        <f t="shared" ref="AB32" si="223">IF($C$32=0,"0",(AA32*($C$32+1)))</f>
        <v>0</v>
      </c>
      <c r="AC32" s="165" t="str">
        <f t="shared" ref="AC32" si="224">IF($C$32=0,"0",(AB32*($C$32+1)))</f>
        <v>0</v>
      </c>
      <c r="AD32" s="165" t="str">
        <f t="shared" ref="AD32" si="225">IF($C$32=0,"0",(AC32*($C$32+1)))</f>
        <v>0</v>
      </c>
      <c r="AE32" s="165" t="str">
        <f t="shared" ref="AE32" si="226">IF($C$32=0,"0",(AD32*($C$32+1)))</f>
        <v>0</v>
      </c>
      <c r="AF32" s="165" t="str">
        <f t="shared" ref="AF32" si="227">IF($C$32=0,"0",(AE32*($C$32+1)))</f>
        <v>0</v>
      </c>
      <c r="AG32" s="165" t="str">
        <f t="shared" ref="AG32" si="228">IF($C$32=0,"0",(AF32*($C$32+1)))</f>
        <v>0</v>
      </c>
      <c r="AH32" s="165" t="str">
        <f t="shared" ref="AH32" si="229">IF($C$32=0,"0",(AG32*($C$32+1)))</f>
        <v>0</v>
      </c>
    </row>
    <row r="33" spans="1:34" x14ac:dyDescent="0.25">
      <c r="A33" s="173" t="s">
        <v>212</v>
      </c>
      <c r="B33" s="127"/>
      <c r="C33" s="372">
        <v>0</v>
      </c>
      <c r="D33" s="373"/>
      <c r="E33" s="171">
        <v>0</v>
      </c>
      <c r="F33" s="165" t="str">
        <f>IF($C$33=0,"0",(E33*($C$33+1)))</f>
        <v>0</v>
      </c>
      <c r="G33" s="165" t="str">
        <f t="shared" ref="G33:X33" si="230">IF($C$33=0,"0",(F33*($C$33+1)))</f>
        <v>0</v>
      </c>
      <c r="H33" s="165" t="str">
        <f t="shared" si="230"/>
        <v>0</v>
      </c>
      <c r="I33" s="165" t="str">
        <f t="shared" si="230"/>
        <v>0</v>
      </c>
      <c r="J33" s="165" t="str">
        <f t="shared" si="230"/>
        <v>0</v>
      </c>
      <c r="K33" s="165" t="str">
        <f t="shared" si="230"/>
        <v>0</v>
      </c>
      <c r="L33" s="165" t="str">
        <f t="shared" si="230"/>
        <v>0</v>
      </c>
      <c r="M33" s="165" t="str">
        <f t="shared" si="230"/>
        <v>0</v>
      </c>
      <c r="N33" s="165" t="str">
        <f t="shared" si="230"/>
        <v>0</v>
      </c>
      <c r="O33" s="165" t="str">
        <f t="shared" si="230"/>
        <v>0</v>
      </c>
      <c r="P33" s="165" t="str">
        <f t="shared" si="230"/>
        <v>0</v>
      </c>
      <c r="Q33" s="165" t="str">
        <f t="shared" si="230"/>
        <v>0</v>
      </c>
      <c r="R33" s="165" t="str">
        <f t="shared" si="230"/>
        <v>0</v>
      </c>
      <c r="S33" s="165" t="str">
        <f t="shared" si="230"/>
        <v>0</v>
      </c>
      <c r="T33" s="165" t="str">
        <f t="shared" si="230"/>
        <v>0</v>
      </c>
      <c r="U33" s="165" t="str">
        <f t="shared" si="230"/>
        <v>0</v>
      </c>
      <c r="V33" s="165" t="str">
        <f t="shared" si="230"/>
        <v>0</v>
      </c>
      <c r="W33" s="165" t="str">
        <f t="shared" si="230"/>
        <v>0</v>
      </c>
      <c r="X33" s="165" t="str">
        <f t="shared" si="230"/>
        <v>0</v>
      </c>
      <c r="Y33" s="165" t="str">
        <f t="shared" ref="Y33" si="231">IF($C$33=0,"0",(X33*($C$33+1)))</f>
        <v>0</v>
      </c>
      <c r="Z33" s="165" t="str">
        <f t="shared" ref="Z33" si="232">IF($C$33=0,"0",(Y33*($C$33+1)))</f>
        <v>0</v>
      </c>
      <c r="AA33" s="165" t="str">
        <f t="shared" ref="AA33" si="233">IF($C$33=0,"0",(Z33*($C$33+1)))</f>
        <v>0</v>
      </c>
      <c r="AB33" s="165" t="str">
        <f t="shared" ref="AB33" si="234">IF($C$33=0,"0",(AA33*($C$33+1)))</f>
        <v>0</v>
      </c>
      <c r="AC33" s="165" t="str">
        <f t="shared" ref="AC33" si="235">IF($C$33=0,"0",(AB33*($C$33+1)))</f>
        <v>0</v>
      </c>
      <c r="AD33" s="165" t="str">
        <f t="shared" ref="AD33" si="236">IF($C$33=0,"0",(AC33*($C$33+1)))</f>
        <v>0</v>
      </c>
      <c r="AE33" s="165" t="str">
        <f t="shared" ref="AE33" si="237">IF($C$33=0,"0",(AD33*($C$33+1)))</f>
        <v>0</v>
      </c>
      <c r="AF33" s="165" t="str">
        <f t="shared" ref="AF33" si="238">IF($C$33=0,"0",(AE33*($C$33+1)))</f>
        <v>0</v>
      </c>
      <c r="AG33" s="165" t="str">
        <f t="shared" ref="AG33" si="239">IF($C$33=0,"0",(AF33*($C$33+1)))</f>
        <v>0</v>
      </c>
      <c r="AH33" s="165" t="str">
        <f t="shared" ref="AH33" si="240">IF($C$33=0,"0",(AG33*($C$33+1)))</f>
        <v>0</v>
      </c>
    </row>
    <row r="34" spans="1:34" x14ac:dyDescent="0.25">
      <c r="A34" s="173" t="s">
        <v>212</v>
      </c>
      <c r="B34" s="127"/>
      <c r="C34" s="372">
        <v>0</v>
      </c>
      <c r="D34" s="373"/>
      <c r="E34" s="171">
        <v>0</v>
      </c>
      <c r="F34" s="165" t="str">
        <f>IF($C$34=0,"0",(E34*($C$34+1)))</f>
        <v>0</v>
      </c>
      <c r="G34" s="165" t="str">
        <f t="shared" ref="G34:X34" si="241">IF($C$34=0,"0",(F34*($C$34+1)))</f>
        <v>0</v>
      </c>
      <c r="H34" s="165" t="str">
        <f t="shared" si="241"/>
        <v>0</v>
      </c>
      <c r="I34" s="165" t="str">
        <f t="shared" si="241"/>
        <v>0</v>
      </c>
      <c r="J34" s="165" t="str">
        <f t="shared" si="241"/>
        <v>0</v>
      </c>
      <c r="K34" s="165" t="str">
        <f t="shared" si="241"/>
        <v>0</v>
      </c>
      <c r="L34" s="165" t="str">
        <f t="shared" si="241"/>
        <v>0</v>
      </c>
      <c r="M34" s="165" t="str">
        <f t="shared" si="241"/>
        <v>0</v>
      </c>
      <c r="N34" s="165" t="str">
        <f t="shared" si="241"/>
        <v>0</v>
      </c>
      <c r="O34" s="165" t="str">
        <f t="shared" si="241"/>
        <v>0</v>
      </c>
      <c r="P34" s="165" t="str">
        <f t="shared" si="241"/>
        <v>0</v>
      </c>
      <c r="Q34" s="165" t="str">
        <f t="shared" si="241"/>
        <v>0</v>
      </c>
      <c r="R34" s="165" t="str">
        <f t="shared" si="241"/>
        <v>0</v>
      </c>
      <c r="S34" s="165" t="str">
        <f t="shared" si="241"/>
        <v>0</v>
      </c>
      <c r="T34" s="165" t="str">
        <f t="shared" si="241"/>
        <v>0</v>
      </c>
      <c r="U34" s="165" t="str">
        <f t="shared" si="241"/>
        <v>0</v>
      </c>
      <c r="V34" s="165" t="str">
        <f t="shared" si="241"/>
        <v>0</v>
      </c>
      <c r="W34" s="165" t="str">
        <f t="shared" si="241"/>
        <v>0</v>
      </c>
      <c r="X34" s="165" t="str">
        <f t="shared" si="241"/>
        <v>0</v>
      </c>
      <c r="Y34" s="165" t="str">
        <f t="shared" ref="Y34" si="242">IF($C$34=0,"0",(X34*($C$34+1)))</f>
        <v>0</v>
      </c>
      <c r="Z34" s="165" t="str">
        <f t="shared" ref="Z34" si="243">IF($C$34=0,"0",(Y34*($C$34+1)))</f>
        <v>0</v>
      </c>
      <c r="AA34" s="165" t="str">
        <f t="shared" ref="AA34" si="244">IF($C$34=0,"0",(Z34*($C$34+1)))</f>
        <v>0</v>
      </c>
      <c r="AB34" s="165" t="str">
        <f t="shared" ref="AB34" si="245">IF($C$34=0,"0",(AA34*($C$34+1)))</f>
        <v>0</v>
      </c>
      <c r="AC34" s="165" t="str">
        <f t="shared" ref="AC34" si="246">IF($C$34=0,"0",(AB34*($C$34+1)))</f>
        <v>0</v>
      </c>
      <c r="AD34" s="165" t="str">
        <f t="shared" ref="AD34" si="247">IF($C$34=0,"0",(AC34*($C$34+1)))</f>
        <v>0</v>
      </c>
      <c r="AE34" s="165" t="str">
        <f t="shared" ref="AE34" si="248">IF($C$34=0,"0",(AD34*($C$34+1)))</f>
        <v>0</v>
      </c>
      <c r="AF34" s="165" t="str">
        <f t="shared" ref="AF34" si="249">IF($C$34=0,"0",(AE34*($C$34+1)))</f>
        <v>0</v>
      </c>
      <c r="AG34" s="165" t="str">
        <f t="shared" ref="AG34" si="250">IF($C$34=0,"0",(AF34*($C$34+1)))</f>
        <v>0</v>
      </c>
      <c r="AH34" s="165" t="str">
        <f t="shared" ref="AH34" si="251">IF($C$34=0,"0",(AG34*($C$34+1)))</f>
        <v>0</v>
      </c>
    </row>
    <row r="35" spans="1:34" ht="15.75" thickBot="1" x14ac:dyDescent="0.3">
      <c r="A35" s="175" t="s">
        <v>212</v>
      </c>
      <c r="B35" s="128"/>
      <c r="C35" s="378">
        <v>0</v>
      </c>
      <c r="D35" s="379"/>
      <c r="E35" s="172">
        <v>0</v>
      </c>
      <c r="F35" s="166" t="str">
        <f>IF($C$35=0,"0",(E35*($C$35+1)))</f>
        <v>0</v>
      </c>
      <c r="G35" s="166" t="str">
        <f t="shared" ref="G35:X35" si="252">IF($C$35=0,"0",(F35*($C$35+1)))</f>
        <v>0</v>
      </c>
      <c r="H35" s="166" t="str">
        <f t="shared" si="252"/>
        <v>0</v>
      </c>
      <c r="I35" s="166" t="str">
        <f t="shared" si="252"/>
        <v>0</v>
      </c>
      <c r="J35" s="166" t="str">
        <f t="shared" si="252"/>
        <v>0</v>
      </c>
      <c r="K35" s="166" t="str">
        <f t="shared" si="252"/>
        <v>0</v>
      </c>
      <c r="L35" s="166" t="str">
        <f t="shared" si="252"/>
        <v>0</v>
      </c>
      <c r="M35" s="166" t="str">
        <f t="shared" si="252"/>
        <v>0</v>
      </c>
      <c r="N35" s="166" t="str">
        <f t="shared" si="252"/>
        <v>0</v>
      </c>
      <c r="O35" s="166" t="str">
        <f t="shared" si="252"/>
        <v>0</v>
      </c>
      <c r="P35" s="166" t="str">
        <f t="shared" si="252"/>
        <v>0</v>
      </c>
      <c r="Q35" s="166" t="str">
        <f t="shared" si="252"/>
        <v>0</v>
      </c>
      <c r="R35" s="166" t="str">
        <f t="shared" si="252"/>
        <v>0</v>
      </c>
      <c r="S35" s="166" t="str">
        <f t="shared" si="252"/>
        <v>0</v>
      </c>
      <c r="T35" s="166" t="str">
        <f t="shared" si="252"/>
        <v>0</v>
      </c>
      <c r="U35" s="166" t="str">
        <f t="shared" si="252"/>
        <v>0</v>
      </c>
      <c r="V35" s="166" t="str">
        <f t="shared" si="252"/>
        <v>0</v>
      </c>
      <c r="W35" s="166" t="str">
        <f t="shared" si="252"/>
        <v>0</v>
      </c>
      <c r="X35" s="166" t="str">
        <f t="shared" si="252"/>
        <v>0</v>
      </c>
      <c r="Y35" s="166" t="str">
        <f t="shared" ref="Y35" si="253">IF($C$35=0,"0",(X35*($C$35+1)))</f>
        <v>0</v>
      </c>
      <c r="Z35" s="166" t="str">
        <f t="shared" ref="Z35" si="254">IF($C$35=0,"0",(Y35*($C$35+1)))</f>
        <v>0</v>
      </c>
      <c r="AA35" s="166" t="str">
        <f t="shared" ref="AA35" si="255">IF($C$35=0,"0",(Z35*($C$35+1)))</f>
        <v>0</v>
      </c>
      <c r="AB35" s="166" t="str">
        <f t="shared" ref="AB35" si="256">IF($C$35=0,"0",(AA35*($C$35+1)))</f>
        <v>0</v>
      </c>
      <c r="AC35" s="166" t="str">
        <f t="shared" ref="AC35" si="257">IF($C$35=0,"0",(AB35*($C$35+1)))</f>
        <v>0</v>
      </c>
      <c r="AD35" s="166" t="str">
        <f t="shared" ref="AD35" si="258">IF($C$35=0,"0",(AC35*($C$35+1)))</f>
        <v>0</v>
      </c>
      <c r="AE35" s="166" t="str">
        <f t="shared" ref="AE35" si="259">IF($C$35=0,"0",(AD35*($C$35+1)))</f>
        <v>0</v>
      </c>
      <c r="AF35" s="166" t="str">
        <f t="shared" ref="AF35" si="260">IF($C$35=0,"0",(AE35*($C$35+1)))</f>
        <v>0</v>
      </c>
      <c r="AG35" s="166" t="str">
        <f t="shared" ref="AG35" si="261">IF($C$35=0,"0",(AF35*($C$35+1)))</f>
        <v>0</v>
      </c>
      <c r="AH35" s="166" t="str">
        <f t="shared" ref="AH35" si="262">IF($C$35=0,"0",(AG35*($C$35+1)))</f>
        <v>0</v>
      </c>
    </row>
    <row r="36" spans="1:34" ht="15.75" thickTop="1" x14ac:dyDescent="0.25">
      <c r="A36" s="119" t="s">
        <v>222</v>
      </c>
      <c r="B36" s="119"/>
      <c r="C36" s="380"/>
      <c r="D36" s="381"/>
      <c r="E36" s="120">
        <f t="shared" ref="E36:S36" si="263">SUM(E25:E35)</f>
        <v>0</v>
      </c>
      <c r="F36" s="120">
        <f t="shared" si="263"/>
        <v>0</v>
      </c>
      <c r="G36" s="120">
        <f t="shared" si="263"/>
        <v>0</v>
      </c>
      <c r="H36" s="120">
        <f t="shared" si="263"/>
        <v>0</v>
      </c>
      <c r="I36" s="120">
        <f t="shared" si="263"/>
        <v>0</v>
      </c>
      <c r="J36" s="120">
        <f t="shared" si="263"/>
        <v>0</v>
      </c>
      <c r="K36" s="120">
        <f t="shared" si="263"/>
        <v>0</v>
      </c>
      <c r="L36" s="120">
        <f t="shared" si="263"/>
        <v>0</v>
      </c>
      <c r="M36" s="120">
        <f t="shared" si="263"/>
        <v>0</v>
      </c>
      <c r="N36" s="120">
        <f t="shared" si="263"/>
        <v>0</v>
      </c>
      <c r="O36" s="120">
        <f t="shared" si="263"/>
        <v>0</v>
      </c>
      <c r="P36" s="120">
        <f t="shared" si="263"/>
        <v>0</v>
      </c>
      <c r="Q36" s="120">
        <f t="shared" si="263"/>
        <v>0</v>
      </c>
      <c r="R36" s="120">
        <f t="shared" si="263"/>
        <v>0</v>
      </c>
      <c r="S36" s="120">
        <f t="shared" si="263"/>
        <v>0</v>
      </c>
      <c r="T36" s="120">
        <f t="shared" ref="T36:X36" si="264">SUM(T25:T35)</f>
        <v>0</v>
      </c>
      <c r="U36" s="120">
        <f t="shared" si="264"/>
        <v>0</v>
      </c>
      <c r="V36" s="120">
        <f t="shared" si="264"/>
        <v>0</v>
      </c>
      <c r="W36" s="120">
        <f t="shared" si="264"/>
        <v>0</v>
      </c>
      <c r="X36" s="120">
        <f t="shared" si="264"/>
        <v>0</v>
      </c>
      <c r="Y36" s="120">
        <f t="shared" ref="Y36:AH36" si="265">SUM(Y25:Y35)</f>
        <v>0</v>
      </c>
      <c r="Z36" s="120">
        <f t="shared" si="265"/>
        <v>0</v>
      </c>
      <c r="AA36" s="120">
        <f t="shared" si="265"/>
        <v>0</v>
      </c>
      <c r="AB36" s="120">
        <f t="shared" si="265"/>
        <v>0</v>
      </c>
      <c r="AC36" s="120">
        <f t="shared" si="265"/>
        <v>0</v>
      </c>
      <c r="AD36" s="120">
        <f t="shared" si="265"/>
        <v>0</v>
      </c>
      <c r="AE36" s="120">
        <f t="shared" si="265"/>
        <v>0</v>
      </c>
      <c r="AF36" s="120">
        <f t="shared" si="265"/>
        <v>0</v>
      </c>
      <c r="AG36" s="120">
        <f t="shared" si="265"/>
        <v>0</v>
      </c>
      <c r="AH36" s="120">
        <f t="shared" si="265"/>
        <v>0</v>
      </c>
    </row>
    <row r="37" spans="1:34" x14ac:dyDescent="0.25">
      <c r="A37" s="108"/>
      <c r="B37" s="108"/>
      <c r="C37" s="382"/>
      <c r="D37" s="382"/>
      <c r="E37" s="108"/>
      <c r="F37" s="108"/>
      <c r="G37" s="108"/>
      <c r="H37" s="108"/>
      <c r="I37" s="108"/>
      <c r="J37" s="108"/>
      <c r="K37" s="108"/>
      <c r="L37" s="108"/>
      <c r="M37" s="108"/>
      <c r="N37" s="108"/>
      <c r="O37" s="108"/>
      <c r="P37" s="108"/>
      <c r="Q37" s="108"/>
      <c r="R37" s="108"/>
      <c r="S37" s="108"/>
      <c r="T37" s="108"/>
      <c r="U37" s="108"/>
      <c r="V37" s="108"/>
      <c r="W37" s="108"/>
      <c r="X37" s="123"/>
    </row>
    <row r="38" spans="1:34" ht="28.9" customHeight="1" x14ac:dyDescent="0.25">
      <c r="A38" s="113" t="s">
        <v>223</v>
      </c>
      <c r="B38" s="126"/>
      <c r="C38" s="370" t="s">
        <v>198</v>
      </c>
      <c r="D38" s="371"/>
      <c r="E38" s="7">
        <v>1</v>
      </c>
      <c r="F38" s="7">
        <v>2</v>
      </c>
      <c r="G38" s="7">
        <v>3</v>
      </c>
      <c r="H38" s="7">
        <v>4</v>
      </c>
      <c r="I38" s="7">
        <v>5</v>
      </c>
      <c r="J38" s="7">
        <v>6</v>
      </c>
      <c r="K38" s="7">
        <v>7</v>
      </c>
      <c r="L38" s="7">
        <v>8</v>
      </c>
      <c r="M38" s="7">
        <v>9</v>
      </c>
      <c r="N38" s="7">
        <v>10</v>
      </c>
      <c r="O38" s="7">
        <v>11</v>
      </c>
      <c r="P38" s="7">
        <v>12</v>
      </c>
      <c r="Q38" s="7">
        <v>13</v>
      </c>
      <c r="R38" s="7">
        <v>14</v>
      </c>
      <c r="S38" s="7">
        <v>15</v>
      </c>
      <c r="T38" s="7">
        <v>16</v>
      </c>
      <c r="U38" s="7">
        <v>17</v>
      </c>
      <c r="V38" s="7">
        <v>18</v>
      </c>
      <c r="W38" s="7">
        <v>19</v>
      </c>
      <c r="X38" s="7">
        <v>20</v>
      </c>
      <c r="Y38" s="7">
        <v>21</v>
      </c>
      <c r="Z38" s="7">
        <v>22</v>
      </c>
      <c r="AA38" s="7">
        <v>23</v>
      </c>
      <c r="AB38" s="7">
        <v>24</v>
      </c>
      <c r="AC38" s="7">
        <v>25</v>
      </c>
      <c r="AD38" s="7">
        <v>26</v>
      </c>
      <c r="AE38" s="7">
        <v>27</v>
      </c>
      <c r="AF38" s="7">
        <v>28</v>
      </c>
      <c r="AG38" s="7">
        <v>29</v>
      </c>
      <c r="AH38" s="7">
        <v>30</v>
      </c>
    </row>
    <row r="39" spans="1:34" x14ac:dyDescent="0.25">
      <c r="A39" s="108" t="s">
        <v>224</v>
      </c>
      <c r="B39" s="108"/>
      <c r="C39" s="372">
        <v>0</v>
      </c>
      <c r="D39" s="373"/>
      <c r="E39" s="320">
        <v>0</v>
      </c>
      <c r="F39" s="319" t="str">
        <f>IF($C$39=0,"0",(E39*($C$39+1)))</f>
        <v>0</v>
      </c>
      <c r="G39" s="319" t="str">
        <f t="shared" ref="G39:X39" si="266">IF($C$39=0,"0",(F39*($C$39+1)))</f>
        <v>0</v>
      </c>
      <c r="H39" s="319" t="str">
        <f t="shared" si="266"/>
        <v>0</v>
      </c>
      <c r="I39" s="319" t="str">
        <f t="shared" si="266"/>
        <v>0</v>
      </c>
      <c r="J39" s="319" t="str">
        <f t="shared" si="266"/>
        <v>0</v>
      </c>
      <c r="K39" s="319" t="str">
        <f t="shared" si="266"/>
        <v>0</v>
      </c>
      <c r="L39" s="319" t="str">
        <f t="shared" si="266"/>
        <v>0</v>
      </c>
      <c r="M39" s="319" t="str">
        <f t="shared" si="266"/>
        <v>0</v>
      </c>
      <c r="N39" s="319" t="str">
        <f t="shared" si="266"/>
        <v>0</v>
      </c>
      <c r="O39" s="319" t="str">
        <f t="shared" si="266"/>
        <v>0</v>
      </c>
      <c r="P39" s="319" t="str">
        <f t="shared" si="266"/>
        <v>0</v>
      </c>
      <c r="Q39" s="319" t="str">
        <f t="shared" si="266"/>
        <v>0</v>
      </c>
      <c r="R39" s="319" t="str">
        <f t="shared" si="266"/>
        <v>0</v>
      </c>
      <c r="S39" s="319" t="str">
        <f t="shared" si="266"/>
        <v>0</v>
      </c>
      <c r="T39" s="319" t="str">
        <f t="shared" si="266"/>
        <v>0</v>
      </c>
      <c r="U39" s="319" t="str">
        <f t="shared" si="266"/>
        <v>0</v>
      </c>
      <c r="V39" s="319" t="str">
        <f t="shared" si="266"/>
        <v>0</v>
      </c>
      <c r="W39" s="319" t="str">
        <f t="shared" si="266"/>
        <v>0</v>
      </c>
      <c r="X39" s="319" t="str">
        <f t="shared" si="266"/>
        <v>0</v>
      </c>
      <c r="Y39" s="319" t="str">
        <f t="shared" ref="Y39" si="267">IF($C$39=0,"0",(X39*($C$39+1)))</f>
        <v>0</v>
      </c>
      <c r="Z39" s="319" t="str">
        <f t="shared" ref="Z39" si="268">IF($C$39=0,"0",(Y39*($C$39+1)))</f>
        <v>0</v>
      </c>
      <c r="AA39" s="319" t="str">
        <f t="shared" ref="AA39" si="269">IF($C$39=0,"0",(Z39*($C$39+1)))</f>
        <v>0</v>
      </c>
      <c r="AB39" s="319" t="str">
        <f t="shared" ref="AB39" si="270">IF($C$39=0,"0",(AA39*($C$39+1)))</f>
        <v>0</v>
      </c>
      <c r="AC39" s="319" t="str">
        <f t="shared" ref="AC39" si="271">IF($C$39=0,"0",(AB39*($C$39+1)))</f>
        <v>0</v>
      </c>
      <c r="AD39" s="319" t="str">
        <f t="shared" ref="AD39" si="272">IF($C$39=0,"0",(AC39*($C$39+1)))</f>
        <v>0</v>
      </c>
      <c r="AE39" s="319" t="str">
        <f t="shared" ref="AE39" si="273">IF($C$39=0,"0",(AD39*($C$39+1)))</f>
        <v>0</v>
      </c>
      <c r="AF39" s="319" t="str">
        <f t="shared" ref="AF39" si="274">IF($C$39=0,"0",(AE39*($C$39+1)))</f>
        <v>0</v>
      </c>
      <c r="AG39" s="319" t="str">
        <f t="shared" ref="AG39" si="275">IF($C$39=0,"0",(AF39*($C$39+1)))</f>
        <v>0</v>
      </c>
      <c r="AH39" s="319" t="str">
        <f t="shared" ref="AH39" si="276">IF($C$39=0,"0",(AG39*($C$39+1)))</f>
        <v>0</v>
      </c>
    </row>
    <row r="40" spans="1:34" x14ac:dyDescent="0.25">
      <c r="A40" s="108" t="s">
        <v>225</v>
      </c>
      <c r="B40" s="108"/>
      <c r="C40" s="372">
        <v>0</v>
      </c>
      <c r="D40" s="373"/>
      <c r="E40" s="171">
        <v>0</v>
      </c>
      <c r="F40" s="165" t="str">
        <f>IF($C$40=0,"0",(E40*($C$40+1)))</f>
        <v>0</v>
      </c>
      <c r="G40" s="165" t="str">
        <f t="shared" ref="G40:X40" si="277">IF($C$40=0,"0",(F40*($C$40+1)))</f>
        <v>0</v>
      </c>
      <c r="H40" s="165" t="str">
        <f t="shared" si="277"/>
        <v>0</v>
      </c>
      <c r="I40" s="165" t="str">
        <f t="shared" si="277"/>
        <v>0</v>
      </c>
      <c r="J40" s="165" t="str">
        <f t="shared" si="277"/>
        <v>0</v>
      </c>
      <c r="K40" s="165" t="str">
        <f t="shared" si="277"/>
        <v>0</v>
      </c>
      <c r="L40" s="165" t="str">
        <f t="shared" si="277"/>
        <v>0</v>
      </c>
      <c r="M40" s="165" t="str">
        <f t="shared" si="277"/>
        <v>0</v>
      </c>
      <c r="N40" s="165" t="str">
        <f t="shared" si="277"/>
        <v>0</v>
      </c>
      <c r="O40" s="165" t="str">
        <f t="shared" si="277"/>
        <v>0</v>
      </c>
      <c r="P40" s="165" t="str">
        <f t="shared" si="277"/>
        <v>0</v>
      </c>
      <c r="Q40" s="165" t="str">
        <f t="shared" si="277"/>
        <v>0</v>
      </c>
      <c r="R40" s="165" t="str">
        <f t="shared" si="277"/>
        <v>0</v>
      </c>
      <c r="S40" s="165" t="str">
        <f t="shared" si="277"/>
        <v>0</v>
      </c>
      <c r="T40" s="165" t="str">
        <f t="shared" si="277"/>
        <v>0</v>
      </c>
      <c r="U40" s="165" t="str">
        <f t="shared" si="277"/>
        <v>0</v>
      </c>
      <c r="V40" s="165" t="str">
        <f t="shared" si="277"/>
        <v>0</v>
      </c>
      <c r="W40" s="165" t="str">
        <f t="shared" si="277"/>
        <v>0</v>
      </c>
      <c r="X40" s="165" t="str">
        <f t="shared" si="277"/>
        <v>0</v>
      </c>
      <c r="Y40" s="165" t="str">
        <f t="shared" ref="Y40" si="278">IF($C$40=0,"0",(X40*($C$40+1)))</f>
        <v>0</v>
      </c>
      <c r="Z40" s="165" t="str">
        <f t="shared" ref="Z40" si="279">IF($C$40=0,"0",(Y40*($C$40+1)))</f>
        <v>0</v>
      </c>
      <c r="AA40" s="165" t="str">
        <f t="shared" ref="AA40" si="280">IF($C$40=0,"0",(Z40*($C$40+1)))</f>
        <v>0</v>
      </c>
      <c r="AB40" s="165" t="str">
        <f t="shared" ref="AB40" si="281">IF($C$40=0,"0",(AA40*($C$40+1)))</f>
        <v>0</v>
      </c>
      <c r="AC40" s="165" t="str">
        <f t="shared" ref="AC40" si="282">IF($C$40=0,"0",(AB40*($C$40+1)))</f>
        <v>0</v>
      </c>
      <c r="AD40" s="165" t="str">
        <f t="shared" ref="AD40" si="283">IF($C$40=0,"0",(AC40*($C$40+1)))</f>
        <v>0</v>
      </c>
      <c r="AE40" s="165" t="str">
        <f t="shared" ref="AE40" si="284">IF($C$40=0,"0",(AD40*($C$40+1)))</f>
        <v>0</v>
      </c>
      <c r="AF40" s="165" t="str">
        <f t="shared" ref="AF40" si="285">IF($C$40=0,"0",(AE40*($C$40+1)))</f>
        <v>0</v>
      </c>
      <c r="AG40" s="165" t="str">
        <f t="shared" ref="AG40" si="286">IF($C$40=0,"0",(AF40*($C$40+1)))</f>
        <v>0</v>
      </c>
      <c r="AH40" s="165" t="str">
        <f t="shared" ref="AH40" si="287">IF($C$40=0,"0",(AG40*($C$40+1)))</f>
        <v>0</v>
      </c>
    </row>
    <row r="41" spans="1:34" x14ac:dyDescent="0.25">
      <c r="A41" s="108" t="s">
        <v>226</v>
      </c>
      <c r="B41" s="108"/>
      <c r="C41" s="372">
        <v>0</v>
      </c>
      <c r="D41" s="373"/>
      <c r="E41" s="171">
        <v>0</v>
      </c>
      <c r="F41" s="165" t="str">
        <f>IF($C$41=0,"0",(E41*($C$41+1)))</f>
        <v>0</v>
      </c>
      <c r="G41" s="165" t="str">
        <f t="shared" ref="G41:X41" si="288">IF($C$41=0,"0",(F41*($C$41+1)))</f>
        <v>0</v>
      </c>
      <c r="H41" s="165" t="str">
        <f t="shared" si="288"/>
        <v>0</v>
      </c>
      <c r="I41" s="165" t="str">
        <f t="shared" si="288"/>
        <v>0</v>
      </c>
      <c r="J41" s="165" t="str">
        <f t="shared" si="288"/>
        <v>0</v>
      </c>
      <c r="K41" s="165" t="str">
        <f t="shared" si="288"/>
        <v>0</v>
      </c>
      <c r="L41" s="165" t="str">
        <f t="shared" si="288"/>
        <v>0</v>
      </c>
      <c r="M41" s="165" t="str">
        <f t="shared" si="288"/>
        <v>0</v>
      </c>
      <c r="N41" s="165" t="str">
        <f t="shared" si="288"/>
        <v>0</v>
      </c>
      <c r="O41" s="165" t="str">
        <f t="shared" si="288"/>
        <v>0</v>
      </c>
      <c r="P41" s="165" t="str">
        <f t="shared" si="288"/>
        <v>0</v>
      </c>
      <c r="Q41" s="165" t="str">
        <f t="shared" si="288"/>
        <v>0</v>
      </c>
      <c r="R41" s="165" t="str">
        <f t="shared" si="288"/>
        <v>0</v>
      </c>
      <c r="S41" s="165" t="str">
        <f t="shared" si="288"/>
        <v>0</v>
      </c>
      <c r="T41" s="165" t="str">
        <f t="shared" si="288"/>
        <v>0</v>
      </c>
      <c r="U41" s="165" t="str">
        <f t="shared" si="288"/>
        <v>0</v>
      </c>
      <c r="V41" s="165" t="str">
        <f t="shared" si="288"/>
        <v>0</v>
      </c>
      <c r="W41" s="165" t="str">
        <f t="shared" si="288"/>
        <v>0</v>
      </c>
      <c r="X41" s="165" t="str">
        <f t="shared" si="288"/>
        <v>0</v>
      </c>
      <c r="Y41" s="165" t="str">
        <f t="shared" ref="Y41" si="289">IF($C$41=0,"0",(X41*($C$41+1)))</f>
        <v>0</v>
      </c>
      <c r="Z41" s="165" t="str">
        <f t="shared" ref="Z41" si="290">IF($C$41=0,"0",(Y41*($C$41+1)))</f>
        <v>0</v>
      </c>
      <c r="AA41" s="165" t="str">
        <f t="shared" ref="AA41" si="291">IF($C$41=0,"0",(Z41*($C$41+1)))</f>
        <v>0</v>
      </c>
      <c r="AB41" s="165" t="str">
        <f t="shared" ref="AB41" si="292">IF($C$41=0,"0",(AA41*($C$41+1)))</f>
        <v>0</v>
      </c>
      <c r="AC41" s="165" t="str">
        <f t="shared" ref="AC41" si="293">IF($C$41=0,"0",(AB41*($C$41+1)))</f>
        <v>0</v>
      </c>
      <c r="AD41" s="165" t="str">
        <f t="shared" ref="AD41" si="294">IF($C$41=0,"0",(AC41*($C$41+1)))</f>
        <v>0</v>
      </c>
      <c r="AE41" s="165" t="str">
        <f t="shared" ref="AE41" si="295">IF($C$41=0,"0",(AD41*($C$41+1)))</f>
        <v>0</v>
      </c>
      <c r="AF41" s="165" t="str">
        <f t="shared" ref="AF41" si="296">IF($C$41=0,"0",(AE41*($C$41+1)))</f>
        <v>0</v>
      </c>
      <c r="AG41" s="165" t="str">
        <f t="shared" ref="AG41" si="297">IF($C$41=0,"0",(AF41*($C$41+1)))</f>
        <v>0</v>
      </c>
      <c r="AH41" s="165" t="str">
        <f t="shared" ref="AH41" si="298">IF($C$41=0,"0",(AG41*($C$41+1)))</f>
        <v>0</v>
      </c>
    </row>
    <row r="42" spans="1:34" ht="15.75" thickBot="1" x14ac:dyDescent="0.3">
      <c r="A42" s="177" t="s">
        <v>212</v>
      </c>
      <c r="B42" s="176"/>
      <c r="C42" s="378">
        <v>0</v>
      </c>
      <c r="D42" s="379"/>
      <c r="E42" s="172">
        <v>0</v>
      </c>
      <c r="F42" s="166" t="str">
        <f>IF($C$42=0,"0",(E42*($C$42+1)))</f>
        <v>0</v>
      </c>
      <c r="G42" s="166" t="str">
        <f t="shared" ref="G42:X42" si="299">IF($C$42=0,"0",(F42*($C$42+1)))</f>
        <v>0</v>
      </c>
      <c r="H42" s="166" t="str">
        <f t="shared" si="299"/>
        <v>0</v>
      </c>
      <c r="I42" s="166" t="str">
        <f t="shared" si="299"/>
        <v>0</v>
      </c>
      <c r="J42" s="166" t="str">
        <f t="shared" si="299"/>
        <v>0</v>
      </c>
      <c r="K42" s="166" t="str">
        <f t="shared" si="299"/>
        <v>0</v>
      </c>
      <c r="L42" s="166" t="str">
        <f t="shared" si="299"/>
        <v>0</v>
      </c>
      <c r="M42" s="166" t="str">
        <f t="shared" si="299"/>
        <v>0</v>
      </c>
      <c r="N42" s="166" t="str">
        <f t="shared" si="299"/>
        <v>0</v>
      </c>
      <c r="O42" s="166" t="str">
        <f t="shared" si="299"/>
        <v>0</v>
      </c>
      <c r="P42" s="166" t="str">
        <f t="shared" si="299"/>
        <v>0</v>
      </c>
      <c r="Q42" s="166" t="str">
        <f t="shared" si="299"/>
        <v>0</v>
      </c>
      <c r="R42" s="166" t="str">
        <f t="shared" si="299"/>
        <v>0</v>
      </c>
      <c r="S42" s="166" t="str">
        <f t="shared" si="299"/>
        <v>0</v>
      </c>
      <c r="T42" s="166" t="str">
        <f t="shared" si="299"/>
        <v>0</v>
      </c>
      <c r="U42" s="166" t="str">
        <f t="shared" si="299"/>
        <v>0</v>
      </c>
      <c r="V42" s="166" t="str">
        <f t="shared" si="299"/>
        <v>0</v>
      </c>
      <c r="W42" s="166" t="str">
        <f t="shared" si="299"/>
        <v>0</v>
      </c>
      <c r="X42" s="166" t="str">
        <f t="shared" si="299"/>
        <v>0</v>
      </c>
      <c r="Y42" s="166" t="str">
        <f t="shared" ref="Y42" si="300">IF($C$42=0,"0",(X42*($C$42+1)))</f>
        <v>0</v>
      </c>
      <c r="Z42" s="166" t="str">
        <f t="shared" ref="Z42" si="301">IF($C$42=0,"0",(Y42*($C$42+1)))</f>
        <v>0</v>
      </c>
      <c r="AA42" s="166" t="str">
        <f t="shared" ref="AA42" si="302">IF($C$42=0,"0",(Z42*($C$42+1)))</f>
        <v>0</v>
      </c>
      <c r="AB42" s="166" t="str">
        <f t="shared" ref="AB42" si="303">IF($C$42=0,"0",(AA42*($C$42+1)))</f>
        <v>0</v>
      </c>
      <c r="AC42" s="166" t="str">
        <f t="shared" ref="AC42" si="304">IF($C$42=0,"0",(AB42*($C$42+1)))</f>
        <v>0</v>
      </c>
      <c r="AD42" s="166" t="str">
        <f t="shared" ref="AD42" si="305">IF($C$42=0,"0",(AC42*($C$42+1)))</f>
        <v>0</v>
      </c>
      <c r="AE42" s="166" t="str">
        <f t="shared" ref="AE42" si="306">IF($C$42=0,"0",(AD42*($C$42+1)))</f>
        <v>0</v>
      </c>
      <c r="AF42" s="166" t="str">
        <f t="shared" ref="AF42" si="307">IF($C$42=0,"0",(AE42*($C$42+1)))</f>
        <v>0</v>
      </c>
      <c r="AG42" s="166" t="str">
        <f t="shared" ref="AG42" si="308">IF($C$42=0,"0",(AF42*($C$42+1)))</f>
        <v>0</v>
      </c>
      <c r="AH42" s="166" t="str">
        <f t="shared" ref="AH42" si="309">IF($C$42=0,"0",(AG42*($C$42+1)))</f>
        <v>0</v>
      </c>
    </row>
    <row r="43" spans="1:34" ht="15.75" thickTop="1" x14ac:dyDescent="0.25">
      <c r="A43" s="119" t="s">
        <v>227</v>
      </c>
      <c r="B43" s="119"/>
      <c r="C43" s="385"/>
      <c r="D43" s="386"/>
      <c r="E43" s="120">
        <f t="shared" ref="E43:S43" si="310">SUM(E39:E42)</f>
        <v>0</v>
      </c>
      <c r="F43" s="120">
        <f t="shared" si="310"/>
        <v>0</v>
      </c>
      <c r="G43" s="120">
        <f t="shared" si="310"/>
        <v>0</v>
      </c>
      <c r="H43" s="120">
        <f t="shared" si="310"/>
        <v>0</v>
      </c>
      <c r="I43" s="120">
        <f t="shared" si="310"/>
        <v>0</v>
      </c>
      <c r="J43" s="120">
        <f t="shared" si="310"/>
        <v>0</v>
      </c>
      <c r="K43" s="120">
        <f t="shared" si="310"/>
        <v>0</v>
      </c>
      <c r="L43" s="120">
        <f t="shared" si="310"/>
        <v>0</v>
      </c>
      <c r="M43" s="120">
        <f t="shared" si="310"/>
        <v>0</v>
      </c>
      <c r="N43" s="120">
        <f t="shared" si="310"/>
        <v>0</v>
      </c>
      <c r="O43" s="120">
        <f t="shared" si="310"/>
        <v>0</v>
      </c>
      <c r="P43" s="120">
        <f t="shared" si="310"/>
        <v>0</v>
      </c>
      <c r="Q43" s="120">
        <f t="shared" si="310"/>
        <v>0</v>
      </c>
      <c r="R43" s="120">
        <f t="shared" si="310"/>
        <v>0</v>
      </c>
      <c r="S43" s="120">
        <f t="shared" si="310"/>
        <v>0</v>
      </c>
      <c r="T43" s="120">
        <f t="shared" ref="T43:X43" si="311">SUM(T39:T42)</f>
        <v>0</v>
      </c>
      <c r="U43" s="120">
        <f t="shared" si="311"/>
        <v>0</v>
      </c>
      <c r="V43" s="120">
        <f t="shared" si="311"/>
        <v>0</v>
      </c>
      <c r="W43" s="120">
        <f t="shared" si="311"/>
        <v>0</v>
      </c>
      <c r="X43" s="120">
        <f t="shared" si="311"/>
        <v>0</v>
      </c>
      <c r="Y43" s="120">
        <f t="shared" ref="Y43:AH43" si="312">SUM(Y39:Y42)</f>
        <v>0</v>
      </c>
      <c r="Z43" s="120">
        <f t="shared" si="312"/>
        <v>0</v>
      </c>
      <c r="AA43" s="120">
        <f t="shared" si="312"/>
        <v>0</v>
      </c>
      <c r="AB43" s="120">
        <f t="shared" si="312"/>
        <v>0</v>
      </c>
      <c r="AC43" s="120">
        <f t="shared" si="312"/>
        <v>0</v>
      </c>
      <c r="AD43" s="120">
        <f t="shared" si="312"/>
        <v>0</v>
      </c>
      <c r="AE43" s="120">
        <f t="shared" si="312"/>
        <v>0</v>
      </c>
      <c r="AF43" s="120">
        <f t="shared" si="312"/>
        <v>0</v>
      </c>
      <c r="AG43" s="120">
        <f t="shared" si="312"/>
        <v>0</v>
      </c>
      <c r="AH43" s="120">
        <f t="shared" si="312"/>
        <v>0</v>
      </c>
    </row>
    <row r="44" spans="1:34" x14ac:dyDescent="0.25">
      <c r="A44" s="124"/>
      <c r="B44" s="124"/>
      <c r="C44" s="382"/>
      <c r="D44" s="382"/>
      <c r="E44" s="121"/>
      <c r="F44" s="121"/>
      <c r="G44" s="121"/>
      <c r="H44" s="121"/>
      <c r="I44" s="121"/>
      <c r="J44" s="121"/>
      <c r="K44" s="121"/>
      <c r="L44" s="121"/>
      <c r="M44" s="121"/>
      <c r="N44" s="121"/>
      <c r="O44" s="121"/>
      <c r="P44" s="121"/>
      <c r="Q44" s="121"/>
      <c r="R44" s="121"/>
      <c r="S44" s="121"/>
      <c r="T44" s="121"/>
      <c r="U44" s="121"/>
      <c r="V44" s="121"/>
      <c r="W44" s="121"/>
      <c r="X44" s="129"/>
    </row>
    <row r="45" spans="1:34" ht="28.9" customHeight="1" x14ac:dyDescent="0.25">
      <c r="A45" s="113" t="s">
        <v>228</v>
      </c>
      <c r="B45" s="126"/>
      <c r="C45" s="370" t="s">
        <v>229</v>
      </c>
      <c r="D45" s="371"/>
      <c r="E45" s="7">
        <v>1</v>
      </c>
      <c r="F45" s="7">
        <v>2</v>
      </c>
      <c r="G45" s="130">
        <v>3</v>
      </c>
      <c r="H45" s="7">
        <v>4</v>
      </c>
      <c r="I45" s="7">
        <v>5</v>
      </c>
      <c r="J45" s="7">
        <v>6</v>
      </c>
      <c r="K45" s="7">
        <v>7</v>
      </c>
      <c r="L45" s="7">
        <v>8</v>
      </c>
      <c r="M45" s="7">
        <v>9</v>
      </c>
      <c r="N45" s="7">
        <v>10</v>
      </c>
      <c r="O45" s="7">
        <v>11</v>
      </c>
      <c r="P45" s="7">
        <v>12</v>
      </c>
      <c r="Q45" s="7">
        <v>13</v>
      </c>
      <c r="R45" s="7">
        <v>14</v>
      </c>
      <c r="S45" s="7">
        <v>15</v>
      </c>
      <c r="T45" s="7">
        <v>16</v>
      </c>
      <c r="U45" s="7">
        <v>17</v>
      </c>
      <c r="V45" s="7">
        <v>18</v>
      </c>
      <c r="W45" s="7">
        <v>19</v>
      </c>
      <c r="X45" s="7">
        <v>20</v>
      </c>
      <c r="Y45" s="7">
        <v>21</v>
      </c>
      <c r="Z45" s="7">
        <v>22</v>
      </c>
      <c r="AA45" s="7">
        <v>23</v>
      </c>
      <c r="AB45" s="7">
        <v>24</v>
      </c>
      <c r="AC45" s="7">
        <v>25</v>
      </c>
      <c r="AD45" s="7">
        <v>26</v>
      </c>
      <c r="AE45" s="7">
        <v>27</v>
      </c>
      <c r="AF45" s="7">
        <v>28</v>
      </c>
      <c r="AG45" s="7">
        <v>29</v>
      </c>
      <c r="AH45" s="7">
        <v>30</v>
      </c>
    </row>
    <row r="46" spans="1:34" x14ac:dyDescent="0.25">
      <c r="A46" s="108" t="s">
        <v>230</v>
      </c>
      <c r="B46" s="108"/>
      <c r="C46" s="372">
        <v>0</v>
      </c>
      <c r="D46" s="373"/>
      <c r="E46" s="320">
        <v>0</v>
      </c>
      <c r="F46" s="319" t="str">
        <f>IF($C$46=0,"0",(E46*($C$46+1)))</f>
        <v>0</v>
      </c>
      <c r="G46" s="322" t="str">
        <f t="shared" ref="G46:X46" si="313">IF($C$46=0,"0",(F46*($C$46+1)))</f>
        <v>0</v>
      </c>
      <c r="H46" s="319" t="str">
        <f t="shared" si="313"/>
        <v>0</v>
      </c>
      <c r="I46" s="319" t="str">
        <f t="shared" si="313"/>
        <v>0</v>
      </c>
      <c r="J46" s="319" t="str">
        <f t="shared" si="313"/>
        <v>0</v>
      </c>
      <c r="K46" s="319" t="str">
        <f t="shared" si="313"/>
        <v>0</v>
      </c>
      <c r="L46" s="319" t="str">
        <f t="shared" si="313"/>
        <v>0</v>
      </c>
      <c r="M46" s="319" t="str">
        <f t="shared" si="313"/>
        <v>0</v>
      </c>
      <c r="N46" s="319" t="str">
        <f t="shared" si="313"/>
        <v>0</v>
      </c>
      <c r="O46" s="319" t="str">
        <f t="shared" si="313"/>
        <v>0</v>
      </c>
      <c r="P46" s="319" t="str">
        <f t="shared" si="313"/>
        <v>0</v>
      </c>
      <c r="Q46" s="319" t="str">
        <f t="shared" si="313"/>
        <v>0</v>
      </c>
      <c r="R46" s="319" t="str">
        <f t="shared" si="313"/>
        <v>0</v>
      </c>
      <c r="S46" s="319" t="str">
        <f t="shared" si="313"/>
        <v>0</v>
      </c>
      <c r="T46" s="319" t="str">
        <f t="shared" si="313"/>
        <v>0</v>
      </c>
      <c r="U46" s="319" t="str">
        <f t="shared" si="313"/>
        <v>0</v>
      </c>
      <c r="V46" s="319" t="str">
        <f t="shared" si="313"/>
        <v>0</v>
      </c>
      <c r="W46" s="319" t="str">
        <f t="shared" si="313"/>
        <v>0</v>
      </c>
      <c r="X46" s="319" t="str">
        <f t="shared" si="313"/>
        <v>0</v>
      </c>
      <c r="Y46" s="319" t="str">
        <f t="shared" ref="Y46" si="314">IF($C$46=0,"0",(X46*($C$46+1)))</f>
        <v>0</v>
      </c>
      <c r="Z46" s="319" t="str">
        <f t="shared" ref="Z46" si="315">IF($C$46=0,"0",(Y46*($C$46+1)))</f>
        <v>0</v>
      </c>
      <c r="AA46" s="319" t="str">
        <f t="shared" ref="AA46" si="316">IF($C$46=0,"0",(Z46*($C$46+1)))</f>
        <v>0</v>
      </c>
      <c r="AB46" s="319" t="str">
        <f t="shared" ref="AB46" si="317">IF($C$46=0,"0",(AA46*($C$46+1)))</f>
        <v>0</v>
      </c>
      <c r="AC46" s="319" t="str">
        <f t="shared" ref="AC46" si="318">IF($C$46=0,"0",(AB46*($C$46+1)))</f>
        <v>0</v>
      </c>
      <c r="AD46" s="319" t="str">
        <f t="shared" ref="AD46" si="319">IF($C$46=0,"0",(AC46*($C$46+1)))</f>
        <v>0</v>
      </c>
      <c r="AE46" s="319" t="str">
        <f t="shared" ref="AE46" si="320">IF($C$46=0,"0",(AD46*($C$46+1)))</f>
        <v>0</v>
      </c>
      <c r="AF46" s="319" t="str">
        <f t="shared" ref="AF46" si="321">IF($C$46=0,"0",(AE46*($C$46+1)))</f>
        <v>0</v>
      </c>
      <c r="AG46" s="319" t="str">
        <f t="shared" ref="AG46" si="322">IF($C$46=0,"0",(AF46*($C$46+1)))</f>
        <v>0</v>
      </c>
      <c r="AH46" s="319" t="str">
        <f t="shared" ref="AH46" si="323">IF($C$46=0,"0",(AG46*($C$46+1)))</f>
        <v>0</v>
      </c>
    </row>
    <row r="47" spans="1:34" x14ac:dyDescent="0.25">
      <c r="A47" s="108" t="s">
        <v>231</v>
      </c>
      <c r="B47" s="108"/>
      <c r="C47" s="372">
        <v>0</v>
      </c>
      <c r="D47" s="373"/>
      <c r="E47" s="171">
        <v>0</v>
      </c>
      <c r="F47" s="165" t="str">
        <f>IF($C$47=0,"0",(E47*($C$47+1)))</f>
        <v>0</v>
      </c>
      <c r="G47" s="167" t="str">
        <f t="shared" ref="G47:X47" si="324">IF($C$47=0,"0",(F47*($C$47+1)))</f>
        <v>0</v>
      </c>
      <c r="H47" s="165" t="str">
        <f t="shared" si="324"/>
        <v>0</v>
      </c>
      <c r="I47" s="165" t="str">
        <f t="shared" si="324"/>
        <v>0</v>
      </c>
      <c r="J47" s="165" t="str">
        <f t="shared" si="324"/>
        <v>0</v>
      </c>
      <c r="K47" s="165" t="str">
        <f t="shared" si="324"/>
        <v>0</v>
      </c>
      <c r="L47" s="165" t="str">
        <f t="shared" si="324"/>
        <v>0</v>
      </c>
      <c r="M47" s="165" t="str">
        <f t="shared" si="324"/>
        <v>0</v>
      </c>
      <c r="N47" s="165" t="str">
        <f t="shared" si="324"/>
        <v>0</v>
      </c>
      <c r="O47" s="165" t="str">
        <f t="shared" si="324"/>
        <v>0</v>
      </c>
      <c r="P47" s="165" t="str">
        <f t="shared" si="324"/>
        <v>0</v>
      </c>
      <c r="Q47" s="165" t="str">
        <f t="shared" si="324"/>
        <v>0</v>
      </c>
      <c r="R47" s="165" t="str">
        <f t="shared" si="324"/>
        <v>0</v>
      </c>
      <c r="S47" s="165" t="str">
        <f t="shared" si="324"/>
        <v>0</v>
      </c>
      <c r="T47" s="165" t="str">
        <f t="shared" si="324"/>
        <v>0</v>
      </c>
      <c r="U47" s="165" t="str">
        <f t="shared" si="324"/>
        <v>0</v>
      </c>
      <c r="V47" s="165" t="str">
        <f t="shared" si="324"/>
        <v>0</v>
      </c>
      <c r="W47" s="165" t="str">
        <f t="shared" si="324"/>
        <v>0</v>
      </c>
      <c r="X47" s="165" t="str">
        <f t="shared" si="324"/>
        <v>0</v>
      </c>
      <c r="Y47" s="165" t="str">
        <f t="shared" ref="Y47" si="325">IF($C$47=0,"0",(X47*($C$47+1)))</f>
        <v>0</v>
      </c>
      <c r="Z47" s="165" t="str">
        <f t="shared" ref="Z47" si="326">IF($C$47=0,"0",(Y47*($C$47+1)))</f>
        <v>0</v>
      </c>
      <c r="AA47" s="165" t="str">
        <f t="shared" ref="AA47" si="327">IF($C$47=0,"0",(Z47*($C$47+1)))</f>
        <v>0</v>
      </c>
      <c r="AB47" s="165" t="str">
        <f t="shared" ref="AB47" si="328">IF($C$47=0,"0",(AA47*($C$47+1)))</f>
        <v>0</v>
      </c>
      <c r="AC47" s="165" t="str">
        <f t="shared" ref="AC47" si="329">IF($C$47=0,"0",(AB47*($C$47+1)))</f>
        <v>0</v>
      </c>
      <c r="AD47" s="165" t="str">
        <f t="shared" ref="AD47" si="330">IF($C$47=0,"0",(AC47*($C$47+1)))</f>
        <v>0</v>
      </c>
      <c r="AE47" s="165" t="str">
        <f t="shared" ref="AE47" si="331">IF($C$47=0,"0",(AD47*($C$47+1)))</f>
        <v>0</v>
      </c>
      <c r="AF47" s="165" t="str">
        <f t="shared" ref="AF47" si="332">IF($C$47=0,"0",(AE47*($C$47+1)))</f>
        <v>0</v>
      </c>
      <c r="AG47" s="165" t="str">
        <f t="shared" ref="AG47" si="333">IF($C$47=0,"0",(AF47*($C$47+1)))</f>
        <v>0</v>
      </c>
      <c r="AH47" s="165" t="str">
        <f t="shared" ref="AH47" si="334">IF($C$47=0,"0",(AG47*($C$47+1)))</f>
        <v>0</v>
      </c>
    </row>
    <row r="48" spans="1:34" x14ac:dyDescent="0.25">
      <c r="A48" s="178" t="s">
        <v>232</v>
      </c>
      <c r="B48" s="127"/>
      <c r="C48" s="372">
        <v>0</v>
      </c>
      <c r="D48" s="373"/>
      <c r="E48" s="171">
        <v>0</v>
      </c>
      <c r="F48" s="165" t="str">
        <f>IF($C$48=0,"0",(E48*($C$48+1)))</f>
        <v>0</v>
      </c>
      <c r="G48" s="167" t="str">
        <f t="shared" ref="G48:X48" si="335">IF($C$48=0,"0",(F48*($C$48+1)))</f>
        <v>0</v>
      </c>
      <c r="H48" s="165" t="str">
        <f t="shared" si="335"/>
        <v>0</v>
      </c>
      <c r="I48" s="165" t="str">
        <f t="shared" si="335"/>
        <v>0</v>
      </c>
      <c r="J48" s="165" t="str">
        <f t="shared" si="335"/>
        <v>0</v>
      </c>
      <c r="K48" s="165" t="str">
        <f t="shared" si="335"/>
        <v>0</v>
      </c>
      <c r="L48" s="165" t="str">
        <f t="shared" si="335"/>
        <v>0</v>
      </c>
      <c r="M48" s="165" t="str">
        <f t="shared" si="335"/>
        <v>0</v>
      </c>
      <c r="N48" s="165" t="str">
        <f t="shared" si="335"/>
        <v>0</v>
      </c>
      <c r="O48" s="165" t="str">
        <f t="shared" si="335"/>
        <v>0</v>
      </c>
      <c r="P48" s="165" t="str">
        <f t="shared" si="335"/>
        <v>0</v>
      </c>
      <c r="Q48" s="165" t="str">
        <f t="shared" si="335"/>
        <v>0</v>
      </c>
      <c r="R48" s="165" t="str">
        <f t="shared" si="335"/>
        <v>0</v>
      </c>
      <c r="S48" s="165" t="str">
        <f t="shared" si="335"/>
        <v>0</v>
      </c>
      <c r="T48" s="165" t="str">
        <f t="shared" si="335"/>
        <v>0</v>
      </c>
      <c r="U48" s="165" t="str">
        <f t="shared" si="335"/>
        <v>0</v>
      </c>
      <c r="V48" s="165" t="str">
        <f t="shared" si="335"/>
        <v>0</v>
      </c>
      <c r="W48" s="165" t="str">
        <f t="shared" si="335"/>
        <v>0</v>
      </c>
      <c r="X48" s="165" t="str">
        <f t="shared" si="335"/>
        <v>0</v>
      </c>
      <c r="Y48" s="165" t="str">
        <f t="shared" ref="Y48" si="336">IF($C$48=0,"0",(X48*($C$48+1)))</f>
        <v>0</v>
      </c>
      <c r="Z48" s="165" t="str">
        <f t="shared" ref="Z48" si="337">IF($C$48=0,"0",(Y48*($C$48+1)))</f>
        <v>0</v>
      </c>
      <c r="AA48" s="165" t="str">
        <f t="shared" ref="AA48" si="338">IF($C$48=0,"0",(Z48*($C$48+1)))</f>
        <v>0</v>
      </c>
      <c r="AB48" s="165" t="str">
        <f t="shared" ref="AB48" si="339">IF($C$48=0,"0",(AA48*($C$48+1)))</f>
        <v>0</v>
      </c>
      <c r="AC48" s="165" t="str">
        <f t="shared" ref="AC48" si="340">IF($C$48=0,"0",(AB48*($C$48+1)))</f>
        <v>0</v>
      </c>
      <c r="AD48" s="165" t="str">
        <f t="shared" ref="AD48" si="341">IF($C$48=0,"0",(AC48*($C$48+1)))</f>
        <v>0</v>
      </c>
      <c r="AE48" s="165" t="str">
        <f t="shared" ref="AE48" si="342">IF($C$48=0,"0",(AD48*($C$48+1)))</f>
        <v>0</v>
      </c>
      <c r="AF48" s="165" t="str">
        <f t="shared" ref="AF48" si="343">IF($C$48=0,"0",(AE48*($C$48+1)))</f>
        <v>0</v>
      </c>
      <c r="AG48" s="165" t="str">
        <f t="shared" ref="AG48" si="344">IF($C$48=0,"0",(AF48*($C$48+1)))</f>
        <v>0</v>
      </c>
      <c r="AH48" s="165" t="str">
        <f t="shared" ref="AH48" si="345">IF($C$48=0,"0",(AG48*($C$48+1)))</f>
        <v>0</v>
      </c>
    </row>
    <row r="49" spans="1:34" x14ac:dyDescent="0.25">
      <c r="A49" s="108" t="s">
        <v>233</v>
      </c>
      <c r="B49" s="108"/>
      <c r="C49" s="372">
        <v>0</v>
      </c>
      <c r="D49" s="373"/>
      <c r="E49" s="171">
        <v>0</v>
      </c>
      <c r="F49" s="165" t="str">
        <f>IF($C$49=0,"0",(E49*($C$49+1)))</f>
        <v>0</v>
      </c>
      <c r="G49" s="167" t="str">
        <f t="shared" ref="G49:X49" si="346">IF($C$49=0,"0",(F49*($C$49+1)))</f>
        <v>0</v>
      </c>
      <c r="H49" s="165" t="str">
        <f t="shared" si="346"/>
        <v>0</v>
      </c>
      <c r="I49" s="165" t="str">
        <f t="shared" si="346"/>
        <v>0</v>
      </c>
      <c r="J49" s="165" t="str">
        <f t="shared" si="346"/>
        <v>0</v>
      </c>
      <c r="K49" s="165" t="str">
        <f t="shared" si="346"/>
        <v>0</v>
      </c>
      <c r="L49" s="165" t="str">
        <f t="shared" si="346"/>
        <v>0</v>
      </c>
      <c r="M49" s="165" t="str">
        <f t="shared" si="346"/>
        <v>0</v>
      </c>
      <c r="N49" s="165" t="str">
        <f t="shared" si="346"/>
        <v>0</v>
      </c>
      <c r="O49" s="165" t="str">
        <f t="shared" si="346"/>
        <v>0</v>
      </c>
      <c r="P49" s="165" t="str">
        <f t="shared" si="346"/>
        <v>0</v>
      </c>
      <c r="Q49" s="165" t="str">
        <f t="shared" si="346"/>
        <v>0</v>
      </c>
      <c r="R49" s="165" t="str">
        <f t="shared" si="346"/>
        <v>0</v>
      </c>
      <c r="S49" s="165" t="str">
        <f t="shared" si="346"/>
        <v>0</v>
      </c>
      <c r="T49" s="165" t="str">
        <f t="shared" si="346"/>
        <v>0</v>
      </c>
      <c r="U49" s="165" t="str">
        <f t="shared" si="346"/>
        <v>0</v>
      </c>
      <c r="V49" s="165" t="str">
        <f t="shared" si="346"/>
        <v>0</v>
      </c>
      <c r="W49" s="165" t="str">
        <f t="shared" si="346"/>
        <v>0</v>
      </c>
      <c r="X49" s="165" t="str">
        <f t="shared" si="346"/>
        <v>0</v>
      </c>
      <c r="Y49" s="165" t="str">
        <f t="shared" ref="Y49" si="347">IF($C$49=0,"0",(X49*($C$49+1)))</f>
        <v>0</v>
      </c>
      <c r="Z49" s="165" t="str">
        <f t="shared" ref="Z49" si="348">IF($C$49=0,"0",(Y49*($C$49+1)))</f>
        <v>0</v>
      </c>
      <c r="AA49" s="165" t="str">
        <f t="shared" ref="AA49" si="349">IF($C$49=0,"0",(Z49*($C$49+1)))</f>
        <v>0</v>
      </c>
      <c r="AB49" s="165" t="str">
        <f t="shared" ref="AB49" si="350">IF($C$49=0,"0",(AA49*($C$49+1)))</f>
        <v>0</v>
      </c>
      <c r="AC49" s="165" t="str">
        <f t="shared" ref="AC49" si="351">IF($C$49=0,"0",(AB49*($C$49+1)))</f>
        <v>0</v>
      </c>
      <c r="AD49" s="165" t="str">
        <f t="shared" ref="AD49" si="352">IF($C$49=0,"0",(AC49*($C$49+1)))</f>
        <v>0</v>
      </c>
      <c r="AE49" s="165" t="str">
        <f t="shared" ref="AE49" si="353">IF($C$49=0,"0",(AD49*($C$49+1)))</f>
        <v>0</v>
      </c>
      <c r="AF49" s="165" t="str">
        <f t="shared" ref="AF49" si="354">IF($C$49=0,"0",(AE49*($C$49+1)))</f>
        <v>0</v>
      </c>
      <c r="AG49" s="165" t="str">
        <f t="shared" ref="AG49" si="355">IF($C$49=0,"0",(AF49*($C$49+1)))</f>
        <v>0</v>
      </c>
      <c r="AH49" s="165" t="str">
        <f t="shared" ref="AH49" si="356">IF($C$49=0,"0",(AG49*($C$49+1)))</f>
        <v>0</v>
      </c>
    </row>
    <row r="50" spans="1:34" ht="15.75" thickBot="1" x14ac:dyDescent="0.3">
      <c r="A50" s="175" t="s">
        <v>234</v>
      </c>
      <c r="B50" s="128"/>
      <c r="C50" s="378">
        <v>0</v>
      </c>
      <c r="D50" s="379"/>
      <c r="E50" s="172">
        <v>0</v>
      </c>
      <c r="F50" s="166" t="str">
        <f>IF($C$50=0,"0",(E50*($C$50+1)))</f>
        <v>0</v>
      </c>
      <c r="G50" s="168" t="str">
        <f t="shared" ref="G50:X50" si="357">IF($C$50=0,"0",(F50*($C$50+1)))</f>
        <v>0</v>
      </c>
      <c r="H50" s="166" t="str">
        <f t="shared" si="357"/>
        <v>0</v>
      </c>
      <c r="I50" s="166" t="str">
        <f t="shared" si="357"/>
        <v>0</v>
      </c>
      <c r="J50" s="166" t="str">
        <f t="shared" si="357"/>
        <v>0</v>
      </c>
      <c r="K50" s="166" t="str">
        <f t="shared" si="357"/>
        <v>0</v>
      </c>
      <c r="L50" s="166" t="str">
        <f t="shared" si="357"/>
        <v>0</v>
      </c>
      <c r="M50" s="166" t="str">
        <f t="shared" si="357"/>
        <v>0</v>
      </c>
      <c r="N50" s="166" t="str">
        <f t="shared" si="357"/>
        <v>0</v>
      </c>
      <c r="O50" s="166" t="str">
        <f t="shared" si="357"/>
        <v>0</v>
      </c>
      <c r="P50" s="166" t="str">
        <f t="shared" si="357"/>
        <v>0</v>
      </c>
      <c r="Q50" s="166" t="str">
        <f t="shared" si="357"/>
        <v>0</v>
      </c>
      <c r="R50" s="166" t="str">
        <f t="shared" si="357"/>
        <v>0</v>
      </c>
      <c r="S50" s="166" t="str">
        <f t="shared" si="357"/>
        <v>0</v>
      </c>
      <c r="T50" s="166" t="str">
        <f t="shared" si="357"/>
        <v>0</v>
      </c>
      <c r="U50" s="166" t="str">
        <f t="shared" si="357"/>
        <v>0</v>
      </c>
      <c r="V50" s="166" t="str">
        <f t="shared" si="357"/>
        <v>0</v>
      </c>
      <c r="W50" s="166" t="str">
        <f t="shared" si="357"/>
        <v>0</v>
      </c>
      <c r="X50" s="166" t="str">
        <f t="shared" si="357"/>
        <v>0</v>
      </c>
      <c r="Y50" s="166" t="str">
        <f t="shared" ref="Y50" si="358">IF($C$50=0,"0",(X50*($C$50+1)))</f>
        <v>0</v>
      </c>
      <c r="Z50" s="166" t="str">
        <f t="shared" ref="Z50" si="359">IF($C$50=0,"0",(Y50*($C$50+1)))</f>
        <v>0</v>
      </c>
      <c r="AA50" s="166" t="str">
        <f t="shared" ref="AA50" si="360">IF($C$50=0,"0",(Z50*($C$50+1)))</f>
        <v>0</v>
      </c>
      <c r="AB50" s="166" t="str">
        <f t="shared" ref="AB50" si="361">IF($C$50=0,"0",(AA50*($C$50+1)))</f>
        <v>0</v>
      </c>
      <c r="AC50" s="166" t="str">
        <f t="shared" ref="AC50" si="362">IF($C$50=0,"0",(AB50*($C$50+1)))</f>
        <v>0</v>
      </c>
      <c r="AD50" s="166" t="str">
        <f t="shared" ref="AD50" si="363">IF($C$50=0,"0",(AC50*($C$50+1)))</f>
        <v>0</v>
      </c>
      <c r="AE50" s="166" t="str">
        <f t="shared" ref="AE50" si="364">IF($C$50=0,"0",(AD50*($C$50+1)))</f>
        <v>0</v>
      </c>
      <c r="AF50" s="166" t="str">
        <f t="shared" ref="AF50" si="365">IF($C$50=0,"0",(AE50*($C$50+1)))</f>
        <v>0</v>
      </c>
      <c r="AG50" s="166" t="str">
        <f t="shared" ref="AG50" si="366">IF($C$50=0,"0",(AF50*($C$50+1)))</f>
        <v>0</v>
      </c>
      <c r="AH50" s="166" t="str">
        <f t="shared" ref="AH50" si="367">IF($C$50=0,"0",(AG50*($C$50+1)))</f>
        <v>0</v>
      </c>
    </row>
    <row r="51" spans="1:34" ht="15.75" thickTop="1" x14ac:dyDescent="0.25">
      <c r="A51" s="131" t="s">
        <v>235</v>
      </c>
      <c r="B51" s="132"/>
      <c r="C51" s="380"/>
      <c r="D51" s="381"/>
      <c r="E51" s="133">
        <f t="shared" ref="E51:S51" si="368">SUM(E46:E50)</f>
        <v>0</v>
      </c>
      <c r="F51" s="133">
        <f t="shared" si="368"/>
        <v>0</v>
      </c>
      <c r="G51" s="134">
        <f t="shared" si="368"/>
        <v>0</v>
      </c>
      <c r="H51" s="133">
        <f t="shared" si="368"/>
        <v>0</v>
      </c>
      <c r="I51" s="133">
        <f t="shared" si="368"/>
        <v>0</v>
      </c>
      <c r="J51" s="133">
        <f t="shared" si="368"/>
        <v>0</v>
      </c>
      <c r="K51" s="133">
        <f t="shared" si="368"/>
        <v>0</v>
      </c>
      <c r="L51" s="133">
        <f t="shared" si="368"/>
        <v>0</v>
      </c>
      <c r="M51" s="133">
        <f t="shared" si="368"/>
        <v>0</v>
      </c>
      <c r="N51" s="133">
        <f t="shared" si="368"/>
        <v>0</v>
      </c>
      <c r="O51" s="133">
        <f t="shared" si="368"/>
        <v>0</v>
      </c>
      <c r="P51" s="133">
        <f t="shared" si="368"/>
        <v>0</v>
      </c>
      <c r="Q51" s="133">
        <f t="shared" si="368"/>
        <v>0</v>
      </c>
      <c r="R51" s="133">
        <f t="shared" si="368"/>
        <v>0</v>
      </c>
      <c r="S51" s="133">
        <f t="shared" si="368"/>
        <v>0</v>
      </c>
      <c r="T51" s="133">
        <f t="shared" ref="T51:X51" si="369">SUM(T46:T50)</f>
        <v>0</v>
      </c>
      <c r="U51" s="133">
        <f t="shared" si="369"/>
        <v>0</v>
      </c>
      <c r="V51" s="133">
        <f t="shared" si="369"/>
        <v>0</v>
      </c>
      <c r="W51" s="133">
        <f t="shared" si="369"/>
        <v>0</v>
      </c>
      <c r="X51" s="133">
        <f t="shared" si="369"/>
        <v>0</v>
      </c>
      <c r="Y51" s="133">
        <f t="shared" ref="Y51:AH51" si="370">SUM(Y46:Y50)</f>
        <v>0</v>
      </c>
      <c r="Z51" s="133">
        <f t="shared" si="370"/>
        <v>0</v>
      </c>
      <c r="AA51" s="133">
        <f t="shared" si="370"/>
        <v>0</v>
      </c>
      <c r="AB51" s="133">
        <f t="shared" si="370"/>
        <v>0</v>
      </c>
      <c r="AC51" s="133">
        <f t="shared" si="370"/>
        <v>0</v>
      </c>
      <c r="AD51" s="133">
        <f t="shared" si="370"/>
        <v>0</v>
      </c>
      <c r="AE51" s="133">
        <f t="shared" si="370"/>
        <v>0</v>
      </c>
      <c r="AF51" s="133">
        <f t="shared" si="370"/>
        <v>0</v>
      </c>
      <c r="AG51" s="133">
        <f t="shared" si="370"/>
        <v>0</v>
      </c>
      <c r="AH51" s="133">
        <f t="shared" si="370"/>
        <v>0</v>
      </c>
    </row>
    <row r="52" spans="1:34" x14ac:dyDescent="0.25">
      <c r="A52" s="108"/>
      <c r="B52" s="108"/>
      <c r="C52" s="357"/>
      <c r="D52" s="357"/>
      <c r="E52" s="121"/>
      <c r="F52" s="121"/>
      <c r="G52" s="121"/>
      <c r="H52" s="121"/>
      <c r="I52" s="121"/>
      <c r="J52" s="121"/>
      <c r="K52" s="121"/>
      <c r="L52" s="121"/>
      <c r="M52" s="121"/>
      <c r="N52" s="121"/>
      <c r="O52" s="121"/>
      <c r="P52" s="121"/>
      <c r="Q52" s="121"/>
      <c r="R52" s="121"/>
      <c r="S52" s="121"/>
      <c r="T52" s="121"/>
      <c r="U52" s="121"/>
      <c r="V52" s="121"/>
      <c r="W52" s="121"/>
      <c r="X52" s="129"/>
    </row>
    <row r="53" spans="1:34" x14ac:dyDescent="0.25">
      <c r="A53" s="135" t="s">
        <v>236</v>
      </c>
      <c r="B53" s="136"/>
      <c r="C53" s="387"/>
      <c r="D53" s="388"/>
      <c r="E53" s="7">
        <v>1</v>
      </c>
      <c r="F53" s="7">
        <v>2</v>
      </c>
      <c r="G53" s="7">
        <v>3</v>
      </c>
      <c r="H53" s="7">
        <v>4</v>
      </c>
      <c r="I53" s="7">
        <v>5</v>
      </c>
      <c r="J53" s="7">
        <v>6</v>
      </c>
      <c r="K53" s="7">
        <v>7</v>
      </c>
      <c r="L53" s="7">
        <v>8</v>
      </c>
      <c r="M53" s="7">
        <v>9</v>
      </c>
      <c r="N53" s="7">
        <v>10</v>
      </c>
      <c r="O53" s="7">
        <v>11</v>
      </c>
      <c r="P53" s="7">
        <v>12</v>
      </c>
      <c r="Q53" s="7">
        <v>13</v>
      </c>
      <c r="R53" s="7">
        <v>14</v>
      </c>
      <c r="S53" s="7">
        <v>15</v>
      </c>
      <c r="T53" s="7">
        <v>16</v>
      </c>
      <c r="U53" s="7">
        <v>17</v>
      </c>
      <c r="V53" s="7">
        <v>18</v>
      </c>
      <c r="W53" s="7">
        <v>19</v>
      </c>
      <c r="X53" s="7">
        <v>20</v>
      </c>
      <c r="Y53" s="7">
        <v>21</v>
      </c>
      <c r="Z53" s="7">
        <v>22</v>
      </c>
      <c r="AA53" s="7">
        <v>23</v>
      </c>
      <c r="AB53" s="7">
        <v>24</v>
      </c>
      <c r="AC53" s="7">
        <v>25</v>
      </c>
      <c r="AD53" s="7">
        <v>26</v>
      </c>
      <c r="AE53" s="7">
        <v>27</v>
      </c>
      <c r="AF53" s="7">
        <v>28</v>
      </c>
      <c r="AG53" s="7">
        <v>29</v>
      </c>
      <c r="AH53" s="7">
        <v>30</v>
      </c>
    </row>
    <row r="54" spans="1:34" x14ac:dyDescent="0.25">
      <c r="A54" s="115" t="s">
        <v>237</v>
      </c>
      <c r="B54" s="115"/>
      <c r="C54" s="389"/>
      <c r="D54" s="390"/>
      <c r="E54" s="320">
        <v>0</v>
      </c>
      <c r="F54" s="320">
        <v>0</v>
      </c>
      <c r="G54" s="320">
        <v>0</v>
      </c>
      <c r="H54" s="320">
        <v>0</v>
      </c>
      <c r="I54" s="320">
        <v>0</v>
      </c>
      <c r="J54" s="320">
        <v>0</v>
      </c>
      <c r="K54" s="320">
        <v>0</v>
      </c>
      <c r="L54" s="320">
        <v>0</v>
      </c>
      <c r="M54" s="320">
        <v>0</v>
      </c>
      <c r="N54" s="320">
        <v>0</v>
      </c>
      <c r="O54" s="320">
        <v>0</v>
      </c>
      <c r="P54" s="320">
        <v>0</v>
      </c>
      <c r="Q54" s="320">
        <v>0</v>
      </c>
      <c r="R54" s="320">
        <v>0</v>
      </c>
      <c r="S54" s="320">
        <v>0</v>
      </c>
      <c r="T54" s="320">
        <v>0</v>
      </c>
      <c r="U54" s="320">
        <v>0</v>
      </c>
      <c r="V54" s="320">
        <v>0</v>
      </c>
      <c r="W54" s="320">
        <v>0</v>
      </c>
      <c r="X54" s="320">
        <v>0</v>
      </c>
      <c r="Y54" s="320">
        <v>0</v>
      </c>
      <c r="Z54" s="320">
        <v>0</v>
      </c>
      <c r="AA54" s="320">
        <v>0</v>
      </c>
      <c r="AB54" s="320">
        <v>0</v>
      </c>
      <c r="AC54" s="320">
        <v>0</v>
      </c>
      <c r="AD54" s="320">
        <v>0</v>
      </c>
      <c r="AE54" s="320">
        <v>0</v>
      </c>
      <c r="AF54" s="320">
        <v>0</v>
      </c>
      <c r="AG54" s="320">
        <v>0</v>
      </c>
      <c r="AH54" s="320">
        <v>0</v>
      </c>
    </row>
    <row r="55" spans="1:34" ht="15.75" thickBot="1" x14ac:dyDescent="0.3">
      <c r="A55" s="118" t="s">
        <v>238</v>
      </c>
      <c r="B55" s="118"/>
      <c r="C55" s="391"/>
      <c r="D55" s="392"/>
      <c r="E55" s="172">
        <v>0</v>
      </c>
      <c r="F55" s="340">
        <f>E55*1.03</f>
        <v>0</v>
      </c>
      <c r="G55" s="340">
        <f t="shared" ref="G55:X55" si="371">F55*1.03</f>
        <v>0</v>
      </c>
      <c r="H55" s="340">
        <f t="shared" si="371"/>
        <v>0</v>
      </c>
      <c r="I55" s="340">
        <f t="shared" si="371"/>
        <v>0</v>
      </c>
      <c r="J55" s="340">
        <f t="shared" si="371"/>
        <v>0</v>
      </c>
      <c r="K55" s="340">
        <f t="shared" si="371"/>
        <v>0</v>
      </c>
      <c r="L55" s="340">
        <f t="shared" si="371"/>
        <v>0</v>
      </c>
      <c r="M55" s="340">
        <f t="shared" si="371"/>
        <v>0</v>
      </c>
      <c r="N55" s="340">
        <f t="shared" si="371"/>
        <v>0</v>
      </c>
      <c r="O55" s="340">
        <f t="shared" si="371"/>
        <v>0</v>
      </c>
      <c r="P55" s="340">
        <f t="shared" si="371"/>
        <v>0</v>
      </c>
      <c r="Q55" s="340">
        <f t="shared" si="371"/>
        <v>0</v>
      </c>
      <c r="R55" s="340">
        <f t="shared" si="371"/>
        <v>0</v>
      </c>
      <c r="S55" s="340">
        <f t="shared" si="371"/>
        <v>0</v>
      </c>
      <c r="T55" s="340">
        <f t="shared" si="371"/>
        <v>0</v>
      </c>
      <c r="U55" s="340">
        <f t="shared" si="371"/>
        <v>0</v>
      </c>
      <c r="V55" s="340">
        <f t="shared" si="371"/>
        <v>0</v>
      </c>
      <c r="W55" s="340">
        <f t="shared" si="371"/>
        <v>0</v>
      </c>
      <c r="X55" s="340">
        <f t="shared" si="371"/>
        <v>0</v>
      </c>
      <c r="Y55" s="340">
        <f t="shared" ref="Y55" si="372">X55*1.03</f>
        <v>0</v>
      </c>
      <c r="Z55" s="340">
        <f t="shared" ref="Z55" si="373">Y55*1.03</f>
        <v>0</v>
      </c>
      <c r="AA55" s="340">
        <f t="shared" ref="AA55" si="374">Z55*1.03</f>
        <v>0</v>
      </c>
      <c r="AB55" s="340">
        <f t="shared" ref="AB55" si="375">AA55*1.03</f>
        <v>0</v>
      </c>
      <c r="AC55" s="340">
        <f t="shared" ref="AC55" si="376">AB55*1.03</f>
        <v>0</v>
      </c>
      <c r="AD55" s="340">
        <f t="shared" ref="AD55" si="377">AC55*1.03</f>
        <v>0</v>
      </c>
      <c r="AE55" s="340">
        <f t="shared" ref="AE55" si="378">AD55*1.03</f>
        <v>0</v>
      </c>
      <c r="AF55" s="340">
        <f t="shared" ref="AF55" si="379">AE55*1.03</f>
        <v>0</v>
      </c>
      <c r="AG55" s="340">
        <f t="shared" ref="AG55" si="380">AF55*1.03</f>
        <v>0</v>
      </c>
      <c r="AH55" s="340">
        <f t="shared" ref="AH55" si="381">AG55*1.03</f>
        <v>0</v>
      </c>
    </row>
    <row r="56" spans="1:34" ht="16.5" thickTop="1" thickBot="1" x14ac:dyDescent="0.3">
      <c r="A56" s="137" t="s">
        <v>239</v>
      </c>
      <c r="B56" s="138"/>
      <c r="C56" s="393"/>
      <c r="D56" s="394"/>
      <c r="E56" s="139">
        <f>SUM(E54:E55)</f>
        <v>0</v>
      </c>
      <c r="F56" s="139">
        <f t="shared" ref="F56:X56" si="382">SUM(F54:F55)</f>
        <v>0</v>
      </c>
      <c r="G56" s="139">
        <f t="shared" si="382"/>
        <v>0</v>
      </c>
      <c r="H56" s="139">
        <f t="shared" si="382"/>
        <v>0</v>
      </c>
      <c r="I56" s="139">
        <f t="shared" si="382"/>
        <v>0</v>
      </c>
      <c r="J56" s="139">
        <f t="shared" si="382"/>
        <v>0</v>
      </c>
      <c r="K56" s="139">
        <f t="shared" si="382"/>
        <v>0</v>
      </c>
      <c r="L56" s="139">
        <f t="shared" si="382"/>
        <v>0</v>
      </c>
      <c r="M56" s="139">
        <f t="shared" si="382"/>
        <v>0</v>
      </c>
      <c r="N56" s="139">
        <f t="shared" si="382"/>
        <v>0</v>
      </c>
      <c r="O56" s="139">
        <f t="shared" si="382"/>
        <v>0</v>
      </c>
      <c r="P56" s="139">
        <f t="shared" si="382"/>
        <v>0</v>
      </c>
      <c r="Q56" s="139">
        <f t="shared" si="382"/>
        <v>0</v>
      </c>
      <c r="R56" s="139">
        <f t="shared" si="382"/>
        <v>0</v>
      </c>
      <c r="S56" s="139">
        <f t="shared" si="382"/>
        <v>0</v>
      </c>
      <c r="T56" s="139">
        <f t="shared" si="382"/>
        <v>0</v>
      </c>
      <c r="U56" s="139">
        <f t="shared" si="382"/>
        <v>0</v>
      </c>
      <c r="V56" s="139">
        <f t="shared" si="382"/>
        <v>0</v>
      </c>
      <c r="W56" s="139">
        <f t="shared" si="382"/>
        <v>0</v>
      </c>
      <c r="X56" s="139">
        <f t="shared" si="382"/>
        <v>0</v>
      </c>
      <c r="Y56" s="139">
        <f t="shared" ref="Y56:AH56" si="383">SUM(Y54:Y55)</f>
        <v>0</v>
      </c>
      <c r="Z56" s="139">
        <f t="shared" si="383"/>
        <v>0</v>
      </c>
      <c r="AA56" s="139">
        <f t="shared" si="383"/>
        <v>0</v>
      </c>
      <c r="AB56" s="139">
        <f t="shared" si="383"/>
        <v>0</v>
      </c>
      <c r="AC56" s="139">
        <f t="shared" si="383"/>
        <v>0</v>
      </c>
      <c r="AD56" s="139">
        <f t="shared" si="383"/>
        <v>0</v>
      </c>
      <c r="AE56" s="139">
        <f t="shared" si="383"/>
        <v>0</v>
      </c>
      <c r="AF56" s="139">
        <f t="shared" si="383"/>
        <v>0</v>
      </c>
      <c r="AG56" s="139">
        <f t="shared" si="383"/>
        <v>0</v>
      </c>
      <c r="AH56" s="139">
        <f t="shared" si="383"/>
        <v>0</v>
      </c>
    </row>
    <row r="57" spans="1:34" ht="15.75" thickTop="1" x14ac:dyDescent="0.25">
      <c r="A57" s="119" t="s">
        <v>240</v>
      </c>
      <c r="B57" s="119"/>
      <c r="C57" s="395"/>
      <c r="D57" s="396"/>
      <c r="E57" s="120">
        <f t="shared" ref="E57:X57" si="384">E22+E36+E43+E51+E56</f>
        <v>0</v>
      </c>
      <c r="F57" s="120">
        <f t="shared" si="384"/>
        <v>0</v>
      </c>
      <c r="G57" s="120">
        <f t="shared" si="384"/>
        <v>0</v>
      </c>
      <c r="H57" s="120">
        <f t="shared" si="384"/>
        <v>0</v>
      </c>
      <c r="I57" s="120">
        <f t="shared" si="384"/>
        <v>0</v>
      </c>
      <c r="J57" s="120">
        <f t="shared" si="384"/>
        <v>0</v>
      </c>
      <c r="K57" s="120">
        <f t="shared" si="384"/>
        <v>0</v>
      </c>
      <c r="L57" s="120">
        <f t="shared" si="384"/>
        <v>0</v>
      </c>
      <c r="M57" s="120">
        <f t="shared" si="384"/>
        <v>0</v>
      </c>
      <c r="N57" s="120">
        <f t="shared" si="384"/>
        <v>0</v>
      </c>
      <c r="O57" s="120">
        <f t="shared" si="384"/>
        <v>0</v>
      </c>
      <c r="P57" s="120">
        <f t="shared" si="384"/>
        <v>0</v>
      </c>
      <c r="Q57" s="120">
        <f t="shared" si="384"/>
        <v>0</v>
      </c>
      <c r="R57" s="120">
        <f t="shared" si="384"/>
        <v>0</v>
      </c>
      <c r="S57" s="120">
        <f t="shared" si="384"/>
        <v>0</v>
      </c>
      <c r="T57" s="120">
        <f t="shared" si="384"/>
        <v>0</v>
      </c>
      <c r="U57" s="120">
        <f t="shared" si="384"/>
        <v>0</v>
      </c>
      <c r="V57" s="120">
        <f t="shared" si="384"/>
        <v>0</v>
      </c>
      <c r="W57" s="120">
        <f t="shared" si="384"/>
        <v>0</v>
      </c>
      <c r="X57" s="120">
        <f t="shared" si="384"/>
        <v>0</v>
      </c>
      <c r="Y57" s="120">
        <f t="shared" ref="Y57:AH57" si="385">Y22+Y36+Y43+Y51+Y56</f>
        <v>0</v>
      </c>
      <c r="Z57" s="120">
        <f t="shared" si="385"/>
        <v>0</v>
      </c>
      <c r="AA57" s="120">
        <f t="shared" si="385"/>
        <v>0</v>
      </c>
      <c r="AB57" s="120">
        <f t="shared" si="385"/>
        <v>0</v>
      </c>
      <c r="AC57" s="120">
        <f t="shared" si="385"/>
        <v>0</v>
      </c>
      <c r="AD57" s="120">
        <f t="shared" si="385"/>
        <v>0</v>
      </c>
      <c r="AE57" s="120">
        <f t="shared" si="385"/>
        <v>0</v>
      </c>
      <c r="AF57" s="120">
        <f t="shared" si="385"/>
        <v>0</v>
      </c>
      <c r="AG57" s="120">
        <f t="shared" si="385"/>
        <v>0</v>
      </c>
      <c r="AH57" s="120">
        <f t="shared" si="385"/>
        <v>0</v>
      </c>
    </row>
    <row r="58" spans="1:34" x14ac:dyDescent="0.25">
      <c r="A58" s="119"/>
      <c r="B58" s="119"/>
      <c r="C58" s="369"/>
      <c r="D58" s="369"/>
      <c r="E58" s="140"/>
      <c r="F58" s="140"/>
      <c r="G58" s="140"/>
      <c r="H58" s="140"/>
      <c r="I58" s="140"/>
      <c r="J58" s="140"/>
      <c r="K58" s="140"/>
      <c r="L58" s="140"/>
      <c r="M58" s="140"/>
      <c r="N58" s="140"/>
      <c r="O58" s="140"/>
      <c r="P58" s="140"/>
      <c r="Q58" s="140"/>
      <c r="R58" s="140"/>
      <c r="S58" s="140"/>
      <c r="T58" s="141"/>
      <c r="U58" s="141"/>
      <c r="V58" s="141"/>
      <c r="W58" s="141"/>
      <c r="X58" s="142"/>
    </row>
    <row r="59" spans="1:34" x14ac:dyDescent="0.25">
      <c r="A59" s="125" t="s">
        <v>241</v>
      </c>
      <c r="B59" s="143"/>
      <c r="C59" s="397"/>
      <c r="D59" s="397"/>
      <c r="E59" s="144">
        <f t="shared" ref="E59:AH59" si="386">E9-E57</f>
        <v>0</v>
      </c>
      <c r="F59" s="144">
        <f t="shared" si="386"/>
        <v>0</v>
      </c>
      <c r="G59" s="144">
        <f t="shared" si="386"/>
        <v>0</v>
      </c>
      <c r="H59" s="144">
        <f t="shared" si="386"/>
        <v>0</v>
      </c>
      <c r="I59" s="144">
        <f t="shared" si="386"/>
        <v>0</v>
      </c>
      <c r="J59" s="144">
        <f t="shared" si="386"/>
        <v>0</v>
      </c>
      <c r="K59" s="144">
        <f t="shared" si="386"/>
        <v>0</v>
      </c>
      <c r="L59" s="144">
        <f t="shared" si="386"/>
        <v>0</v>
      </c>
      <c r="M59" s="144">
        <f t="shared" si="386"/>
        <v>0</v>
      </c>
      <c r="N59" s="144">
        <f t="shared" si="386"/>
        <v>0</v>
      </c>
      <c r="O59" s="144">
        <f t="shared" si="386"/>
        <v>0</v>
      </c>
      <c r="P59" s="144">
        <f t="shared" si="386"/>
        <v>0</v>
      </c>
      <c r="Q59" s="144">
        <f t="shared" si="386"/>
        <v>0</v>
      </c>
      <c r="R59" s="144">
        <f t="shared" si="386"/>
        <v>0</v>
      </c>
      <c r="S59" s="144">
        <f t="shared" si="386"/>
        <v>0</v>
      </c>
      <c r="T59" s="144">
        <f t="shared" si="386"/>
        <v>0</v>
      </c>
      <c r="U59" s="144">
        <f t="shared" si="386"/>
        <v>0</v>
      </c>
      <c r="V59" s="144">
        <f t="shared" si="386"/>
        <v>0</v>
      </c>
      <c r="W59" s="144">
        <f t="shared" si="386"/>
        <v>0</v>
      </c>
      <c r="X59" s="144">
        <f t="shared" si="386"/>
        <v>0</v>
      </c>
      <c r="Y59" s="144">
        <f t="shared" si="386"/>
        <v>0</v>
      </c>
      <c r="Z59" s="144">
        <f t="shared" si="386"/>
        <v>0</v>
      </c>
      <c r="AA59" s="144">
        <f t="shared" si="386"/>
        <v>0</v>
      </c>
      <c r="AB59" s="144">
        <f t="shared" si="386"/>
        <v>0</v>
      </c>
      <c r="AC59" s="144">
        <f t="shared" si="386"/>
        <v>0</v>
      </c>
      <c r="AD59" s="144">
        <f t="shared" si="386"/>
        <v>0</v>
      </c>
      <c r="AE59" s="144">
        <f t="shared" si="386"/>
        <v>0</v>
      </c>
      <c r="AF59" s="144">
        <f t="shared" si="386"/>
        <v>0</v>
      </c>
      <c r="AG59" s="144">
        <f t="shared" si="386"/>
        <v>0</v>
      </c>
      <c r="AH59" s="144">
        <f t="shared" si="386"/>
        <v>0</v>
      </c>
    </row>
    <row r="60" spans="1:34" x14ac:dyDescent="0.25">
      <c r="A60" s="124"/>
      <c r="B60" s="124"/>
      <c r="C60" s="333"/>
      <c r="D60" s="333"/>
      <c r="E60" s="140"/>
      <c r="F60" s="140"/>
      <c r="G60" s="140"/>
      <c r="H60" s="140"/>
      <c r="I60" s="140"/>
      <c r="J60" s="140"/>
      <c r="K60" s="140"/>
      <c r="L60" s="140"/>
      <c r="M60" s="140"/>
      <c r="N60" s="140"/>
      <c r="O60" s="140"/>
      <c r="P60" s="140"/>
      <c r="Q60" s="140"/>
      <c r="R60" s="140"/>
      <c r="S60" s="140"/>
      <c r="T60" s="145"/>
      <c r="U60" s="145"/>
      <c r="V60" s="145"/>
      <c r="W60" s="145"/>
      <c r="X60" s="146"/>
    </row>
    <row r="61" spans="1:34" x14ac:dyDescent="0.25">
      <c r="A61" s="125" t="s">
        <v>242</v>
      </c>
      <c r="B61" s="124"/>
      <c r="C61" s="387"/>
      <c r="D61" s="388"/>
      <c r="E61" s="7">
        <v>1</v>
      </c>
      <c r="F61" s="7">
        <v>2</v>
      </c>
      <c r="G61" s="7">
        <v>3</v>
      </c>
      <c r="H61" s="7">
        <v>4</v>
      </c>
      <c r="I61" s="7">
        <v>5</v>
      </c>
      <c r="J61" s="7">
        <v>6</v>
      </c>
      <c r="K61" s="7">
        <v>7</v>
      </c>
      <c r="L61" s="7">
        <v>8</v>
      </c>
      <c r="M61" s="7">
        <v>9</v>
      </c>
      <c r="N61" s="7">
        <v>10</v>
      </c>
      <c r="O61" s="7">
        <v>11</v>
      </c>
      <c r="P61" s="7">
        <v>12</v>
      </c>
      <c r="Q61" s="7">
        <v>13</v>
      </c>
      <c r="R61" s="7">
        <v>14</v>
      </c>
      <c r="S61" s="7">
        <v>15</v>
      </c>
      <c r="T61" s="7">
        <v>16</v>
      </c>
      <c r="U61" s="7">
        <v>17</v>
      </c>
      <c r="V61" s="7">
        <v>18</v>
      </c>
      <c r="W61" s="7">
        <v>19</v>
      </c>
      <c r="X61" s="7">
        <v>20</v>
      </c>
      <c r="Y61" s="7">
        <v>21</v>
      </c>
      <c r="Z61" s="7">
        <v>22</v>
      </c>
      <c r="AA61" s="7">
        <v>23</v>
      </c>
      <c r="AB61" s="7">
        <v>24</v>
      </c>
      <c r="AC61" s="7">
        <v>25</v>
      </c>
      <c r="AD61" s="7">
        <v>26</v>
      </c>
      <c r="AE61" s="7">
        <v>27</v>
      </c>
      <c r="AF61" s="7">
        <v>28</v>
      </c>
      <c r="AG61" s="7">
        <v>29</v>
      </c>
      <c r="AH61" s="7">
        <v>30</v>
      </c>
    </row>
    <row r="62" spans="1:34" x14ac:dyDescent="0.25">
      <c r="A62" s="116" t="s">
        <v>243</v>
      </c>
      <c r="B62" s="116"/>
      <c r="C62" s="376"/>
      <c r="D62" s="377"/>
      <c r="E62" s="317">
        <f>SUM((SUMIF('Debt Service'!$I$4:$I$14,"Mandatory",'Debt Service'!$Y$4:$Y$14)))</f>
        <v>0</v>
      </c>
      <c r="F62" s="318">
        <f>SUM((SUMIF('Debt Service'!$I$4:$I$14,"Mandatory",'Debt Service'!$AL$4:$AL$14)))</f>
        <v>0</v>
      </c>
      <c r="G62" s="318">
        <f>SUM((SUMIF('Debt Service'!$I$4:$I$14,"Mandatory",'Debt Service'!$AY$4:$AY$14)))</f>
        <v>0</v>
      </c>
      <c r="H62" s="318">
        <f>SUM((SUMIF('Debt Service'!$I$4:$I$14,"Mandatory",'Debt Service'!$BL$4:$BL$14)))</f>
        <v>0</v>
      </c>
      <c r="I62" s="318">
        <f>SUM((SUMIF('Debt Service'!$I$4:$I$14,"Mandatory",'Debt Service'!$BY$4:$BY$14)))</f>
        <v>0</v>
      </c>
      <c r="J62" s="318">
        <f>SUM((SUMIF('Debt Service'!$I$4:$I$14,"Mandatory",'Debt Service'!$CL$4:$CL$14)))</f>
        <v>0</v>
      </c>
      <c r="K62" s="318">
        <f>SUM((SUMIF('Debt Service'!$I$4:$I$14,"Mandatory",'Debt Service'!$CY$4:$CY$14)))</f>
        <v>0</v>
      </c>
      <c r="L62" s="318">
        <f>SUM((SUMIF('Debt Service'!$I$4:$I$14,"Mandatory",'Debt Service'!$DL$4:$DL$14)))</f>
        <v>0</v>
      </c>
      <c r="M62" s="318">
        <f>SUM((SUMIF('Debt Service'!$I$4:$I$14,"Mandatory",'Debt Service'!$DY$4:$DY$14)))</f>
        <v>0</v>
      </c>
      <c r="N62" s="318">
        <f>SUM((SUMIF('Debt Service'!$I$4:$I$14,"Mandatory",'Debt Service'!$EL$4:$EL$14)))</f>
        <v>0</v>
      </c>
      <c r="O62" s="318">
        <f>SUM((SUMIF('Debt Service'!$I$4:$I$14,"Mandatory",'Debt Service'!$EY$4:$EY$14)))</f>
        <v>0</v>
      </c>
      <c r="P62" s="318">
        <f>SUM((SUMIF('Debt Service'!$I$4:$I$14,"Mandatory",'Debt Service'!$FL$4:$FL$14)))</f>
        <v>0</v>
      </c>
      <c r="Q62" s="318">
        <f>SUM((SUMIF('Debt Service'!$I$4:$I$14,"Mandatory",'Debt Service'!$FY$4:$FY$14)))</f>
        <v>0</v>
      </c>
      <c r="R62" s="318">
        <f>SUM((SUMIF('Debt Service'!$I$4:$I$14,"Mandatory",'Debt Service'!$GL$4:$GL$14)))</f>
        <v>0</v>
      </c>
      <c r="S62" s="318">
        <f>SUM((SUMIF('Debt Service'!$I$4:$I$14,"Mandatory",'Debt Service'!$GY$4:$GY$14)))</f>
        <v>0</v>
      </c>
      <c r="T62" s="318">
        <f>SUM((SUMIF('Debt Service'!$I$4:$I$14,"Mandatory",'Debt Service'!$HL$4:$HL$14)))</f>
        <v>0</v>
      </c>
      <c r="U62" s="318">
        <f>SUM((SUMIF('Debt Service'!$I$4:$I$14,"Mandatory",'Debt Service'!$HY$4:$HY$14)))</f>
        <v>0</v>
      </c>
      <c r="V62" s="318">
        <f>SUM((SUMIF('Debt Service'!$I$4:$I$14,"Mandatory",'Debt Service'!$IL$4:$IL$14)))</f>
        <v>0</v>
      </c>
      <c r="W62" s="318">
        <f>SUM((SUMIF('Debt Service'!$I$4:$I$14,"Mandatory",'Debt Service'!$IY$4:$IY$14)))</f>
        <v>0</v>
      </c>
      <c r="X62" s="318">
        <f>SUM((SUMIF('Debt Service'!$I$4:$I$14,"Mandatory",'Debt Service'!$JL$4:$JL$14)))</f>
        <v>0</v>
      </c>
      <c r="Y62" s="318">
        <f>SUM((SUMIF('Debt Service'!$I$4:$I$14,"Mandatory",'Debt Service'!$HY$4:$HY$14)))</f>
        <v>0</v>
      </c>
      <c r="Z62" s="318">
        <f>SUM((SUMIF('Debt Service'!$I$4:$I$14,"Mandatory",'Debt Service'!$IL$4:$IL$14)))</f>
        <v>0</v>
      </c>
      <c r="AA62" s="318">
        <f>SUM((SUMIF('Debt Service'!$I$4:$I$14,"Mandatory",'Debt Service'!$IY$4:$IY$14)))</f>
        <v>0</v>
      </c>
      <c r="AB62" s="318">
        <f>SUM((SUMIF('Debt Service'!$I$4:$I$14,"Mandatory",'Debt Service'!$JL$4:$JL$14)))</f>
        <v>0</v>
      </c>
      <c r="AC62" s="318">
        <f>SUM((SUMIF('Debt Service'!$I$4:$I$14,"Mandatory",'Debt Service'!$HY$4:$HY$14)))</f>
        <v>0</v>
      </c>
      <c r="AD62" s="318">
        <f>SUM((SUMIF('Debt Service'!$I$4:$I$14,"Mandatory",'Debt Service'!$IL$4:$IL$14)))</f>
        <v>0</v>
      </c>
      <c r="AE62" s="318">
        <f>SUM((SUMIF('Debt Service'!$I$4:$I$14,"Mandatory",'Debt Service'!$IY$4:$IY$14)))</f>
        <v>0</v>
      </c>
      <c r="AF62" s="318">
        <f>SUM((SUMIF('Debt Service'!$I$4:$I$14,"Mandatory",'Debt Service'!$JL$4:$JL$14)))</f>
        <v>0</v>
      </c>
      <c r="AG62" s="318">
        <f>SUM((SUMIF('Debt Service'!$I$4:$I$14,"Mandatory",'Debt Service'!$HY$4:$HY$14)))</f>
        <v>0</v>
      </c>
      <c r="AH62" s="318">
        <f>SUM((SUMIF('Debt Service'!$I$4:$I$14,"Mandatory",'Debt Service'!$IL$4:$IL$14)))</f>
        <v>0</v>
      </c>
    </row>
    <row r="63" spans="1:34" x14ac:dyDescent="0.25">
      <c r="A63" s="116" t="s">
        <v>244</v>
      </c>
      <c r="B63" s="116"/>
      <c r="C63" s="376"/>
      <c r="D63" s="377"/>
      <c r="E63" s="164">
        <f>SUM((SUMIF('Debt Service'!$I$4:$I$14,"Percentage of Cash Flow",'Debt Service'!Y4:Y14)))</f>
        <v>0</v>
      </c>
      <c r="F63" s="164">
        <f>SUM((SUMIF('Debt Service'!$I$4:$I$14,"Percentage of Cash Flow",'Debt Service'!$AL$4:$AL$14)))</f>
        <v>0</v>
      </c>
      <c r="G63" s="164">
        <f>SUM((SUMIF('Debt Service'!$I$4:$I$14,"Percentage of Cash Flow",'Debt Service'!$AY$4:$AY$14)))</f>
        <v>0</v>
      </c>
      <c r="H63" s="164">
        <f>SUM((SUMIF('Debt Service'!$I$4:$I$14,"Percentage of Cash Flow",'Debt Service'!BL4:BL14)))</f>
        <v>0</v>
      </c>
      <c r="I63" s="164">
        <f>SUM((SUMIF('Debt Service'!$I$4:$I$14,"Percentage of Cash Flow",'Debt Service'!$BY$4:$BY$14)))</f>
        <v>0</v>
      </c>
      <c r="J63" s="164">
        <f>SUM((SUMIF('Debt Service'!$I$4:$I$14,"Percentage of Cash Flow",'Debt Service'!$CL$4:$CL$14)))</f>
        <v>0</v>
      </c>
      <c r="K63" s="164">
        <f>SUM((SUMIF('Debt Service'!$I$4:$I$14,"Percentage of Cash Flow",'Debt Service'!$CY$4:$CY$14)))</f>
        <v>0</v>
      </c>
      <c r="L63" s="164">
        <f>SUM((SUMIF('Debt Service'!$I$4:$I$14,"Percentage of Cash Flow",'Debt Service'!$DL$4:$DL$14)))</f>
        <v>0</v>
      </c>
      <c r="M63" s="164">
        <f>SUM((SUMIF('Debt Service'!$I$4:$I$14,"Percentage of Cash Flow",'Debt Service'!$DY$4:$DY$14)))</f>
        <v>0</v>
      </c>
      <c r="N63" s="164">
        <f>SUM((SUMIF('Debt Service'!$I$4:$I$14,"Percentage of Cash Flow",'Debt Service'!$EL$4:$EL$14)))</f>
        <v>0</v>
      </c>
      <c r="O63" s="164">
        <f>SUM((SUMIF('Debt Service'!$I$4:$I$14,"Percentage of Cash Flow",'Debt Service'!$EY$4:$EY$14)))</f>
        <v>0</v>
      </c>
      <c r="P63" s="164">
        <f>SUM((SUMIF('Debt Service'!$I$4:$I$14,"Percentage of Cash Flow",'Debt Service'!$FL$4:$FL$14)))</f>
        <v>0</v>
      </c>
      <c r="Q63" s="164">
        <f>SUM((SUMIF('Debt Service'!$I$4:$I$14,"Percentage of Cash Flow",'Debt Service'!$FY$4:$FY$14)))</f>
        <v>0</v>
      </c>
      <c r="R63" s="164">
        <f>SUM((SUMIF('Debt Service'!$I$4:$I$14,"Percentage of Cash Flow",'Debt Service'!$GL$4:$GL$14)))</f>
        <v>0</v>
      </c>
      <c r="S63" s="164">
        <f>SUM((SUMIF('Debt Service'!$I$4:$I$14,"Percentage of Cash Flow",'Debt Service'!$GY$4:$GY$14)))</f>
        <v>0</v>
      </c>
      <c r="T63" s="164">
        <f>SUM((SUMIF('Debt Service'!$I$4:$I$14,"Percentage of Cash Flow",'Debt Service'!$HL$4:$HL$14)))</f>
        <v>0</v>
      </c>
      <c r="U63" s="164">
        <f>SUM((SUMIF('Debt Service'!$I$4:$I$14,"Percentage of Cash Flow",'Debt Service'!$HY$4:$HY$14)))</f>
        <v>0</v>
      </c>
      <c r="V63" s="164">
        <f>SUM((SUMIF('Debt Service'!$I$4:$I$14,"Percentage of Cash Flow",'Debt Service'!$IL$4:$IL$14)))</f>
        <v>0</v>
      </c>
      <c r="W63" s="164">
        <f>SUM((SUMIF('Debt Service'!$I$4:$I$14,"Percentage of Cash Flow",'Debt Service'!$IY$4:$IY$14)))</f>
        <v>0</v>
      </c>
      <c r="X63" s="164">
        <f>SUM((SUMIF('Debt Service'!$I$4:$I$14,"Percentage of Cash Flow",'Debt Service'!$JL$4:$JL$14)))</f>
        <v>0</v>
      </c>
      <c r="Y63" s="164">
        <f>SUM((SUMIF('Debt Service'!$I$4:$I$14,"Percentage of Cash Flow",'Debt Service'!$HY$4:$HY$14)))</f>
        <v>0</v>
      </c>
      <c r="Z63" s="164">
        <f>SUM((SUMIF('Debt Service'!$I$4:$I$14,"Percentage of Cash Flow",'Debt Service'!$IL$4:$IL$14)))</f>
        <v>0</v>
      </c>
      <c r="AA63" s="164">
        <f>SUM((SUMIF('Debt Service'!$I$4:$I$14,"Percentage of Cash Flow",'Debt Service'!$IY$4:$IY$14)))</f>
        <v>0</v>
      </c>
      <c r="AB63" s="164">
        <f>SUM((SUMIF('Debt Service'!$I$4:$I$14,"Percentage of Cash Flow",'Debt Service'!$JL$4:$JL$14)))</f>
        <v>0</v>
      </c>
      <c r="AC63" s="164">
        <f>SUM((SUMIF('Debt Service'!$I$4:$I$14,"Percentage of Cash Flow",'Debt Service'!$HY$4:$HY$14)))</f>
        <v>0</v>
      </c>
      <c r="AD63" s="164">
        <f>SUM((SUMIF('Debt Service'!$I$4:$I$14,"Percentage of Cash Flow",'Debt Service'!$IL$4:$IL$14)))</f>
        <v>0</v>
      </c>
      <c r="AE63" s="164">
        <f>SUM((SUMIF('Debt Service'!$I$4:$I$14,"Percentage of Cash Flow",'Debt Service'!$IY$4:$IY$14)))</f>
        <v>0</v>
      </c>
      <c r="AF63" s="164">
        <f>SUM((SUMIF('Debt Service'!$I$4:$I$14,"Percentage of Cash Flow",'Debt Service'!$JL$4:$JL$14)))</f>
        <v>0</v>
      </c>
      <c r="AG63" s="164">
        <f>SUM((SUMIF('Debt Service'!$I$4:$I$14,"Percentage of Cash Flow",'Debt Service'!$HY$4:$HY$14)))</f>
        <v>0</v>
      </c>
      <c r="AH63" s="164">
        <f>SUM((SUMIF('Debt Service'!$I$4:$I$14,"Percentage of Cash Flow",'Debt Service'!$IL$4:$IL$14)))</f>
        <v>0</v>
      </c>
    </row>
    <row r="64" spans="1:34" x14ac:dyDescent="0.25">
      <c r="A64" s="116" t="s">
        <v>245</v>
      </c>
      <c r="B64" s="116"/>
      <c r="C64" s="376"/>
      <c r="D64" s="377"/>
      <c r="E64" s="164">
        <f>SUM((SUMIF('Debt Service'!I4:I14,"Soft",'Debt Service'!Y4:Y14)))</f>
        <v>0</v>
      </c>
      <c r="F64" s="164">
        <f>SUM((SUMIF('Debt Service'!$I$4:$I$14,"Soft",'Debt Service'!$AL$4:$AL$14)))</f>
        <v>0</v>
      </c>
      <c r="G64" s="164">
        <f>SUM((SUMIF('Debt Service'!$I$4:$I$14,"Soft",'Debt Service'!$AY$4:$AY$14)))</f>
        <v>0</v>
      </c>
      <c r="H64" s="164">
        <f>SUM((SUMIF('Debt Service'!$I$4:$I$14,"Soft",'Debt Service'!$BL$4:$BL$14)))</f>
        <v>0</v>
      </c>
      <c r="I64" s="164">
        <f>SUM((SUMIF('Debt Service'!$I$4:$I$14,"Soft",'Debt Service'!$BY$4:$BY$14)))</f>
        <v>0</v>
      </c>
      <c r="J64" s="164">
        <f>SUM((SUMIF('Debt Service'!$I$4:$I$14,"Soft",'Debt Service'!$CL$4:$CL$14)))</f>
        <v>0</v>
      </c>
      <c r="K64" s="164">
        <f>SUM((SUMIF('Debt Service'!$I$4:$I$14,"Soft",'Debt Service'!$CY$4:$CY$14)))</f>
        <v>0</v>
      </c>
      <c r="L64" s="164">
        <f>SUM((SUMIF('Debt Service'!$I$4:$I$14,"Soft",'Debt Service'!$DL$4:$DL$14)))</f>
        <v>0</v>
      </c>
      <c r="M64" s="164">
        <f>SUM((SUMIF('Debt Service'!$I$4:$I$14,"Soft",'Debt Service'!$DY$4:$DY$14)))</f>
        <v>0</v>
      </c>
      <c r="N64" s="164">
        <f>SUM((SUMIF('Debt Service'!$I$4:$I$14,"Soft",'Debt Service'!$EL$4:$EL$14)))</f>
        <v>0</v>
      </c>
      <c r="O64" s="164">
        <f>SUM((SUMIF('Debt Service'!$I$4:$I$14,"Soft",'Debt Service'!$EY$4:$EY$14)))</f>
        <v>0</v>
      </c>
      <c r="P64" s="164">
        <f>SUM((SUMIF('Debt Service'!$I$4:$I$14,"Soft",'Debt Service'!$FL$4:$FL$14)))</f>
        <v>0</v>
      </c>
      <c r="Q64" s="164">
        <f>SUM((SUMIF('Debt Service'!$I$4:$I$14,"Soft",'Debt Service'!$FY$4:$FY$14)))</f>
        <v>0</v>
      </c>
      <c r="R64" s="164">
        <f>SUM((SUMIF('Debt Service'!$I$4:$I$14,"Soft",'Debt Service'!$GL$4:$GL$14)))</f>
        <v>0</v>
      </c>
      <c r="S64" s="164">
        <f>SUM((SUMIF('Debt Service'!$I$4:$I$14,"Soft",'Debt Service'!$GY$4:$GY$14)))</f>
        <v>0</v>
      </c>
      <c r="T64" s="164">
        <f>SUM((SUMIF('Debt Service'!$I$4:$I$14,"Soft",'Debt Service'!$HL$4:$HL$14)))</f>
        <v>0</v>
      </c>
      <c r="U64" s="164">
        <f>SUM((SUMIF('Debt Service'!$I$4:$I$14,"Soft",'Debt Service'!$HY$4:$HY$14)))</f>
        <v>0</v>
      </c>
      <c r="V64" s="164">
        <f>SUM((SUMIF('Debt Service'!$I$4:$I$14,"Soft",'Debt Service'!$IL$4:$IL$14)))</f>
        <v>0</v>
      </c>
      <c r="W64" s="164">
        <f>SUM((SUMIF('Debt Service'!$I$4:$I$14,"Soft",'Debt Service'!$IY$4:$IY$14)))</f>
        <v>0</v>
      </c>
      <c r="X64" s="164">
        <f>SUM((SUMIF('Debt Service'!$I$4:$I$14,"Soft",'Debt Service'!$JL$4:$JL$14)))</f>
        <v>0</v>
      </c>
      <c r="Y64" s="164">
        <f>SUM((SUMIF('Debt Service'!$I$4:$I$14,"Soft",'Debt Service'!$HY$4:$HY$14)))</f>
        <v>0</v>
      </c>
      <c r="Z64" s="164">
        <f>SUM((SUMIF('Debt Service'!$I$4:$I$14,"Soft",'Debt Service'!$IL$4:$IL$14)))</f>
        <v>0</v>
      </c>
      <c r="AA64" s="164">
        <f>SUM((SUMIF('Debt Service'!$I$4:$I$14,"Soft",'Debt Service'!$IY$4:$IY$14)))</f>
        <v>0</v>
      </c>
      <c r="AB64" s="164">
        <f>SUM((SUMIF('Debt Service'!$I$4:$I$14,"Soft",'Debt Service'!$JL$4:$JL$14)))</f>
        <v>0</v>
      </c>
      <c r="AC64" s="164">
        <f>SUM((SUMIF('Debt Service'!$I$4:$I$14,"Soft",'Debt Service'!$HY$4:$HY$14)))</f>
        <v>0</v>
      </c>
      <c r="AD64" s="164">
        <f>SUM((SUMIF('Debt Service'!$I$4:$I$14,"Soft",'Debt Service'!$IL$4:$IL$14)))</f>
        <v>0</v>
      </c>
      <c r="AE64" s="164">
        <f>SUM((SUMIF('Debt Service'!$I$4:$I$14,"Soft",'Debt Service'!$IY$4:$IY$14)))</f>
        <v>0</v>
      </c>
      <c r="AF64" s="164">
        <f>SUM((SUMIF('Debt Service'!$I$4:$I$14,"Soft",'Debt Service'!$JL$4:$JL$14)))</f>
        <v>0</v>
      </c>
      <c r="AG64" s="164">
        <f>SUM((SUMIF('Debt Service'!$I$4:$I$14,"Soft",'Debt Service'!$HY$4:$HY$14)))</f>
        <v>0</v>
      </c>
      <c r="AH64" s="164">
        <f>SUM((SUMIF('Debt Service'!$I$4:$I$14,"Soft",'Debt Service'!$IL$4:$IL$14)))</f>
        <v>0</v>
      </c>
    </row>
    <row r="65" spans="1:34" ht="15.75" thickBot="1" x14ac:dyDescent="0.3">
      <c r="A65" s="175" t="s">
        <v>246</v>
      </c>
      <c r="B65" s="128"/>
      <c r="C65" s="391"/>
      <c r="D65" s="392"/>
      <c r="E65" s="172">
        <v>0</v>
      </c>
      <c r="F65" s="172">
        <v>0</v>
      </c>
      <c r="G65" s="172">
        <v>0</v>
      </c>
      <c r="H65" s="172">
        <v>0</v>
      </c>
      <c r="I65" s="172">
        <v>0</v>
      </c>
      <c r="J65" s="172">
        <v>0</v>
      </c>
      <c r="K65" s="172">
        <v>0</v>
      </c>
      <c r="L65" s="172">
        <v>0</v>
      </c>
      <c r="M65" s="172">
        <v>0</v>
      </c>
      <c r="N65" s="172">
        <v>0</v>
      </c>
      <c r="O65" s="172">
        <v>0</v>
      </c>
      <c r="P65" s="172">
        <v>0</v>
      </c>
      <c r="Q65" s="172">
        <v>0</v>
      </c>
      <c r="R65" s="172">
        <v>0</v>
      </c>
      <c r="S65" s="172">
        <v>0</v>
      </c>
      <c r="T65" s="172">
        <v>0</v>
      </c>
      <c r="U65" s="172">
        <v>0</v>
      </c>
      <c r="V65" s="172">
        <v>0</v>
      </c>
      <c r="W65" s="172">
        <v>0</v>
      </c>
      <c r="X65" s="172">
        <v>0</v>
      </c>
      <c r="Y65" s="172">
        <v>0</v>
      </c>
      <c r="Z65" s="172">
        <v>0</v>
      </c>
      <c r="AA65" s="172">
        <v>0</v>
      </c>
      <c r="AB65" s="172">
        <v>0</v>
      </c>
      <c r="AC65" s="172">
        <v>0</v>
      </c>
      <c r="AD65" s="172">
        <v>0</v>
      </c>
      <c r="AE65" s="172">
        <v>0</v>
      </c>
      <c r="AF65" s="172">
        <v>0</v>
      </c>
      <c r="AG65" s="172">
        <v>0</v>
      </c>
      <c r="AH65" s="172">
        <v>0</v>
      </c>
    </row>
    <row r="66" spans="1:34" ht="15.75" thickTop="1" x14ac:dyDescent="0.25">
      <c r="A66" s="124" t="s">
        <v>247</v>
      </c>
      <c r="B66" s="124"/>
      <c r="C66" s="395"/>
      <c r="D66" s="396"/>
      <c r="E66" s="147">
        <f>SUM(E62:E65)</f>
        <v>0</v>
      </c>
      <c r="F66" s="147">
        <f t="shared" ref="F66:X66" si="387">SUM(F62:F65)</f>
        <v>0</v>
      </c>
      <c r="G66" s="147">
        <f t="shared" si="387"/>
        <v>0</v>
      </c>
      <c r="H66" s="147">
        <f t="shared" si="387"/>
        <v>0</v>
      </c>
      <c r="I66" s="147">
        <f t="shared" si="387"/>
        <v>0</v>
      </c>
      <c r="J66" s="147">
        <f t="shared" si="387"/>
        <v>0</v>
      </c>
      <c r="K66" s="147">
        <f t="shared" si="387"/>
        <v>0</v>
      </c>
      <c r="L66" s="147">
        <f t="shared" si="387"/>
        <v>0</v>
      </c>
      <c r="M66" s="147">
        <f t="shared" si="387"/>
        <v>0</v>
      </c>
      <c r="N66" s="147">
        <f t="shared" si="387"/>
        <v>0</v>
      </c>
      <c r="O66" s="147">
        <f t="shared" si="387"/>
        <v>0</v>
      </c>
      <c r="P66" s="147">
        <f t="shared" si="387"/>
        <v>0</v>
      </c>
      <c r="Q66" s="147">
        <f t="shared" si="387"/>
        <v>0</v>
      </c>
      <c r="R66" s="147">
        <f t="shared" si="387"/>
        <v>0</v>
      </c>
      <c r="S66" s="147">
        <f t="shared" si="387"/>
        <v>0</v>
      </c>
      <c r="T66" s="147">
        <f t="shared" si="387"/>
        <v>0</v>
      </c>
      <c r="U66" s="147">
        <f t="shared" si="387"/>
        <v>0</v>
      </c>
      <c r="V66" s="147">
        <f t="shared" si="387"/>
        <v>0</v>
      </c>
      <c r="W66" s="147">
        <f t="shared" si="387"/>
        <v>0</v>
      </c>
      <c r="X66" s="147">
        <f t="shared" si="387"/>
        <v>0</v>
      </c>
      <c r="Y66" s="147">
        <f t="shared" ref="Y66:AH66" si="388">SUM(Y62:Y65)</f>
        <v>0</v>
      </c>
      <c r="Z66" s="147">
        <f t="shared" si="388"/>
        <v>0</v>
      </c>
      <c r="AA66" s="147">
        <f t="shared" si="388"/>
        <v>0</v>
      </c>
      <c r="AB66" s="147">
        <f t="shared" si="388"/>
        <v>0</v>
      </c>
      <c r="AC66" s="147">
        <f t="shared" si="388"/>
        <v>0</v>
      </c>
      <c r="AD66" s="147">
        <f t="shared" si="388"/>
        <v>0</v>
      </c>
      <c r="AE66" s="147">
        <f t="shared" si="388"/>
        <v>0</v>
      </c>
      <c r="AF66" s="147">
        <f t="shared" si="388"/>
        <v>0</v>
      </c>
      <c r="AG66" s="147">
        <f t="shared" si="388"/>
        <v>0</v>
      </c>
      <c r="AH66" s="147">
        <f t="shared" si="388"/>
        <v>0</v>
      </c>
    </row>
    <row r="67" spans="1:34" x14ac:dyDescent="0.25">
      <c r="A67" s="115" t="s">
        <v>248</v>
      </c>
      <c r="B67" s="115"/>
      <c r="C67" s="389"/>
      <c r="D67" s="390"/>
      <c r="E67" s="169">
        <f>IF(E62&gt;0,E59/E62,0)</f>
        <v>0</v>
      </c>
      <c r="F67" s="169">
        <f t="shared" ref="F67:X67" si="389">IF(F62&gt;0,F59/F62,0)</f>
        <v>0</v>
      </c>
      <c r="G67" s="169">
        <f t="shared" si="389"/>
        <v>0</v>
      </c>
      <c r="H67" s="169">
        <f t="shared" si="389"/>
        <v>0</v>
      </c>
      <c r="I67" s="169">
        <f t="shared" si="389"/>
        <v>0</v>
      </c>
      <c r="J67" s="169">
        <f t="shared" si="389"/>
        <v>0</v>
      </c>
      <c r="K67" s="169">
        <f t="shared" si="389"/>
        <v>0</v>
      </c>
      <c r="L67" s="169">
        <f t="shared" si="389"/>
        <v>0</v>
      </c>
      <c r="M67" s="169">
        <f t="shared" si="389"/>
        <v>0</v>
      </c>
      <c r="N67" s="169">
        <f t="shared" si="389"/>
        <v>0</v>
      </c>
      <c r="O67" s="169">
        <f t="shared" si="389"/>
        <v>0</v>
      </c>
      <c r="P67" s="169">
        <f t="shared" si="389"/>
        <v>0</v>
      </c>
      <c r="Q67" s="169">
        <f t="shared" si="389"/>
        <v>0</v>
      </c>
      <c r="R67" s="169">
        <f t="shared" si="389"/>
        <v>0</v>
      </c>
      <c r="S67" s="169">
        <f t="shared" si="389"/>
        <v>0</v>
      </c>
      <c r="T67" s="169">
        <f t="shared" si="389"/>
        <v>0</v>
      </c>
      <c r="U67" s="169">
        <f t="shared" si="389"/>
        <v>0</v>
      </c>
      <c r="V67" s="169">
        <f t="shared" si="389"/>
        <v>0</v>
      </c>
      <c r="W67" s="169">
        <f t="shared" si="389"/>
        <v>0</v>
      </c>
      <c r="X67" s="169">
        <f t="shared" si="389"/>
        <v>0</v>
      </c>
      <c r="Y67" s="169">
        <f t="shared" ref="Y67:AH67" si="390">IF(Y62&gt;0,Y59/Y62,0)</f>
        <v>0</v>
      </c>
      <c r="Z67" s="169">
        <f t="shared" si="390"/>
        <v>0</v>
      </c>
      <c r="AA67" s="169">
        <f t="shared" si="390"/>
        <v>0</v>
      </c>
      <c r="AB67" s="169">
        <f t="shared" si="390"/>
        <v>0</v>
      </c>
      <c r="AC67" s="169">
        <f t="shared" si="390"/>
        <v>0</v>
      </c>
      <c r="AD67" s="169">
        <f t="shared" si="390"/>
        <v>0</v>
      </c>
      <c r="AE67" s="169">
        <f t="shared" si="390"/>
        <v>0</v>
      </c>
      <c r="AF67" s="169">
        <f t="shared" si="390"/>
        <v>0</v>
      </c>
      <c r="AG67" s="169">
        <f t="shared" si="390"/>
        <v>0</v>
      </c>
      <c r="AH67" s="169">
        <f t="shared" si="390"/>
        <v>0</v>
      </c>
    </row>
    <row r="68" spans="1:34" ht="15.75" thickBot="1" x14ac:dyDescent="0.3">
      <c r="A68" s="118" t="s">
        <v>249</v>
      </c>
      <c r="B68" s="118"/>
      <c r="C68" s="391"/>
      <c r="D68" s="392"/>
      <c r="E68" s="170">
        <f>IF(E66&gt;0,E59/E66,0)</f>
        <v>0</v>
      </c>
      <c r="F68" s="170">
        <f t="shared" ref="F68:X68" si="391">IF(F66&gt;0,F59/F66,0)</f>
        <v>0</v>
      </c>
      <c r="G68" s="170">
        <f t="shared" si="391"/>
        <v>0</v>
      </c>
      <c r="H68" s="170">
        <f t="shared" si="391"/>
        <v>0</v>
      </c>
      <c r="I68" s="170">
        <f t="shared" si="391"/>
        <v>0</v>
      </c>
      <c r="J68" s="170">
        <f t="shared" si="391"/>
        <v>0</v>
      </c>
      <c r="K68" s="170">
        <f t="shared" si="391"/>
        <v>0</v>
      </c>
      <c r="L68" s="170">
        <f t="shared" si="391"/>
        <v>0</v>
      </c>
      <c r="M68" s="170">
        <f t="shared" si="391"/>
        <v>0</v>
      </c>
      <c r="N68" s="170">
        <f t="shared" si="391"/>
        <v>0</v>
      </c>
      <c r="O68" s="170">
        <f t="shared" si="391"/>
        <v>0</v>
      </c>
      <c r="P68" s="170">
        <f t="shared" si="391"/>
        <v>0</v>
      </c>
      <c r="Q68" s="170">
        <f t="shared" si="391"/>
        <v>0</v>
      </c>
      <c r="R68" s="170">
        <f t="shared" si="391"/>
        <v>0</v>
      </c>
      <c r="S68" s="170">
        <f t="shared" si="391"/>
        <v>0</v>
      </c>
      <c r="T68" s="170">
        <f t="shared" si="391"/>
        <v>0</v>
      </c>
      <c r="U68" s="170">
        <f t="shared" si="391"/>
        <v>0</v>
      </c>
      <c r="V68" s="170">
        <f t="shared" si="391"/>
        <v>0</v>
      </c>
      <c r="W68" s="170">
        <f t="shared" si="391"/>
        <v>0</v>
      </c>
      <c r="X68" s="170">
        <f t="shared" si="391"/>
        <v>0</v>
      </c>
      <c r="Y68" s="170">
        <f t="shared" ref="Y68:AH68" si="392">IF(Y66&gt;0,Y59/Y66,0)</f>
        <v>0</v>
      </c>
      <c r="Z68" s="170">
        <f t="shared" si="392"/>
        <v>0</v>
      </c>
      <c r="AA68" s="170">
        <f t="shared" si="392"/>
        <v>0</v>
      </c>
      <c r="AB68" s="170">
        <f t="shared" si="392"/>
        <v>0</v>
      </c>
      <c r="AC68" s="170">
        <f t="shared" si="392"/>
        <v>0</v>
      </c>
      <c r="AD68" s="170">
        <f t="shared" si="392"/>
        <v>0</v>
      </c>
      <c r="AE68" s="170">
        <f t="shared" si="392"/>
        <v>0</v>
      </c>
      <c r="AF68" s="170">
        <f t="shared" si="392"/>
        <v>0</v>
      </c>
      <c r="AG68" s="170">
        <f t="shared" si="392"/>
        <v>0</v>
      </c>
      <c r="AH68" s="170">
        <f t="shared" si="392"/>
        <v>0</v>
      </c>
    </row>
    <row r="69" spans="1:34" ht="15.75" thickTop="1" x14ac:dyDescent="0.25">
      <c r="A69" s="119" t="s">
        <v>250</v>
      </c>
      <c r="B69" s="119"/>
      <c r="C69" s="395"/>
      <c r="D69" s="396"/>
      <c r="E69" s="120">
        <f>E59-E66</f>
        <v>0</v>
      </c>
      <c r="F69" s="120">
        <f t="shared" ref="F69:X69" si="393">F59-F66</f>
        <v>0</v>
      </c>
      <c r="G69" s="120">
        <f t="shared" si="393"/>
        <v>0</v>
      </c>
      <c r="H69" s="120">
        <f t="shared" si="393"/>
        <v>0</v>
      </c>
      <c r="I69" s="120">
        <f t="shared" si="393"/>
        <v>0</v>
      </c>
      <c r="J69" s="120">
        <f t="shared" si="393"/>
        <v>0</v>
      </c>
      <c r="K69" s="120">
        <f t="shared" si="393"/>
        <v>0</v>
      </c>
      <c r="L69" s="120">
        <f t="shared" si="393"/>
        <v>0</v>
      </c>
      <c r="M69" s="120">
        <f t="shared" si="393"/>
        <v>0</v>
      </c>
      <c r="N69" s="120">
        <f t="shared" si="393"/>
        <v>0</v>
      </c>
      <c r="O69" s="120">
        <f t="shared" si="393"/>
        <v>0</v>
      </c>
      <c r="P69" s="120">
        <f t="shared" si="393"/>
        <v>0</v>
      </c>
      <c r="Q69" s="120">
        <f t="shared" si="393"/>
        <v>0</v>
      </c>
      <c r="R69" s="120">
        <f t="shared" si="393"/>
        <v>0</v>
      </c>
      <c r="S69" s="120">
        <f t="shared" si="393"/>
        <v>0</v>
      </c>
      <c r="T69" s="120">
        <f t="shared" si="393"/>
        <v>0</v>
      </c>
      <c r="U69" s="120">
        <f t="shared" si="393"/>
        <v>0</v>
      </c>
      <c r="V69" s="120">
        <f t="shared" si="393"/>
        <v>0</v>
      </c>
      <c r="W69" s="120">
        <f t="shared" si="393"/>
        <v>0</v>
      </c>
      <c r="X69" s="120">
        <f t="shared" si="393"/>
        <v>0</v>
      </c>
      <c r="Y69" s="120">
        <f t="shared" ref="Y69:AH69" si="394">Y59-Y66</f>
        <v>0</v>
      </c>
      <c r="Z69" s="120">
        <f t="shared" si="394"/>
        <v>0</v>
      </c>
      <c r="AA69" s="120">
        <f t="shared" si="394"/>
        <v>0</v>
      </c>
      <c r="AB69" s="120">
        <f t="shared" si="394"/>
        <v>0</v>
      </c>
      <c r="AC69" s="120">
        <f t="shared" si="394"/>
        <v>0</v>
      </c>
      <c r="AD69" s="120">
        <f t="shared" si="394"/>
        <v>0</v>
      </c>
      <c r="AE69" s="120">
        <f t="shared" si="394"/>
        <v>0</v>
      </c>
      <c r="AF69" s="120">
        <f t="shared" si="394"/>
        <v>0</v>
      </c>
      <c r="AG69" s="120">
        <f t="shared" si="394"/>
        <v>0</v>
      </c>
      <c r="AH69" s="120">
        <f t="shared" si="394"/>
        <v>0</v>
      </c>
    </row>
    <row r="70" spans="1:34" hidden="1" outlineLevel="1" x14ac:dyDescent="0.25">
      <c r="A70" s="108" t="s">
        <v>251</v>
      </c>
      <c r="B70" s="108"/>
      <c r="C70" s="376"/>
      <c r="D70" s="377"/>
      <c r="E70" s="148">
        <v>0</v>
      </c>
      <c r="F70" s="148">
        <v>0</v>
      </c>
      <c r="G70" s="148">
        <v>0</v>
      </c>
      <c r="H70" s="148">
        <v>0</v>
      </c>
      <c r="I70" s="148">
        <v>0</v>
      </c>
      <c r="J70" s="148">
        <v>0</v>
      </c>
      <c r="K70" s="148">
        <v>0</v>
      </c>
      <c r="L70" s="148">
        <v>0</v>
      </c>
      <c r="M70" s="148">
        <v>0</v>
      </c>
      <c r="N70" s="148">
        <v>0</v>
      </c>
      <c r="O70" s="148">
        <v>0</v>
      </c>
      <c r="P70" s="148">
        <v>0</v>
      </c>
      <c r="Q70" s="148">
        <v>0</v>
      </c>
      <c r="R70" s="148">
        <v>0</v>
      </c>
      <c r="S70" s="148">
        <v>0</v>
      </c>
      <c r="T70" s="148">
        <v>0</v>
      </c>
      <c r="U70" s="148">
        <v>0</v>
      </c>
      <c r="V70" s="148">
        <v>0</v>
      </c>
      <c r="W70" s="148">
        <v>0</v>
      </c>
      <c r="X70" s="148">
        <v>0</v>
      </c>
      <c r="Y70" s="148">
        <v>0</v>
      </c>
      <c r="Z70" s="148">
        <v>0</v>
      </c>
      <c r="AA70" s="148">
        <v>0</v>
      </c>
      <c r="AB70" s="148">
        <v>0</v>
      </c>
      <c r="AC70" s="148">
        <v>0</v>
      </c>
      <c r="AD70" s="148">
        <v>0</v>
      </c>
      <c r="AE70" s="148">
        <v>0</v>
      </c>
      <c r="AF70" s="148">
        <v>0</v>
      </c>
      <c r="AG70" s="148">
        <v>0</v>
      </c>
      <c r="AH70" s="148">
        <v>0</v>
      </c>
    </row>
    <row r="71" spans="1:34" hidden="1" outlineLevel="1" x14ac:dyDescent="0.25">
      <c r="A71" s="108" t="s">
        <v>251</v>
      </c>
      <c r="B71" s="108"/>
      <c r="C71" s="376"/>
      <c r="D71" s="377"/>
      <c r="E71" s="148">
        <v>0</v>
      </c>
      <c r="F71" s="148">
        <v>0</v>
      </c>
      <c r="G71" s="148">
        <v>0</v>
      </c>
      <c r="H71" s="148">
        <v>0</v>
      </c>
      <c r="I71" s="148">
        <v>0</v>
      </c>
      <c r="J71" s="148">
        <v>0</v>
      </c>
      <c r="K71" s="148">
        <v>0</v>
      </c>
      <c r="L71" s="148">
        <v>0</v>
      </c>
      <c r="M71" s="148">
        <v>0</v>
      </c>
      <c r="N71" s="148">
        <v>0</v>
      </c>
      <c r="O71" s="148">
        <v>0</v>
      </c>
      <c r="P71" s="148">
        <v>0</v>
      </c>
      <c r="Q71" s="148">
        <v>0</v>
      </c>
      <c r="R71" s="148">
        <v>0</v>
      </c>
      <c r="S71" s="148">
        <v>0</v>
      </c>
      <c r="T71" s="148">
        <v>0</v>
      </c>
      <c r="U71" s="148">
        <v>0</v>
      </c>
      <c r="V71" s="148">
        <v>0</v>
      </c>
      <c r="W71" s="148">
        <v>0</v>
      </c>
      <c r="X71" s="148">
        <v>0</v>
      </c>
      <c r="Y71" s="148">
        <v>0</v>
      </c>
      <c r="Z71" s="148">
        <v>0</v>
      </c>
      <c r="AA71" s="148">
        <v>0</v>
      </c>
      <c r="AB71" s="148">
        <v>0</v>
      </c>
      <c r="AC71" s="148">
        <v>0</v>
      </c>
      <c r="AD71" s="148">
        <v>0</v>
      </c>
      <c r="AE71" s="148">
        <v>0</v>
      </c>
      <c r="AF71" s="148">
        <v>0</v>
      </c>
      <c r="AG71" s="148">
        <v>0</v>
      </c>
      <c r="AH71" s="148">
        <v>0</v>
      </c>
    </row>
    <row r="72" spans="1:34" hidden="1" outlineLevel="1" x14ac:dyDescent="0.25">
      <c r="A72" s="108" t="s">
        <v>251</v>
      </c>
      <c r="B72" s="108"/>
      <c r="C72" s="376"/>
      <c r="D72" s="377"/>
      <c r="E72" s="148">
        <v>0</v>
      </c>
      <c r="F72" s="148">
        <v>0</v>
      </c>
      <c r="G72" s="148">
        <v>0</v>
      </c>
      <c r="H72" s="148">
        <v>0</v>
      </c>
      <c r="I72" s="148">
        <v>0</v>
      </c>
      <c r="J72" s="148">
        <v>0</v>
      </c>
      <c r="K72" s="148">
        <v>0</v>
      </c>
      <c r="L72" s="148">
        <v>0</v>
      </c>
      <c r="M72" s="148">
        <v>0</v>
      </c>
      <c r="N72" s="148">
        <v>0</v>
      </c>
      <c r="O72" s="148">
        <v>0</v>
      </c>
      <c r="P72" s="148">
        <v>0</v>
      </c>
      <c r="Q72" s="148">
        <v>0</v>
      </c>
      <c r="R72" s="148">
        <v>0</v>
      </c>
      <c r="S72" s="148">
        <v>0</v>
      </c>
      <c r="T72" s="148">
        <v>0</v>
      </c>
      <c r="U72" s="148">
        <v>0</v>
      </c>
      <c r="V72" s="148">
        <v>0</v>
      </c>
      <c r="W72" s="148">
        <v>0</v>
      </c>
      <c r="X72" s="148">
        <v>0</v>
      </c>
      <c r="Y72" s="148">
        <v>0</v>
      </c>
      <c r="Z72" s="148">
        <v>0</v>
      </c>
      <c r="AA72" s="148">
        <v>0</v>
      </c>
      <c r="AB72" s="148">
        <v>0</v>
      </c>
      <c r="AC72" s="148">
        <v>0</v>
      </c>
      <c r="AD72" s="148">
        <v>0</v>
      </c>
      <c r="AE72" s="148">
        <v>0</v>
      </c>
      <c r="AF72" s="148">
        <v>0</v>
      </c>
      <c r="AG72" s="148">
        <v>0</v>
      </c>
      <c r="AH72" s="148">
        <v>0</v>
      </c>
    </row>
    <row r="73" spans="1:34" ht="15.75" hidden="1" outlineLevel="1" thickBot="1" x14ac:dyDescent="0.3">
      <c r="A73" s="118" t="s">
        <v>252</v>
      </c>
      <c r="B73" s="118"/>
      <c r="C73" s="391"/>
      <c r="D73" s="392"/>
      <c r="E73" s="172">
        <v>0</v>
      </c>
      <c r="F73" s="172">
        <v>0</v>
      </c>
      <c r="G73" s="172">
        <v>0</v>
      </c>
      <c r="H73" s="172">
        <v>0</v>
      </c>
      <c r="I73" s="172">
        <v>0</v>
      </c>
      <c r="J73" s="172">
        <v>0</v>
      </c>
      <c r="K73" s="172">
        <v>0</v>
      </c>
      <c r="L73" s="172">
        <v>0</v>
      </c>
      <c r="M73" s="172">
        <v>0</v>
      </c>
      <c r="N73" s="172">
        <v>0</v>
      </c>
      <c r="O73" s="172">
        <v>0</v>
      </c>
      <c r="P73" s="172">
        <v>0</v>
      </c>
      <c r="Q73" s="172">
        <v>0</v>
      </c>
      <c r="R73" s="172">
        <v>0</v>
      </c>
      <c r="S73" s="172">
        <v>0</v>
      </c>
      <c r="T73" s="172">
        <v>0</v>
      </c>
      <c r="U73" s="172">
        <v>0</v>
      </c>
      <c r="V73" s="172">
        <v>0</v>
      </c>
      <c r="W73" s="172">
        <v>0</v>
      </c>
      <c r="X73" s="172">
        <v>0</v>
      </c>
      <c r="Y73" s="172">
        <v>0</v>
      </c>
      <c r="Z73" s="172">
        <v>0</v>
      </c>
      <c r="AA73" s="172">
        <v>0</v>
      </c>
      <c r="AB73" s="172">
        <v>0</v>
      </c>
      <c r="AC73" s="172">
        <v>0</v>
      </c>
      <c r="AD73" s="172">
        <v>0</v>
      </c>
      <c r="AE73" s="172">
        <v>0</v>
      </c>
      <c r="AF73" s="172">
        <v>0</v>
      </c>
      <c r="AG73" s="172">
        <v>0</v>
      </c>
      <c r="AH73" s="172">
        <v>0</v>
      </c>
    </row>
    <row r="74" spans="1:34" collapsed="1" x14ac:dyDescent="0.25">
      <c r="A74" s="119" t="s">
        <v>253</v>
      </c>
      <c r="B74" s="119"/>
      <c r="C74" s="395"/>
      <c r="D74" s="396"/>
      <c r="E74" s="120">
        <f>E69-E73-E70-E71-E72</f>
        <v>0</v>
      </c>
      <c r="F74" s="120">
        <f t="shared" ref="F74:X74" si="395">F69-F73-F70-F71-F72</f>
        <v>0</v>
      </c>
      <c r="G74" s="120">
        <f t="shared" si="395"/>
        <v>0</v>
      </c>
      <c r="H74" s="120">
        <f t="shared" si="395"/>
        <v>0</v>
      </c>
      <c r="I74" s="120">
        <f t="shared" si="395"/>
        <v>0</v>
      </c>
      <c r="J74" s="120">
        <f t="shared" si="395"/>
        <v>0</v>
      </c>
      <c r="K74" s="120">
        <f t="shared" si="395"/>
        <v>0</v>
      </c>
      <c r="L74" s="120">
        <f t="shared" si="395"/>
        <v>0</v>
      </c>
      <c r="M74" s="120">
        <f t="shared" si="395"/>
        <v>0</v>
      </c>
      <c r="N74" s="120">
        <f t="shared" si="395"/>
        <v>0</v>
      </c>
      <c r="O74" s="120">
        <f t="shared" si="395"/>
        <v>0</v>
      </c>
      <c r="P74" s="120">
        <f t="shared" si="395"/>
        <v>0</v>
      </c>
      <c r="Q74" s="120">
        <f t="shared" si="395"/>
        <v>0</v>
      </c>
      <c r="R74" s="120">
        <f t="shared" si="395"/>
        <v>0</v>
      </c>
      <c r="S74" s="120">
        <f t="shared" si="395"/>
        <v>0</v>
      </c>
      <c r="T74" s="120">
        <f t="shared" si="395"/>
        <v>0</v>
      </c>
      <c r="U74" s="120">
        <f t="shared" si="395"/>
        <v>0</v>
      </c>
      <c r="V74" s="120">
        <f t="shared" si="395"/>
        <v>0</v>
      </c>
      <c r="W74" s="120">
        <f t="shared" si="395"/>
        <v>0</v>
      </c>
      <c r="X74" s="120">
        <f t="shared" si="395"/>
        <v>0</v>
      </c>
      <c r="Y74" s="120">
        <f t="shared" ref="Y74:AH74" si="396">Y69-Y73-Y70-Y71-Y72</f>
        <v>0</v>
      </c>
      <c r="Z74" s="120">
        <f t="shared" si="396"/>
        <v>0</v>
      </c>
      <c r="AA74" s="120">
        <f t="shared" si="396"/>
        <v>0</v>
      </c>
      <c r="AB74" s="120">
        <f t="shared" si="396"/>
        <v>0</v>
      </c>
      <c r="AC74" s="120">
        <f t="shared" si="396"/>
        <v>0</v>
      </c>
      <c r="AD74" s="120">
        <f t="shared" si="396"/>
        <v>0</v>
      </c>
      <c r="AE74" s="120">
        <f t="shared" si="396"/>
        <v>0</v>
      </c>
      <c r="AF74" s="120">
        <f t="shared" si="396"/>
        <v>0</v>
      </c>
      <c r="AG74" s="120">
        <f t="shared" si="396"/>
        <v>0</v>
      </c>
      <c r="AH74" s="120">
        <f t="shared" si="396"/>
        <v>0</v>
      </c>
    </row>
    <row r="75" spans="1:34" hidden="1" outlineLevel="1" x14ac:dyDescent="0.25">
      <c r="A75" s="149">
        <v>1.2</v>
      </c>
      <c r="B75" s="149"/>
      <c r="C75" s="389"/>
      <c r="D75" s="390"/>
      <c r="E75" s="150">
        <f>IF(E74&lt;0,"",E74/$A$75)</f>
        <v>0</v>
      </c>
      <c r="F75" s="150">
        <f t="shared" ref="F75:X75" si="397">IF(F74&lt;0,"",F74/$A$75)</f>
        <v>0</v>
      </c>
      <c r="G75" s="150">
        <f t="shared" si="397"/>
        <v>0</v>
      </c>
      <c r="H75" s="150">
        <f t="shared" si="397"/>
        <v>0</v>
      </c>
      <c r="I75" s="150">
        <f t="shared" si="397"/>
        <v>0</v>
      </c>
      <c r="J75" s="150">
        <f t="shared" si="397"/>
        <v>0</v>
      </c>
      <c r="K75" s="150">
        <f t="shared" si="397"/>
        <v>0</v>
      </c>
      <c r="L75" s="150">
        <f t="shared" si="397"/>
        <v>0</v>
      </c>
      <c r="M75" s="150">
        <f t="shared" si="397"/>
        <v>0</v>
      </c>
      <c r="N75" s="150">
        <f t="shared" si="397"/>
        <v>0</v>
      </c>
      <c r="O75" s="150">
        <f t="shared" si="397"/>
        <v>0</v>
      </c>
      <c r="P75" s="150">
        <f t="shared" si="397"/>
        <v>0</v>
      </c>
      <c r="Q75" s="150">
        <f t="shared" si="397"/>
        <v>0</v>
      </c>
      <c r="R75" s="150">
        <f t="shared" si="397"/>
        <v>0</v>
      </c>
      <c r="S75" s="150">
        <f t="shared" si="397"/>
        <v>0</v>
      </c>
      <c r="T75" s="150">
        <f t="shared" si="397"/>
        <v>0</v>
      </c>
      <c r="U75" s="150">
        <f t="shared" si="397"/>
        <v>0</v>
      </c>
      <c r="V75" s="150">
        <f t="shared" si="397"/>
        <v>0</v>
      </c>
      <c r="W75" s="150">
        <f t="shared" si="397"/>
        <v>0</v>
      </c>
      <c r="X75" s="150">
        <f t="shared" si="397"/>
        <v>0</v>
      </c>
      <c r="Y75" s="150">
        <f t="shared" ref="Y75:AH75" si="398">IF(Y74&lt;0,"",Y74/$A$75)</f>
        <v>0</v>
      </c>
      <c r="Z75" s="150">
        <f t="shared" si="398"/>
        <v>0</v>
      </c>
      <c r="AA75" s="150">
        <f t="shared" si="398"/>
        <v>0</v>
      </c>
      <c r="AB75" s="150">
        <f t="shared" si="398"/>
        <v>0</v>
      </c>
      <c r="AC75" s="150">
        <f t="shared" si="398"/>
        <v>0</v>
      </c>
      <c r="AD75" s="150">
        <f t="shared" si="398"/>
        <v>0</v>
      </c>
      <c r="AE75" s="150">
        <f t="shared" si="398"/>
        <v>0</v>
      </c>
      <c r="AF75" s="150">
        <f t="shared" si="398"/>
        <v>0</v>
      </c>
      <c r="AG75" s="150">
        <f t="shared" si="398"/>
        <v>0</v>
      </c>
      <c r="AH75" s="150">
        <f t="shared" si="398"/>
        <v>0</v>
      </c>
    </row>
    <row r="76" spans="1:34" hidden="1" outlineLevel="1" x14ac:dyDescent="0.25">
      <c r="A76" s="151">
        <v>1.4999999999999999E-2</v>
      </c>
      <c r="B76" s="151"/>
      <c r="C76" s="376"/>
      <c r="D76" s="377"/>
      <c r="E76" s="150">
        <f>IF(E75="","",E75/(1+$A$76)^E3)</f>
        <v>0</v>
      </c>
      <c r="F76" s="150">
        <f t="shared" ref="F76:X76" si="399">IF(F75="","",F75/(1+$A$76)^F3)</f>
        <v>0</v>
      </c>
      <c r="G76" s="150">
        <f t="shared" si="399"/>
        <v>0</v>
      </c>
      <c r="H76" s="150">
        <f t="shared" si="399"/>
        <v>0</v>
      </c>
      <c r="I76" s="150">
        <f t="shared" si="399"/>
        <v>0</v>
      </c>
      <c r="J76" s="150">
        <f t="shared" si="399"/>
        <v>0</v>
      </c>
      <c r="K76" s="150">
        <f t="shared" si="399"/>
        <v>0</v>
      </c>
      <c r="L76" s="150">
        <f t="shared" si="399"/>
        <v>0</v>
      </c>
      <c r="M76" s="150">
        <f t="shared" si="399"/>
        <v>0</v>
      </c>
      <c r="N76" s="150">
        <f t="shared" si="399"/>
        <v>0</v>
      </c>
      <c r="O76" s="150">
        <f t="shared" si="399"/>
        <v>0</v>
      </c>
      <c r="P76" s="150">
        <f t="shared" si="399"/>
        <v>0</v>
      </c>
      <c r="Q76" s="150">
        <f t="shared" si="399"/>
        <v>0</v>
      </c>
      <c r="R76" s="150">
        <f t="shared" si="399"/>
        <v>0</v>
      </c>
      <c r="S76" s="150">
        <f t="shared" si="399"/>
        <v>0</v>
      </c>
      <c r="T76" s="150">
        <f t="shared" si="399"/>
        <v>0</v>
      </c>
      <c r="U76" s="150">
        <f t="shared" si="399"/>
        <v>0</v>
      </c>
      <c r="V76" s="150">
        <f t="shared" si="399"/>
        <v>0</v>
      </c>
      <c r="W76" s="150">
        <f t="shared" si="399"/>
        <v>0</v>
      </c>
      <c r="X76" s="150">
        <f t="shared" si="399"/>
        <v>0</v>
      </c>
      <c r="Y76" s="150">
        <f t="shared" ref="Y76:AH76" si="400">IF(Y75="","",Y75/(1+$A$76)^Y3)</f>
        <v>0</v>
      </c>
      <c r="Z76" s="150">
        <f t="shared" si="400"/>
        <v>0</v>
      </c>
      <c r="AA76" s="150">
        <f t="shared" si="400"/>
        <v>0</v>
      </c>
      <c r="AB76" s="150">
        <f t="shared" si="400"/>
        <v>0</v>
      </c>
      <c r="AC76" s="150">
        <f t="shared" si="400"/>
        <v>0</v>
      </c>
      <c r="AD76" s="150">
        <f t="shared" si="400"/>
        <v>0</v>
      </c>
      <c r="AE76" s="150">
        <f t="shared" si="400"/>
        <v>0</v>
      </c>
      <c r="AF76" s="150">
        <f t="shared" si="400"/>
        <v>0</v>
      </c>
      <c r="AG76" s="150">
        <f t="shared" si="400"/>
        <v>0</v>
      </c>
      <c r="AH76" s="150">
        <f t="shared" si="400"/>
        <v>0</v>
      </c>
    </row>
    <row r="77" spans="1:34" hidden="1" outlineLevel="1" x14ac:dyDescent="0.25">
      <c r="A77" s="152">
        <v>6.25E-2</v>
      </c>
      <c r="B77" s="153"/>
      <c r="C77" s="385"/>
      <c r="D77" s="386"/>
      <c r="E77" s="154">
        <f>PV($A$77/12,15*12,-MIN($E$76:$S$76)/12,0,0)</f>
        <v>0</v>
      </c>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row>
    <row r="78" spans="1:34" collapsed="1" x14ac:dyDescent="0.25">
      <c r="A78" s="126" t="s">
        <v>254</v>
      </c>
      <c r="B78" s="156"/>
      <c r="C78" s="406"/>
      <c r="D78" s="407"/>
      <c r="E78" s="7">
        <v>1</v>
      </c>
      <c r="F78" s="7">
        <v>2</v>
      </c>
      <c r="G78" s="7">
        <v>3</v>
      </c>
      <c r="H78" s="7">
        <v>4</v>
      </c>
      <c r="I78" s="7">
        <v>5</v>
      </c>
      <c r="J78" s="7">
        <v>6</v>
      </c>
      <c r="K78" s="7">
        <v>7</v>
      </c>
      <c r="L78" s="7">
        <v>8</v>
      </c>
      <c r="M78" s="7">
        <v>9</v>
      </c>
      <c r="N78" s="7">
        <v>10</v>
      </c>
      <c r="O78" s="7">
        <v>11</v>
      </c>
      <c r="P78" s="7">
        <v>12</v>
      </c>
      <c r="Q78" s="7">
        <v>13</v>
      </c>
      <c r="R78" s="7">
        <v>14</v>
      </c>
      <c r="S78" s="7">
        <v>15</v>
      </c>
      <c r="T78" s="7">
        <v>16</v>
      </c>
      <c r="U78" s="7">
        <v>17</v>
      </c>
      <c r="V78" s="7">
        <v>18</v>
      </c>
      <c r="W78" s="7">
        <v>19</v>
      </c>
      <c r="X78" s="7">
        <v>20</v>
      </c>
      <c r="Y78" s="7">
        <v>21</v>
      </c>
      <c r="Z78" s="7">
        <v>22</v>
      </c>
      <c r="AA78" s="7">
        <v>23</v>
      </c>
      <c r="AB78" s="7">
        <v>24</v>
      </c>
      <c r="AC78" s="7">
        <v>25</v>
      </c>
      <c r="AD78" s="7">
        <v>26</v>
      </c>
      <c r="AE78" s="7">
        <v>27</v>
      </c>
      <c r="AF78" s="7">
        <v>28</v>
      </c>
      <c r="AG78" s="7">
        <v>29</v>
      </c>
      <c r="AH78" s="7">
        <v>30</v>
      </c>
    </row>
    <row r="79" spans="1:34" x14ac:dyDescent="0.25">
      <c r="A79" s="108" t="s">
        <v>255</v>
      </c>
      <c r="B79" s="108"/>
      <c r="C79" s="376"/>
      <c r="D79" s="377"/>
      <c r="E79" s="157" t="e">
        <f>'Development Budget'!#REF!</f>
        <v>#REF!</v>
      </c>
      <c r="F79" s="157" t="e">
        <f>E82</f>
        <v>#REF!</v>
      </c>
      <c r="G79" s="157" t="e">
        <f t="shared" ref="G79:L79" si="401">F82</f>
        <v>#REF!</v>
      </c>
      <c r="H79" s="157" t="e">
        <f t="shared" si="401"/>
        <v>#REF!</v>
      </c>
      <c r="I79" s="157" t="e">
        <f t="shared" si="401"/>
        <v>#REF!</v>
      </c>
      <c r="J79" s="157" t="e">
        <f t="shared" si="401"/>
        <v>#REF!</v>
      </c>
      <c r="K79" s="157" t="e">
        <f t="shared" si="401"/>
        <v>#REF!</v>
      </c>
      <c r="L79" s="157" t="e">
        <f t="shared" si="401"/>
        <v>#REF!</v>
      </c>
      <c r="M79" s="157" t="e">
        <f>L82</f>
        <v>#REF!</v>
      </c>
      <c r="N79" s="157" t="e">
        <f t="shared" ref="N79:X79" si="402">M82</f>
        <v>#REF!</v>
      </c>
      <c r="O79" s="157" t="e">
        <f t="shared" si="402"/>
        <v>#REF!</v>
      </c>
      <c r="P79" s="157" t="e">
        <f t="shared" si="402"/>
        <v>#REF!</v>
      </c>
      <c r="Q79" s="157" t="e">
        <f t="shared" si="402"/>
        <v>#REF!</v>
      </c>
      <c r="R79" s="157" t="e">
        <f t="shared" si="402"/>
        <v>#REF!</v>
      </c>
      <c r="S79" s="157" t="e">
        <f t="shared" si="402"/>
        <v>#REF!</v>
      </c>
      <c r="T79" s="157" t="e">
        <f t="shared" si="402"/>
        <v>#REF!</v>
      </c>
      <c r="U79" s="157" t="e">
        <f t="shared" si="402"/>
        <v>#REF!</v>
      </c>
      <c r="V79" s="157" t="e">
        <f t="shared" si="402"/>
        <v>#REF!</v>
      </c>
      <c r="W79" s="157" t="e">
        <f t="shared" si="402"/>
        <v>#REF!</v>
      </c>
      <c r="X79" s="157" t="e">
        <f t="shared" si="402"/>
        <v>#REF!</v>
      </c>
      <c r="Y79" s="157" t="e">
        <f t="shared" ref="Y79" si="403">X82</f>
        <v>#REF!</v>
      </c>
      <c r="Z79" s="157" t="e">
        <f t="shared" ref="Z79" si="404">Y82</f>
        <v>#REF!</v>
      </c>
      <c r="AA79" s="157" t="e">
        <f t="shared" ref="AA79" si="405">Z82</f>
        <v>#REF!</v>
      </c>
      <c r="AB79" s="157" t="e">
        <f t="shared" ref="AB79" si="406">AA82</f>
        <v>#REF!</v>
      </c>
      <c r="AC79" s="157" t="e">
        <f t="shared" ref="AC79" si="407">AB82</f>
        <v>#REF!</v>
      </c>
      <c r="AD79" s="157" t="e">
        <f t="shared" ref="AD79" si="408">AC82</f>
        <v>#REF!</v>
      </c>
      <c r="AE79" s="157" t="e">
        <f t="shared" ref="AE79" si="409">AD82</f>
        <v>#REF!</v>
      </c>
      <c r="AF79" s="157" t="e">
        <f t="shared" ref="AF79" si="410">AE82</f>
        <v>#REF!</v>
      </c>
      <c r="AG79" s="157" t="e">
        <f t="shared" ref="AG79" si="411">AF82</f>
        <v>#REF!</v>
      </c>
      <c r="AH79" s="157" t="e">
        <f t="shared" ref="AH79" si="412">AG82</f>
        <v>#REF!</v>
      </c>
    </row>
    <row r="80" spans="1:34" x14ac:dyDescent="0.25">
      <c r="A80" s="108" t="s">
        <v>256</v>
      </c>
      <c r="B80" s="108"/>
      <c r="C80" s="408">
        <v>0.01</v>
      </c>
      <c r="D80" s="409"/>
      <c r="E80" s="157" t="e">
        <f>E79*$C$80</f>
        <v>#REF!</v>
      </c>
      <c r="F80" s="157" t="e">
        <f>F79*$C$80</f>
        <v>#REF!</v>
      </c>
      <c r="G80" s="157" t="e">
        <f t="shared" ref="G80:L80" si="413">G79*$C$80</f>
        <v>#REF!</v>
      </c>
      <c r="H80" s="157" t="e">
        <f t="shared" si="413"/>
        <v>#REF!</v>
      </c>
      <c r="I80" s="157" t="e">
        <f t="shared" si="413"/>
        <v>#REF!</v>
      </c>
      <c r="J80" s="157" t="e">
        <f t="shared" si="413"/>
        <v>#REF!</v>
      </c>
      <c r="K80" s="157" t="e">
        <f t="shared" si="413"/>
        <v>#REF!</v>
      </c>
      <c r="L80" s="157" t="e">
        <f t="shared" si="413"/>
        <v>#REF!</v>
      </c>
      <c r="M80" s="157" t="e">
        <f>M79*$C$80</f>
        <v>#REF!</v>
      </c>
      <c r="N80" s="157" t="e">
        <f t="shared" ref="N80:X80" si="414">N79*$C$80</f>
        <v>#REF!</v>
      </c>
      <c r="O80" s="157" t="e">
        <f t="shared" si="414"/>
        <v>#REF!</v>
      </c>
      <c r="P80" s="157" t="e">
        <f t="shared" si="414"/>
        <v>#REF!</v>
      </c>
      <c r="Q80" s="157" t="e">
        <f t="shared" si="414"/>
        <v>#REF!</v>
      </c>
      <c r="R80" s="157" t="e">
        <f t="shared" si="414"/>
        <v>#REF!</v>
      </c>
      <c r="S80" s="157" t="e">
        <f t="shared" si="414"/>
        <v>#REF!</v>
      </c>
      <c r="T80" s="157" t="e">
        <f t="shared" si="414"/>
        <v>#REF!</v>
      </c>
      <c r="U80" s="157" t="e">
        <f t="shared" si="414"/>
        <v>#REF!</v>
      </c>
      <c r="V80" s="157" t="e">
        <f t="shared" si="414"/>
        <v>#REF!</v>
      </c>
      <c r="W80" s="157" t="e">
        <f t="shared" si="414"/>
        <v>#REF!</v>
      </c>
      <c r="X80" s="157" t="e">
        <f t="shared" si="414"/>
        <v>#REF!</v>
      </c>
      <c r="Y80" s="157" t="e">
        <f t="shared" ref="Y80:AH80" si="415">Y79*$C$80</f>
        <v>#REF!</v>
      </c>
      <c r="Z80" s="157" t="e">
        <f t="shared" si="415"/>
        <v>#REF!</v>
      </c>
      <c r="AA80" s="157" t="e">
        <f t="shared" si="415"/>
        <v>#REF!</v>
      </c>
      <c r="AB80" s="157" t="e">
        <f t="shared" si="415"/>
        <v>#REF!</v>
      </c>
      <c r="AC80" s="157" t="e">
        <f t="shared" si="415"/>
        <v>#REF!</v>
      </c>
      <c r="AD80" s="157" t="e">
        <f t="shared" si="415"/>
        <v>#REF!</v>
      </c>
      <c r="AE80" s="157" t="e">
        <f t="shared" si="415"/>
        <v>#REF!</v>
      </c>
      <c r="AF80" s="157" t="e">
        <f t="shared" si="415"/>
        <v>#REF!</v>
      </c>
      <c r="AG80" s="157" t="e">
        <f t="shared" si="415"/>
        <v>#REF!</v>
      </c>
      <c r="AH80" s="157" t="e">
        <f t="shared" si="415"/>
        <v>#REF!</v>
      </c>
    </row>
    <row r="81" spans="1:34" x14ac:dyDescent="0.25">
      <c r="A81" s="108" t="s">
        <v>257</v>
      </c>
      <c r="B81" s="108"/>
      <c r="C81" s="376"/>
      <c r="D81" s="377"/>
      <c r="E81" s="157">
        <f t="shared" ref="E81:X81" si="416">IF(E74&lt;0,E54+E73+E74,E54+E73)</f>
        <v>0</v>
      </c>
      <c r="F81" s="157">
        <f t="shared" si="416"/>
        <v>0</v>
      </c>
      <c r="G81" s="157">
        <f t="shared" si="416"/>
        <v>0</v>
      </c>
      <c r="H81" s="157">
        <f t="shared" si="416"/>
        <v>0</v>
      </c>
      <c r="I81" s="157">
        <f t="shared" si="416"/>
        <v>0</v>
      </c>
      <c r="J81" s="157">
        <f t="shared" si="416"/>
        <v>0</v>
      </c>
      <c r="K81" s="157">
        <f t="shared" si="416"/>
        <v>0</v>
      </c>
      <c r="L81" s="157">
        <f t="shared" si="416"/>
        <v>0</v>
      </c>
      <c r="M81" s="157">
        <f t="shared" si="416"/>
        <v>0</v>
      </c>
      <c r="N81" s="157">
        <f t="shared" si="416"/>
        <v>0</v>
      </c>
      <c r="O81" s="157">
        <f t="shared" si="416"/>
        <v>0</v>
      </c>
      <c r="P81" s="157">
        <f t="shared" si="416"/>
        <v>0</v>
      </c>
      <c r="Q81" s="157">
        <f t="shared" si="416"/>
        <v>0</v>
      </c>
      <c r="R81" s="157">
        <f t="shared" si="416"/>
        <v>0</v>
      </c>
      <c r="S81" s="157">
        <f t="shared" si="416"/>
        <v>0</v>
      </c>
      <c r="T81" s="157">
        <f t="shared" si="416"/>
        <v>0</v>
      </c>
      <c r="U81" s="157">
        <f t="shared" si="416"/>
        <v>0</v>
      </c>
      <c r="V81" s="157">
        <f t="shared" si="416"/>
        <v>0</v>
      </c>
      <c r="W81" s="157">
        <f t="shared" si="416"/>
        <v>0</v>
      </c>
      <c r="X81" s="157">
        <f t="shared" si="416"/>
        <v>0</v>
      </c>
      <c r="Y81" s="157">
        <f t="shared" ref="Y81:AH81" si="417">IF(Y74&lt;0,Y54+Y73+Y74,Y54+Y73)</f>
        <v>0</v>
      </c>
      <c r="Z81" s="157">
        <f t="shared" si="417"/>
        <v>0</v>
      </c>
      <c r="AA81" s="157">
        <f t="shared" si="417"/>
        <v>0</v>
      </c>
      <c r="AB81" s="157">
        <f t="shared" si="417"/>
        <v>0</v>
      </c>
      <c r="AC81" s="157">
        <f t="shared" si="417"/>
        <v>0</v>
      </c>
      <c r="AD81" s="157">
        <f t="shared" si="417"/>
        <v>0</v>
      </c>
      <c r="AE81" s="157">
        <f t="shared" si="417"/>
        <v>0</v>
      </c>
      <c r="AF81" s="157">
        <f t="shared" si="417"/>
        <v>0</v>
      </c>
      <c r="AG81" s="157">
        <f t="shared" si="417"/>
        <v>0</v>
      </c>
      <c r="AH81" s="157">
        <f t="shared" si="417"/>
        <v>0</v>
      </c>
    </row>
    <row r="82" spans="1:34" x14ac:dyDescent="0.25">
      <c r="A82" s="153" t="s">
        <v>258</v>
      </c>
      <c r="B82" s="153"/>
      <c r="C82" s="385"/>
      <c r="D82" s="386"/>
      <c r="E82" s="158" t="e">
        <f t="shared" ref="E82:S82" si="418">SUM(E79:E81)</f>
        <v>#REF!</v>
      </c>
      <c r="F82" s="158" t="e">
        <f t="shared" si="418"/>
        <v>#REF!</v>
      </c>
      <c r="G82" s="158" t="e">
        <f t="shared" si="418"/>
        <v>#REF!</v>
      </c>
      <c r="H82" s="158" t="e">
        <f t="shared" si="418"/>
        <v>#REF!</v>
      </c>
      <c r="I82" s="158" t="e">
        <f t="shared" si="418"/>
        <v>#REF!</v>
      </c>
      <c r="J82" s="158" t="e">
        <f t="shared" si="418"/>
        <v>#REF!</v>
      </c>
      <c r="K82" s="158" t="e">
        <f t="shared" si="418"/>
        <v>#REF!</v>
      </c>
      <c r="L82" s="158" t="e">
        <f t="shared" si="418"/>
        <v>#REF!</v>
      </c>
      <c r="M82" s="158" t="e">
        <f t="shared" si="418"/>
        <v>#REF!</v>
      </c>
      <c r="N82" s="158" t="e">
        <f t="shared" si="418"/>
        <v>#REF!</v>
      </c>
      <c r="O82" s="158" t="e">
        <f t="shared" si="418"/>
        <v>#REF!</v>
      </c>
      <c r="P82" s="158" t="e">
        <f t="shared" si="418"/>
        <v>#REF!</v>
      </c>
      <c r="Q82" s="158" t="e">
        <f t="shared" si="418"/>
        <v>#REF!</v>
      </c>
      <c r="R82" s="158" t="e">
        <f t="shared" si="418"/>
        <v>#REF!</v>
      </c>
      <c r="S82" s="158" t="e">
        <f t="shared" si="418"/>
        <v>#REF!</v>
      </c>
      <c r="T82" s="158" t="e">
        <f t="shared" ref="T82:X82" si="419">SUM(T79:T81)</f>
        <v>#REF!</v>
      </c>
      <c r="U82" s="158" t="e">
        <f t="shared" si="419"/>
        <v>#REF!</v>
      </c>
      <c r="V82" s="158" t="e">
        <f t="shared" si="419"/>
        <v>#REF!</v>
      </c>
      <c r="W82" s="158" t="e">
        <f t="shared" si="419"/>
        <v>#REF!</v>
      </c>
      <c r="X82" s="158" t="e">
        <f t="shared" si="419"/>
        <v>#REF!</v>
      </c>
      <c r="Y82" s="158" t="e">
        <f t="shared" ref="Y82:AH82" si="420">SUM(Y79:Y81)</f>
        <v>#REF!</v>
      </c>
      <c r="Z82" s="158" t="e">
        <f t="shared" si="420"/>
        <v>#REF!</v>
      </c>
      <c r="AA82" s="158" t="e">
        <f t="shared" si="420"/>
        <v>#REF!</v>
      </c>
      <c r="AB82" s="158" t="e">
        <f t="shared" si="420"/>
        <v>#REF!</v>
      </c>
      <c r="AC82" s="158" t="e">
        <f t="shared" si="420"/>
        <v>#REF!</v>
      </c>
      <c r="AD82" s="158" t="e">
        <f t="shared" si="420"/>
        <v>#REF!</v>
      </c>
      <c r="AE82" s="158" t="e">
        <f t="shared" si="420"/>
        <v>#REF!</v>
      </c>
      <c r="AF82" s="158" t="e">
        <f t="shared" si="420"/>
        <v>#REF!</v>
      </c>
      <c r="AG82" s="158" t="e">
        <f t="shared" si="420"/>
        <v>#REF!</v>
      </c>
      <c r="AH82" s="158" t="e">
        <f t="shared" si="420"/>
        <v>#REF!</v>
      </c>
    </row>
    <row r="83" spans="1:34" x14ac:dyDescent="0.25">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row>
    <row r="84" spans="1:34" ht="15.75" thickBot="1" x14ac:dyDescent="0.3">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row>
    <row r="85" spans="1:34" x14ac:dyDescent="0.25">
      <c r="A85" s="398" t="s">
        <v>259</v>
      </c>
      <c r="B85" s="398"/>
      <c r="C85" s="398"/>
      <c r="D85" s="398"/>
      <c r="E85" s="398"/>
      <c r="F85" s="398"/>
      <c r="G85" s="398"/>
      <c r="H85" s="399"/>
      <c r="I85" s="108"/>
      <c r="J85" s="108"/>
      <c r="K85" s="108"/>
      <c r="L85" s="108"/>
      <c r="M85" s="159"/>
      <c r="N85" s="159"/>
      <c r="O85" s="159"/>
      <c r="P85" s="159"/>
      <c r="Q85" s="159"/>
      <c r="R85" s="159"/>
      <c r="S85" s="159"/>
      <c r="T85" s="159"/>
      <c r="U85" s="159"/>
      <c r="V85" s="159"/>
      <c r="W85" s="159"/>
      <c r="X85" s="159"/>
    </row>
    <row r="86" spans="1:34" x14ac:dyDescent="0.25">
      <c r="A86" s="400"/>
      <c r="B86" s="400"/>
      <c r="C86" s="400"/>
      <c r="D86" s="400"/>
      <c r="E86" s="400"/>
      <c r="F86" s="400"/>
      <c r="G86" s="400"/>
      <c r="H86" s="401"/>
      <c r="I86" s="108"/>
      <c r="J86" s="160"/>
      <c r="K86" s="108"/>
      <c r="L86" s="108"/>
      <c r="M86" s="159"/>
      <c r="N86" s="159"/>
      <c r="O86" s="159"/>
      <c r="P86" s="159"/>
      <c r="Q86" s="159"/>
      <c r="R86" s="159"/>
      <c r="S86" s="159"/>
      <c r="T86" s="159"/>
      <c r="U86" s="159"/>
      <c r="V86" s="159"/>
      <c r="W86" s="159"/>
      <c r="X86" s="159"/>
    </row>
    <row r="87" spans="1:34" x14ac:dyDescent="0.25">
      <c r="A87" s="402"/>
      <c r="B87" s="402"/>
      <c r="C87" s="402"/>
      <c r="D87" s="402"/>
      <c r="E87" s="402"/>
      <c r="F87" s="402"/>
      <c r="G87" s="402"/>
      <c r="H87" s="403"/>
      <c r="I87" s="108"/>
      <c r="J87" s="108"/>
      <c r="K87" s="161"/>
      <c r="L87" s="162"/>
      <c r="M87" s="159"/>
      <c r="N87" s="159"/>
      <c r="O87" s="159"/>
      <c r="P87" s="159"/>
      <c r="Q87" s="159"/>
      <c r="R87" s="159"/>
      <c r="S87" s="159"/>
      <c r="T87" s="159"/>
      <c r="U87" s="159"/>
      <c r="V87" s="159"/>
      <c r="W87" s="159"/>
      <c r="X87" s="159"/>
    </row>
    <row r="88" spans="1:34" x14ac:dyDescent="0.25">
      <c r="A88" s="402"/>
      <c r="B88" s="402"/>
      <c r="C88" s="402"/>
      <c r="D88" s="402"/>
      <c r="E88" s="402"/>
      <c r="F88" s="402"/>
      <c r="G88" s="402"/>
      <c r="H88" s="403"/>
      <c r="I88" s="108"/>
      <c r="J88" s="108"/>
      <c r="K88" s="163"/>
      <c r="L88" s="108"/>
      <c r="M88" s="159"/>
      <c r="N88" s="159"/>
      <c r="O88" s="159"/>
      <c r="P88" s="159"/>
      <c r="Q88" s="159"/>
      <c r="R88" s="159"/>
      <c r="S88" s="159"/>
      <c r="T88" s="159"/>
      <c r="U88" s="159"/>
      <c r="V88" s="159"/>
      <c r="W88" s="159"/>
      <c r="X88" s="159"/>
    </row>
    <row r="89" spans="1:34" x14ac:dyDescent="0.25">
      <c r="A89" s="402"/>
      <c r="B89" s="402"/>
      <c r="C89" s="402"/>
      <c r="D89" s="402"/>
      <c r="E89" s="402"/>
      <c r="F89" s="402"/>
      <c r="G89" s="402"/>
      <c r="H89" s="403"/>
      <c r="I89" s="108"/>
      <c r="J89" s="108"/>
      <c r="K89" s="108"/>
      <c r="L89" s="108"/>
      <c r="M89" s="159"/>
      <c r="N89" s="159"/>
      <c r="O89" s="159"/>
      <c r="P89" s="159"/>
      <c r="Q89" s="159"/>
      <c r="R89" s="159"/>
      <c r="S89" s="159"/>
      <c r="T89" s="159"/>
      <c r="U89" s="159"/>
      <c r="V89" s="159"/>
      <c r="W89" s="159"/>
      <c r="X89" s="159"/>
    </row>
    <row r="90" spans="1:34" ht="15.75" thickBot="1" x14ac:dyDescent="0.3">
      <c r="A90" s="404"/>
      <c r="B90" s="404"/>
      <c r="C90" s="404"/>
      <c r="D90" s="404"/>
      <c r="E90" s="404"/>
      <c r="F90" s="404"/>
      <c r="G90" s="404"/>
      <c r="H90" s="405"/>
      <c r="I90" s="108"/>
      <c r="J90" s="108"/>
      <c r="K90" s="162"/>
      <c r="L90" s="108"/>
      <c r="M90" s="159"/>
      <c r="N90" s="159"/>
      <c r="O90" s="159"/>
      <c r="P90" s="159"/>
      <c r="Q90" s="159"/>
      <c r="R90" s="159"/>
      <c r="S90" s="159"/>
      <c r="T90" s="159"/>
      <c r="U90" s="159"/>
      <c r="V90" s="159"/>
      <c r="W90" s="159"/>
      <c r="X90" s="159"/>
    </row>
  </sheetData>
  <sheetProtection algorithmName="SHA-512" hashValue="zDE/rXcGnDEexQhEltJJ9zMkt3nQIS5J/lSMclsy2B346f0tsD65ECwMgwraHcgIZWsVDQSGsdz0pjTKj+Uk6A==" saltValue="ppCbgLKkMLk9vSWAKyBddg==" spinCount="100000" sheet="1" objects="1" scenarios="1" selectLockedCells="1"/>
  <mergeCells count="82">
    <mergeCell ref="C81:D81"/>
    <mergeCell ref="C82:D82"/>
    <mergeCell ref="A85:H85"/>
    <mergeCell ref="A86:H90"/>
    <mergeCell ref="C75:D75"/>
    <mergeCell ref="C76:D76"/>
    <mergeCell ref="C77:D77"/>
    <mergeCell ref="C78:D78"/>
    <mergeCell ref="C79:D79"/>
    <mergeCell ref="C80:D80"/>
    <mergeCell ref="C74:D74"/>
    <mergeCell ref="C63:D63"/>
    <mergeCell ref="C64:D64"/>
    <mergeCell ref="C65:D65"/>
    <mergeCell ref="C66:D66"/>
    <mergeCell ref="C67:D67"/>
    <mergeCell ref="C68:D68"/>
    <mergeCell ref="C69:D69"/>
    <mergeCell ref="C70:D70"/>
    <mergeCell ref="C71:D71"/>
    <mergeCell ref="C72:D72"/>
    <mergeCell ref="C73:D73"/>
    <mergeCell ref="C62:D62"/>
    <mergeCell ref="C50:D50"/>
    <mergeCell ref="C51:D51"/>
    <mergeCell ref="C52:D52"/>
    <mergeCell ref="C53:D53"/>
    <mergeCell ref="C54:D54"/>
    <mergeCell ref="C55:D55"/>
    <mergeCell ref="C56:D56"/>
    <mergeCell ref="C57:D57"/>
    <mergeCell ref="C58:D58"/>
    <mergeCell ref="C59:D59"/>
    <mergeCell ref="C61:D61"/>
    <mergeCell ref="C49:D49"/>
    <mergeCell ref="C38:D38"/>
    <mergeCell ref="C39:D39"/>
    <mergeCell ref="C40:D40"/>
    <mergeCell ref="C41:D41"/>
    <mergeCell ref="C42:D42"/>
    <mergeCell ref="C43:D43"/>
    <mergeCell ref="C44:D44"/>
    <mergeCell ref="C45:D45"/>
    <mergeCell ref="C46:D46"/>
    <mergeCell ref="C47:D47"/>
    <mergeCell ref="C48:D48"/>
    <mergeCell ref="C37:D37"/>
    <mergeCell ref="C26:D26"/>
    <mergeCell ref="C27:D27"/>
    <mergeCell ref="C28:D28"/>
    <mergeCell ref="C29:D29"/>
    <mergeCell ref="C30:D30"/>
    <mergeCell ref="C31:D31"/>
    <mergeCell ref="C32:D32"/>
    <mergeCell ref="C33:D33"/>
    <mergeCell ref="C34:D34"/>
    <mergeCell ref="C35:D35"/>
    <mergeCell ref="C36:D36"/>
    <mergeCell ref="C25:D25"/>
    <mergeCell ref="C14:D14"/>
    <mergeCell ref="C15:D15"/>
    <mergeCell ref="C16:D16"/>
    <mergeCell ref="C17:D17"/>
    <mergeCell ref="C18:D18"/>
    <mergeCell ref="C19:D19"/>
    <mergeCell ref="C20:D20"/>
    <mergeCell ref="C21:D21"/>
    <mergeCell ref="C22:D22"/>
    <mergeCell ref="C23:D23"/>
    <mergeCell ref="C24:D24"/>
    <mergeCell ref="C13:D13"/>
    <mergeCell ref="E2:X2"/>
    <mergeCell ref="C3:D3"/>
    <mergeCell ref="C4:D4"/>
    <mergeCell ref="C5:D5"/>
    <mergeCell ref="C6:D6"/>
    <mergeCell ref="C7:D7"/>
    <mergeCell ref="C8:D8"/>
    <mergeCell ref="C9:D9"/>
    <mergeCell ref="C10:D10"/>
    <mergeCell ref="C11:D11"/>
    <mergeCell ref="C12:D12"/>
  </mergeCells>
  <pageMargins left="0.2" right="0.2" top="0.25" bottom="0.25" header="0.3" footer="0.3"/>
  <pageSetup paperSize="5" scale="46" orientation="landscape" r:id="rId1"/>
  <ignoredErrors>
    <ignoredError sqref="E43 E51 E56 E22 E36" formulaRange="1"/>
    <ignoredError sqref="F55:AH55"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663ED-AA40-47D1-8ABB-A0A1D902C811}">
  <dimension ref="A1:D25"/>
  <sheetViews>
    <sheetView zoomScaleNormal="100" workbookViewId="0">
      <selection activeCell="N21" sqref="N21"/>
    </sheetView>
  </sheetViews>
  <sheetFormatPr defaultColWidth="8.85546875" defaultRowHeight="15" x14ac:dyDescent="0.25"/>
  <cols>
    <col min="1" max="1" width="3.42578125" customWidth="1"/>
    <col min="2" max="2" width="90.85546875" bestFit="1" customWidth="1"/>
    <col min="3" max="4" width="14.42578125" customWidth="1"/>
  </cols>
  <sheetData>
    <row r="1" spans="1:4" ht="37.5" customHeight="1" x14ac:dyDescent="0.25">
      <c r="A1" s="78" t="s">
        <v>444</v>
      </c>
      <c r="B1" s="79"/>
      <c r="D1" s="80" t="e" vm="1">
        <v>#VALUE!</v>
      </c>
    </row>
    <row r="2" spans="1:4" ht="18.75" x14ac:dyDescent="0.25">
      <c r="A2" s="323">
        <f>'Site Info'!B2</f>
        <v>0</v>
      </c>
      <c r="B2" s="81"/>
      <c r="C2" s="82"/>
      <c r="D2" s="82"/>
    </row>
    <row r="3" spans="1:4" x14ac:dyDescent="0.25">
      <c r="A3" s="410" t="s">
        <v>260</v>
      </c>
      <c r="B3" s="411"/>
      <c r="C3" s="83" t="s">
        <v>261</v>
      </c>
      <c r="D3" s="83" t="s">
        <v>262</v>
      </c>
    </row>
    <row r="4" spans="1:4" x14ac:dyDescent="0.25">
      <c r="A4" s="84">
        <v>1</v>
      </c>
      <c r="B4" s="84" t="s">
        <v>263</v>
      </c>
      <c r="C4" s="86">
        <v>0.05</v>
      </c>
      <c r="D4" s="86">
        <v>0.02</v>
      </c>
    </row>
    <row r="5" spans="1:4" ht="15" customHeight="1" x14ac:dyDescent="0.25">
      <c r="A5" s="84">
        <f>A4+1</f>
        <v>2</v>
      </c>
      <c r="B5" s="87" t="s">
        <v>264</v>
      </c>
      <c r="C5" s="85">
        <v>0.05</v>
      </c>
      <c r="D5" s="85">
        <v>0.02</v>
      </c>
    </row>
    <row r="6" spans="1:4" x14ac:dyDescent="0.25">
      <c r="A6" s="88"/>
      <c r="B6" s="89"/>
      <c r="C6" s="90"/>
      <c r="D6" s="90"/>
    </row>
    <row r="7" spans="1:4" x14ac:dyDescent="0.25">
      <c r="A7" s="410" t="s">
        <v>265</v>
      </c>
      <c r="B7" s="411"/>
      <c r="C7" s="92" t="s">
        <v>261</v>
      </c>
      <c r="D7" s="92" t="s">
        <v>262</v>
      </c>
    </row>
    <row r="8" spans="1:4" ht="15" customHeight="1" x14ac:dyDescent="0.25">
      <c r="A8" s="84">
        <f>A5+1</f>
        <v>3</v>
      </c>
      <c r="B8" s="87" t="s">
        <v>266</v>
      </c>
      <c r="C8" s="85">
        <v>0.08</v>
      </c>
      <c r="D8" s="85">
        <v>0.02</v>
      </c>
    </row>
    <row r="9" spans="1:4" ht="15" customHeight="1" x14ac:dyDescent="0.25">
      <c r="A9" s="84">
        <f>A8+1</f>
        <v>4</v>
      </c>
      <c r="B9" s="87" t="s">
        <v>267</v>
      </c>
      <c r="C9" s="86">
        <v>0.14000000000000001</v>
      </c>
      <c r="D9" s="86">
        <v>0.06</v>
      </c>
    </row>
    <row r="10" spans="1:4" ht="15" customHeight="1" x14ac:dyDescent="0.25">
      <c r="A10" s="84">
        <f>A9+1</f>
        <v>5</v>
      </c>
      <c r="B10" s="87" t="s">
        <v>268</v>
      </c>
      <c r="C10" s="93">
        <v>0.28000000000000003</v>
      </c>
      <c r="D10" s="94">
        <v>0</v>
      </c>
    </row>
    <row r="11" spans="1:4" ht="30" customHeight="1" x14ac:dyDescent="0.25">
      <c r="A11" s="84">
        <f>A10+1</f>
        <v>6</v>
      </c>
      <c r="B11" s="87" t="s">
        <v>269</v>
      </c>
      <c r="C11" s="95" t="s">
        <v>270</v>
      </c>
      <c r="D11" s="95">
        <v>0.85</v>
      </c>
    </row>
    <row r="12" spans="1:4" x14ac:dyDescent="0.25">
      <c r="A12" s="88"/>
      <c r="B12" s="89"/>
      <c r="C12" s="91"/>
      <c r="D12" s="91"/>
    </row>
    <row r="13" spans="1:4" x14ac:dyDescent="0.25">
      <c r="A13" s="410" t="s">
        <v>271</v>
      </c>
      <c r="B13" s="411"/>
      <c r="C13" s="92" t="s">
        <v>272</v>
      </c>
      <c r="D13" s="92" t="s">
        <v>262</v>
      </c>
    </row>
    <row r="14" spans="1:4" ht="15" customHeight="1" x14ac:dyDescent="0.25">
      <c r="A14" s="96">
        <f>A11+1</f>
        <v>7</v>
      </c>
      <c r="B14" s="97" t="s">
        <v>273</v>
      </c>
      <c r="C14" s="98">
        <f>IFERROR('Operating Pro Forma'!E9*0.6/'Unit Mix'!B58,0)</f>
        <v>0</v>
      </c>
      <c r="D14" s="98">
        <f>IFERROR('Operating Pro Forma'!E9*0.4/'Unit Mix'!B58,0)</f>
        <v>0</v>
      </c>
    </row>
    <row r="15" spans="1:4" x14ac:dyDescent="0.25">
      <c r="A15" s="96">
        <f>A14+1</f>
        <v>8</v>
      </c>
      <c r="B15" s="84" t="s">
        <v>274</v>
      </c>
      <c r="C15" s="85">
        <v>0.03</v>
      </c>
      <c r="D15" s="85">
        <v>0.01</v>
      </c>
    </row>
    <row r="16" spans="1:4" x14ac:dyDescent="0.25">
      <c r="A16" s="99">
        <f>A15+1</f>
        <v>9</v>
      </c>
      <c r="B16" s="84" t="s">
        <v>275</v>
      </c>
      <c r="C16" s="85">
        <v>0.03</v>
      </c>
      <c r="D16" s="85">
        <v>0.01</v>
      </c>
    </row>
    <row r="17" spans="1:4" ht="15" customHeight="1" x14ac:dyDescent="0.25">
      <c r="A17" s="99">
        <f t="shared" ref="A17:A20" si="0">A16+1</f>
        <v>10</v>
      </c>
      <c r="B17" s="87" t="s">
        <v>276</v>
      </c>
      <c r="C17" s="100" t="s">
        <v>270</v>
      </c>
      <c r="D17" s="100">
        <v>1.2</v>
      </c>
    </row>
    <row r="18" spans="1:4" ht="15" customHeight="1" x14ac:dyDescent="0.25">
      <c r="A18" s="99">
        <f t="shared" si="0"/>
        <v>11</v>
      </c>
      <c r="B18" s="87" t="s">
        <v>277</v>
      </c>
      <c r="C18" s="95" t="s">
        <v>270</v>
      </c>
      <c r="D18" s="95">
        <v>0</v>
      </c>
    </row>
    <row r="19" spans="1:4" ht="15" customHeight="1" x14ac:dyDescent="0.25">
      <c r="A19" s="99">
        <f t="shared" si="0"/>
        <v>12</v>
      </c>
      <c r="B19" s="87" t="s">
        <v>278</v>
      </c>
      <c r="C19" s="85">
        <v>7.0000000000000007E-2</v>
      </c>
      <c r="D19" s="85">
        <v>0.04</v>
      </c>
    </row>
    <row r="20" spans="1:4" ht="15" customHeight="1" x14ac:dyDescent="0.25">
      <c r="A20" s="99">
        <f t="shared" si="0"/>
        <v>13</v>
      </c>
      <c r="B20" s="87" t="s">
        <v>279</v>
      </c>
      <c r="C20" s="101">
        <v>80</v>
      </c>
      <c r="D20" s="101">
        <v>0</v>
      </c>
    </row>
    <row r="21" spans="1:4" x14ac:dyDescent="0.25">
      <c r="A21" s="102"/>
      <c r="B21" s="102"/>
      <c r="C21" s="90"/>
      <c r="D21" s="90"/>
    </row>
    <row r="22" spans="1:4" x14ac:dyDescent="0.25">
      <c r="A22" s="410" t="s">
        <v>280</v>
      </c>
      <c r="B22" s="411"/>
      <c r="C22" s="92" t="s">
        <v>272</v>
      </c>
      <c r="D22" s="92" t="s">
        <v>262</v>
      </c>
    </row>
    <row r="23" spans="1:4" x14ac:dyDescent="0.25">
      <c r="A23" s="341">
        <f>A20+1</f>
        <v>14</v>
      </c>
      <c r="B23" s="84" t="s">
        <v>281</v>
      </c>
      <c r="C23" s="95" t="s">
        <v>270</v>
      </c>
      <c r="D23" s="95">
        <v>500</v>
      </c>
    </row>
    <row r="24" spans="1:4" ht="15" customHeight="1" x14ac:dyDescent="0.25">
      <c r="A24" s="84">
        <f>A23+1</f>
        <v>15</v>
      </c>
      <c r="B24" s="97" t="s">
        <v>282</v>
      </c>
      <c r="C24" s="95">
        <f>('Operating Pro Forma'!E57+'Operating Pro Forma'!E66)*1.5</f>
        <v>0</v>
      </c>
      <c r="D24" s="100" t="s">
        <v>270</v>
      </c>
    </row>
    <row r="25" spans="1:4" x14ac:dyDescent="0.25">
      <c r="A25" s="103"/>
      <c r="B25" s="104"/>
      <c r="C25" s="105"/>
      <c r="D25" s="105"/>
    </row>
  </sheetData>
  <sheetProtection algorithmName="SHA-512" hashValue="ex7EfMvgvqnFt7BRm19l+zvSlFQOhSFzANSuczfnUAk1qLH7+wfylnMZp5duvxosDMm+EizAMvNJjxbo+KKvkw==" saltValue="72HnUvEdO7aI/ZYpB+UAnw==" spinCount="100000" sheet="1" objects="1" scenarios="1" selectLockedCells="1"/>
  <mergeCells count="4">
    <mergeCell ref="A3:B3"/>
    <mergeCell ref="A7:B7"/>
    <mergeCell ref="A13:B13"/>
    <mergeCell ref="A22:B22"/>
  </mergeCells>
  <printOptions horizontalCentered="1"/>
  <pageMargins left="0.2" right="0.2" top="0.25" bottom="0.25" header="0.3" footer="0.3"/>
  <pageSetup scale="6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38201727965E4E825056679D20BE1F" ma:contentTypeVersion="13" ma:contentTypeDescription="Create a new document." ma:contentTypeScope="" ma:versionID="a9a863c771e856a5ce98692a874b9356">
  <xsd:schema xmlns:xsd="http://www.w3.org/2001/XMLSchema" xmlns:xs="http://www.w3.org/2001/XMLSchema" xmlns:p="http://schemas.microsoft.com/office/2006/metadata/properties" xmlns:ns2="cde098e5-130d-4525-a5b4-6d538bc2dd37" xmlns:ns3="b5d83379-81f0-4402-b57a-8f8b445e5c1f" targetNamespace="http://schemas.microsoft.com/office/2006/metadata/properties" ma:root="true" ma:fieldsID="54dbd074f3f5a37c9441e2f3c684a912" ns2:_="" ns3:_="">
    <xsd:import namespace="cde098e5-130d-4525-a5b4-6d538bc2dd37"/>
    <xsd:import namespace="b5d83379-81f0-4402-b57a-8f8b445e5c1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Not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098e5-130d-4525-a5b4-6d538bc2dd3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Notes" ma:index="19" nillable="true" ma:displayName="Notes" ma:format="Dropdown" ma:internalName="Notes">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d83379-81f0-4402-b57a-8f8b445e5c1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7cef85a-0679-4c4b-bf9c-91a2f6527ff2}" ma:internalName="TaxCatchAll" ma:showField="CatchAllData" ma:web="b5d83379-81f0-4402-b57a-8f8b445e5c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d83379-81f0-4402-b57a-8f8b445e5c1f" xsi:nil="true"/>
    <lcf76f155ced4ddcb4097134ff3c332f xmlns="cde098e5-130d-4525-a5b4-6d538bc2dd37">
      <Terms xmlns="http://schemas.microsoft.com/office/infopath/2007/PartnerControls"/>
    </lcf76f155ced4ddcb4097134ff3c332f>
    <Notes xmlns="cde098e5-130d-4525-a5b4-6d538bc2dd37" xsi:nil="true"/>
  </documentManagement>
</p:properties>
</file>

<file path=customXml/itemProps1.xml><?xml version="1.0" encoding="utf-8"?>
<ds:datastoreItem xmlns:ds="http://schemas.openxmlformats.org/officeDocument/2006/customXml" ds:itemID="{732E87C0-FA06-4E46-ADD1-72AFDB6DD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098e5-130d-4525-a5b4-6d538bc2dd37"/>
    <ds:schemaRef ds:uri="b5d83379-81f0-4402-b57a-8f8b445e5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BC0542-C510-4F41-BEAF-6676FA36B08D}">
  <ds:schemaRefs>
    <ds:schemaRef ds:uri="http://schemas.microsoft.com/sharepoint/v3/contenttype/forms"/>
  </ds:schemaRefs>
</ds:datastoreItem>
</file>

<file path=customXml/itemProps3.xml><?xml version="1.0" encoding="utf-8"?>
<ds:datastoreItem xmlns:ds="http://schemas.openxmlformats.org/officeDocument/2006/customXml" ds:itemID="{962B89B5-6794-4AFC-B526-45A3813E71FC}">
  <ds:schemaRefs>
    <ds:schemaRef ds:uri="http://schemas.microsoft.com/office/2006/metadata/properties"/>
    <ds:schemaRef ds:uri="http://schemas.microsoft.com/office/infopath/2007/PartnerControls"/>
    <ds:schemaRef ds:uri="b5d83379-81f0-4402-b57a-8f8b445e5c1f"/>
    <ds:schemaRef ds:uri="cde098e5-130d-4525-a5b4-6d538bc2dd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Site Info</vt:lpstr>
      <vt:lpstr>Construction Summary</vt:lpstr>
      <vt:lpstr>Development Budget</vt:lpstr>
      <vt:lpstr>Additional Costs</vt:lpstr>
      <vt:lpstr>Funding Sources</vt:lpstr>
      <vt:lpstr>Debt Service</vt:lpstr>
      <vt:lpstr>Unit Mix</vt:lpstr>
      <vt:lpstr>Operating Pro Forma</vt:lpstr>
      <vt:lpstr>Analysis</vt:lpstr>
      <vt:lpstr>Construction Analysis</vt:lpstr>
      <vt:lpstr>HCC-TDC Inputs</vt:lpstr>
      <vt:lpstr>Inputs</vt:lpstr>
      <vt:lpstr>Rent Limit Input</vt:lpstr>
      <vt:lpstr>Utility Allowance Inputs</vt:lpstr>
      <vt:lpstr>'Additional Costs'!Print_Area</vt:lpstr>
      <vt:lpstr>Analysis!Print_Area</vt:lpstr>
      <vt:lpstr>'Debt Service'!Print_Area</vt:lpstr>
      <vt:lpstr>'Development Budget'!Print_Area</vt:lpstr>
      <vt:lpstr>'Funding Sources'!Print_Area</vt:lpstr>
      <vt:lpstr>'Operating Pro Forma'!Print_Area</vt:lpstr>
      <vt:lpstr>'Site Info'!Print_Area</vt:lpstr>
      <vt:lpstr>'Unit Mix'!Print_Area</vt:lpstr>
      <vt:lpstr>'Development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El-Sadek, Kimberly [DCA]</dc:creator>
  <cp:keywords/>
  <dc:description/>
  <cp:lastModifiedBy>Velez, Colleen [DCA]</cp:lastModifiedBy>
  <cp:revision/>
  <dcterms:created xsi:type="dcterms:W3CDTF">2026-02-23T21:54:47Z</dcterms:created>
  <dcterms:modified xsi:type="dcterms:W3CDTF">2026-03-27T19:59:50Z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0x0101008538201727965E4E825056679D20BE1F</vt:lpwstr>
  </property>
</Properties>
</file>