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Kimberly.El-Sadek\Downloads\"/>
    </mc:Choice>
  </mc:AlternateContent>
  <xr:revisionPtr revIDLastSave="0" documentId="13_ncr:1_{53659146-FA7E-4919-A69C-2C5ACDFDFE69}" xr6:coauthVersionLast="47" xr6:coauthVersionMax="47" xr10:uidLastSave="{00000000-0000-0000-0000-000000000000}"/>
  <workbookProtection workbookAlgorithmName="SHA-512" workbookHashValue="/v6ZXZmWKziJphYe48SvN2MnQovIBirySEtkZINhwoN8aH5DXc6jXo0dG/5gUZSDb4O2SKiK04JA4/xozgIWgg==" workbookSaltValue="61ZewlRSSYPcklBzhiLEFw==" workbookSpinCount="100000" lockStructure="1"/>
  <bookViews>
    <workbookView xWindow="-28920" yWindow="-120" windowWidth="29040" windowHeight="15720" activeTab="4" xr2:uid="{00000000-000D-0000-FFFF-FFFF00000000}"/>
  </bookViews>
  <sheets>
    <sheet name="Site Info" sheetId="2" r:id="rId1"/>
    <sheet name="Construction Budget Summary" sheetId="12" r:id="rId2"/>
    <sheet name="Development Budget" sheetId="3" r:id="rId3"/>
    <sheet name="Additional Costs" sheetId="4" r:id="rId4"/>
    <sheet name="Funding Sources" sheetId="5" r:id="rId5"/>
    <sheet name="Analysis" sheetId="8" r:id="rId6"/>
    <sheet name="Construction Analysis" sheetId="13" state="hidden" r:id="rId7"/>
    <sheet name="Inputs" sheetId="10" state="hidden" r:id="rId8"/>
    <sheet name="Rent Limit Input" sheetId="14" state="hidden" r:id="rId9"/>
    <sheet name="Utility Allowance Inputs" sheetId="17" state="hidden" r:id="rId10"/>
    <sheet name="Income Limits" sheetId="15" state="hidden" r:id="rId11"/>
    <sheet name="HCC-TDC Inputs" sheetId="16" state="hidden" r:id="rId12"/>
  </sheets>
  <definedNames>
    <definedName name="E">#REF!</definedName>
    <definedName name="F">#REF!</definedName>
    <definedName name="_xlnm.Print_Area" localSheetId="3">'Additional Costs'!$A$1:$D$33</definedName>
    <definedName name="_xlnm.Print_Area" localSheetId="5">Analysis!$A$1:$F$61</definedName>
    <definedName name="_xlnm.Print_Area" localSheetId="1">'Construction Budget Summary'!$A$1:$C$46</definedName>
    <definedName name="_xlnm.Print_Area" localSheetId="2">'Development Budget'!$A$1:$D$78</definedName>
    <definedName name="_xlnm.Print_Area" localSheetId="4">'Funding Sources'!$A$1:$I$30</definedName>
    <definedName name="_xlnm.Print_Area" localSheetId="11">'HCC-TDC Inputs'!$A$1:$K$133</definedName>
    <definedName name="_xlnm.Print_Area" localSheetId="0">'Site Info'!$A$1:$J$15</definedName>
    <definedName name="_xlnm.Print_Titles" localSheetId="2">'Development Budget'!$1:$2</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5" l="1"/>
  <c r="H20" i="5" s="1"/>
  <c r="H11" i="5"/>
  <c r="H12" i="5"/>
  <c r="H13" i="5"/>
  <c r="H14" i="5"/>
  <c r="H15" i="5"/>
  <c r="H16" i="5"/>
  <c r="H17" i="5"/>
  <c r="H18" i="5"/>
  <c r="H19" i="5"/>
  <c r="H9" i="5"/>
  <c r="C10" i="8" l="1"/>
  <c r="C8" i="8"/>
  <c r="M25" i="13"/>
  <c r="M24" i="13"/>
  <c r="M23" i="13"/>
  <c r="L22" i="13"/>
  <c r="J22" i="13"/>
  <c r="I22" i="13"/>
  <c r="K22" i="13" s="1"/>
  <c r="M22" i="13" s="1"/>
  <c r="A2" i="8"/>
  <c r="A2" i="5"/>
  <c r="A2" i="4"/>
  <c r="A2" i="3"/>
  <c r="A2" i="12"/>
  <c r="B5" i="17"/>
  <c r="B6" i="17"/>
  <c r="B7" i="17"/>
  <c r="B8" i="17"/>
  <c r="B9" i="17"/>
  <c r="B10" i="17"/>
  <c r="B11" i="17"/>
  <c r="B4" i="17"/>
  <c r="B16" i="17"/>
  <c r="B17" i="17"/>
  <c r="B18" i="17"/>
  <c r="B19" i="17"/>
  <c r="B20" i="17"/>
  <c r="B21" i="17"/>
  <c r="B22" i="17"/>
  <c r="B15" i="17"/>
  <c r="B27" i="17"/>
  <c r="B28" i="17"/>
  <c r="B29" i="17"/>
  <c r="B30" i="17"/>
  <c r="B31" i="17"/>
  <c r="B32" i="17"/>
  <c r="B33" i="17"/>
  <c r="B26" i="17"/>
  <c r="B38" i="17"/>
  <c r="B39" i="17"/>
  <c r="B40" i="17"/>
  <c r="B41" i="17"/>
  <c r="B42" i="17"/>
  <c r="B43" i="17"/>
  <c r="B44" i="17"/>
  <c r="B37" i="17"/>
  <c r="B48" i="17"/>
  <c r="B49" i="17"/>
  <c r="B50" i="17"/>
  <c r="B51" i="17"/>
  <c r="B52" i="17"/>
  <c r="B53" i="17"/>
  <c r="B54" i="17"/>
  <c r="B47" i="17"/>
  <c r="C7" i="13"/>
  <c r="D7" i="13"/>
  <c r="E7" i="13"/>
  <c r="F7" i="13"/>
  <c r="G7" i="13"/>
  <c r="H7" i="13"/>
  <c r="I7" i="13"/>
  <c r="J7" i="13"/>
  <c r="K7" i="13"/>
  <c r="C8" i="13"/>
  <c r="D8" i="13"/>
  <c r="E8" i="13"/>
  <c r="F8" i="13"/>
  <c r="G8" i="13"/>
  <c r="H8" i="13"/>
  <c r="I8" i="13"/>
  <c r="J8" i="13"/>
  <c r="K8" i="13"/>
  <c r="C9" i="13"/>
  <c r="D9" i="13"/>
  <c r="E9" i="13"/>
  <c r="F9" i="13"/>
  <c r="G9" i="13"/>
  <c r="H9" i="13"/>
  <c r="I9" i="13"/>
  <c r="J9" i="13"/>
  <c r="K9" i="13"/>
  <c r="C10" i="13"/>
  <c r="D10" i="13"/>
  <c r="E10" i="13"/>
  <c r="F10" i="13"/>
  <c r="G10" i="13"/>
  <c r="H10" i="13"/>
  <c r="I10" i="13"/>
  <c r="J10" i="13"/>
  <c r="K10" i="13"/>
  <c r="B8" i="13"/>
  <c r="B9" i="13"/>
  <c r="B10" i="13"/>
  <c r="B7" i="13"/>
  <c r="C141" i="16"/>
  <c r="D141" i="16"/>
  <c r="E141" i="16"/>
  <c r="F141" i="16"/>
  <c r="G141" i="16"/>
  <c r="H141" i="16"/>
  <c r="I141" i="16"/>
  <c r="J141" i="16"/>
  <c r="K141" i="16"/>
  <c r="C142" i="16"/>
  <c r="D142" i="16"/>
  <c r="E142" i="16"/>
  <c r="F142" i="16"/>
  <c r="G142" i="16"/>
  <c r="H142" i="16"/>
  <c r="I142" i="16"/>
  <c r="J142" i="16"/>
  <c r="K142" i="16"/>
  <c r="B142" i="16"/>
  <c r="B141" i="16"/>
  <c r="C140" i="16"/>
  <c r="D140" i="16"/>
  <c r="E140" i="16"/>
  <c r="F140" i="16"/>
  <c r="G140" i="16"/>
  <c r="H140" i="16"/>
  <c r="I140" i="16"/>
  <c r="J140" i="16"/>
  <c r="K140" i="16"/>
  <c r="B140" i="16"/>
  <c r="C139" i="16"/>
  <c r="D139" i="16"/>
  <c r="E139" i="16"/>
  <c r="F139" i="16"/>
  <c r="G139" i="16"/>
  <c r="H139" i="16"/>
  <c r="I139" i="16"/>
  <c r="J139" i="16"/>
  <c r="K139" i="16"/>
  <c r="K130" i="16" l="1"/>
  <c r="J130" i="16"/>
  <c r="I130" i="16"/>
  <c r="H130" i="16"/>
  <c r="G130" i="16"/>
  <c r="F130" i="16"/>
  <c r="E130" i="16"/>
  <c r="D130" i="16"/>
  <c r="C130" i="16"/>
  <c r="B130" i="16"/>
  <c r="K128" i="16"/>
  <c r="J128" i="16"/>
  <c r="I128" i="16"/>
  <c r="H128" i="16"/>
  <c r="G128" i="16"/>
  <c r="F128" i="16"/>
  <c r="E128" i="16"/>
  <c r="D128" i="16"/>
  <c r="C128" i="16"/>
  <c r="B128" i="16"/>
  <c r="K126" i="16"/>
  <c r="J126" i="16"/>
  <c r="I126" i="16"/>
  <c r="H126" i="16"/>
  <c r="G126" i="16"/>
  <c r="F126" i="16"/>
  <c r="E126" i="16"/>
  <c r="D126" i="16"/>
  <c r="C126" i="16"/>
  <c r="B126" i="16"/>
  <c r="K124" i="16"/>
  <c r="J124" i="16"/>
  <c r="I124" i="16"/>
  <c r="H124" i="16"/>
  <c r="G124" i="16"/>
  <c r="F124" i="16"/>
  <c r="E124" i="16"/>
  <c r="D124" i="16"/>
  <c r="C124" i="16"/>
  <c r="B124" i="16"/>
  <c r="K117" i="16"/>
  <c r="J117" i="16"/>
  <c r="I117" i="16"/>
  <c r="H117" i="16"/>
  <c r="G117" i="16"/>
  <c r="F117" i="16"/>
  <c r="E117" i="16"/>
  <c r="D117" i="16"/>
  <c r="C117" i="16"/>
  <c r="B117" i="16"/>
  <c r="K115" i="16"/>
  <c r="J115" i="16"/>
  <c r="I115" i="16"/>
  <c r="H115" i="16"/>
  <c r="G115" i="16"/>
  <c r="F115" i="16"/>
  <c r="E115" i="16"/>
  <c r="D115" i="16"/>
  <c r="C115" i="16"/>
  <c r="B115" i="16"/>
  <c r="K113" i="16"/>
  <c r="J113" i="16"/>
  <c r="I113" i="16"/>
  <c r="H113" i="16"/>
  <c r="G113" i="16"/>
  <c r="F113" i="16"/>
  <c r="E113" i="16"/>
  <c r="D113" i="16"/>
  <c r="C113" i="16"/>
  <c r="B113" i="16"/>
  <c r="K111" i="16"/>
  <c r="J111" i="16"/>
  <c r="I111" i="16"/>
  <c r="H111" i="16"/>
  <c r="G111" i="16"/>
  <c r="F111" i="16"/>
  <c r="E111" i="16"/>
  <c r="D111" i="16"/>
  <c r="C111" i="16"/>
  <c r="B111" i="16"/>
  <c r="K104" i="16"/>
  <c r="J104" i="16"/>
  <c r="I104" i="16"/>
  <c r="H104" i="16"/>
  <c r="G104" i="16"/>
  <c r="F104" i="16"/>
  <c r="E104" i="16"/>
  <c r="D104" i="16"/>
  <c r="C104" i="16"/>
  <c r="B104" i="16"/>
  <c r="K102" i="16"/>
  <c r="J102" i="16"/>
  <c r="I102" i="16"/>
  <c r="H102" i="16"/>
  <c r="G102" i="16"/>
  <c r="F102" i="16"/>
  <c r="E102" i="16"/>
  <c r="D102" i="16"/>
  <c r="C102" i="16"/>
  <c r="B102" i="16"/>
  <c r="K100" i="16"/>
  <c r="J100" i="16"/>
  <c r="I100" i="16"/>
  <c r="H100" i="16"/>
  <c r="G100" i="16"/>
  <c r="F100" i="16"/>
  <c r="E100" i="16"/>
  <c r="D100" i="16"/>
  <c r="C100" i="16"/>
  <c r="B100" i="16"/>
  <c r="K98" i="16"/>
  <c r="J98" i="16"/>
  <c r="I98" i="16"/>
  <c r="H98" i="16"/>
  <c r="G98" i="16"/>
  <c r="F98" i="16"/>
  <c r="E98" i="16"/>
  <c r="D98" i="16"/>
  <c r="C98" i="16"/>
  <c r="B98" i="16"/>
  <c r="K91" i="16"/>
  <c r="J91" i="16"/>
  <c r="I91" i="16"/>
  <c r="H91" i="16"/>
  <c r="G91" i="16"/>
  <c r="F91" i="16"/>
  <c r="E91" i="16"/>
  <c r="D91" i="16"/>
  <c r="C91" i="16"/>
  <c r="B91" i="16"/>
  <c r="K89" i="16"/>
  <c r="J89" i="16"/>
  <c r="I89" i="16"/>
  <c r="H89" i="16"/>
  <c r="G89" i="16"/>
  <c r="F89" i="16"/>
  <c r="E89" i="16"/>
  <c r="D89" i="16"/>
  <c r="C89" i="16"/>
  <c r="B89" i="16"/>
  <c r="K87" i="16"/>
  <c r="J87" i="16"/>
  <c r="I87" i="16"/>
  <c r="H87" i="16"/>
  <c r="G87" i="16"/>
  <c r="F87" i="16"/>
  <c r="E87" i="16"/>
  <c r="D87" i="16"/>
  <c r="C87" i="16"/>
  <c r="B87" i="16"/>
  <c r="K85" i="16"/>
  <c r="J85" i="16"/>
  <c r="I85" i="16"/>
  <c r="H85" i="16"/>
  <c r="G85" i="16"/>
  <c r="F85" i="16"/>
  <c r="E85" i="16"/>
  <c r="D85" i="16"/>
  <c r="C85" i="16"/>
  <c r="B85" i="16"/>
  <c r="K78" i="16"/>
  <c r="J78" i="16"/>
  <c r="I78" i="16"/>
  <c r="H78" i="16"/>
  <c r="G78" i="16"/>
  <c r="F78" i="16"/>
  <c r="E78" i="16"/>
  <c r="D78" i="16"/>
  <c r="C78" i="16"/>
  <c r="B78" i="16"/>
  <c r="K76" i="16"/>
  <c r="J76" i="16"/>
  <c r="I76" i="16"/>
  <c r="H76" i="16"/>
  <c r="G76" i="16"/>
  <c r="F76" i="16"/>
  <c r="E76" i="16"/>
  <c r="D76" i="16"/>
  <c r="C76" i="16"/>
  <c r="B76" i="16"/>
  <c r="K74" i="16"/>
  <c r="J74" i="16"/>
  <c r="I74" i="16"/>
  <c r="H74" i="16"/>
  <c r="G74" i="16"/>
  <c r="F74" i="16"/>
  <c r="E74" i="16"/>
  <c r="D74" i="16"/>
  <c r="C74" i="16"/>
  <c r="B74" i="16"/>
  <c r="K72" i="16"/>
  <c r="J72" i="16"/>
  <c r="I72" i="16"/>
  <c r="H72" i="16"/>
  <c r="G72" i="16"/>
  <c r="F72" i="16"/>
  <c r="E72" i="16"/>
  <c r="D72" i="16"/>
  <c r="C72" i="16"/>
  <c r="B72" i="16"/>
  <c r="K65" i="16"/>
  <c r="J65" i="16"/>
  <c r="I65" i="16"/>
  <c r="H65" i="16"/>
  <c r="G65" i="16"/>
  <c r="F65" i="16"/>
  <c r="E65" i="16"/>
  <c r="D65" i="16"/>
  <c r="C65" i="16"/>
  <c r="B65" i="16"/>
  <c r="K63" i="16"/>
  <c r="J63" i="16"/>
  <c r="I63" i="16"/>
  <c r="H63" i="16"/>
  <c r="G63" i="16"/>
  <c r="F63" i="16"/>
  <c r="E63" i="16"/>
  <c r="D63" i="16"/>
  <c r="C63" i="16"/>
  <c r="B63" i="16"/>
  <c r="K61" i="16"/>
  <c r="J61" i="16"/>
  <c r="I61" i="16"/>
  <c r="H61" i="16"/>
  <c r="G61" i="16"/>
  <c r="F61" i="16"/>
  <c r="E61" i="16"/>
  <c r="D61" i="16"/>
  <c r="C61" i="16"/>
  <c r="B61" i="16"/>
  <c r="K59" i="16"/>
  <c r="J59" i="16"/>
  <c r="I59" i="16"/>
  <c r="H59" i="16"/>
  <c r="G59" i="16"/>
  <c r="F59" i="16"/>
  <c r="E59" i="16"/>
  <c r="D59" i="16"/>
  <c r="C59" i="16"/>
  <c r="B59" i="16"/>
  <c r="K52" i="16"/>
  <c r="J52" i="16"/>
  <c r="I52" i="16"/>
  <c r="H52" i="16"/>
  <c r="G52" i="16"/>
  <c r="F52" i="16"/>
  <c r="E52" i="16"/>
  <c r="D52" i="16"/>
  <c r="C52" i="16"/>
  <c r="B52" i="16"/>
  <c r="K50" i="16"/>
  <c r="J50" i="16"/>
  <c r="I50" i="16"/>
  <c r="H50" i="16"/>
  <c r="G50" i="16"/>
  <c r="F50" i="16"/>
  <c r="E50" i="16"/>
  <c r="D50" i="16"/>
  <c r="C50" i="16"/>
  <c r="B50" i="16"/>
  <c r="K48" i="16"/>
  <c r="J48" i="16"/>
  <c r="I48" i="16"/>
  <c r="H48" i="16"/>
  <c r="G48" i="16"/>
  <c r="F48" i="16"/>
  <c r="E48" i="16"/>
  <c r="D48" i="16"/>
  <c r="C48" i="16"/>
  <c r="B48" i="16"/>
  <c r="K46" i="16"/>
  <c r="J46" i="16"/>
  <c r="I46" i="16"/>
  <c r="H46" i="16"/>
  <c r="G46" i="16"/>
  <c r="F46" i="16"/>
  <c r="E46" i="16"/>
  <c r="D46" i="16"/>
  <c r="C46" i="16"/>
  <c r="B46" i="16"/>
  <c r="K39" i="16"/>
  <c r="J39" i="16"/>
  <c r="I39" i="16"/>
  <c r="H39" i="16"/>
  <c r="G39" i="16"/>
  <c r="F39" i="16"/>
  <c r="E39" i="16"/>
  <c r="D39" i="16"/>
  <c r="C39" i="16"/>
  <c r="B39" i="16"/>
  <c r="K37" i="16"/>
  <c r="J37" i="16"/>
  <c r="I37" i="16"/>
  <c r="H37" i="16"/>
  <c r="G37" i="16"/>
  <c r="F37" i="16"/>
  <c r="E37" i="16"/>
  <c r="D37" i="16"/>
  <c r="C37" i="16"/>
  <c r="B37" i="16"/>
  <c r="K35" i="16"/>
  <c r="J35" i="16"/>
  <c r="I35" i="16"/>
  <c r="H35" i="16"/>
  <c r="G35" i="16"/>
  <c r="F35" i="16"/>
  <c r="E35" i="16"/>
  <c r="D35" i="16"/>
  <c r="C35" i="16"/>
  <c r="B35" i="16"/>
  <c r="K33" i="16"/>
  <c r="J33" i="16"/>
  <c r="I33" i="16"/>
  <c r="H33" i="16"/>
  <c r="G33" i="16"/>
  <c r="F33" i="16"/>
  <c r="E33" i="16"/>
  <c r="D33" i="16"/>
  <c r="C33" i="16"/>
  <c r="B33" i="16"/>
  <c r="K26" i="16"/>
  <c r="J26" i="16"/>
  <c r="I26" i="16"/>
  <c r="H26" i="16"/>
  <c r="G26" i="16"/>
  <c r="F26" i="16"/>
  <c r="E26" i="16"/>
  <c r="D26" i="16"/>
  <c r="C26" i="16"/>
  <c r="B26" i="16"/>
  <c r="K24" i="16"/>
  <c r="J24" i="16"/>
  <c r="I24" i="16"/>
  <c r="H24" i="16"/>
  <c r="G24" i="16"/>
  <c r="F24" i="16"/>
  <c r="E24" i="16"/>
  <c r="D24" i="16"/>
  <c r="C24" i="16"/>
  <c r="B24" i="16"/>
  <c r="K22" i="16"/>
  <c r="J22" i="16"/>
  <c r="I22" i="16"/>
  <c r="H22" i="16"/>
  <c r="G22" i="16"/>
  <c r="F22" i="16"/>
  <c r="E22" i="16"/>
  <c r="D22" i="16"/>
  <c r="C22" i="16"/>
  <c r="B22" i="16"/>
  <c r="K20" i="16"/>
  <c r="J20" i="16"/>
  <c r="I20" i="16"/>
  <c r="H20" i="16"/>
  <c r="G20" i="16"/>
  <c r="F20" i="16"/>
  <c r="E20" i="16"/>
  <c r="D20" i="16"/>
  <c r="C20" i="16"/>
  <c r="B20" i="16"/>
  <c r="K13" i="16"/>
  <c r="J13" i="16"/>
  <c r="I13" i="16"/>
  <c r="H13" i="16"/>
  <c r="G13" i="16"/>
  <c r="F13" i="16"/>
  <c r="E13" i="16"/>
  <c r="D13" i="16"/>
  <c r="C13" i="16"/>
  <c r="B13" i="16"/>
  <c r="K11" i="16"/>
  <c r="J11" i="16"/>
  <c r="I11" i="16"/>
  <c r="H11" i="16"/>
  <c r="G11" i="16"/>
  <c r="F11" i="16"/>
  <c r="E11" i="16"/>
  <c r="D11" i="16"/>
  <c r="C11" i="16"/>
  <c r="B11" i="16"/>
  <c r="K9" i="16"/>
  <c r="J9" i="16"/>
  <c r="I9" i="16"/>
  <c r="H9" i="16"/>
  <c r="G9" i="16"/>
  <c r="F9" i="16"/>
  <c r="E9" i="16"/>
  <c r="D9" i="16"/>
  <c r="C9" i="16"/>
  <c r="B9" i="16"/>
  <c r="K7" i="16"/>
  <c r="J7" i="16"/>
  <c r="I7" i="16"/>
  <c r="H7" i="16"/>
  <c r="G7" i="16"/>
  <c r="F7" i="16"/>
  <c r="E7" i="16"/>
  <c r="D7" i="16"/>
  <c r="C7" i="16"/>
  <c r="B7" i="16"/>
  <c r="B24" i="14"/>
  <c r="B22" i="14"/>
  <c r="B20" i="14"/>
  <c r="B18" i="14"/>
  <c r="B16" i="14"/>
  <c r="B14" i="14"/>
  <c r="B12" i="14"/>
  <c r="B4" i="14"/>
  <c r="B10" i="14"/>
  <c r="B8" i="14"/>
  <c r="B6" i="14"/>
  <c r="B139" i="16" l="1"/>
  <c r="D26" i="5"/>
  <c r="D27" i="5"/>
  <c r="D28" i="5"/>
  <c r="D29" i="5"/>
  <c r="D30" i="5"/>
  <c r="B25" i="5"/>
  <c r="D25" i="5" s="1"/>
  <c r="L15" i="13" l="1"/>
  <c r="L16" i="13"/>
  <c r="L17" i="13"/>
  <c r="L18" i="13"/>
  <c r="L14" i="13"/>
  <c r="I15" i="13"/>
  <c r="I16" i="13"/>
  <c r="I17" i="13"/>
  <c r="I18" i="13"/>
  <c r="I14" i="13"/>
  <c r="F18" i="13" l="1"/>
  <c r="F17" i="13"/>
  <c r="F15" i="13"/>
  <c r="F16" i="13"/>
  <c r="F14" i="13"/>
  <c r="B72" i="3" l="1"/>
  <c r="A16" i="13" l="1"/>
  <c r="A17" i="13"/>
  <c r="A18" i="13"/>
  <c r="A19" i="13"/>
  <c r="A15" i="13"/>
  <c r="A14" i="13"/>
  <c r="F11" i="8" l="1"/>
  <c r="C37" i="12" l="1"/>
  <c r="C42" i="12"/>
  <c r="C46" i="12" l="1"/>
  <c r="D29" i="4" l="1"/>
  <c r="D30" i="4"/>
  <c r="D31" i="4"/>
  <c r="D32" i="4"/>
  <c r="D28" i="4"/>
  <c r="D21" i="4"/>
  <c r="D22" i="4"/>
  <c r="D23" i="4"/>
  <c r="D24" i="4"/>
  <c r="D20" i="4"/>
  <c r="D13" i="4"/>
  <c r="D14" i="4"/>
  <c r="D15" i="4"/>
  <c r="D16" i="4"/>
  <c r="D12" i="4"/>
  <c r="D5" i="4"/>
  <c r="D6" i="4"/>
  <c r="D7" i="4"/>
  <c r="D8" i="4"/>
  <c r="D4" i="4"/>
  <c r="D9" i="4" l="1"/>
  <c r="D25" i="3"/>
  <c r="A5" i="8"/>
  <c r="A8" i="8" s="1"/>
  <c r="A9" i="8" s="1"/>
  <c r="A10" i="8" l="1"/>
  <c r="A11" i="8" s="1"/>
  <c r="B14" i="13" l="1"/>
  <c r="B15" i="13"/>
  <c r="K15" i="13" s="1"/>
  <c r="M15" i="13" s="1"/>
  <c r="B16" i="13"/>
  <c r="B17" i="13"/>
  <c r="K17" i="13" s="1"/>
  <c r="M17" i="13" s="1"/>
  <c r="B18" i="13"/>
  <c r="K18" i="13" s="1"/>
  <c r="M18" i="13" s="1"/>
  <c r="I15" i="2"/>
  <c r="J15" i="2"/>
  <c r="F15" i="2"/>
  <c r="K14" i="13" l="1"/>
  <c r="M14" i="13" s="1"/>
  <c r="I19" i="13"/>
  <c r="K16" i="13"/>
  <c r="M16" i="13" s="1"/>
  <c r="B19" i="13"/>
  <c r="D4" i="3"/>
  <c r="D5" i="3"/>
  <c r="G20" i="5"/>
  <c r="H21" i="5" s="1"/>
  <c r="E20" i="5"/>
  <c r="D20" i="5"/>
  <c r="K19" i="13" l="1"/>
  <c r="M19" i="13"/>
  <c r="E21" i="5"/>
  <c r="D33" i="4"/>
  <c r="C33" i="4"/>
  <c r="C66" i="3" s="1"/>
  <c r="B33" i="4"/>
  <c r="B66" i="3" s="1"/>
  <c r="B67" i="3" s="1"/>
  <c r="D25" i="4"/>
  <c r="C25" i="4"/>
  <c r="C54" i="3" s="1"/>
  <c r="B25" i="4"/>
  <c r="B54" i="3" s="1"/>
  <c r="D17" i="4"/>
  <c r="C17" i="4"/>
  <c r="C40" i="3" s="1"/>
  <c r="C41" i="3" s="1"/>
  <c r="C9" i="4"/>
  <c r="C17" i="3" s="1"/>
  <c r="B9" i="4"/>
  <c r="B17" i="3" s="1"/>
  <c r="L19" i="13" l="1"/>
  <c r="D59" i="3"/>
  <c r="D56" i="3"/>
  <c r="D47" i="3"/>
  <c r="D48" i="3"/>
  <c r="D49" i="3"/>
  <c r="D50" i="3"/>
  <c r="D51" i="3"/>
  <c r="D52" i="3"/>
  <c r="D53" i="3"/>
  <c r="D54" i="3"/>
  <c r="D46" i="3"/>
  <c r="C55" i="3"/>
  <c r="C57" i="3" s="1"/>
  <c r="B55" i="3"/>
  <c r="B57" i="3" s="1"/>
  <c r="C43" i="3"/>
  <c r="D42" i="3"/>
  <c r="C18" i="3"/>
  <c r="C22" i="3" s="1"/>
  <c r="D17" i="3"/>
  <c r="B18" i="3"/>
  <c r="B22" i="3" s="1"/>
  <c r="D27" i="3"/>
  <c r="D28" i="3"/>
  <c r="D29" i="3"/>
  <c r="D30" i="3"/>
  <c r="D31" i="3"/>
  <c r="D32" i="3"/>
  <c r="D33" i="3"/>
  <c r="D34" i="3"/>
  <c r="D35" i="3"/>
  <c r="D36" i="3"/>
  <c r="D37" i="3"/>
  <c r="D38" i="3"/>
  <c r="D39" i="3"/>
  <c r="D26" i="3"/>
  <c r="D16" i="3"/>
  <c r="D19" i="3"/>
  <c r="D13" i="3"/>
  <c r="D21" i="3"/>
  <c r="D20" i="3"/>
  <c r="D77" i="3" s="1"/>
  <c r="D10" i="3"/>
  <c r="D11" i="3"/>
  <c r="D12" i="3"/>
  <c r="D14" i="3"/>
  <c r="D15" i="3"/>
  <c r="D9" i="3"/>
  <c r="C6" i="3"/>
  <c r="B6" i="3"/>
  <c r="D76" i="3" l="1"/>
  <c r="C60" i="3"/>
  <c r="D78" i="3"/>
  <c r="D55" i="3"/>
  <c r="D57" i="3" s="1"/>
  <c r="D18" i="3"/>
  <c r="D22" i="3" s="1"/>
  <c r="D6" i="3"/>
  <c r="B17" i="4"/>
  <c r="B40" i="3" s="1"/>
  <c r="B41" i="3" s="1"/>
  <c r="C72" i="3"/>
  <c r="D71" i="3"/>
  <c r="D70" i="3"/>
  <c r="C67" i="3"/>
  <c r="D66" i="3"/>
  <c r="D65" i="3"/>
  <c r="D64" i="3"/>
  <c r="D63" i="3"/>
  <c r="D67" i="3" l="1"/>
  <c r="D72" i="3"/>
  <c r="C9" i="8"/>
  <c r="F9" i="8" s="1"/>
  <c r="C4" i="8"/>
  <c r="B43" i="3"/>
  <c r="B60" i="3" s="1"/>
  <c r="B74" i="3" s="1"/>
  <c r="D40" i="3"/>
  <c r="D41" i="3" s="1"/>
  <c r="C74" i="3"/>
  <c r="C5" i="8" l="1"/>
  <c r="F4" i="8"/>
  <c r="D43" i="3"/>
  <c r="D60" i="3" s="1"/>
  <c r="F10" i="8" l="1"/>
  <c r="D74" i="3"/>
  <c r="F8" i="8"/>
  <c r="F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El-Sadek, Kimberly</author>
  </authors>
  <commentList>
    <comment ref="B2" authorId="0" shapeId="0" xr:uid="{4036B511-201D-4CCE-B47B-80A4EA676641}">
      <text>
        <r>
          <rPr>
            <b/>
            <sz val="9"/>
            <color indexed="81"/>
            <rFont val="Tahoma"/>
            <family val="2"/>
          </rPr>
          <t xml:space="preserve">Instructions: </t>
        </r>
        <r>
          <rPr>
            <sz val="9"/>
            <color indexed="81"/>
            <rFont val="Tahoma"/>
            <family val="2"/>
          </rPr>
          <t>Enter project name.</t>
        </r>
      </text>
    </comment>
    <comment ref="I2" authorId="0" shapeId="0" xr:uid="{7A043146-802C-45F6-B517-75C77A2ED511}">
      <text>
        <r>
          <rPr>
            <b/>
            <sz val="9"/>
            <color indexed="81"/>
            <rFont val="Tahoma"/>
            <family val="2"/>
          </rPr>
          <t xml:space="preserve">Instructions: </t>
        </r>
        <r>
          <rPr>
            <sz val="9"/>
            <color indexed="81"/>
            <rFont val="Tahoma"/>
            <family val="2"/>
          </rPr>
          <t xml:space="preserve">Select County from dropdown list.
</t>
        </r>
      </text>
    </comment>
    <comment ref="G4" authorId="0" shapeId="0" xr:uid="{6A8333E3-87DD-48A5-A23F-87459D41C507}">
      <text>
        <r>
          <rPr>
            <b/>
            <sz val="9"/>
            <color indexed="81"/>
            <rFont val="Tahoma"/>
            <family val="2"/>
          </rPr>
          <t xml:space="preserve">Instructions: </t>
        </r>
        <r>
          <rPr>
            <sz val="9"/>
            <color indexed="81"/>
            <rFont val="Tahoma"/>
            <family val="2"/>
          </rPr>
          <t>Select Construction Type from dropdown list.</t>
        </r>
      </text>
    </comment>
    <comment ref="H4" authorId="0" shapeId="0" xr:uid="{93905A09-C7B4-42E4-98A5-0219775F0E0F}">
      <text>
        <r>
          <rPr>
            <b/>
            <sz val="9"/>
            <color indexed="81"/>
            <rFont val="Tahoma"/>
            <family val="2"/>
          </rPr>
          <t xml:space="preserve">Instructions: </t>
        </r>
        <r>
          <rPr>
            <sz val="9"/>
            <color indexed="81"/>
            <rFont val="Tahoma"/>
            <family val="2"/>
          </rPr>
          <t>Select Building Type from dropdown list.</t>
        </r>
      </text>
    </comment>
    <comment ref="I4" authorId="0" shapeId="0" xr:uid="{576E16C8-D62F-4A6B-BD75-8010F8A4A0EA}">
      <text>
        <r>
          <rPr>
            <b/>
            <sz val="9"/>
            <color indexed="81"/>
            <rFont val="Tahoma"/>
            <family val="2"/>
          </rPr>
          <t xml:space="preserve">Instructions: </t>
        </r>
        <r>
          <rPr>
            <sz val="9"/>
            <color indexed="81"/>
            <rFont val="Tahoma"/>
            <family val="2"/>
          </rPr>
          <t>Enter total combined square footage of residential space including units, hallways, stairwells, lobby, common areas, elevator banks, management offices, and laundry rooms.</t>
        </r>
      </text>
    </comment>
    <comment ref="J4" authorId="0" shapeId="0" xr:uid="{A7998F4B-C86F-441F-A4E1-588FF374E904}">
      <text>
        <r>
          <rPr>
            <b/>
            <sz val="9"/>
            <color indexed="81"/>
            <rFont val="Tahoma"/>
            <family val="2"/>
          </rPr>
          <t xml:space="preserve">Instructions: </t>
        </r>
        <r>
          <rPr>
            <sz val="9"/>
            <color indexed="81"/>
            <rFont val="Tahoma"/>
            <family val="2"/>
          </rPr>
          <t>Enter gross square footage of the building(s).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El-Sadek, Kimberly</author>
  </authors>
  <commentList>
    <comment ref="C3" authorId="0" shapeId="0" xr:uid="{4F88B4EA-9B61-4481-9E2F-3470A03B4AA2}">
      <text>
        <r>
          <rPr>
            <b/>
            <sz val="9"/>
            <color indexed="81"/>
            <rFont val="Tahoma"/>
            <family val="2"/>
          </rPr>
          <t xml:space="preserve">Instructions: </t>
        </r>
        <r>
          <rPr>
            <sz val="9"/>
            <color indexed="81"/>
            <rFont val="Tahoma"/>
            <family val="2"/>
          </rPr>
          <t>Please select response from dropdown list.</t>
        </r>
      </text>
    </comment>
    <comment ref="C4" authorId="0" shapeId="0" xr:uid="{A307FB86-BBBB-44D0-B562-83D24337E3F2}">
      <text>
        <r>
          <rPr>
            <b/>
            <sz val="9"/>
            <color indexed="81"/>
            <rFont val="Tahoma"/>
            <family val="2"/>
          </rPr>
          <t xml:space="preserve">Instructions: </t>
        </r>
        <r>
          <rPr>
            <sz val="9"/>
            <color indexed="81"/>
            <rFont val="Tahoma"/>
            <family val="2"/>
          </rPr>
          <t xml:space="preserve">Please select response from dropdown list.
</t>
        </r>
      </text>
    </comment>
    <comment ref="C5" authorId="0" shapeId="0" xr:uid="{2C6E7464-3F5F-423E-BD9F-42437109E24E}">
      <text>
        <r>
          <rPr>
            <b/>
            <sz val="9"/>
            <color indexed="81"/>
            <rFont val="Tahoma"/>
            <family val="2"/>
          </rPr>
          <t xml:space="preserve">Instructions: </t>
        </r>
        <r>
          <rPr>
            <sz val="9"/>
            <color indexed="81"/>
            <rFont val="Tahoma"/>
            <family val="2"/>
          </rPr>
          <t xml:space="preserve">Please select response from dropdown list.
</t>
        </r>
      </text>
    </comment>
    <comment ref="C6" authorId="0" shapeId="0" xr:uid="{3D4C07D9-E28E-49F4-B349-C46BB052828C}">
      <text>
        <r>
          <rPr>
            <b/>
            <sz val="9"/>
            <color indexed="81"/>
            <rFont val="Tahoma"/>
            <family val="2"/>
          </rPr>
          <t>Instructions:</t>
        </r>
        <r>
          <rPr>
            <sz val="9"/>
            <color indexed="81"/>
            <rFont val="Tahoma"/>
            <family val="2"/>
          </rPr>
          <t xml:space="preserve">
Leave blank if not applicable.</t>
        </r>
      </text>
    </comment>
    <comment ref="C7" authorId="0" shapeId="0" xr:uid="{71856D90-BEBD-421D-99A5-86C0A270DD01}">
      <text>
        <r>
          <rPr>
            <b/>
            <sz val="9"/>
            <color indexed="81"/>
            <rFont val="Tahoma"/>
            <family val="2"/>
          </rPr>
          <t xml:space="preserve">Instructions: </t>
        </r>
        <r>
          <rPr>
            <sz val="9"/>
            <color indexed="81"/>
            <rFont val="Tahoma"/>
            <family val="2"/>
          </rPr>
          <t xml:space="preserve">Please select response from dropdown list.
</t>
        </r>
      </text>
    </comment>
    <comment ref="C8" authorId="0" shapeId="0" xr:uid="{306E2EE7-304C-469F-B877-D73D809C5CCB}">
      <text>
        <r>
          <rPr>
            <b/>
            <sz val="9"/>
            <color indexed="81"/>
            <rFont val="Tahoma"/>
            <family val="2"/>
          </rPr>
          <t xml:space="preserve">Instructions: </t>
        </r>
        <r>
          <rPr>
            <sz val="9"/>
            <color indexed="81"/>
            <rFont val="Tahoma"/>
            <family val="2"/>
          </rPr>
          <t xml:space="preserve">Please select response from dropdown list.
</t>
        </r>
      </text>
    </comment>
    <comment ref="C10" authorId="0" shapeId="0" xr:uid="{F15CF4BA-3DBA-4822-954A-708D6541B662}">
      <text>
        <r>
          <rPr>
            <b/>
            <sz val="9"/>
            <color indexed="81"/>
            <rFont val="Tahoma"/>
            <family val="2"/>
          </rPr>
          <t xml:space="preserve">Instructions: </t>
        </r>
        <r>
          <rPr>
            <sz val="9"/>
            <color indexed="81"/>
            <rFont val="Tahoma"/>
            <family val="2"/>
          </rPr>
          <t xml:space="preserve">Please enter the typical square footage for each unit based on bedroom sizes. If there is more than one floorplan for each unit based on bedroom sizes, please use an average.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Kimberly El-Sadek</author>
    <author>El-Sadek, Kimberly</author>
  </authors>
  <commentList>
    <comment ref="B3" authorId="0" shapeId="0" xr:uid="{00000000-0006-0000-0200-000001000000}">
      <text>
        <r>
          <rPr>
            <b/>
            <sz val="9"/>
            <color indexed="81"/>
            <rFont val="Tahoma"/>
            <family val="2"/>
          </rPr>
          <t xml:space="preserve">Instructions: 
</t>
        </r>
        <r>
          <rPr>
            <sz val="9"/>
            <color indexed="81"/>
            <rFont val="Tahoma"/>
            <family val="2"/>
          </rPr>
          <t xml:space="preserve">Enter the value of the cost to be covered by HOME funds.
</t>
        </r>
      </text>
    </comment>
    <comment ref="C3" authorId="0" shapeId="0" xr:uid="{00000000-0006-0000-0200-000002000000}">
      <text>
        <r>
          <rPr>
            <b/>
            <sz val="9"/>
            <color indexed="81"/>
            <rFont val="Tahoma"/>
            <family val="2"/>
          </rPr>
          <t xml:space="preserve">Instructions: 
</t>
        </r>
        <r>
          <rPr>
            <sz val="9"/>
            <color indexed="81"/>
            <rFont val="Tahoma"/>
            <family val="2"/>
          </rPr>
          <t xml:space="preserve">Enter the value of the cost to be covered by Other Sources of funds.
</t>
        </r>
      </text>
    </comment>
    <comment ref="B8" authorId="1" shapeId="0" xr:uid="{A00761B4-6337-4CA9-8CFE-FEAC0B935868}">
      <text>
        <r>
          <rPr>
            <b/>
            <sz val="9"/>
            <color indexed="81"/>
            <rFont val="Tahoma"/>
            <family val="2"/>
          </rPr>
          <t xml:space="preserve">Instructions: 
</t>
        </r>
        <r>
          <rPr>
            <sz val="9"/>
            <color indexed="81"/>
            <rFont val="Tahoma"/>
            <family val="2"/>
          </rPr>
          <t>Enter the value of the cost to be covered by HOME funds.</t>
        </r>
        <r>
          <rPr>
            <b/>
            <sz val="9"/>
            <color indexed="81"/>
            <rFont val="Tahoma"/>
            <family val="2"/>
          </rPr>
          <t xml:space="preserve">
</t>
        </r>
        <r>
          <rPr>
            <sz val="9"/>
            <color indexed="81"/>
            <rFont val="Tahoma"/>
            <family val="2"/>
          </rPr>
          <t xml:space="preserve">
</t>
        </r>
      </text>
    </comment>
    <comment ref="C8" authorId="1" shapeId="0" xr:uid="{60A314EB-D670-4374-959B-576EA7DF5BCB}">
      <text>
        <r>
          <rPr>
            <b/>
            <sz val="9"/>
            <color indexed="81"/>
            <rFont val="Tahoma"/>
            <family val="2"/>
          </rPr>
          <t xml:space="preserve">Instructions: 
</t>
        </r>
        <r>
          <rPr>
            <sz val="9"/>
            <color indexed="81"/>
            <rFont val="Tahoma"/>
            <family val="2"/>
          </rPr>
          <t xml:space="preserve">Enter the value of the cost to be covered by Other Sources of funds.
</t>
        </r>
      </text>
    </comment>
    <comment ref="B24" authorId="1" shapeId="0" xr:uid="{5151F88E-F73B-476D-84DB-D500983EA146}">
      <text>
        <r>
          <rPr>
            <b/>
            <sz val="9"/>
            <color indexed="81"/>
            <rFont val="Tahoma"/>
            <family val="2"/>
          </rPr>
          <t xml:space="preserve">Instructions: 
</t>
        </r>
        <r>
          <rPr>
            <sz val="9"/>
            <color indexed="81"/>
            <rFont val="Tahoma"/>
            <family val="2"/>
          </rPr>
          <t>Enter the value of the cost to be covered by HOME funds.</t>
        </r>
        <r>
          <rPr>
            <b/>
            <sz val="9"/>
            <color indexed="81"/>
            <rFont val="Tahoma"/>
            <family val="2"/>
          </rPr>
          <t xml:space="preserve">
</t>
        </r>
        <r>
          <rPr>
            <sz val="9"/>
            <color indexed="81"/>
            <rFont val="Tahoma"/>
            <family val="2"/>
          </rPr>
          <t xml:space="preserve">
</t>
        </r>
      </text>
    </comment>
    <comment ref="C24" authorId="1" shapeId="0" xr:uid="{25A0399C-53CE-4B09-98F7-A8F9BC5BF181}">
      <text>
        <r>
          <rPr>
            <b/>
            <sz val="9"/>
            <color indexed="81"/>
            <rFont val="Tahoma"/>
            <family val="2"/>
          </rPr>
          <t xml:space="preserve">Instructions: 
</t>
        </r>
        <r>
          <rPr>
            <sz val="9"/>
            <color indexed="81"/>
            <rFont val="Tahoma"/>
            <family val="2"/>
          </rPr>
          <t xml:space="preserve">Enter the value of the cost to be covered by Other Sources of funds.
</t>
        </r>
      </text>
    </comment>
    <comment ref="B45" authorId="1" shapeId="0" xr:uid="{CF770056-9C46-47EB-8C74-C1A0F032DAD5}">
      <text>
        <r>
          <rPr>
            <b/>
            <sz val="9"/>
            <color indexed="81"/>
            <rFont val="Tahoma"/>
            <family val="2"/>
          </rPr>
          <t xml:space="preserve">Instructions: 
</t>
        </r>
        <r>
          <rPr>
            <sz val="9"/>
            <color indexed="81"/>
            <rFont val="Tahoma"/>
            <family val="2"/>
          </rPr>
          <t>Enter the value of the cost to be covered by HOME funds.</t>
        </r>
        <r>
          <rPr>
            <b/>
            <sz val="9"/>
            <color indexed="81"/>
            <rFont val="Tahoma"/>
            <family val="2"/>
          </rPr>
          <t xml:space="preserve">
</t>
        </r>
        <r>
          <rPr>
            <sz val="9"/>
            <color indexed="81"/>
            <rFont val="Tahoma"/>
            <family val="2"/>
          </rPr>
          <t xml:space="preserve">
</t>
        </r>
      </text>
    </comment>
    <comment ref="C45" authorId="1" shapeId="0" xr:uid="{3EFCD2AA-C124-4BFE-998D-3001FC95B88C}">
      <text>
        <r>
          <rPr>
            <b/>
            <sz val="9"/>
            <color indexed="81"/>
            <rFont val="Tahoma"/>
            <family val="2"/>
          </rPr>
          <t xml:space="preserve">Instructions: 
</t>
        </r>
        <r>
          <rPr>
            <sz val="9"/>
            <color indexed="81"/>
            <rFont val="Tahoma"/>
            <family val="2"/>
          </rPr>
          <t xml:space="preserve">Enter the value of the cost to be covered by Other Sources of funds.
</t>
        </r>
      </text>
    </comment>
    <comment ref="B62" authorId="1" shapeId="0" xr:uid="{AFA5D8F9-F79D-4E7E-B2A6-0D7B3E028661}">
      <text>
        <r>
          <rPr>
            <b/>
            <sz val="9"/>
            <color indexed="81"/>
            <rFont val="Tahoma"/>
            <family val="2"/>
          </rPr>
          <t xml:space="preserve">Instructions: 
</t>
        </r>
        <r>
          <rPr>
            <sz val="9"/>
            <color indexed="81"/>
            <rFont val="Tahoma"/>
            <family val="2"/>
          </rPr>
          <t>Enter the value of the cost to be covered by HOME funds.</t>
        </r>
        <r>
          <rPr>
            <b/>
            <sz val="9"/>
            <color indexed="81"/>
            <rFont val="Tahoma"/>
            <family val="2"/>
          </rPr>
          <t xml:space="preserve">
</t>
        </r>
        <r>
          <rPr>
            <sz val="9"/>
            <color indexed="81"/>
            <rFont val="Tahoma"/>
            <family val="2"/>
          </rPr>
          <t xml:space="preserve">
</t>
        </r>
      </text>
    </comment>
    <comment ref="C62" authorId="1" shapeId="0" xr:uid="{62F8C626-1D5D-486E-9AB7-BBFE003FA212}">
      <text>
        <r>
          <rPr>
            <b/>
            <sz val="9"/>
            <color indexed="81"/>
            <rFont val="Tahoma"/>
            <family val="2"/>
          </rPr>
          <t xml:space="preserve">Instructions: 
</t>
        </r>
        <r>
          <rPr>
            <sz val="9"/>
            <color indexed="81"/>
            <rFont val="Tahoma"/>
            <family val="2"/>
          </rPr>
          <t xml:space="preserve">Enter the value of the cost to be covered by Other Sources of funds.
</t>
        </r>
      </text>
    </comment>
    <comment ref="B69" authorId="1" shapeId="0" xr:uid="{F48F0E6E-D85F-4B82-BF51-C29DCE261FF8}">
      <text>
        <r>
          <rPr>
            <b/>
            <sz val="9"/>
            <color indexed="81"/>
            <rFont val="Tahoma"/>
            <family val="2"/>
          </rPr>
          <t xml:space="preserve">Note: </t>
        </r>
        <r>
          <rPr>
            <sz val="9"/>
            <color indexed="81"/>
            <rFont val="Tahoma"/>
            <family val="2"/>
          </rPr>
          <t>Capitalized operating and replacement reserves are not an eligible HOME cost.</t>
        </r>
      </text>
    </comment>
    <comment ref="C69" authorId="1" shapeId="0" xr:uid="{82E65DAF-2D82-4EDD-BAD7-8D353D53F561}">
      <text>
        <r>
          <rPr>
            <b/>
            <sz val="9"/>
            <color indexed="81"/>
            <rFont val="Tahoma"/>
            <family val="2"/>
          </rPr>
          <t xml:space="preserve">Instructions: 
</t>
        </r>
        <r>
          <rPr>
            <sz val="9"/>
            <color indexed="81"/>
            <rFont val="Tahoma"/>
            <family val="2"/>
          </rPr>
          <t xml:space="preserve">Enter the value of the cost to be covered by Other Sources of funds.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Kimberly El-Sadek</author>
  </authors>
  <commentList>
    <comment ref="A3" authorId="0" shapeId="0" xr:uid="{00000000-0006-0000-0300-000001000000}">
      <text>
        <r>
          <rPr>
            <b/>
            <sz val="9"/>
            <color indexed="81"/>
            <rFont val="Tahoma"/>
            <family val="2"/>
          </rPr>
          <t>Instructions:</t>
        </r>
        <r>
          <rPr>
            <sz val="9"/>
            <color indexed="81"/>
            <rFont val="Tahoma"/>
            <family val="2"/>
          </rPr>
          <t xml:space="preserve">
Enter a brief description of the additional cost.
</t>
        </r>
      </text>
    </comment>
    <comment ref="B3" authorId="0" shapeId="0" xr:uid="{00000000-0006-0000-0300-000002000000}">
      <text>
        <r>
          <rPr>
            <b/>
            <sz val="9"/>
            <color indexed="81"/>
            <rFont val="Tahoma"/>
            <family val="2"/>
          </rPr>
          <t xml:space="preserve">Instructions: </t>
        </r>
        <r>
          <rPr>
            <sz val="9"/>
            <color indexed="81"/>
            <rFont val="Tahoma"/>
            <family val="2"/>
          </rPr>
          <t xml:space="preserve">
Enter the value of the cost to be covered by HOME funds.
</t>
        </r>
      </text>
    </comment>
    <comment ref="C3" authorId="0" shapeId="0" xr:uid="{00000000-0006-0000-0300-000003000000}">
      <text>
        <r>
          <rPr>
            <b/>
            <sz val="9"/>
            <color indexed="81"/>
            <rFont val="Tahoma"/>
            <family val="2"/>
          </rPr>
          <t xml:space="preserve">Instructions: 
</t>
        </r>
        <r>
          <rPr>
            <sz val="9"/>
            <color indexed="81"/>
            <rFont val="Tahoma"/>
            <family val="2"/>
          </rPr>
          <t xml:space="preserve">Enter the value of the cost to be covered by Other Sources of funds.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Kimberly El-Sadek</author>
  </authors>
  <commentList>
    <comment ref="A3" authorId="0" shapeId="0" xr:uid="{00000000-0006-0000-0400-000001000000}">
      <text>
        <r>
          <rPr>
            <b/>
            <sz val="9"/>
            <color indexed="81"/>
            <rFont val="Tahoma"/>
            <family val="2"/>
          </rPr>
          <t xml:space="preserve">Instructions: </t>
        </r>
        <r>
          <rPr>
            <sz val="9"/>
            <color indexed="81"/>
            <rFont val="Tahoma"/>
            <family val="2"/>
          </rPr>
          <t xml:space="preserve">
Click cell and select the Funding Source Type from the dropdown menu.
</t>
        </r>
      </text>
    </comment>
    <comment ref="B3" authorId="0" shapeId="0" xr:uid="{00000000-0006-0000-0400-000002000000}">
      <text>
        <r>
          <rPr>
            <b/>
            <sz val="9"/>
            <color indexed="81"/>
            <rFont val="Tahoma"/>
            <family val="2"/>
          </rPr>
          <t>Instructions:</t>
        </r>
        <r>
          <rPr>
            <sz val="9"/>
            <color indexed="81"/>
            <rFont val="Tahoma"/>
            <family val="2"/>
          </rPr>
          <t xml:space="preserve">
Enter Funding Source Name.
</t>
        </r>
      </text>
    </comment>
    <comment ref="D3" authorId="0" shapeId="0" xr:uid="{00000000-0006-0000-0400-000003000000}">
      <text>
        <r>
          <rPr>
            <b/>
            <sz val="9"/>
            <color indexed="81"/>
            <rFont val="Tahoma"/>
            <family val="2"/>
          </rPr>
          <t xml:space="preserve">Instructions:
</t>
        </r>
        <r>
          <rPr>
            <sz val="9"/>
            <color indexed="81"/>
            <rFont val="Tahoma"/>
            <family val="2"/>
          </rPr>
          <t xml:space="preserve">Enter the amount of each Construction Funding source.
</t>
        </r>
      </text>
    </comment>
    <comment ref="E3" authorId="0" shapeId="0" xr:uid="{00000000-0006-0000-0400-000004000000}">
      <text>
        <r>
          <rPr>
            <b/>
            <sz val="9"/>
            <color indexed="81"/>
            <rFont val="Tahoma"/>
            <family val="2"/>
          </rPr>
          <t xml:space="preserve">Instructions:
</t>
        </r>
        <r>
          <rPr>
            <sz val="9"/>
            <color indexed="81"/>
            <rFont val="Tahoma"/>
            <family val="2"/>
          </rPr>
          <t>Enter the amount of each Construction Funding source that is committed.</t>
        </r>
      </text>
    </comment>
    <comment ref="F3" authorId="0" shapeId="0" xr:uid="{00000000-0006-0000-0400-000005000000}">
      <text>
        <r>
          <rPr>
            <b/>
            <sz val="9"/>
            <color indexed="81"/>
            <rFont val="Tahoma"/>
            <family val="2"/>
          </rPr>
          <t xml:space="preserve">Instructions:
</t>
        </r>
        <r>
          <rPr>
            <sz val="9"/>
            <color indexed="81"/>
            <rFont val="Tahoma"/>
            <family val="2"/>
          </rPr>
          <t>Click cell and select from dropdown menu the Construction Funds Commitment Status.</t>
        </r>
      </text>
    </comment>
    <comment ref="G3" authorId="0" shapeId="0" xr:uid="{00000000-0006-0000-0400-000006000000}">
      <text>
        <r>
          <rPr>
            <b/>
            <sz val="9"/>
            <color indexed="81"/>
            <rFont val="Tahoma"/>
            <family val="2"/>
          </rPr>
          <t xml:space="preserve">Instructions:
</t>
        </r>
        <r>
          <rPr>
            <sz val="9"/>
            <color indexed="81"/>
            <rFont val="Tahoma"/>
            <family val="2"/>
          </rPr>
          <t>Enter the Estimated Sales Price for each unit.</t>
        </r>
      </text>
    </comment>
    <comment ref="H3" authorId="0" shapeId="0" xr:uid="{00000000-0006-0000-0400-000007000000}">
      <text>
        <r>
          <rPr>
            <b/>
            <sz val="9"/>
            <color indexed="81"/>
            <rFont val="Tahoma"/>
            <family val="2"/>
          </rPr>
          <t>Instructions:</t>
        </r>
        <r>
          <rPr>
            <sz val="9"/>
            <color indexed="81"/>
            <rFont val="Tahoma"/>
            <family val="2"/>
          </rPr>
          <t xml:space="preserve">
Estimated Sales Price automatically carries over.
</t>
        </r>
      </text>
    </comment>
    <comment ref="I3" authorId="0" shapeId="0" xr:uid="{00000000-0006-0000-0400-000008000000}">
      <text>
        <r>
          <rPr>
            <b/>
            <sz val="9"/>
            <color indexed="81"/>
            <rFont val="Tahoma"/>
            <family val="2"/>
          </rPr>
          <t xml:space="preserve">Instructions:
</t>
        </r>
        <r>
          <rPr>
            <sz val="9"/>
            <color indexed="81"/>
            <rFont val="Tahoma"/>
            <family val="2"/>
          </rPr>
          <t xml:space="preserve">N/A for Homebuyer Projects.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El-Sadek, Kimberly</author>
    <author>Kimberly El-Sadek</author>
  </authors>
  <commentList>
    <comment ref="C11" authorId="0" shapeId="0" xr:uid="{C97EEEBE-630D-4772-82AF-D175904B4582}">
      <text>
        <r>
          <rPr>
            <b/>
            <sz val="9"/>
            <color indexed="81"/>
            <rFont val="Tahoma"/>
            <family val="2"/>
          </rPr>
          <t xml:space="preserve">Note: </t>
        </r>
        <r>
          <rPr>
            <sz val="9"/>
            <color indexed="81"/>
            <rFont val="Tahoma"/>
            <family val="2"/>
          </rPr>
          <t xml:space="preserve">This value is calculated by DCA staff during application review.
</t>
        </r>
      </text>
    </comment>
    <comment ref="D11" authorId="0" shapeId="0" xr:uid="{3885F8AD-967F-4C9F-A071-8B180457294E}">
      <text>
        <r>
          <rPr>
            <b/>
            <sz val="9"/>
            <color indexed="81"/>
            <rFont val="Tahoma"/>
            <family val="2"/>
          </rPr>
          <t xml:space="preserve">Note: </t>
        </r>
        <r>
          <rPr>
            <sz val="9"/>
            <color indexed="81"/>
            <rFont val="Tahoma"/>
            <family val="2"/>
          </rPr>
          <t xml:space="preserve">This value is calculated by DCA staff during application review.
</t>
        </r>
      </text>
    </comment>
    <comment ref="E11" authorId="0" shapeId="0" xr:uid="{10E1DDBB-F099-4CF4-9FB8-E094F94B9836}">
      <text>
        <r>
          <rPr>
            <b/>
            <sz val="9"/>
            <color indexed="81"/>
            <rFont val="Tahoma"/>
            <family val="2"/>
          </rPr>
          <t xml:space="preserve">Note: </t>
        </r>
        <r>
          <rPr>
            <sz val="9"/>
            <color indexed="81"/>
            <rFont val="Tahoma"/>
            <family val="2"/>
          </rPr>
          <t xml:space="preserve">This value is calculated by DCA staff during application review.
</t>
        </r>
      </text>
    </comment>
    <comment ref="A14" authorId="1" shapeId="0" xr:uid="{00000000-0006-0000-0800-000001000000}">
      <text>
        <r>
          <rPr>
            <b/>
            <sz val="9"/>
            <color indexed="81"/>
            <rFont val="Tahoma"/>
            <family val="2"/>
          </rPr>
          <t xml:space="preserve">Instructions: </t>
        </r>
        <r>
          <rPr>
            <sz val="9"/>
            <color indexed="81"/>
            <rFont val="Tahoma"/>
            <family val="2"/>
          </rPr>
          <t xml:space="preserve">
For any item resulting in "Explain" please provide a brief explanation.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El-Sadek, Kimberly</author>
  </authors>
  <commentList>
    <comment ref="J13" authorId="0" shapeId="0" xr:uid="{2256157D-4451-4D61-93D1-CF411F7AF4CD}">
      <text>
        <r>
          <rPr>
            <b/>
            <sz val="9"/>
            <color indexed="81"/>
            <rFont val="Tahoma"/>
            <family val="2"/>
          </rPr>
          <t xml:space="preserve">Instructions: </t>
        </r>
        <r>
          <rPr>
            <sz val="9"/>
            <color indexed="81"/>
            <rFont val="Tahoma"/>
            <family val="2"/>
          </rPr>
          <t>Enter Per Square Foot Value from respective row/column based on bulding type and unit size.</t>
        </r>
      </text>
    </comment>
    <comment ref="M23" authorId="0" shapeId="0" xr:uid="{CB2C77A7-0B68-471C-B59E-2F9FADF4AD09}">
      <text>
        <r>
          <rPr>
            <b/>
            <sz val="9"/>
            <color indexed="81"/>
            <rFont val="Tahoma"/>
            <family val="2"/>
          </rPr>
          <t xml:space="preserve">Note: </t>
        </r>
        <r>
          <rPr>
            <sz val="9"/>
            <color indexed="81"/>
            <rFont val="Tahoma"/>
            <family val="2"/>
          </rPr>
          <t xml:space="preserve">Does not include General Requirements, Overhead, or Contractor's Profits.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<sst xmlns="http://schemas.openxmlformats.org/spreadsheetml/2006/main" count="816" uniqueCount="377">
  <si>
    <t>HOME Application: Site Info</t>
  </si>
  <si>
    <t>Project Name:</t>
  </si>
  <si>
    <t>Project County:</t>
  </si>
  <si>
    <t>Property Address</t>
  </si>
  <si>
    <t>Municipality</t>
  </si>
  <si>
    <t>Zip Code</t>
  </si>
  <si>
    <t>Block</t>
  </si>
  <si>
    <t>Lot</t>
  </si>
  <si>
    <t># Units</t>
  </si>
  <si>
    <t>Construction
Type</t>
  </si>
  <si>
    <t>Building
Type</t>
  </si>
  <si>
    <t>Residential Square Footage</t>
  </si>
  <si>
    <t>Gross 
Square Footage</t>
  </si>
  <si>
    <t>Census Tract</t>
  </si>
  <si>
    <t>QCT or DDA</t>
  </si>
  <si>
    <t>Urban Aid Muni</t>
  </si>
  <si>
    <t>Approved Plan</t>
  </si>
  <si>
    <t>Total</t>
  </si>
  <si>
    <t>HOME Application: Construction Budget Summary</t>
  </si>
  <si>
    <t xml:space="preserve">1. Are architectural drawings required for the proposed work? </t>
  </si>
  <si>
    <t xml:space="preserve">2. Is this Cost Estimate based on final approved architectural drawings?  </t>
  </si>
  <si>
    <t>4. Is this Cost Estimate based on a Preliminary or Final Estimate?</t>
  </si>
  <si>
    <t>5. A Capital Needs Assessment/Physical Needs Assessment is required for rehabilitation projects with 26 or more units. What is the Capital Needs Assessment report date?</t>
  </si>
  <si>
    <t xml:space="preserve">6. What is the level of construction work to be undertaken?
A. Moderate Rehabilitation – replacement of interior finishes/components i.e. flooring, cabinets, etc. that does not impact any other component or system of the existing building.
B. Substantial Rehabilitation – replacement of interior finishes/components that involves the removal of any constructed finish i.e. gypsum wall board, subflooring, etc. or repair/replacement of two or more major systems.
C. Gut Rehabilitation – renovation that includes the total removal/replacement of all interior
(nonstructural) systems, equipment, components, or features.
D. New Construction   </t>
  </si>
  <si>
    <r>
      <t>6. Will the project be rehabilitated or constructed and</t>
    </r>
    <r>
      <rPr>
        <i/>
        <sz val="11"/>
        <color theme="1"/>
        <rFont val="Calibri"/>
        <family val="2"/>
        <scheme val="minor"/>
      </rPr>
      <t xml:space="preserve"> </t>
    </r>
    <r>
      <rPr>
        <b/>
        <i/>
        <u/>
        <sz val="11"/>
        <color theme="1"/>
        <rFont val="Calibri"/>
        <family val="2"/>
        <scheme val="minor"/>
      </rPr>
      <t>certified</t>
    </r>
    <r>
      <rPr>
        <sz val="11"/>
        <color theme="1"/>
        <rFont val="Calibri"/>
        <family val="2"/>
        <scheme val="minor"/>
      </rPr>
      <t xml:space="preserve"> to any of the following standards: Energy Star, Enterprise Green Communities, LEED, etc.?</t>
    </r>
  </si>
  <si>
    <t>7. What is the typical square footage for each unit based on bedroom size? Please enter a numerical value only.</t>
  </si>
  <si>
    <t>SRO</t>
  </si>
  <si>
    <t xml:space="preserve">Studio </t>
  </si>
  <si>
    <t>1 Bedroom</t>
  </si>
  <si>
    <t>2 Bedroom</t>
  </si>
  <si>
    <t>3 Bedroom</t>
  </si>
  <si>
    <t>Category</t>
  </si>
  <si>
    <t>Description</t>
  </si>
  <si>
    <t>Amount</t>
  </si>
  <si>
    <t>Residential</t>
  </si>
  <si>
    <t>Residential Units</t>
  </si>
  <si>
    <t>Hallways/Lobbies/Stairwells</t>
  </si>
  <si>
    <t>Elevator Banks</t>
  </si>
  <si>
    <t>Management Offices</t>
  </si>
  <si>
    <t>Laundry Rooms</t>
  </si>
  <si>
    <t>Common Areas</t>
  </si>
  <si>
    <t>Other Residential  Costs</t>
  </si>
  <si>
    <t>Residential Site Work</t>
  </si>
  <si>
    <t>Excavation</t>
  </si>
  <si>
    <t>Other Residential Site Work</t>
  </si>
  <si>
    <t>Non-Residential</t>
  </si>
  <si>
    <t xml:space="preserve">Commercial </t>
  </si>
  <si>
    <t>Social Service/Community Space</t>
  </si>
  <si>
    <t xml:space="preserve">Basement </t>
  </si>
  <si>
    <t>Other Non-Residential Space</t>
  </si>
  <si>
    <t>Non-Residential Site Work</t>
  </si>
  <si>
    <t>Demolition</t>
  </si>
  <si>
    <t>Environmental Remediation</t>
  </si>
  <si>
    <t>Landscaping</t>
  </si>
  <si>
    <t>Parking Lots/Garages</t>
  </si>
  <si>
    <t>Site Infrastructure</t>
  </si>
  <si>
    <t>Outdoor Recreational Amenities</t>
  </si>
  <si>
    <t>Other Non-Residential Site Work</t>
  </si>
  <si>
    <t xml:space="preserve">Construction Cost Subtotal </t>
  </si>
  <si>
    <t>General Contractor</t>
  </si>
  <si>
    <t>General Requirements</t>
  </si>
  <si>
    <t>Contractor's Overhead</t>
  </si>
  <si>
    <t>Contractor's Profit</t>
  </si>
  <si>
    <t xml:space="preserve">General Contractor Cost Subtotal </t>
  </si>
  <si>
    <t>Construction Contingency</t>
  </si>
  <si>
    <t xml:space="preserve">Construction Cost + General Contractor Cost + Construction Contingency Total  </t>
  </si>
  <si>
    <t>HOME Application: Development Budget</t>
  </si>
  <si>
    <t>ACQUISITION</t>
  </si>
  <si>
    <t>HOME</t>
  </si>
  <si>
    <t>Other Sources</t>
  </si>
  <si>
    <t>Land</t>
  </si>
  <si>
    <t>Structures</t>
  </si>
  <si>
    <t>Total Acquisition</t>
  </si>
  <si>
    <t>CONSTRUCTION</t>
  </si>
  <si>
    <t>Building Permits</t>
  </si>
  <si>
    <t>Water &amp; Sewer Permits</t>
  </si>
  <si>
    <t>Performance Bond</t>
  </si>
  <si>
    <t>Site Work</t>
  </si>
  <si>
    <t>Construction Material &amp; Labor</t>
  </si>
  <si>
    <t>Electric &amp; Gas Connection Fees</t>
  </si>
  <si>
    <t>Other (Specify on Additional Costs Tab)</t>
  </si>
  <si>
    <t>Subtotal</t>
  </si>
  <si>
    <t>Contractor Overhead + Profit</t>
  </si>
  <si>
    <t>Total Construction</t>
  </si>
  <si>
    <t>PROFESSIONAL SERVICES</t>
  </si>
  <si>
    <t>Accountant</t>
  </si>
  <si>
    <t>Appraisal</t>
  </si>
  <si>
    <t>Architect</t>
  </si>
  <si>
    <t>Attorney</t>
  </si>
  <si>
    <t>Construction Cost Certification</t>
  </si>
  <si>
    <t>Green Consultant (LEED, EnergyStar)</t>
  </si>
  <si>
    <t>Engineer</t>
  </si>
  <si>
    <t>Environmental Consultant</t>
  </si>
  <si>
    <t>Market Study (3rd Party)</t>
  </si>
  <si>
    <t>Marketing &amp; Advertising</t>
  </si>
  <si>
    <t>Planning &amp; Zoning Fees</t>
  </si>
  <si>
    <t>Planner</t>
  </si>
  <si>
    <t>Realtor</t>
  </si>
  <si>
    <t>Security</t>
  </si>
  <si>
    <t>Surveyor</t>
  </si>
  <si>
    <t>Professional Services Contingency</t>
  </si>
  <si>
    <t>Total Professional Services</t>
  </si>
  <si>
    <t>CARRYING &amp; FINANCING</t>
  </si>
  <si>
    <t>Interest</t>
  </si>
  <si>
    <t>Real Estate Taxes</t>
  </si>
  <si>
    <t>Electric &amp; Gas Charges</t>
  </si>
  <si>
    <t>Water &amp; Sewer Charges</t>
  </si>
  <si>
    <t>Lender &amp; Funder Fees</t>
  </si>
  <si>
    <t>Property Insurance (Liability &amp; Builder's Risk)</t>
  </si>
  <si>
    <t>Title Insurance</t>
  </si>
  <si>
    <t>Recording Fees</t>
  </si>
  <si>
    <t>Carrying &amp; Financing Contingency</t>
  </si>
  <si>
    <t>Total Carrying &amp; Financing</t>
  </si>
  <si>
    <t>DEVELOPER FEE</t>
  </si>
  <si>
    <t>TOTAL DEVELOPMENT COSTS</t>
  </si>
  <si>
    <t>WORKING CAPITAL</t>
  </si>
  <si>
    <t>Operating Deficit Reserve (Up to 18 Months)</t>
  </si>
  <si>
    <t>Supplemental. Mgmt. Fee &amp; Marketing</t>
  </si>
  <si>
    <t>Purch. of Maintenance &amp; Other Equipment</t>
  </si>
  <si>
    <t>Other (specify on Additional Costs Tab)</t>
  </si>
  <si>
    <t>TOTAL WORKING CAPITAL</t>
  </si>
  <si>
    <t>PROJECT RESERVES</t>
  </si>
  <si>
    <t>Capitalization of Operating Reserve</t>
  </si>
  <si>
    <t>Capitalization of Replacement Reserve</t>
  </si>
  <si>
    <t>TOTAL PROJECT RESERVES</t>
  </si>
  <si>
    <t>TOTAL PROJECT COSTS</t>
  </si>
  <si>
    <t>Does the General Requirements Total match the Construction Budget Summary Tab? ---&gt;</t>
  </si>
  <si>
    <t>Does the Contractor Overhead + Profit Total match the Construction Budget Summary Tab? ---&gt;</t>
  </si>
  <si>
    <t>Does the Construction Contingency match the Construction Budget Summary Tab? ---&gt;</t>
  </si>
  <si>
    <t>HOME Application: Additional Costs</t>
  </si>
  <si>
    <t>HOME Application: Funding Sources</t>
  </si>
  <si>
    <t>Funding Source Type</t>
  </si>
  <si>
    <t>Funding Source Name</t>
  </si>
  <si>
    <t>Construction Funds</t>
  </si>
  <si>
    <t>Committed 
Construction Funds</t>
  </si>
  <si>
    <t>Construction Funds Commitment Status</t>
  </si>
  <si>
    <t>Committed
Permanent Funds</t>
  </si>
  <si>
    <t>Permanent Funds
Commitment Status</t>
  </si>
  <si>
    <t xml:space="preserve">HOME </t>
  </si>
  <si>
    <t>Percentage Committed</t>
  </si>
  <si>
    <t xml:space="preserve"> </t>
  </si>
  <si>
    <t>HOME Maximum Per Unit Subsidy Effective January 1, 2024</t>
  </si>
  <si>
    <t>Bedrooms</t>
  </si>
  <si>
    <t>Sec. 234 Limit</t>
  </si>
  <si>
    <t>High Cost Area</t>
  </si>
  <si>
    <t>Maximum Subsidy</t>
  </si>
  <si>
    <t>https://www.hudexchange.info/resource/2315/home-per-unit-subsidy/</t>
  </si>
  <si>
    <t>0 Bedroom</t>
  </si>
  <si>
    <t>Natural Gas Heat</t>
  </si>
  <si>
    <t>Electric Heat</t>
  </si>
  <si>
    <t>Natural Gas Cooking</t>
  </si>
  <si>
    <t>Electric Cooking</t>
  </si>
  <si>
    <t>Other Electricity</t>
  </si>
  <si>
    <t>Natural Gas Hot Water</t>
  </si>
  <si>
    <t>Electric Hot Water</t>
  </si>
  <si>
    <t>Central Air Conditioning</t>
  </si>
  <si>
    <t>Mandatory</t>
  </si>
  <si>
    <t>Percentage of Cash Flow</t>
  </si>
  <si>
    <t>Soft</t>
  </si>
  <si>
    <t>HOME Application: Underwriting Analysis</t>
  </si>
  <si>
    <t>Contingency Analysis</t>
  </si>
  <si>
    <t>Result</t>
  </si>
  <si>
    <t>Maximum</t>
  </si>
  <si>
    <t>Minimum</t>
  </si>
  <si>
    <t>Acceptable</t>
  </si>
  <si>
    <t>Is the Construction contingency within the standard?</t>
  </si>
  <si>
    <t>Is the Professional Services and Carrying &amp; Financing contingencies within the standard?</t>
  </si>
  <si>
    <t>Development Budget Analysis</t>
  </si>
  <si>
    <t>Is the developer’s fee within the standard?</t>
  </si>
  <si>
    <t>Is the Profit, Overhead &amp; General Requirement cost within the standard?</t>
  </si>
  <si>
    <t>Are the "soft" project costs within the standard?</t>
  </si>
  <si>
    <t>Explanations:</t>
  </si>
  <si>
    <t>HOME Application: Construction Cost Analysis</t>
  </si>
  <si>
    <t>2024 HUD Unit TDC Limits</t>
  </si>
  <si>
    <t>SRO/Studio</t>
  </si>
  <si>
    <t>4 Bedroom</t>
  </si>
  <si>
    <t>Hard Cost</t>
  </si>
  <si>
    <t>TDC</t>
  </si>
  <si>
    <t>Detached/Semi-Detached (Single Family)</t>
  </si>
  <si>
    <t xml:space="preserve">Row House (2-4 Family) </t>
  </si>
  <si>
    <t>Walkup (5+ units)</t>
  </si>
  <si>
    <t>Elevator (5+ units)</t>
  </si>
  <si>
    <t>Unit Mix</t>
  </si>
  <si>
    <t>Level of Construction</t>
  </si>
  <si>
    <t>% Cost</t>
  </si>
  <si>
    <t>Type</t>
  </si>
  <si>
    <t>Avg SF</t>
  </si>
  <si>
    <t>$ PSF</t>
  </si>
  <si>
    <t>Expected</t>
  </si>
  <si>
    <t>Green Bonus</t>
  </si>
  <si>
    <t>Expected + Green</t>
  </si>
  <si>
    <t>Total Residential Unit SF</t>
  </si>
  <si>
    <t>Building Gross SF</t>
  </si>
  <si>
    <t>Average PSF Hard Cost</t>
  </si>
  <si>
    <t>Expected Construction Cost</t>
  </si>
  <si>
    <t>Expected Construction Cost + Green Bonus</t>
  </si>
  <si>
    <t>Budgeted Construction Cost</t>
  </si>
  <si>
    <t>Variance $</t>
  </si>
  <si>
    <t>Variance %</t>
  </si>
  <si>
    <t>https://www.hud.gov/sites/dfiles/PIH/documents/2024_Units_TDC_Limits.pdf</t>
  </si>
  <si>
    <t>Construction Type</t>
  </si>
  <si>
    <t>Building Type</t>
  </si>
  <si>
    <t>Construction Summary</t>
  </si>
  <si>
    <t>Construction Level</t>
  </si>
  <si>
    <t>Funding Sources</t>
  </si>
  <si>
    <t>Funding Source Status</t>
  </si>
  <si>
    <t>LIHTC Allocation</t>
  </si>
  <si>
    <t>Repayment Terms</t>
  </si>
  <si>
    <t>Targeted AMI %</t>
  </si>
  <si>
    <t># of Bedrooms</t>
  </si>
  <si>
    <t>County</t>
  </si>
  <si>
    <t>New Construction</t>
  </si>
  <si>
    <t>1-4 Family</t>
  </si>
  <si>
    <t>Yes</t>
  </si>
  <si>
    <t xml:space="preserve">A. Moderate Rehabilitation </t>
  </si>
  <si>
    <t>CDBG</t>
  </si>
  <si>
    <t>Commitment Letter</t>
  </si>
  <si>
    <t>Awarded</t>
  </si>
  <si>
    <t>Low HOME Rent 50% AMI</t>
  </si>
  <si>
    <t>Atlantic</t>
  </si>
  <si>
    <t>Rehabilitation</t>
  </si>
  <si>
    <t>5+ Units Walk-Up</t>
  </si>
  <si>
    <t>No</t>
  </si>
  <si>
    <t>B. Substantial Rehabilitation</t>
  </si>
  <si>
    <t>Grants</t>
  </si>
  <si>
    <t>Grant Agreement</t>
  </si>
  <si>
    <t>Applied For</t>
  </si>
  <si>
    <t>High HOME Rent 60% AMI</t>
  </si>
  <si>
    <t>Bergen</t>
  </si>
  <si>
    <t>Both New &amp; Rehab</t>
  </si>
  <si>
    <t>5+ Units Elevator</t>
  </si>
  <si>
    <t>Preliminary</t>
  </si>
  <si>
    <t>C. Gut Rehabilitation</t>
  </si>
  <si>
    <t>Conventional Financing</t>
  </si>
  <si>
    <t>Note &amp; Mortgage</t>
  </si>
  <si>
    <t>Not Yet Applied For</t>
  </si>
  <si>
    <t>Non-HOME Unit</t>
  </si>
  <si>
    <t>Burlington</t>
  </si>
  <si>
    <t>Final</t>
  </si>
  <si>
    <t>D. New Construction</t>
  </si>
  <si>
    <t>Deferred Developer Fee</t>
  </si>
  <si>
    <t>Operating Agreement</t>
  </si>
  <si>
    <t>Not Applicable</t>
  </si>
  <si>
    <t>Super Unit</t>
  </si>
  <si>
    <t>Camden</t>
  </si>
  <si>
    <t>Developer Equity</t>
  </si>
  <si>
    <t>Pending</t>
  </si>
  <si>
    <t>Cape May</t>
  </si>
  <si>
    <t>Major systems are: structural support; roofing; cladding and weatherproofing (e.g., windows, doors, siding, gutters); plumbing; electrical; and HVAC.</t>
  </si>
  <si>
    <t>Federal Home Loan Bank</t>
  </si>
  <si>
    <t>Resolution</t>
  </si>
  <si>
    <t>Cumberland</t>
  </si>
  <si>
    <t>FHA Financing</t>
  </si>
  <si>
    <t>Essex</t>
  </si>
  <si>
    <t>Historic Tax Credits</t>
  </si>
  <si>
    <t>Gloucester</t>
  </si>
  <si>
    <t>Hudson</t>
  </si>
  <si>
    <t>LIHTC</t>
  </si>
  <si>
    <t>Hunterdon</t>
  </si>
  <si>
    <t>Local Funds</t>
  </si>
  <si>
    <t>Mercer</t>
  </si>
  <si>
    <t>Other HOME</t>
  </si>
  <si>
    <t>Middlesex</t>
  </si>
  <si>
    <t>State Funds</t>
  </si>
  <si>
    <t>Monmouth</t>
  </si>
  <si>
    <t>Tax-Exempt Revenue Bonds</t>
  </si>
  <si>
    <t>Morris</t>
  </si>
  <si>
    <t>Other</t>
  </si>
  <si>
    <t>Ocean</t>
  </si>
  <si>
    <t>Passaic</t>
  </si>
  <si>
    <t>Moderate</t>
  </si>
  <si>
    <t>Salem</t>
  </si>
  <si>
    <t>Substantial</t>
  </si>
  <si>
    <t>Somerset</t>
  </si>
  <si>
    <t>Gut</t>
  </si>
  <si>
    <t>Sussex</t>
  </si>
  <si>
    <t>New</t>
  </si>
  <si>
    <t>Union</t>
  </si>
  <si>
    <t>Warren</t>
  </si>
  <si>
    <t>HOME Rent Limit Input</t>
  </si>
  <si>
    <t>Includes Followng Areas:</t>
  </si>
  <si>
    <t>Warren County Low HOME Rent</t>
  </si>
  <si>
    <t>All Warren County</t>
  </si>
  <si>
    <t>Warren County High HOME Rent</t>
  </si>
  <si>
    <t>Atlantic City-Hammonton Low HOME Rent</t>
  </si>
  <si>
    <t>All Atlantic County</t>
  </si>
  <si>
    <t>Atlantic City-Hammonton High HOME Rent</t>
  </si>
  <si>
    <t>Cape May County Low HOME Rent</t>
  </si>
  <si>
    <t>All Cape May County</t>
  </si>
  <si>
    <t>Cape May County High HOME Rent</t>
  </si>
  <si>
    <t>Bergen-Passaic  Low HOME Rent</t>
  </si>
  <si>
    <t>All Bergen County, All Passaic County</t>
  </si>
  <si>
    <t>Bergen-Passaic  High HOME Rent</t>
  </si>
  <si>
    <t>Jersey City Low HOME Rent</t>
  </si>
  <si>
    <t>All Hudson County</t>
  </si>
  <si>
    <t>Jersey City High HOME Rent</t>
  </si>
  <si>
    <t>Middlesex-Somerset-Hunterdon Low HOME Rent</t>
  </si>
  <si>
    <t>All Middlesex County, All Somerset County, All Hunterdon County</t>
  </si>
  <si>
    <t>Middlesex-Somerset-Hunterdon High HOME Rent</t>
  </si>
  <si>
    <t>Monmouth-Ocean Low HOME Rent</t>
  </si>
  <si>
    <t>All Monmouth County, All Ocean County</t>
  </si>
  <si>
    <t>Monmouth-Ocean High HOME Rent</t>
  </si>
  <si>
    <t>Newark Low HOME Rent</t>
  </si>
  <si>
    <t>All Essex County, All Morris County, All Sussex County, All Union County</t>
  </si>
  <si>
    <t>Newark High HOME Rent</t>
  </si>
  <si>
    <t>Philadelphia-Camden-Wilmington Low HOME Rent</t>
  </si>
  <si>
    <t>All Burlington County, All Camden County, All Gloucester County, All Salem County</t>
  </si>
  <si>
    <t>Philadelphia-Camden-Wilmington High HOME Rent</t>
  </si>
  <si>
    <t>Trenton-Princeton Low HOME Rent</t>
  </si>
  <si>
    <t>All Mercer County</t>
  </si>
  <si>
    <t>Trenton-Princeton High HOME Rent</t>
  </si>
  <si>
    <t>Vineland Low HOME Rent</t>
  </si>
  <si>
    <t>All Cumberland County</t>
  </si>
  <si>
    <t>Vineland High HOME Rent</t>
  </si>
  <si>
    <t>HOME_RentLimits_State_NJ_2025.pdf</t>
  </si>
  <si>
    <t>Effective 6/1/2025</t>
  </si>
  <si>
    <t>HOME Utility Allowances</t>
  </si>
  <si>
    <t>Single Family Attached</t>
  </si>
  <si>
    <t>Semi-Detached</t>
  </si>
  <si>
    <t>Rowhouse/Townhouse</t>
  </si>
  <si>
    <t>5+ Units No Elevator</t>
  </si>
  <si>
    <t>5+ Units With Elevator</t>
  </si>
  <si>
    <t>As determined by DCA/HMFA on 9/1/2024</t>
  </si>
  <si>
    <t>HOME Income Limit Input</t>
  </si>
  <si>
    <t>Household Size (Persons)</t>
  </si>
  <si>
    <t>Warren County Low HOME Income Limit</t>
  </si>
  <si>
    <t>Warren County High HOME Income Limit</t>
  </si>
  <si>
    <t>Atlantic City-Hammonton Low HOME Income Limit</t>
  </si>
  <si>
    <t>Atlantic City-Hammonton High HOME Income Limit</t>
  </si>
  <si>
    <t>Cape May County Low HOME Income Limit</t>
  </si>
  <si>
    <t>Cape May County High HOME Income Limit</t>
  </si>
  <si>
    <t>Bergen-Passaic  Low HOME Income Limit</t>
  </si>
  <si>
    <t>Bergen-Passaic  High HOME Income Limit</t>
  </si>
  <si>
    <t>Jersey City Low HOME Income Limit</t>
  </si>
  <si>
    <t>Jersey City High HOME Income Limit</t>
  </si>
  <si>
    <t>Middlesex-Somerset-Hunterdon Low HOME Income Limit</t>
  </si>
  <si>
    <t>Middlesex-Somerset-Hunterdon High HOME Income Limit</t>
  </si>
  <si>
    <t>Monmouth-Ocean Low HOME Income Limit</t>
  </si>
  <si>
    <t>Monmouth-Ocean High HOME Income Limit</t>
  </si>
  <si>
    <t>Newark Low HOME Income Limit</t>
  </si>
  <si>
    <t>Newark High HOME Income Limit</t>
  </si>
  <si>
    <t>Philadelphia-Camden-Wilmington Low HOME Income Limit</t>
  </si>
  <si>
    <t>Philadelphia-Camden-Wilmington High HOME Income Limit</t>
  </si>
  <si>
    <t>Trenton Limiton-Princeton Low HOME Income Limit</t>
  </si>
  <si>
    <t>Trenton Limiton-Princeton High HOME Income Limit</t>
  </si>
  <si>
    <t>Vineland Low HOME Income Limit</t>
  </si>
  <si>
    <t>Vineland High HOME Income Limit</t>
  </si>
  <si>
    <t>HOME_IncomeLmts_State_NJ_2025.pdf</t>
  </si>
  <si>
    <t>2024 HUD TDC Limits</t>
  </si>
  <si>
    <t>Atlantic City</t>
  </si>
  <si>
    <t>Elizabeth</t>
  </si>
  <si>
    <t>Hackensack</t>
  </si>
  <si>
    <t>Jersey City</t>
  </si>
  <si>
    <t>Per Square Foot</t>
  </si>
  <si>
    <t>New Brunswick</t>
  </si>
  <si>
    <t>Row House (2-4 Family)</t>
  </si>
  <si>
    <t>Newark</t>
  </si>
  <si>
    <t>Paterson</t>
  </si>
  <si>
    <t>Trenton</t>
  </si>
  <si>
    <t>Vineland</t>
  </si>
  <si>
    <t>Effective 11/13/2024</t>
  </si>
  <si>
    <t>Statewide Average</t>
  </si>
  <si>
    <t>Per Square Foot Cost</t>
  </si>
  <si>
    <t>SALES PRICE Unit #1</t>
  </si>
  <si>
    <t>SALES PRICE Unit #2</t>
  </si>
  <si>
    <t>SALES PRICE Unit #3</t>
  </si>
  <si>
    <t>SALES PRICE Unit #4</t>
  </si>
  <si>
    <t>SALES PRICE Unit #5</t>
  </si>
  <si>
    <t>SALES PRICE Unit #6</t>
  </si>
  <si>
    <t>SALES PRICE Unit #7</t>
  </si>
  <si>
    <t>SALES PRICE Unit #8</t>
  </si>
  <si>
    <t>SALES PRICE Unit #9</t>
  </si>
  <si>
    <t>SALES PRICE Unit #10</t>
  </si>
  <si>
    <t>SALES PRICE Unit #11</t>
  </si>
  <si>
    <t>Homebuyer</t>
  </si>
  <si>
    <t>Estimated
Sales Price</t>
  </si>
  <si>
    <t>Does the Sales Price to the Homebuyer fall within the range of affordability?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</si>
</sst>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164" formatCode="&quot;$&quot;#,##0"/>
    <numFmt numFmtId="165" formatCode="&quot;$&quot;#,##0.00"/>
    <numFmt numFmtId="166" formatCode="0&quot;BR/SRO&quot;\ "/>
    <numFmt numFmtId="168" formatCode="0%&quot; AMI&quot;"/>
    <numFmt numFmtId="173" formatCode="00000"/>
    <numFmt numFmtId="174"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u/>
      <sz val="7"/>
      <color theme="10"/>
      <name val="Arial"/>
      <family val="2"/>
    </font>
    <font>
      <u/>
      <sz val="11"/>
      <color theme="10"/>
      <name val="Calibri"/>
      <family val="2"/>
      <scheme val="minor"/>
    </font>
    <font>
      <u/>
      <sz val="10"/>
      <name val="Tahoma"/>
      <family val="2"/>
    </font>
    <font>
      <sz val="11"/>
      <name val="Arial"/>
      <family val="2"/>
    </font>
    <font>
      <b/>
      <sz val="14"/>
      <color theme="1"/>
      <name val="Calibri"/>
      <family val="2"/>
      <scheme val="minor"/>
    </font>
    <font>
      <b/>
      <sz val="10"/>
      <name val="Calibri"/>
      <family val="2"/>
      <scheme val="minor"/>
    </font>
    <font>
      <sz val="10"/>
      <name val="Calibri"/>
      <family val="2"/>
      <scheme val="minor"/>
    </font>
    <font>
      <b/>
      <sz val="11"/>
      <name val="Calibri"/>
      <family val="2"/>
      <scheme val="minor"/>
    </font>
    <font>
      <sz val="11"/>
      <name val="Calibri"/>
      <family val="2"/>
      <scheme val="minor"/>
    </font>
    <font>
      <b/>
      <u/>
      <sz val="11"/>
      <name val="Calibri"/>
      <family val="2"/>
      <scheme val="minor"/>
    </font>
    <font>
      <sz val="9"/>
      <color indexed="81"/>
      <name val="Tahoma"/>
      <family val="2"/>
    </font>
    <font>
      <b/>
      <sz val="9"/>
      <color indexed="81"/>
      <name val="Tahoma"/>
      <family val="2"/>
    </font>
    <font>
      <b/>
      <i/>
      <u/>
      <sz val="11"/>
      <color theme="1"/>
      <name val="Calibri"/>
      <family val="2"/>
      <scheme val="minor"/>
    </font>
    <font>
      <i/>
      <sz val="11"/>
      <color theme="1"/>
      <name val="Calibri"/>
      <family val="2"/>
      <scheme val="minor"/>
    </font>
    <font>
      <sz val="11"/>
      <color indexed="8"/>
      <name val="Calibri"/>
      <family val="2"/>
      <scheme val="minor"/>
    </font>
    <font>
      <sz val="10"/>
      <color theme="10"/>
      <name val="Calibri"/>
      <family val="2"/>
      <scheme val="minor"/>
    </font>
    <font>
      <b/>
      <sz val="14"/>
      <color rgb="FF0000FF"/>
      <name val="Calibri"/>
      <family val="2"/>
      <scheme val="minor"/>
    </font>
    <font>
      <b/>
      <sz val="14"/>
      <color theme="10"/>
      <name val="Calibri"/>
      <family val="2"/>
      <scheme val="minor"/>
    </font>
    <font>
      <b/>
      <sz val="11"/>
      <color rgb="FF0000FF"/>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00B050"/>
        <bgColor indexed="64"/>
      </patternFill>
    </fill>
  </fills>
  <borders count="2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22"/>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0" fontId="7" fillId="0" borderId="0"/>
    <xf numFmtId="0" fontId="7" fillId="0" borderId="0"/>
  </cellStyleXfs>
  <cellXfs count="224">
    <xf numFmtId="0" fontId="0" fillId="0" borderId="0" xfId="0"/>
    <xf numFmtId="0" fontId="6" fillId="0" borderId="2" xfId="0" applyFont="1" applyBorder="1" applyAlignment="1">
      <alignment horizontal="left" vertical="top"/>
    </xf>
    <xf numFmtId="0" fontId="8" fillId="0" borderId="0" xfId="0" applyFont="1"/>
    <xf numFmtId="0" fontId="9" fillId="0" borderId="0" xfId="0" applyFont="1"/>
    <xf numFmtId="0" fontId="10" fillId="0" borderId="0" xfId="0" applyFont="1"/>
    <xf numFmtId="0" fontId="0" fillId="4" borderId="9" xfId="0" applyFill="1" applyBorder="1"/>
    <xf numFmtId="0" fontId="11" fillId="0" borderId="9" xfId="0" applyFont="1" applyBorder="1" applyAlignment="1">
      <alignment horizontal="center" vertical="top" wrapText="1"/>
    </xf>
    <xf numFmtId="0" fontId="11" fillId="0" borderId="9" xfId="0" applyFont="1" applyBorder="1" applyAlignment="1">
      <alignment horizontal="center" vertical="top"/>
    </xf>
    <xf numFmtId="0" fontId="12" fillId="3" borderId="9" xfId="0" applyFont="1" applyFill="1" applyBorder="1" applyAlignment="1" applyProtection="1">
      <alignment horizontal="center"/>
      <protection locked="0"/>
    </xf>
    <xf numFmtId="3" fontId="12" fillId="3" borderId="9" xfId="0" applyNumberFormat="1" applyFont="1" applyFill="1" applyBorder="1" applyAlignment="1" applyProtection="1">
      <alignment horizontal="center"/>
      <protection locked="0"/>
    </xf>
    <xf numFmtId="0" fontId="12" fillId="3" borderId="9" xfId="0" applyFont="1" applyFill="1" applyBorder="1" applyProtection="1">
      <protection locked="0"/>
    </xf>
    <xf numFmtId="3" fontId="12" fillId="0" borderId="9" xfId="0" applyNumberFormat="1" applyFont="1" applyBorder="1" applyAlignment="1">
      <alignment horizontal="left"/>
    </xf>
    <xf numFmtId="164" fontId="12" fillId="3" borderId="9" xfId="0" applyNumberFormat="1" applyFont="1" applyFill="1" applyBorder="1" applyProtection="1">
      <protection locked="0"/>
    </xf>
    <xf numFmtId="0" fontId="2" fillId="0" borderId="9" xfId="0" applyFont="1" applyBorder="1"/>
    <xf numFmtId="0" fontId="12" fillId="0" borderId="0" xfId="0" applyFont="1"/>
    <xf numFmtId="0" fontId="0" fillId="0" borderId="0" xfId="0" applyAlignment="1">
      <alignment horizontal="center"/>
    </xf>
    <xf numFmtId="0" fontId="11" fillId="0" borderId="0" xfId="0" applyFont="1"/>
    <xf numFmtId="0" fontId="13" fillId="0" borderId="0" xfId="0" applyFont="1"/>
    <xf numFmtId="165" fontId="11" fillId="0" borderId="0" xfId="0" applyNumberFormat="1" applyFont="1" applyAlignment="1">
      <alignment horizontal="center"/>
    </xf>
    <xf numFmtId="0" fontId="12" fillId="3" borderId="9" xfId="0" applyFont="1" applyFill="1" applyBorder="1" applyAlignment="1" applyProtection="1">
      <alignment horizontal="left" vertical="center" wrapText="1"/>
      <protection locked="0"/>
    </xf>
    <xf numFmtId="0" fontId="11" fillId="0" borderId="9" xfId="0" applyFont="1" applyBorder="1"/>
    <xf numFmtId="3" fontId="12" fillId="0" borderId="9" xfId="0" applyNumberFormat="1" applyFont="1" applyBorder="1"/>
    <xf numFmtId="164" fontId="12" fillId="4" borderId="9" xfId="0" applyNumberFormat="1" applyFont="1" applyFill="1" applyBorder="1"/>
    <xf numFmtId="3" fontId="11" fillId="0" borderId="9" xfId="0" applyNumberFormat="1" applyFont="1" applyBorder="1"/>
    <xf numFmtId="164" fontId="11" fillId="4" borderId="9" xfId="0" applyNumberFormat="1" applyFont="1" applyFill="1" applyBorder="1"/>
    <xf numFmtId="3" fontId="11" fillId="0" borderId="3" xfId="0" applyNumberFormat="1" applyFont="1" applyBorder="1"/>
    <xf numFmtId="164" fontId="11" fillId="0" borderId="3" xfId="0" applyNumberFormat="1" applyFont="1" applyBorder="1"/>
    <xf numFmtId="0" fontId="0" fillId="0" borderId="9" xfId="0" applyBorder="1"/>
    <xf numFmtId="164" fontId="2" fillId="4" borderId="9" xfId="0" applyNumberFormat="1" applyFont="1" applyFill="1" applyBorder="1"/>
    <xf numFmtId="164" fontId="12" fillId="6" borderId="9" xfId="0" applyNumberFormat="1" applyFont="1" applyFill="1" applyBorder="1"/>
    <xf numFmtId="3" fontId="12" fillId="2" borderId="9" xfId="0" applyNumberFormat="1" applyFont="1" applyFill="1" applyBorder="1"/>
    <xf numFmtId="173" fontId="12" fillId="3" borderId="9" xfId="0" applyNumberFormat="1" applyFont="1" applyFill="1" applyBorder="1" applyAlignment="1" applyProtection="1">
      <alignment horizontal="center"/>
      <protection locked="0"/>
    </xf>
    <xf numFmtId="4" fontId="12" fillId="3" borderId="9" xfId="0" applyNumberFormat="1" applyFont="1" applyFill="1" applyBorder="1" applyAlignment="1" applyProtection="1">
      <alignment horizontal="center"/>
      <protection locked="0"/>
    </xf>
    <xf numFmtId="0" fontId="12" fillId="0" borderId="0" xfId="9" applyFont="1" applyAlignment="1">
      <alignment horizontal="center"/>
    </xf>
    <xf numFmtId="0" fontId="9" fillId="0" borderId="0" xfId="0" applyFont="1" applyAlignment="1">
      <alignment horizontal="center"/>
    </xf>
    <xf numFmtId="0" fontId="11" fillId="0" borderId="7" xfId="0" applyFont="1" applyBorder="1"/>
    <xf numFmtId="0" fontId="11" fillId="0" borderId="9" xfId="0" applyFont="1" applyBorder="1" applyAlignment="1">
      <alignment horizontal="center" wrapText="1"/>
    </xf>
    <xf numFmtId="165" fontId="12" fillId="6" borderId="9" xfId="0" applyNumberFormat="1" applyFont="1" applyFill="1" applyBorder="1" applyAlignment="1">
      <alignment horizontal="right"/>
    </xf>
    <xf numFmtId="165" fontId="12" fillId="6" borderId="9" xfId="0" applyNumberFormat="1" applyFont="1" applyFill="1" applyBorder="1"/>
    <xf numFmtId="0" fontId="12" fillId="0" borderId="13" xfId="0" applyFont="1" applyBorder="1"/>
    <xf numFmtId="165" fontId="11" fillId="4" borderId="9" xfId="0" applyNumberFormat="1" applyFont="1" applyFill="1" applyBorder="1" applyAlignment="1">
      <alignment horizontal="right"/>
    </xf>
    <xf numFmtId="165" fontId="12" fillId="3" borderId="9" xfId="0" applyNumberFormat="1" applyFont="1" applyFill="1" applyBorder="1" applyAlignment="1" applyProtection="1">
      <alignment horizontal="right"/>
      <protection locked="0"/>
    </xf>
    <xf numFmtId="0" fontId="0" fillId="0" borderId="0" xfId="0" applyAlignment="1">
      <alignment horizontal="left"/>
    </xf>
    <xf numFmtId="0" fontId="11" fillId="0" borderId="9" xfId="0" applyFont="1" applyBorder="1" applyAlignment="1">
      <alignment horizontal="left"/>
    </xf>
    <xf numFmtId="164" fontId="11" fillId="5" borderId="9" xfId="0" applyNumberFormat="1" applyFont="1" applyFill="1" applyBorder="1" applyAlignment="1">
      <alignment horizontal="center"/>
    </xf>
    <xf numFmtId="164" fontId="12" fillId="3" borderId="9" xfId="0" applyNumberFormat="1" applyFont="1" applyFill="1" applyBorder="1" applyAlignment="1" applyProtection="1">
      <alignment horizontal="right" vertical="center"/>
      <protection locked="0"/>
    </xf>
    <xf numFmtId="164" fontId="11" fillId="4" borderId="9" xfId="0" applyNumberFormat="1" applyFont="1" applyFill="1" applyBorder="1" applyAlignment="1">
      <alignment horizontal="right"/>
    </xf>
    <xf numFmtId="0" fontId="12" fillId="3" borderId="9" xfId="0" applyFont="1" applyFill="1" applyBorder="1" applyAlignment="1" applyProtection="1">
      <alignment horizontal="left" indent="1"/>
      <protection locked="0"/>
    </xf>
    <xf numFmtId="0" fontId="11" fillId="0" borderId="9" xfId="0" applyFont="1" applyBorder="1" applyAlignment="1">
      <alignment horizontal="right"/>
    </xf>
    <xf numFmtId="0" fontId="11" fillId="0" borderId="0" xfId="0" applyFont="1" applyAlignment="1">
      <alignment horizontal="center"/>
    </xf>
    <xf numFmtId="10" fontId="11" fillId="4" borderId="9" xfId="2" applyNumberFormat="1" applyFont="1" applyFill="1" applyBorder="1" applyAlignment="1" applyProtection="1">
      <alignment horizontal="right"/>
    </xf>
    <xf numFmtId="10" fontId="11" fillId="4" borderId="9" xfId="2" applyNumberFormat="1" applyFont="1" applyFill="1" applyBorder="1" applyProtection="1"/>
    <xf numFmtId="165" fontId="0" fillId="0" borderId="0" xfId="0" applyNumberFormat="1"/>
    <xf numFmtId="3" fontId="0" fillId="0" borderId="0" xfId="0" applyNumberFormat="1"/>
    <xf numFmtId="9" fontId="0" fillId="0" borderId="0" xfId="0" applyNumberFormat="1" applyAlignment="1">
      <alignment horizontal="center"/>
    </xf>
    <xf numFmtId="0" fontId="5" fillId="0" borderId="2" xfId="6" applyFont="1" applyFill="1" applyBorder="1" applyAlignment="1" applyProtection="1">
      <alignment vertical="top"/>
    </xf>
    <xf numFmtId="0" fontId="0" fillId="4" borderId="9" xfId="0" applyFill="1" applyBorder="1" applyAlignment="1">
      <alignment horizontal="center"/>
    </xf>
    <xf numFmtId="0" fontId="2" fillId="0" borderId="0" xfId="0" applyFont="1" applyAlignment="1">
      <alignment horizontal="center" wrapText="1"/>
    </xf>
    <xf numFmtId="0" fontId="2" fillId="0" borderId="0" xfId="0" applyFont="1"/>
    <xf numFmtId="0" fontId="11" fillId="0" borderId="9" xfId="0" applyFont="1" applyBorder="1" applyAlignment="1">
      <alignment horizontal="center" vertical="center"/>
    </xf>
    <xf numFmtId="0" fontId="11" fillId="0" borderId="9" xfId="0" applyFont="1" applyBorder="1" applyAlignment="1">
      <alignment horizontal="center"/>
    </xf>
    <xf numFmtId="0" fontId="12" fillId="0" borderId="9" xfId="0" applyFont="1" applyBorder="1" applyAlignment="1">
      <alignment horizontal="center"/>
    </xf>
    <xf numFmtId="9" fontId="12" fillId="0" borderId="9" xfId="0" applyNumberFormat="1" applyFont="1" applyBorder="1" applyAlignment="1">
      <alignment horizontal="center"/>
    </xf>
    <xf numFmtId="164" fontId="12" fillId="4" borderId="9" xfId="0" applyNumberFormat="1" applyFont="1" applyFill="1" applyBorder="1" applyAlignment="1">
      <alignment horizontal="right" vertical="center"/>
    </xf>
    <xf numFmtId="166" fontId="11" fillId="0" borderId="9" xfId="8" applyNumberFormat="1" applyFont="1" applyBorder="1" applyAlignment="1">
      <alignment horizontal="center" vertical="center"/>
    </xf>
    <xf numFmtId="164" fontId="12" fillId="0" borderId="9" xfId="0" applyNumberFormat="1" applyFont="1" applyBorder="1" applyAlignment="1">
      <alignment horizontal="center" vertical="center"/>
    </xf>
    <xf numFmtId="9" fontId="11" fillId="0" borderId="9" xfId="0" applyNumberFormat="1" applyFont="1" applyBorder="1" applyAlignment="1">
      <alignment horizontal="center" vertical="center"/>
    </xf>
    <xf numFmtId="168" fontId="11" fillId="0" borderId="9" xfId="0" applyNumberFormat="1" applyFont="1" applyBorder="1" applyAlignment="1">
      <alignment horizontal="center" vertical="center"/>
    </xf>
    <xf numFmtId="0" fontId="12" fillId="0" borderId="9" xfId="0" applyFont="1" applyBorder="1" applyAlignment="1">
      <alignment vertical="center"/>
    </xf>
    <xf numFmtId="0" fontId="1" fillId="0" borderId="9" xfId="3" applyBorder="1" applyAlignment="1">
      <alignment vertical="center"/>
    </xf>
    <xf numFmtId="0" fontId="0" fillId="0" borderId="9" xfId="3" applyFont="1" applyBorder="1" applyAlignment="1">
      <alignment vertical="center"/>
    </xf>
    <xf numFmtId="44" fontId="12" fillId="3" borderId="9" xfId="4" applyFont="1" applyFill="1" applyBorder="1" applyAlignment="1" applyProtection="1">
      <alignment vertical="center"/>
      <protection locked="0"/>
    </xf>
    <xf numFmtId="0" fontId="2" fillId="0" borderId="2" xfId="0" applyFont="1" applyBorder="1"/>
    <xf numFmtId="174" fontId="0" fillId="0" borderId="9" xfId="3" applyNumberFormat="1" applyFont="1" applyBorder="1" applyAlignment="1">
      <alignment horizontal="left" vertical="center"/>
    </xf>
    <xf numFmtId="44" fontId="11" fillId="4" borderId="9" xfId="4" applyFont="1" applyFill="1" applyBorder="1" applyAlignment="1" applyProtection="1">
      <alignment vertical="center"/>
    </xf>
    <xf numFmtId="44" fontId="2" fillId="4" borderId="9" xfId="0" applyNumberFormat="1" applyFont="1" applyFill="1" applyBorder="1"/>
    <xf numFmtId="0" fontId="2" fillId="0" borderId="9" xfId="0" applyFont="1" applyBorder="1" applyAlignment="1">
      <alignment horizontal="center"/>
    </xf>
    <xf numFmtId="0" fontId="0" fillId="0" borderId="0" xfId="0" applyAlignment="1">
      <alignment horizontal="center" wrapText="1"/>
    </xf>
    <xf numFmtId="174" fontId="0" fillId="0" borderId="3" xfId="3" applyNumberFormat="1" applyFont="1" applyBorder="1" applyAlignment="1">
      <alignment horizontal="left" vertical="center"/>
    </xf>
    <xf numFmtId="0" fontId="2" fillId="0" borderId="3" xfId="3" applyFont="1" applyBorder="1" applyAlignment="1">
      <alignment horizontal="left" vertical="center"/>
    </xf>
    <xf numFmtId="44" fontId="11" fillId="0" borderId="3" xfId="4" applyFont="1" applyFill="1" applyBorder="1" applyAlignment="1" applyProtection="1">
      <alignment vertical="center"/>
    </xf>
    <xf numFmtId="174" fontId="0" fillId="0" borderId="3" xfId="3" applyNumberFormat="1" applyFont="1" applyBorder="1" applyAlignment="1">
      <alignment vertical="center"/>
    </xf>
    <xf numFmtId="0" fontId="0" fillId="0" borderId="3" xfId="3" applyFont="1" applyBorder="1" applyAlignment="1">
      <alignment vertical="center"/>
    </xf>
    <xf numFmtId="0" fontId="17" fillId="0" borderId="0" xfId="0" applyFont="1" applyAlignment="1">
      <alignment horizontal="right"/>
    </xf>
    <xf numFmtId="3" fontId="2" fillId="0" borderId="9" xfId="0" applyNumberFormat="1" applyFont="1" applyBorder="1" applyAlignment="1">
      <alignment horizontal="center"/>
    </xf>
    <xf numFmtId="2" fontId="17" fillId="0" borderId="9" xfId="0" applyNumberFormat="1" applyFont="1" applyBorder="1" applyAlignment="1">
      <alignment horizontal="center"/>
    </xf>
    <xf numFmtId="174" fontId="2" fillId="0" borderId="9" xfId="3" applyNumberFormat="1" applyFont="1" applyBorder="1" applyAlignment="1">
      <alignment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2" fillId="0" borderId="9" xfId="0" applyFont="1" applyBorder="1" applyAlignment="1">
      <alignment horizontal="left" vertical="top"/>
    </xf>
    <xf numFmtId="10" fontId="12" fillId="0" borderId="9" xfId="0" applyNumberFormat="1" applyFont="1" applyBorder="1" applyAlignment="1">
      <alignment horizontal="center" vertical="center"/>
    </xf>
    <xf numFmtId="10" fontId="12" fillId="0" borderId="9" xfId="2" applyNumberFormat="1" applyFont="1" applyFill="1" applyBorder="1" applyAlignment="1">
      <alignment horizontal="center" vertical="center"/>
    </xf>
    <xf numFmtId="0" fontId="11" fillId="7" borderId="9" xfId="0" applyFont="1" applyFill="1" applyBorder="1" applyAlignment="1">
      <alignment horizontal="center" vertical="center"/>
    </xf>
    <xf numFmtId="0" fontId="12" fillId="0" borderId="0" xfId="0" quotePrefix="1" applyFont="1" applyAlignment="1">
      <alignment horizontal="left" vertical="top"/>
    </xf>
    <xf numFmtId="0" fontId="12" fillId="0" borderId="0" xfId="0" applyFont="1" applyAlignment="1">
      <alignment horizontal="left" vertical="top" wrapText="1"/>
    </xf>
    <xf numFmtId="10" fontId="12" fillId="0" borderId="0" xfId="0" applyNumberFormat="1" applyFont="1" applyAlignment="1">
      <alignment horizontal="center" vertical="top"/>
    </xf>
    <xf numFmtId="9" fontId="12" fillId="0" borderId="0" xfId="0" applyNumberFormat="1" applyFont="1" applyAlignment="1">
      <alignment horizontal="center" vertical="top"/>
    </xf>
    <xf numFmtId="0" fontId="12" fillId="0" borderId="0" xfId="0" applyFont="1" applyAlignment="1">
      <alignment horizontal="center" vertical="top"/>
    </xf>
    <xf numFmtId="0" fontId="13" fillId="0" borderId="3" xfId="0" applyFont="1" applyBorder="1" applyAlignment="1">
      <alignment horizontal="center" vertical="center"/>
    </xf>
    <xf numFmtId="0" fontId="13" fillId="0" borderId="8" xfId="0" applyFont="1" applyBorder="1" applyAlignment="1">
      <alignment horizontal="center" vertical="center"/>
    </xf>
    <xf numFmtId="10" fontId="12" fillId="0" borderId="9" xfId="0" applyNumberFormat="1" applyFont="1" applyBorder="1" applyAlignment="1">
      <alignment horizontal="center" vertical="center" wrapText="1"/>
    </xf>
    <xf numFmtId="10" fontId="12" fillId="0" borderId="9" xfId="2" quotePrefix="1" applyNumberFormat="1" applyFont="1" applyFill="1" applyBorder="1" applyAlignment="1" applyProtection="1">
      <alignment horizontal="center" vertical="center"/>
    </xf>
    <xf numFmtId="10" fontId="12" fillId="0" borderId="9" xfId="2" applyNumberFormat="1" applyFont="1" applyFill="1" applyBorder="1" applyAlignment="1" applyProtection="1">
      <alignment horizontal="center" vertical="center"/>
    </xf>
    <xf numFmtId="165" fontId="12" fillId="0" borderId="9" xfId="0" applyNumberFormat="1" applyFont="1" applyBorder="1" applyAlignment="1">
      <alignment horizontal="center" vertical="center"/>
    </xf>
    <xf numFmtId="164" fontId="12" fillId="0" borderId="0" xfId="0" applyNumberFormat="1" applyFont="1" applyAlignment="1">
      <alignment horizontal="center" vertical="top"/>
    </xf>
    <xf numFmtId="0" fontId="12" fillId="0" borderId="0" xfId="0" quotePrefix="1" applyFont="1" applyAlignment="1">
      <alignment horizontal="center" vertical="top"/>
    </xf>
    <xf numFmtId="1" fontId="12" fillId="0" borderId="0" xfId="0" applyNumberFormat="1" applyFont="1" applyAlignment="1">
      <alignment horizontal="left" vertical="top"/>
    </xf>
    <xf numFmtId="0" fontId="18" fillId="0" borderId="0" xfId="0" applyFont="1" applyAlignment="1">
      <alignment horizontal="left" vertical="top" wrapText="1"/>
    </xf>
    <xf numFmtId="2" fontId="12" fillId="0" borderId="0" xfId="0" applyNumberFormat="1" applyFont="1" applyAlignment="1">
      <alignment horizontal="center" vertical="top"/>
    </xf>
    <xf numFmtId="9" fontId="0" fillId="4" borderId="9" xfId="2" applyFont="1" applyFill="1" applyBorder="1" applyAlignment="1">
      <alignment horizontal="center"/>
    </xf>
    <xf numFmtId="0" fontId="12" fillId="0" borderId="9" xfId="0" applyFont="1" applyBorder="1" applyAlignment="1">
      <alignment horizontal="left" vertical="top" wrapText="1"/>
    </xf>
    <xf numFmtId="2" fontId="0" fillId="3" borderId="9" xfId="0" applyNumberFormat="1" applyFill="1" applyBorder="1" applyAlignment="1">
      <alignment horizontal="center"/>
    </xf>
    <xf numFmtId="165" fontId="0" fillId="4" borderId="9" xfId="0" applyNumberFormat="1" applyFill="1" applyBorder="1"/>
    <xf numFmtId="165" fontId="2" fillId="6" borderId="9" xfId="0" applyNumberFormat="1" applyFont="1" applyFill="1" applyBorder="1"/>
    <xf numFmtId="165" fontId="2" fillId="6" borderId="9" xfId="0" applyNumberFormat="1" applyFont="1" applyFill="1" applyBorder="1" applyAlignment="1">
      <alignment horizontal="center"/>
    </xf>
    <xf numFmtId="10" fontId="2" fillId="0" borderId="9" xfId="2" applyNumberFormat="1" applyFont="1" applyBorder="1" applyAlignment="1">
      <alignment horizontal="right"/>
    </xf>
    <xf numFmtId="3" fontId="0" fillId="3" borderId="9" xfId="0" applyNumberFormat="1" applyFill="1" applyBorder="1" applyAlignment="1" applyProtection="1">
      <alignment horizontal="center"/>
      <protection locked="0"/>
    </xf>
    <xf numFmtId="0" fontId="0" fillId="3" borderId="9" xfId="0" applyFill="1" applyBorder="1" applyAlignment="1" applyProtection="1">
      <alignment horizontal="center" vertical="center"/>
      <protection locked="0"/>
    </xf>
    <xf numFmtId="14" fontId="0" fillId="3" borderId="9" xfId="0" applyNumberFormat="1" applyFill="1" applyBorder="1" applyAlignment="1" applyProtection="1">
      <alignment horizontal="center" vertical="center"/>
      <protection locked="0"/>
    </xf>
    <xf numFmtId="0" fontId="0" fillId="3" borderId="9" xfId="0" applyFill="1" applyBorder="1" applyAlignment="1" applyProtection="1">
      <alignment horizontal="center" vertical="center" wrapText="1"/>
      <protection locked="0"/>
    </xf>
    <xf numFmtId="44" fontId="12" fillId="0" borderId="3" xfId="4" applyFont="1" applyFill="1" applyBorder="1" applyAlignment="1" applyProtection="1">
      <alignment vertical="center"/>
    </xf>
    <xf numFmtId="0" fontId="12" fillId="4" borderId="9" xfId="0" applyFont="1" applyFill="1" applyBorder="1" applyAlignment="1">
      <alignment horizontal="left" indent="1"/>
    </xf>
    <xf numFmtId="5" fontId="0" fillId="0" borderId="9" xfId="1" applyNumberFormat="1" applyFont="1" applyBorder="1" applyAlignment="1">
      <alignment horizontal="center"/>
    </xf>
    <xf numFmtId="0" fontId="4" fillId="0" borderId="0" xfId="6" applyAlignment="1" applyProtection="1"/>
    <xf numFmtId="164" fontId="0" fillId="0" borderId="0" xfId="0" applyNumberFormat="1"/>
    <xf numFmtId="0" fontId="8" fillId="0" borderId="0" xfId="0" applyFont="1" applyAlignment="1">
      <alignment vertical="top"/>
    </xf>
    <xf numFmtId="0" fontId="0" fillId="0" borderId="0" xfId="0" applyAlignment="1">
      <alignment vertical="top"/>
    </xf>
    <xf numFmtId="0" fontId="0" fillId="0" borderId="0" xfId="0" applyAlignment="1">
      <alignment horizontal="right"/>
    </xf>
    <xf numFmtId="0" fontId="11" fillId="0" borderId="8" xfId="0" applyFont="1" applyBorder="1" applyAlignment="1">
      <alignment horizontal="center" wrapText="1"/>
    </xf>
    <xf numFmtId="165" fontId="12" fillId="3" borderId="8" xfId="0" applyNumberFormat="1" applyFont="1" applyFill="1" applyBorder="1" applyAlignment="1" applyProtection="1">
      <alignment horizontal="right"/>
      <protection locked="0"/>
    </xf>
    <xf numFmtId="0" fontId="11" fillId="0" borderId="18" xfId="0" applyFont="1" applyBorder="1" applyAlignment="1">
      <alignment horizontal="center" wrapText="1"/>
    </xf>
    <xf numFmtId="164" fontId="12" fillId="3" borderId="18" xfId="0" applyNumberFormat="1" applyFont="1" applyFill="1" applyBorder="1" applyAlignment="1" applyProtection="1">
      <alignment horizontal="right"/>
      <protection locked="0"/>
    </xf>
    <xf numFmtId="0" fontId="19" fillId="0" borderId="0" xfId="6" applyFont="1" applyFill="1" applyAlignment="1" applyProtection="1"/>
    <xf numFmtId="2" fontId="0" fillId="0" borderId="9" xfId="0" applyNumberFormat="1" applyBorder="1"/>
    <xf numFmtId="0" fontId="17" fillId="0" borderId="0" xfId="0" applyFont="1"/>
    <xf numFmtId="0" fontId="11" fillId="0" borderId="0" xfId="0" applyFont="1" applyAlignment="1">
      <alignment vertical="center"/>
    </xf>
    <xf numFmtId="164" fontId="12" fillId="0" borderId="0" xfId="0" applyNumberFormat="1" applyFont="1" applyAlignment="1">
      <alignment horizontal="center" vertical="center"/>
    </xf>
    <xf numFmtId="164" fontId="12" fillId="0" borderId="12" xfId="0" applyNumberFormat="1" applyFont="1" applyBorder="1" applyAlignment="1">
      <alignment horizontal="center" vertical="center"/>
    </xf>
    <xf numFmtId="0" fontId="11" fillId="0" borderId="15" xfId="0" applyFont="1" applyBorder="1" applyAlignment="1">
      <alignment horizontal="center" vertical="top" wrapText="1"/>
    </xf>
    <xf numFmtId="0" fontId="11" fillId="3" borderId="9" xfId="0" applyFont="1" applyFill="1" applyBorder="1" applyAlignment="1" applyProtection="1">
      <alignment horizontal="center"/>
      <protection locked="0"/>
    </xf>
    <xf numFmtId="0" fontId="20" fillId="0" borderId="0" xfId="0" applyFont="1"/>
    <xf numFmtId="0" fontId="21" fillId="0" borderId="2" xfId="6" applyFont="1" applyFill="1" applyBorder="1" applyAlignment="1" applyProtection="1"/>
    <xf numFmtId="0" fontId="21" fillId="0" borderId="2" xfId="6" applyFont="1" applyFill="1" applyBorder="1" applyAlignment="1" applyProtection="1">
      <alignment vertical="top"/>
    </xf>
    <xf numFmtId="0" fontId="2" fillId="0" borderId="10" xfId="0" applyFont="1" applyBorder="1"/>
    <xf numFmtId="0" fontId="2" fillId="4" borderId="10" xfId="0" applyFont="1" applyFill="1" applyBorder="1" applyAlignment="1">
      <alignment horizontal="center"/>
    </xf>
    <xf numFmtId="0" fontId="0" fillId="6" borderId="10" xfId="0" applyFill="1" applyBorder="1"/>
    <xf numFmtId="0" fontId="2" fillId="6" borderId="10" xfId="0" applyFont="1" applyFill="1" applyBorder="1" applyAlignment="1">
      <alignment horizontal="center"/>
    </xf>
    <xf numFmtId="165" fontId="2" fillId="6" borderId="10" xfId="0" applyNumberFormat="1" applyFont="1" applyFill="1" applyBorder="1"/>
    <xf numFmtId="165" fontId="2" fillId="6" borderId="10" xfId="0" applyNumberFormat="1" applyFont="1" applyFill="1" applyBorder="1" applyAlignment="1">
      <alignment horizontal="center"/>
    </xf>
    <xf numFmtId="0" fontId="0" fillId="0" borderId="19" xfId="0" applyBorder="1"/>
    <xf numFmtId="0" fontId="0" fillId="4" borderId="19" xfId="0" applyFill="1" applyBorder="1" applyAlignment="1">
      <alignment horizontal="center"/>
    </xf>
    <xf numFmtId="9" fontId="0" fillId="4" borderId="19" xfId="2" applyFont="1" applyFill="1" applyBorder="1" applyAlignment="1">
      <alignment horizontal="center"/>
    </xf>
    <xf numFmtId="2" fontId="0" fillId="3" borderId="19" xfId="0" applyNumberFormat="1" applyFill="1" applyBorder="1" applyAlignment="1">
      <alignment horizontal="center"/>
    </xf>
    <xf numFmtId="165" fontId="0" fillId="4" borderId="19" xfId="0" applyNumberFormat="1" applyFill="1" applyBorder="1"/>
    <xf numFmtId="165" fontId="2" fillId="0" borderId="0" xfId="0" applyNumberFormat="1" applyFont="1"/>
    <xf numFmtId="165" fontId="2" fillId="0" borderId="0" xfId="0" applyNumberFormat="1" applyFont="1" applyAlignment="1">
      <alignment horizontal="center"/>
    </xf>
    <xf numFmtId="165" fontId="2" fillId="0" borderId="10" xfId="0" applyNumberFormat="1" applyFont="1" applyBorder="1"/>
    <xf numFmtId="165" fontId="2" fillId="6" borderId="17" xfId="0" applyNumberFormat="1" applyFont="1" applyFill="1" applyBorder="1"/>
    <xf numFmtId="165" fontId="2" fillId="0" borderId="0" xfId="0" applyNumberFormat="1" applyFont="1" applyAlignment="1">
      <alignment horizontal="center" wrapText="1"/>
    </xf>
    <xf numFmtId="3" fontId="2" fillId="0" borderId="0" xfId="0" applyNumberFormat="1" applyFont="1" applyAlignment="1">
      <alignment horizontal="center"/>
    </xf>
    <xf numFmtId="3" fontId="2" fillId="6" borderId="9" xfId="0" applyNumberFormat="1" applyFont="1" applyFill="1" applyBorder="1" applyAlignment="1">
      <alignment horizontal="center"/>
    </xf>
    <xf numFmtId="0" fontId="2" fillId="0" borderId="9" xfId="3" applyFont="1" applyBorder="1" applyAlignment="1">
      <alignment horizontal="right" vertical="center"/>
    </xf>
    <xf numFmtId="0" fontId="2" fillId="0" borderId="0" xfId="0" applyFont="1" applyAlignment="1">
      <alignment horizontal="right"/>
    </xf>
    <xf numFmtId="0" fontId="11" fillId="0" borderId="0" xfId="0" applyFont="1" applyAlignment="1">
      <alignment horizontal="right"/>
    </xf>
    <xf numFmtId="0" fontId="12" fillId="0" borderId="0" xfId="0" applyFont="1" applyAlignment="1">
      <alignment horizontal="center"/>
    </xf>
    <xf numFmtId="0" fontId="11" fillId="6" borderId="9" xfId="0" applyFont="1" applyFill="1" applyBorder="1" applyAlignment="1">
      <alignment horizontal="center"/>
    </xf>
    <xf numFmtId="0" fontId="0" fillId="0" borderId="9" xfId="0" applyBorder="1" applyAlignment="1">
      <alignment horizontal="center"/>
    </xf>
    <xf numFmtId="0" fontId="2" fillId="0" borderId="0" xfId="0" applyFont="1" applyAlignment="1">
      <alignment horizontal="center"/>
    </xf>
    <xf numFmtId="0" fontId="12" fillId="3" borderId="7" xfId="0" applyFont="1" applyFill="1" applyBorder="1" applyAlignment="1" applyProtection="1">
      <alignment horizontal="center" shrinkToFit="1"/>
      <protection locked="0"/>
    </xf>
    <xf numFmtId="0" fontId="12" fillId="3" borderId="8" xfId="0" applyFont="1" applyFill="1" applyBorder="1" applyAlignment="1" applyProtection="1">
      <alignment horizontal="center" shrinkToFit="1"/>
      <protection locked="0"/>
    </xf>
    <xf numFmtId="0" fontId="22" fillId="3" borderId="9" xfId="0" applyFont="1" applyFill="1" applyBorder="1" applyAlignment="1" applyProtection="1">
      <alignment horizontal="left" wrapText="1"/>
      <protection locked="0"/>
    </xf>
    <xf numFmtId="0" fontId="2" fillId="0" borderId="9" xfId="3" applyFont="1" applyBorder="1" applyAlignment="1">
      <alignment horizontal="right" vertical="center"/>
    </xf>
    <xf numFmtId="174" fontId="2" fillId="0" borderId="11" xfId="3" applyNumberFormat="1" applyFont="1" applyBorder="1" applyAlignment="1">
      <alignment horizontal="left" vertical="center"/>
    </xf>
    <xf numFmtId="174" fontId="2" fillId="0" borderId="12" xfId="3" applyNumberFormat="1" applyFont="1" applyBorder="1" applyAlignment="1">
      <alignment horizontal="left" vertical="center"/>
    </xf>
    <xf numFmtId="174" fontId="2" fillId="0" borderId="10" xfId="3" applyNumberFormat="1" applyFont="1" applyBorder="1" applyAlignment="1">
      <alignment horizontal="left" vertical="center"/>
    </xf>
    <xf numFmtId="0" fontId="2" fillId="0" borderId="7" xfId="3" applyFont="1" applyBorder="1" applyAlignment="1">
      <alignment horizontal="right" vertical="center"/>
    </xf>
    <xf numFmtId="0" fontId="2" fillId="0" borderId="8" xfId="3" applyFont="1" applyBorder="1" applyAlignment="1">
      <alignment horizontal="right" vertical="center"/>
    </xf>
    <xf numFmtId="0" fontId="0" fillId="0" borderId="0" xfId="0" applyAlignment="1">
      <alignment horizontal="left"/>
    </xf>
    <xf numFmtId="0" fontId="0" fillId="0" borderId="0" xfId="0"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174" fontId="0" fillId="0" borderId="12" xfId="3" applyNumberFormat="1" applyFont="1" applyBorder="1" applyAlignment="1">
      <alignment horizontal="left" vertical="center"/>
    </xf>
    <xf numFmtId="174" fontId="0" fillId="0" borderId="10" xfId="3" applyNumberFormat="1" applyFont="1" applyBorder="1" applyAlignment="1">
      <alignment horizontal="left" vertical="center"/>
    </xf>
    <xf numFmtId="0" fontId="0" fillId="0" borderId="0" xfId="0" applyAlignment="1">
      <alignment horizontal="right" wrapText="1"/>
    </xf>
    <xf numFmtId="0" fontId="0" fillId="0" borderId="5" xfId="0" applyBorder="1" applyAlignment="1">
      <alignment horizontal="right" wrapText="1"/>
    </xf>
    <xf numFmtId="0" fontId="2" fillId="0" borderId="0" xfId="0" applyFont="1" applyAlignment="1">
      <alignment horizontal="right"/>
    </xf>
    <xf numFmtId="0" fontId="11" fillId="0" borderId="7" xfId="0" applyFont="1" applyBorder="1" applyAlignment="1">
      <alignment horizontal="center"/>
    </xf>
    <xf numFmtId="0" fontId="11" fillId="0" borderId="3" xfId="0" applyFont="1" applyBorder="1" applyAlignment="1">
      <alignment horizontal="center"/>
    </xf>
    <xf numFmtId="0" fontId="11" fillId="0" borderId="8" xfId="0" applyFont="1" applyBorder="1" applyAlignment="1">
      <alignment horizontal="center"/>
    </xf>
    <xf numFmtId="0" fontId="12" fillId="3" borderId="7" xfId="0" applyFont="1" applyFill="1" applyBorder="1" applyAlignment="1" applyProtection="1">
      <alignment horizontal="center" shrinkToFit="1"/>
      <protection locked="0"/>
    </xf>
    <xf numFmtId="0" fontId="12" fillId="3" borderId="8" xfId="0" applyFont="1" applyFill="1" applyBorder="1" applyAlignment="1" applyProtection="1">
      <alignment horizontal="center" shrinkToFit="1"/>
      <protection locked="0"/>
    </xf>
    <xf numFmtId="0" fontId="11" fillId="0" borderId="0" xfId="0" applyFont="1" applyAlignment="1">
      <alignment horizontal="right"/>
    </xf>
    <xf numFmtId="0" fontId="12" fillId="0" borderId="0" xfId="0" applyFont="1" applyAlignment="1">
      <alignment horizontal="center"/>
    </xf>
    <xf numFmtId="0" fontId="12" fillId="4" borderId="7" xfId="0" applyFont="1" applyFill="1" applyBorder="1" applyAlignment="1">
      <alignment horizontal="center" shrinkToFit="1"/>
    </xf>
    <xf numFmtId="0" fontId="12" fillId="4" borderId="8" xfId="0" applyFont="1" applyFill="1" applyBorder="1" applyAlignment="1">
      <alignment horizontal="center" shrinkToFit="1"/>
    </xf>
    <xf numFmtId="0" fontId="0" fillId="3" borderId="14" xfId="0"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15"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16"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11" fillId="0" borderId="7" xfId="0" applyFont="1" applyBorder="1" applyAlignment="1">
      <alignment horizontal="left" vertical="center"/>
    </xf>
    <xf numFmtId="0" fontId="11" fillId="0" borderId="3"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0" fillId="0" borderId="9" xfId="0" applyBorder="1" applyAlignment="1">
      <alignment horizontal="center"/>
    </xf>
    <xf numFmtId="0" fontId="0" fillId="3" borderId="9" xfId="0" applyFill="1" applyBorder="1" applyAlignment="1">
      <alignment horizontal="center"/>
    </xf>
    <xf numFmtId="0" fontId="2" fillId="0" borderId="2" xfId="0" applyFont="1" applyBorder="1" applyAlignment="1">
      <alignment horizontal="center"/>
    </xf>
    <xf numFmtId="0" fontId="0" fillId="3" borderId="19" xfId="0" applyFill="1" applyBorder="1" applyAlignment="1">
      <alignment horizontal="center"/>
    </xf>
    <xf numFmtId="0" fontId="0" fillId="6" borderId="10" xfId="0" applyFill="1" applyBorder="1" applyAlignment="1">
      <alignment horizontal="center"/>
    </xf>
    <xf numFmtId="0" fontId="2" fillId="6" borderId="16" xfId="0" applyFont="1" applyFill="1" applyBorder="1" applyAlignment="1">
      <alignment horizontal="center"/>
    </xf>
    <xf numFmtId="0" fontId="2" fillId="6" borderId="6" xfId="0" applyFont="1" applyFill="1" applyBorder="1" applyAlignment="1">
      <alignment horizontal="center"/>
    </xf>
    <xf numFmtId="0" fontId="2" fillId="0" borderId="0" xfId="0" applyFont="1" applyAlignment="1">
      <alignment horizontal="center"/>
    </xf>
    <xf numFmtId="0" fontId="12" fillId="4" borderId="9" xfId="0" applyFont="1" applyFill="1" applyBorder="1" applyAlignment="1" applyProtection="1">
      <alignment horizontal="left" indent="1"/>
    </xf>
    <xf numFmtId="0" fontId="12" fillId="4" borderId="7" xfId="0" applyFont="1" applyFill="1" applyBorder="1" applyAlignment="1" applyProtection="1">
      <alignment horizontal="center" shrinkToFit="1"/>
    </xf>
    <xf numFmtId="0" fontId="12" fillId="4" borderId="8" xfId="0" applyFont="1" applyFill="1" applyBorder="1" applyAlignment="1" applyProtection="1">
      <alignment horizontal="center" shrinkToFit="1"/>
    </xf>
    <xf numFmtId="165" fontId="12" fillId="6" borderId="9" xfId="0" applyNumberFormat="1" applyFont="1" applyFill="1" applyBorder="1" applyAlignment="1" applyProtection="1">
      <alignment horizontal="right"/>
    </xf>
    <xf numFmtId="164" fontId="12" fillId="6" borderId="18" xfId="0" applyNumberFormat="1" applyFont="1" applyFill="1" applyBorder="1" applyAlignment="1" applyProtection="1">
      <alignment horizontal="right"/>
    </xf>
    <xf numFmtId="0" fontId="12" fillId="6" borderId="9" xfId="0" applyFont="1" applyFill="1" applyBorder="1" applyAlignment="1" applyProtection="1">
      <alignment horizontal="center"/>
    </xf>
    <xf numFmtId="165" fontId="12" fillId="6" borderId="8" xfId="0" applyNumberFormat="1" applyFont="1" applyFill="1" applyBorder="1" applyAlignment="1" applyProtection="1">
      <alignment horizontal="right"/>
    </xf>
  </cellXfs>
  <cellStyles count="10">
    <cellStyle name="Currency" xfId="1" builtinId="4"/>
    <cellStyle name="Currency 5" xfId="4" xr:uid="{00000000-0005-0000-0000-000001000000}"/>
    <cellStyle name="Hyperlink" xfId="6" builtinId="8"/>
    <cellStyle name="Normal" xfId="0" builtinId="0"/>
    <cellStyle name="Normal 2" xfId="7" xr:uid="{00000000-0005-0000-0000-000004000000}"/>
    <cellStyle name="Normal 9" xfId="3" xr:uid="{00000000-0005-0000-0000-000005000000}"/>
    <cellStyle name="Normal_MAXCOST" xfId="8" xr:uid="{00000000-0005-0000-0000-000006000000}"/>
    <cellStyle name="Normal_MAXCOST 3" xfId="9" xr:uid="{00000000-0005-0000-0000-000007000000}"/>
    <cellStyle name="Percent" xfId="2" builtinId="5"/>
    <cellStyle name="Percent 6" xfId="5" xr:uid="{00000000-0005-0000-0000-000009000000}"/>
  </cellStyles>
  <dxfs count="8">
    <dxf>
      <font>
        <color rgb="FF006100"/>
      </font>
      <fill>
        <patternFill>
          <bgColor rgb="FFC6EFCE"/>
        </patternFill>
      </fill>
    </dxf>
    <dxf>
      <font>
        <color rgb="FF9C6500"/>
      </font>
      <fill>
        <patternFill>
          <bgColor rgb="FFFFEB9C"/>
        </patternFill>
      </fill>
    </dxf>
    <dxf>
      <fill>
        <patternFill>
          <bgColor rgb="FFFFCC99"/>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theme="0"/>
      </font>
      <fill>
        <patternFill>
          <bgColor theme="0"/>
        </patternFill>
      </fill>
      <border>
        <left/>
        <right/>
        <top/>
        <bottom/>
      </border>
    </dxf>
  </dxfs>
  <tableStyles count="0" defaultTableStyle="TableStyleMedium2" defaultPivotStyle="PivotStyleLight16"/>
  <colors>
    <mruColors>
      <color rgb="FF0000FF"/>
      <color rgb="FF00A550"/>
      <color rgb="FFFF9999"/>
      <color rgb="FFCC0000"/>
      <color rgb="FF99FF99"/>
      <color rgb="FF008000"/>
      <color rgb="FFFF0000"/>
      <color rgb="FF9BFF9B"/>
      <color rgb="FF00B050"/>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0/relationships/richValueRel" Target="richData/richValueRel.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s://www.huduser.gov/portal/datasets/home-datasets/files/HOME_IncomeLmts_State_NJ_2025.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hud.gov/sites/dfiles/PIH/documents/2024_Units_TDC_Limits.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www.hud.gov/sites/dfiles/PIH/documents/2024_Units_TDC_Limits.pdf" TargetMode="Externa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huduser.gov/portal/datasets/home-datasets/files/HOME_RentLimits_State_NJ_2025.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
  <sheetViews>
    <sheetView workbookViewId="0">
      <selection activeCell="I2" sqref="I2"/>
    </sheetView>
  </sheetViews>
  <sheetFormatPr defaultColWidth="9.140625" defaultRowHeight="15" outlineLevelCol="1" x14ac:dyDescent="0.25"/>
  <cols>
    <col min="1" max="1" width="46.28515625" bestFit="1" customWidth="1"/>
    <col min="2" max="2" width="14.42578125" bestFit="1" customWidth="1"/>
    <col min="7" max="7" width="17.85546875" bestFit="1" customWidth="1"/>
    <col min="8" max="8" width="19" bestFit="1" customWidth="1"/>
    <col min="9" max="10" width="14.42578125" customWidth="1"/>
    <col min="11" max="13" width="13.140625" hidden="1" customWidth="1" outlineLevel="1"/>
    <col min="14" max="14" width="11.42578125" hidden="1" customWidth="1" outlineLevel="1"/>
    <col min="15" max="15" width="9.140625" collapsed="1"/>
  </cols>
  <sheetData>
    <row r="1" spans="1:15" ht="37.5" customHeight="1" x14ac:dyDescent="0.25">
      <c r="A1" s="125" t="s">
        <v>0</v>
      </c>
      <c r="J1" s="127" t="e" vm="1">
        <v>#VALUE!</v>
      </c>
    </row>
    <row r="2" spans="1:15" ht="18.75" x14ac:dyDescent="0.3">
      <c r="A2" s="2" t="s">
        <v>1</v>
      </c>
      <c r="B2" s="170"/>
      <c r="C2" s="170"/>
      <c r="D2" s="170"/>
      <c r="E2" s="170"/>
      <c r="F2" s="170"/>
      <c r="G2" s="4"/>
      <c r="H2" s="2" t="s">
        <v>2</v>
      </c>
      <c r="I2" s="139"/>
      <c r="J2" s="4"/>
    </row>
    <row r="3" spans="1:15" x14ac:dyDescent="0.25">
      <c r="A3" s="132"/>
      <c r="B3" s="3"/>
      <c r="C3" s="4"/>
      <c r="D3" s="4"/>
      <c r="E3" s="4"/>
      <c r="F3" s="4"/>
      <c r="G3" s="4"/>
      <c r="H3" s="4"/>
      <c r="I3" s="4"/>
      <c r="J3" s="4"/>
    </row>
    <row r="4" spans="1:15" ht="30" customHeight="1" x14ac:dyDescent="0.25">
      <c r="A4" s="6" t="s">
        <v>3</v>
      </c>
      <c r="B4" s="7" t="s">
        <v>4</v>
      </c>
      <c r="C4" s="6" t="s">
        <v>5</v>
      </c>
      <c r="D4" s="6" t="s">
        <v>6</v>
      </c>
      <c r="E4" s="6" t="s">
        <v>7</v>
      </c>
      <c r="F4" s="6" t="s">
        <v>8</v>
      </c>
      <c r="G4" s="6" t="s">
        <v>9</v>
      </c>
      <c r="H4" s="6" t="s">
        <v>10</v>
      </c>
      <c r="I4" s="6" t="s">
        <v>11</v>
      </c>
      <c r="J4" s="6" t="s">
        <v>12</v>
      </c>
      <c r="K4" s="6" t="s">
        <v>13</v>
      </c>
      <c r="L4" s="6" t="s">
        <v>14</v>
      </c>
      <c r="M4" s="6" t="s">
        <v>15</v>
      </c>
      <c r="N4" s="6" t="s">
        <v>16</v>
      </c>
      <c r="O4" s="138"/>
    </row>
    <row r="5" spans="1:15" x14ac:dyDescent="0.25">
      <c r="A5" s="10"/>
      <c r="B5" s="8"/>
      <c r="C5" s="31"/>
      <c r="D5" s="8"/>
      <c r="E5" s="32"/>
      <c r="F5" s="9"/>
      <c r="G5" s="9"/>
      <c r="H5" s="9"/>
      <c r="I5" s="9"/>
      <c r="J5" s="9"/>
      <c r="K5" s="5"/>
      <c r="L5" s="5"/>
      <c r="M5" s="5"/>
      <c r="N5" s="5"/>
    </row>
    <row r="6" spans="1:15" x14ac:dyDescent="0.25">
      <c r="A6" s="10"/>
      <c r="B6" s="8"/>
      <c r="C6" s="31"/>
      <c r="D6" s="8"/>
      <c r="E6" s="32"/>
      <c r="F6" s="9"/>
      <c r="G6" s="9"/>
      <c r="H6" s="9"/>
      <c r="I6" s="9"/>
      <c r="J6" s="9"/>
      <c r="K6" s="5"/>
      <c r="L6" s="5"/>
      <c r="M6" s="5"/>
      <c r="N6" s="5"/>
    </row>
    <row r="7" spans="1:15" x14ac:dyDescent="0.25">
      <c r="A7" s="10"/>
      <c r="B7" s="8"/>
      <c r="C7" s="31"/>
      <c r="D7" s="8"/>
      <c r="E7" s="32"/>
      <c r="F7" s="9"/>
      <c r="G7" s="9"/>
      <c r="H7" s="9"/>
      <c r="I7" s="9"/>
      <c r="J7" s="9"/>
      <c r="K7" s="5"/>
      <c r="L7" s="5"/>
      <c r="M7" s="5"/>
      <c r="N7" s="5"/>
    </row>
    <row r="8" spans="1:15" x14ac:dyDescent="0.25">
      <c r="A8" s="10"/>
      <c r="B8" s="8"/>
      <c r="C8" s="31"/>
      <c r="D8" s="8"/>
      <c r="E8" s="32"/>
      <c r="F8" s="9"/>
      <c r="G8" s="9"/>
      <c r="H8" s="9"/>
      <c r="I8" s="9"/>
      <c r="J8" s="9"/>
      <c r="K8" s="5"/>
      <c r="L8" s="5"/>
      <c r="M8" s="5"/>
      <c r="N8" s="5"/>
    </row>
    <row r="9" spans="1:15" x14ac:dyDescent="0.25">
      <c r="A9" s="10"/>
      <c r="B9" s="8"/>
      <c r="C9" s="31"/>
      <c r="D9" s="8"/>
      <c r="E9" s="32"/>
      <c r="F9" s="9"/>
      <c r="G9" s="9"/>
      <c r="H9" s="9"/>
      <c r="I9" s="9"/>
      <c r="J9" s="9"/>
      <c r="K9" s="5"/>
      <c r="L9" s="5"/>
      <c r="M9" s="5"/>
      <c r="N9" s="5"/>
    </row>
    <row r="10" spans="1:15" x14ac:dyDescent="0.25">
      <c r="A10" s="10"/>
      <c r="B10" s="8"/>
      <c r="C10" s="31"/>
      <c r="D10" s="8"/>
      <c r="E10" s="32"/>
      <c r="F10" s="9"/>
      <c r="G10" s="9"/>
      <c r="H10" s="9"/>
      <c r="I10" s="9"/>
      <c r="J10" s="9"/>
      <c r="K10" s="5"/>
      <c r="L10" s="5"/>
      <c r="M10" s="5"/>
      <c r="N10" s="5"/>
    </row>
    <row r="11" spans="1:15" x14ac:dyDescent="0.25">
      <c r="A11" s="10"/>
      <c r="B11" s="8"/>
      <c r="C11" s="31"/>
      <c r="D11" s="8"/>
      <c r="E11" s="32"/>
      <c r="F11" s="9"/>
      <c r="G11" s="9"/>
      <c r="H11" s="9"/>
      <c r="I11" s="9"/>
      <c r="J11" s="9"/>
      <c r="K11" s="5"/>
      <c r="L11" s="5"/>
      <c r="M11" s="5"/>
      <c r="N11" s="5"/>
    </row>
    <row r="12" spans="1:15" x14ac:dyDescent="0.25">
      <c r="A12" s="10"/>
      <c r="B12" s="8"/>
      <c r="C12" s="31"/>
      <c r="D12" s="8"/>
      <c r="E12" s="32"/>
      <c r="F12" s="9"/>
      <c r="G12" s="9"/>
      <c r="H12" s="9"/>
      <c r="I12" s="9"/>
      <c r="J12" s="9"/>
      <c r="K12" s="5"/>
      <c r="L12" s="5"/>
      <c r="M12" s="5"/>
      <c r="N12" s="5"/>
    </row>
    <row r="13" spans="1:15" x14ac:dyDescent="0.25">
      <c r="A13" s="10"/>
      <c r="B13" s="8"/>
      <c r="C13" s="31"/>
      <c r="D13" s="8"/>
      <c r="E13" s="32"/>
      <c r="F13" s="9"/>
      <c r="G13" s="9"/>
      <c r="H13" s="9"/>
      <c r="I13" s="9"/>
      <c r="J13" s="9"/>
      <c r="K13" s="5"/>
      <c r="L13" s="5"/>
      <c r="M13" s="5"/>
      <c r="N13" s="5"/>
    </row>
    <row r="14" spans="1:15" x14ac:dyDescent="0.25">
      <c r="A14" s="10"/>
      <c r="B14" s="8"/>
      <c r="C14" s="31"/>
      <c r="D14" s="8"/>
      <c r="E14" s="32"/>
      <c r="F14" s="9"/>
      <c r="G14" s="9"/>
      <c r="H14" s="9"/>
      <c r="I14" s="9"/>
      <c r="J14" s="9"/>
      <c r="K14" s="5"/>
      <c r="L14" s="5"/>
      <c r="M14" s="5"/>
      <c r="N14" s="5"/>
    </row>
    <row r="15" spans="1:15" x14ac:dyDescent="0.25">
      <c r="E15" s="162" t="s">
        <v>17</v>
      </c>
      <c r="F15" s="53">
        <f>SUM(F5:F14)</f>
        <v>0</v>
      </c>
      <c r="G15" s="53"/>
      <c r="H15" s="53"/>
      <c r="I15" s="53">
        <f>SUM(I5:I14)</f>
        <v>0</v>
      </c>
      <c r="J15" s="53">
        <f>SUM(J5:J14)</f>
        <v>0</v>
      </c>
    </row>
  </sheetData>
  <sheetProtection algorithmName="SHA-512" hashValue="n4tMU6HMjPWxzHtOsl1sEwik2FKfBUcQ2i4BEvRZ+prIx56hfNJ7Z0ThYfenq6ZpGddAA+64aMqwbkrKG9yYSA==" saltValue="qKrMXfyZw1dezkou716V+Q==" spinCount="100000" sheet="1" selectLockedCells="1"/>
  <mergeCells count="1">
    <mergeCell ref="B2:F2"/>
  </mergeCells>
  <conditionalFormatting sqref="K4:O4 A4:J14">
    <cfRule type="expression" dxfId="7" priority="5" stopIfTrue="1">
      <formula>#REF!="No"</formula>
    </cfRule>
  </conditionalFormatting>
  <pageMargins left="0.25" right="0.25" top="0.25" bottom="0.75" header="0.3" footer="0.3"/>
  <pageSetup scale="81" fitToHeight="0"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Inputs!$A$2:$A$4</xm:f>
          </x14:formula1>
          <xm:sqref>G5:G14</xm:sqref>
        </x14:dataValidation>
        <x14:dataValidation type="list" allowBlank="1" showInputMessage="1" showErrorMessage="1" xr:uid="{00000000-0002-0000-0000-000001000000}">
          <x14:formula1>
            <xm:f>Inputs!$B$2:$B$4</xm:f>
          </x14:formula1>
          <xm:sqref>H5:H14</xm:sqref>
        </x14:dataValidation>
        <x14:dataValidation type="list" allowBlank="1" showInputMessage="1" showErrorMessage="1" xr:uid="{E3510E33-8487-4208-BCFB-6F537F3422D7}">
          <x14:formula1>
            <xm:f>Inputs!$K$2:$K$22</xm:f>
          </x14:formula1>
          <xm:sqref>I2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0A368-9951-4901-BD0B-B0150129FD18}">
  <dimension ref="A1:H56"/>
  <sheetViews>
    <sheetView workbookViewId="0">
      <selection activeCell="D15" sqref="D15"/>
    </sheetView>
  </sheetViews>
  <sheetFormatPr defaultRowHeight="15" x14ac:dyDescent="0.25"/>
  <cols>
    <col min="1" max="1" width="22" bestFit="1" customWidth="1"/>
    <col min="2" max="2" width="10.28515625" customWidth="1"/>
    <col min="3" max="6" width="10.28515625" bestFit="1" customWidth="1"/>
    <col min="8" max="8" width="21.85546875" bestFit="1" customWidth="1"/>
  </cols>
  <sheetData>
    <row r="1" spans="1:8" x14ac:dyDescent="0.25">
      <c r="A1" s="58" t="s">
        <v>316</v>
      </c>
    </row>
    <row r="3" spans="1:8" x14ac:dyDescent="0.25">
      <c r="A3" s="13" t="s">
        <v>317</v>
      </c>
      <c r="B3" s="66" t="s">
        <v>26</v>
      </c>
      <c r="C3" s="67" t="s">
        <v>147</v>
      </c>
      <c r="D3" s="59" t="s">
        <v>28</v>
      </c>
      <c r="E3" s="64" t="s">
        <v>29</v>
      </c>
      <c r="F3" s="64" t="s">
        <v>30</v>
      </c>
      <c r="H3" t="s">
        <v>317</v>
      </c>
    </row>
    <row r="4" spans="1:8" x14ac:dyDescent="0.25">
      <c r="A4" s="68" t="s">
        <v>148</v>
      </c>
      <c r="B4" s="65">
        <f>ROUNDUP(C4*0.75,0)</f>
        <v>32</v>
      </c>
      <c r="C4" s="65">
        <v>42</v>
      </c>
      <c r="D4" s="65">
        <v>57</v>
      </c>
      <c r="E4" s="65">
        <v>68</v>
      </c>
      <c r="F4" s="65">
        <v>85</v>
      </c>
      <c r="H4" t="s">
        <v>318</v>
      </c>
    </row>
    <row r="5" spans="1:8" x14ac:dyDescent="0.25">
      <c r="A5" s="68" t="s">
        <v>149</v>
      </c>
      <c r="B5" s="65">
        <f t="shared" ref="B5:B11" si="0">ROUNDUP(C5*0.75,0)</f>
        <v>46</v>
      </c>
      <c r="C5" s="65">
        <v>61</v>
      </c>
      <c r="D5" s="65">
        <v>83</v>
      </c>
      <c r="E5" s="65">
        <v>99</v>
      </c>
      <c r="F5" s="65">
        <v>125</v>
      </c>
      <c r="H5" t="s">
        <v>319</v>
      </c>
    </row>
    <row r="6" spans="1:8" x14ac:dyDescent="0.25">
      <c r="A6" s="68" t="s">
        <v>150</v>
      </c>
      <c r="B6" s="65">
        <f t="shared" si="0"/>
        <v>5</v>
      </c>
      <c r="C6" s="65">
        <v>6</v>
      </c>
      <c r="D6" s="65">
        <v>7</v>
      </c>
      <c r="E6" s="65">
        <v>9</v>
      </c>
      <c r="F6" s="65">
        <v>12</v>
      </c>
      <c r="H6" t="s">
        <v>320</v>
      </c>
    </row>
    <row r="7" spans="1:8" x14ac:dyDescent="0.25">
      <c r="A7" s="68" t="s">
        <v>151</v>
      </c>
      <c r="B7" s="65">
        <f t="shared" si="0"/>
        <v>9</v>
      </c>
      <c r="C7" s="65">
        <v>12</v>
      </c>
      <c r="D7" s="65">
        <v>16</v>
      </c>
      <c r="E7" s="65">
        <v>21</v>
      </c>
      <c r="F7" s="65">
        <v>26</v>
      </c>
      <c r="H7" t="s">
        <v>321</v>
      </c>
    </row>
    <row r="8" spans="1:8" x14ac:dyDescent="0.25">
      <c r="A8" s="68" t="s">
        <v>152</v>
      </c>
      <c r="B8" s="65">
        <f t="shared" si="0"/>
        <v>32</v>
      </c>
      <c r="C8" s="65">
        <v>42</v>
      </c>
      <c r="D8" s="65">
        <v>54</v>
      </c>
      <c r="E8" s="65">
        <v>72</v>
      </c>
      <c r="F8" s="65">
        <v>89</v>
      </c>
    </row>
    <row r="9" spans="1:8" x14ac:dyDescent="0.25">
      <c r="A9" s="68" t="s">
        <v>153</v>
      </c>
      <c r="B9" s="65">
        <f t="shared" si="0"/>
        <v>6</v>
      </c>
      <c r="C9" s="65">
        <v>7</v>
      </c>
      <c r="D9" s="65">
        <v>9</v>
      </c>
      <c r="E9" s="65">
        <v>12</v>
      </c>
      <c r="F9" s="65">
        <v>14</v>
      </c>
    </row>
    <row r="10" spans="1:8" x14ac:dyDescent="0.25">
      <c r="A10" s="68" t="s">
        <v>154</v>
      </c>
      <c r="B10" s="65">
        <f t="shared" si="0"/>
        <v>12</v>
      </c>
      <c r="C10" s="65">
        <v>15</v>
      </c>
      <c r="D10" s="65">
        <v>19</v>
      </c>
      <c r="E10" s="65">
        <v>25</v>
      </c>
      <c r="F10" s="65">
        <v>31</v>
      </c>
    </row>
    <row r="11" spans="1:8" x14ac:dyDescent="0.25">
      <c r="A11" s="68" t="s">
        <v>155</v>
      </c>
      <c r="B11" s="65">
        <f t="shared" si="0"/>
        <v>17</v>
      </c>
      <c r="C11" s="65">
        <v>22</v>
      </c>
      <c r="D11" s="65">
        <v>28</v>
      </c>
      <c r="E11" s="65">
        <v>38</v>
      </c>
      <c r="F11" s="65">
        <v>47</v>
      </c>
    </row>
    <row r="14" spans="1:8" x14ac:dyDescent="0.25">
      <c r="A14" s="13" t="s">
        <v>318</v>
      </c>
      <c r="B14" s="66" t="s">
        <v>26</v>
      </c>
      <c r="C14" s="67" t="s">
        <v>147</v>
      </c>
      <c r="D14" s="59" t="s">
        <v>28</v>
      </c>
      <c r="E14" s="64" t="s">
        <v>29</v>
      </c>
      <c r="F14" s="64" t="s">
        <v>30</v>
      </c>
    </row>
    <row r="15" spans="1:8" x14ac:dyDescent="0.25">
      <c r="A15" s="68" t="s">
        <v>148</v>
      </c>
      <c r="B15" s="65">
        <f>ROUNDUP(C15*0.75,0)</f>
        <v>28</v>
      </c>
      <c r="C15" s="65">
        <v>37</v>
      </c>
      <c r="D15" s="65">
        <v>47</v>
      </c>
      <c r="E15" s="65">
        <v>63</v>
      </c>
      <c r="F15" s="65">
        <v>78</v>
      </c>
    </row>
    <row r="16" spans="1:8" x14ac:dyDescent="0.25">
      <c r="A16" s="68" t="s">
        <v>149</v>
      </c>
      <c r="B16" s="65">
        <f t="shared" ref="B16:B22" si="1">ROUNDUP(C16*0.75,0)</f>
        <v>41</v>
      </c>
      <c r="C16" s="65">
        <v>54</v>
      </c>
      <c r="D16" s="65">
        <v>69</v>
      </c>
      <c r="E16" s="65">
        <v>92</v>
      </c>
      <c r="F16" s="65">
        <v>114</v>
      </c>
    </row>
    <row r="17" spans="1:6" x14ac:dyDescent="0.25">
      <c r="A17" s="68" t="s">
        <v>150</v>
      </c>
      <c r="B17" s="65">
        <f t="shared" si="1"/>
        <v>5</v>
      </c>
      <c r="C17" s="65">
        <v>6</v>
      </c>
      <c r="D17" s="65">
        <v>7</v>
      </c>
      <c r="E17" s="65">
        <v>9</v>
      </c>
      <c r="F17" s="65">
        <v>12</v>
      </c>
    </row>
    <row r="18" spans="1:6" x14ac:dyDescent="0.25">
      <c r="A18" s="68" t="s">
        <v>151</v>
      </c>
      <c r="B18" s="65">
        <f t="shared" si="1"/>
        <v>9</v>
      </c>
      <c r="C18" s="65">
        <v>12</v>
      </c>
      <c r="D18" s="65">
        <v>16</v>
      </c>
      <c r="E18" s="65">
        <v>21</v>
      </c>
      <c r="F18" s="65">
        <v>26</v>
      </c>
    </row>
    <row r="19" spans="1:6" x14ac:dyDescent="0.25">
      <c r="A19" s="68" t="s">
        <v>152</v>
      </c>
      <c r="B19" s="65">
        <f t="shared" si="1"/>
        <v>32</v>
      </c>
      <c r="C19" s="65">
        <v>42</v>
      </c>
      <c r="D19" s="65">
        <v>54</v>
      </c>
      <c r="E19" s="65">
        <v>72</v>
      </c>
      <c r="F19" s="65">
        <v>89</v>
      </c>
    </row>
    <row r="20" spans="1:6" x14ac:dyDescent="0.25">
      <c r="A20" s="68" t="s">
        <v>153</v>
      </c>
      <c r="B20" s="65">
        <f t="shared" si="1"/>
        <v>6</v>
      </c>
      <c r="C20" s="65">
        <v>7</v>
      </c>
      <c r="D20" s="65">
        <v>9</v>
      </c>
      <c r="E20" s="65">
        <v>12</v>
      </c>
      <c r="F20" s="65">
        <v>14</v>
      </c>
    </row>
    <row r="21" spans="1:6" x14ac:dyDescent="0.25">
      <c r="A21" s="68" t="s">
        <v>154</v>
      </c>
      <c r="B21" s="65">
        <f t="shared" si="1"/>
        <v>12</v>
      </c>
      <c r="C21" s="65">
        <v>15</v>
      </c>
      <c r="D21" s="65">
        <v>19</v>
      </c>
      <c r="E21" s="65">
        <v>25</v>
      </c>
      <c r="F21" s="65">
        <v>31</v>
      </c>
    </row>
    <row r="22" spans="1:6" x14ac:dyDescent="0.25">
      <c r="A22" s="68" t="s">
        <v>155</v>
      </c>
      <c r="B22" s="65">
        <f t="shared" si="1"/>
        <v>10</v>
      </c>
      <c r="C22" s="65">
        <v>13</v>
      </c>
      <c r="D22" s="65">
        <v>16</v>
      </c>
      <c r="E22" s="65">
        <v>22</v>
      </c>
      <c r="F22" s="65">
        <v>27</v>
      </c>
    </row>
    <row r="23" spans="1:6" x14ac:dyDescent="0.25">
      <c r="A23" s="135"/>
      <c r="B23" s="136"/>
      <c r="C23" s="136"/>
      <c r="D23" s="136"/>
      <c r="E23" s="136"/>
      <c r="F23" s="136"/>
    </row>
    <row r="25" spans="1:6" x14ac:dyDescent="0.25">
      <c r="A25" s="13" t="s">
        <v>319</v>
      </c>
      <c r="B25" s="66" t="s">
        <v>26</v>
      </c>
      <c r="C25" s="67" t="s">
        <v>147</v>
      </c>
      <c r="D25" s="59" t="s">
        <v>28</v>
      </c>
      <c r="E25" s="64" t="s">
        <v>29</v>
      </c>
      <c r="F25" s="64" t="s">
        <v>30</v>
      </c>
    </row>
    <row r="26" spans="1:6" x14ac:dyDescent="0.25">
      <c r="A26" s="68" t="s">
        <v>148</v>
      </c>
      <c r="B26" s="65">
        <f>ROUNDUP(C26*0.75,0)</f>
        <v>24</v>
      </c>
      <c r="C26" s="65">
        <v>32</v>
      </c>
      <c r="D26" s="65">
        <v>42</v>
      </c>
      <c r="E26" s="65">
        <v>57</v>
      </c>
      <c r="F26" s="65">
        <v>71</v>
      </c>
    </row>
    <row r="27" spans="1:6" x14ac:dyDescent="0.25">
      <c r="A27" s="68" t="s">
        <v>149</v>
      </c>
      <c r="B27" s="65">
        <f t="shared" ref="B27:B33" si="2">ROUNDUP(C27*0.75,0)</f>
        <v>35</v>
      </c>
      <c r="C27" s="65">
        <v>46</v>
      </c>
      <c r="D27" s="65">
        <v>62</v>
      </c>
      <c r="E27" s="65">
        <v>84</v>
      </c>
      <c r="F27" s="65">
        <v>104</v>
      </c>
    </row>
    <row r="28" spans="1:6" x14ac:dyDescent="0.25">
      <c r="A28" s="68" t="s">
        <v>150</v>
      </c>
      <c r="B28" s="65">
        <f t="shared" si="2"/>
        <v>5</v>
      </c>
      <c r="C28" s="65">
        <v>6</v>
      </c>
      <c r="D28" s="65">
        <v>7</v>
      </c>
      <c r="E28" s="65">
        <v>9</v>
      </c>
      <c r="F28" s="65">
        <v>12</v>
      </c>
    </row>
    <row r="29" spans="1:6" x14ac:dyDescent="0.25">
      <c r="A29" s="68" t="s">
        <v>151</v>
      </c>
      <c r="B29" s="65">
        <f t="shared" si="2"/>
        <v>9</v>
      </c>
      <c r="C29" s="65">
        <v>12</v>
      </c>
      <c r="D29" s="65">
        <v>16</v>
      </c>
      <c r="E29" s="65">
        <v>21</v>
      </c>
      <c r="F29" s="65">
        <v>26</v>
      </c>
    </row>
    <row r="30" spans="1:6" x14ac:dyDescent="0.25">
      <c r="A30" s="68" t="s">
        <v>152</v>
      </c>
      <c r="B30" s="65">
        <f t="shared" si="2"/>
        <v>32</v>
      </c>
      <c r="C30" s="65">
        <v>42</v>
      </c>
      <c r="D30" s="65">
        <v>54</v>
      </c>
      <c r="E30" s="65">
        <v>73</v>
      </c>
      <c r="F30" s="65">
        <v>89</v>
      </c>
    </row>
    <row r="31" spans="1:6" x14ac:dyDescent="0.25">
      <c r="A31" s="68" t="s">
        <v>153</v>
      </c>
      <c r="B31" s="65">
        <f t="shared" si="2"/>
        <v>6</v>
      </c>
      <c r="C31" s="65">
        <v>7</v>
      </c>
      <c r="D31" s="65">
        <v>9</v>
      </c>
      <c r="E31" s="65">
        <v>12</v>
      </c>
      <c r="F31" s="65">
        <v>14</v>
      </c>
    </row>
    <row r="32" spans="1:6" x14ac:dyDescent="0.25">
      <c r="A32" s="68" t="s">
        <v>154</v>
      </c>
      <c r="B32" s="65">
        <f t="shared" si="2"/>
        <v>12</v>
      </c>
      <c r="C32" s="65">
        <v>15</v>
      </c>
      <c r="D32" s="65">
        <v>19</v>
      </c>
      <c r="E32" s="65">
        <v>25</v>
      </c>
      <c r="F32" s="65">
        <v>31</v>
      </c>
    </row>
    <row r="33" spans="1:6" x14ac:dyDescent="0.25">
      <c r="A33" s="68" t="s">
        <v>155</v>
      </c>
      <c r="B33" s="65">
        <f t="shared" si="2"/>
        <v>10</v>
      </c>
      <c r="C33" s="65">
        <v>13</v>
      </c>
      <c r="D33" s="65">
        <v>16</v>
      </c>
      <c r="E33" s="65">
        <v>22</v>
      </c>
      <c r="F33" s="65">
        <v>27</v>
      </c>
    </row>
    <row r="36" spans="1:6" x14ac:dyDescent="0.25">
      <c r="A36" s="13" t="s">
        <v>320</v>
      </c>
      <c r="B36" s="66" t="s">
        <v>26</v>
      </c>
      <c r="C36" s="67" t="s">
        <v>147</v>
      </c>
      <c r="D36" s="59" t="s">
        <v>28</v>
      </c>
      <c r="E36" s="64" t="s">
        <v>29</v>
      </c>
      <c r="F36" s="64" t="s">
        <v>30</v>
      </c>
    </row>
    <row r="37" spans="1:6" x14ac:dyDescent="0.25">
      <c r="A37" s="68" t="s">
        <v>148</v>
      </c>
      <c r="B37" s="65">
        <f>ROUNDUP(C37*0.75,0)</f>
        <v>26</v>
      </c>
      <c r="C37" s="65">
        <v>34</v>
      </c>
      <c r="D37" s="65">
        <v>45</v>
      </c>
      <c r="E37" s="65">
        <v>60</v>
      </c>
      <c r="F37" s="65">
        <v>74</v>
      </c>
    </row>
    <row r="38" spans="1:6" x14ac:dyDescent="0.25">
      <c r="A38" s="68" t="s">
        <v>149</v>
      </c>
      <c r="B38" s="65">
        <f t="shared" ref="B38:B44" si="3">ROUNDUP(C38*0.75,0)</f>
        <v>38</v>
      </c>
      <c r="C38" s="65">
        <v>50</v>
      </c>
      <c r="D38" s="65">
        <v>66</v>
      </c>
      <c r="E38" s="65">
        <v>88</v>
      </c>
      <c r="F38" s="65">
        <v>108</v>
      </c>
    </row>
    <row r="39" spans="1:6" x14ac:dyDescent="0.25">
      <c r="A39" s="68" t="s">
        <v>150</v>
      </c>
      <c r="B39" s="65">
        <f t="shared" si="3"/>
        <v>5</v>
      </c>
      <c r="C39" s="65">
        <v>6</v>
      </c>
      <c r="D39" s="65">
        <v>7</v>
      </c>
      <c r="E39" s="65">
        <v>9</v>
      </c>
      <c r="F39" s="65">
        <v>12</v>
      </c>
    </row>
    <row r="40" spans="1:6" x14ac:dyDescent="0.25">
      <c r="A40" s="68" t="s">
        <v>151</v>
      </c>
      <c r="B40" s="65">
        <f t="shared" si="3"/>
        <v>9</v>
      </c>
      <c r="C40" s="65">
        <v>12</v>
      </c>
      <c r="D40" s="65">
        <v>16</v>
      </c>
      <c r="E40" s="65">
        <v>21</v>
      </c>
      <c r="F40" s="65">
        <v>26</v>
      </c>
    </row>
    <row r="41" spans="1:6" x14ac:dyDescent="0.25">
      <c r="A41" s="68" t="s">
        <v>152</v>
      </c>
      <c r="B41" s="65">
        <f t="shared" si="3"/>
        <v>32</v>
      </c>
      <c r="C41" s="65">
        <v>42</v>
      </c>
      <c r="D41" s="65">
        <v>54</v>
      </c>
      <c r="E41" s="65">
        <v>72</v>
      </c>
      <c r="F41" s="65">
        <v>89</v>
      </c>
    </row>
    <row r="42" spans="1:6" x14ac:dyDescent="0.25">
      <c r="A42" s="68" t="s">
        <v>153</v>
      </c>
      <c r="B42" s="65">
        <f t="shared" si="3"/>
        <v>6</v>
      </c>
      <c r="C42" s="65">
        <v>7</v>
      </c>
      <c r="D42" s="65">
        <v>9</v>
      </c>
      <c r="E42" s="65">
        <v>12</v>
      </c>
      <c r="F42" s="65">
        <v>14</v>
      </c>
    </row>
    <row r="43" spans="1:6" x14ac:dyDescent="0.25">
      <c r="A43" s="68" t="s">
        <v>154</v>
      </c>
      <c r="B43" s="65">
        <f t="shared" si="3"/>
        <v>12</v>
      </c>
      <c r="C43" s="65">
        <v>15</v>
      </c>
      <c r="D43" s="65">
        <v>19</v>
      </c>
      <c r="E43" s="65">
        <v>25</v>
      </c>
      <c r="F43" s="65">
        <v>31</v>
      </c>
    </row>
    <row r="44" spans="1:6" x14ac:dyDescent="0.25">
      <c r="A44" s="68" t="s">
        <v>155</v>
      </c>
      <c r="B44" s="65">
        <f t="shared" si="3"/>
        <v>9</v>
      </c>
      <c r="C44" s="65">
        <v>12</v>
      </c>
      <c r="D44" s="65">
        <v>15</v>
      </c>
      <c r="E44" s="65">
        <v>20</v>
      </c>
      <c r="F44" s="65">
        <v>25</v>
      </c>
    </row>
    <row r="45" spans="1:6" x14ac:dyDescent="0.25">
      <c r="C45" s="137"/>
    </row>
    <row r="46" spans="1:6" x14ac:dyDescent="0.25">
      <c r="A46" s="13" t="s">
        <v>321</v>
      </c>
      <c r="B46" s="66" t="s">
        <v>26</v>
      </c>
      <c r="C46" s="67" t="s">
        <v>147</v>
      </c>
      <c r="D46" s="59" t="s">
        <v>28</v>
      </c>
      <c r="E46" s="64" t="s">
        <v>29</v>
      </c>
      <c r="F46" s="64" t="s">
        <v>30</v>
      </c>
    </row>
    <row r="47" spans="1:6" x14ac:dyDescent="0.25">
      <c r="A47" s="68" t="s">
        <v>148</v>
      </c>
      <c r="B47" s="65">
        <f>ROUNDUP(C47*0.75,0)</f>
        <v>25</v>
      </c>
      <c r="C47" s="65">
        <v>33</v>
      </c>
      <c r="D47" s="65">
        <v>37</v>
      </c>
      <c r="E47" s="65">
        <v>44</v>
      </c>
      <c r="F47" s="65">
        <v>53</v>
      </c>
    </row>
    <row r="48" spans="1:6" x14ac:dyDescent="0.25">
      <c r="A48" s="68" t="s">
        <v>149</v>
      </c>
      <c r="B48" s="65">
        <f t="shared" ref="B48:B54" si="4">ROUNDUP(C48*0.75,0)</f>
        <v>32</v>
      </c>
      <c r="C48" s="65">
        <v>42</v>
      </c>
      <c r="D48" s="65">
        <v>52</v>
      </c>
      <c r="E48" s="65">
        <v>63</v>
      </c>
      <c r="F48" s="65">
        <v>78</v>
      </c>
    </row>
    <row r="49" spans="1:6" x14ac:dyDescent="0.25">
      <c r="A49" s="68" t="s">
        <v>150</v>
      </c>
      <c r="B49" s="65">
        <f t="shared" si="4"/>
        <v>5</v>
      </c>
      <c r="C49" s="65">
        <v>6</v>
      </c>
      <c r="D49" s="65">
        <v>7</v>
      </c>
      <c r="E49" s="65">
        <v>9</v>
      </c>
      <c r="F49" s="65">
        <v>12</v>
      </c>
    </row>
    <row r="50" spans="1:6" x14ac:dyDescent="0.25">
      <c r="A50" s="68" t="s">
        <v>151</v>
      </c>
      <c r="B50" s="65">
        <f t="shared" si="4"/>
        <v>9</v>
      </c>
      <c r="C50" s="65">
        <v>12</v>
      </c>
      <c r="D50" s="65">
        <v>16</v>
      </c>
      <c r="E50" s="65">
        <v>21</v>
      </c>
      <c r="F50" s="65">
        <v>26</v>
      </c>
    </row>
    <row r="51" spans="1:6" x14ac:dyDescent="0.25">
      <c r="A51" s="68" t="s">
        <v>152</v>
      </c>
      <c r="B51" s="65">
        <f t="shared" si="4"/>
        <v>32</v>
      </c>
      <c r="C51" s="65">
        <v>42</v>
      </c>
      <c r="D51" s="65">
        <v>54</v>
      </c>
      <c r="E51" s="65">
        <v>72</v>
      </c>
      <c r="F51" s="65">
        <v>89</v>
      </c>
    </row>
    <row r="52" spans="1:6" x14ac:dyDescent="0.25">
      <c r="A52" s="68" t="s">
        <v>153</v>
      </c>
      <c r="B52" s="65">
        <f t="shared" si="4"/>
        <v>6</v>
      </c>
      <c r="C52" s="65">
        <v>7</v>
      </c>
      <c r="D52" s="65">
        <v>9</v>
      </c>
      <c r="E52" s="65">
        <v>12</v>
      </c>
      <c r="F52" s="65">
        <v>14</v>
      </c>
    </row>
    <row r="53" spans="1:6" x14ac:dyDescent="0.25">
      <c r="A53" s="68" t="s">
        <v>154</v>
      </c>
      <c r="B53" s="65">
        <f t="shared" si="4"/>
        <v>12</v>
      </c>
      <c r="C53" s="65">
        <v>15</v>
      </c>
      <c r="D53" s="65">
        <v>19</v>
      </c>
      <c r="E53" s="65">
        <v>25</v>
      </c>
      <c r="F53" s="65">
        <v>31</v>
      </c>
    </row>
    <row r="54" spans="1:6" x14ac:dyDescent="0.25">
      <c r="A54" s="68" t="s">
        <v>155</v>
      </c>
      <c r="B54" s="65">
        <f t="shared" si="4"/>
        <v>9</v>
      </c>
      <c r="C54" s="65">
        <v>12</v>
      </c>
      <c r="D54" s="65">
        <v>15</v>
      </c>
      <c r="E54" s="65">
        <v>20</v>
      </c>
      <c r="F54" s="65">
        <v>25</v>
      </c>
    </row>
    <row r="56" spans="1:6" x14ac:dyDescent="0.25">
      <c r="A56" s="134" t="s">
        <v>322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6BDB6-DCD7-4645-BAC1-64771CAD386D}">
  <dimension ref="A1:J28"/>
  <sheetViews>
    <sheetView workbookViewId="0">
      <selection activeCell="J28" sqref="J28"/>
    </sheetView>
  </sheetViews>
  <sheetFormatPr defaultRowHeight="15" x14ac:dyDescent="0.25"/>
  <cols>
    <col min="1" max="1" width="55" bestFit="1" customWidth="1"/>
    <col min="6" max="6" width="9.140625" customWidth="1"/>
    <col min="10" max="10" width="76.140625" bestFit="1" customWidth="1"/>
  </cols>
  <sheetData>
    <row r="1" spans="1:10" x14ac:dyDescent="0.25">
      <c r="A1" s="58" t="s">
        <v>323</v>
      </c>
    </row>
    <row r="2" spans="1:10" x14ac:dyDescent="0.25">
      <c r="B2" s="216" t="s">
        <v>324</v>
      </c>
      <c r="C2" s="216"/>
      <c r="D2" s="216"/>
      <c r="E2" s="216"/>
      <c r="F2" s="216"/>
      <c r="G2" s="216"/>
      <c r="H2" s="216"/>
      <c r="I2" s="216"/>
    </row>
    <row r="3" spans="1:10" x14ac:dyDescent="0.25">
      <c r="B3" s="167">
        <v>1</v>
      </c>
      <c r="C3" s="167">
        <v>2</v>
      </c>
      <c r="D3" s="167">
        <v>3</v>
      </c>
      <c r="E3" s="167">
        <v>4</v>
      </c>
      <c r="F3" s="167">
        <v>5</v>
      </c>
      <c r="G3" s="167">
        <v>6</v>
      </c>
      <c r="H3" s="167">
        <v>7</v>
      </c>
      <c r="I3" s="167">
        <v>8</v>
      </c>
      <c r="J3" s="58" t="s">
        <v>280</v>
      </c>
    </row>
    <row r="4" spans="1:10" x14ac:dyDescent="0.25">
      <c r="A4" t="s">
        <v>325</v>
      </c>
      <c r="B4" s="124">
        <v>44000</v>
      </c>
      <c r="C4" s="124">
        <v>50300</v>
      </c>
      <c r="D4" s="124">
        <v>56550</v>
      </c>
      <c r="E4" s="124">
        <v>62850</v>
      </c>
      <c r="F4" s="124">
        <v>67900</v>
      </c>
      <c r="G4" s="124">
        <v>72950</v>
      </c>
      <c r="H4" s="124">
        <v>77950</v>
      </c>
      <c r="I4" s="124">
        <v>83000</v>
      </c>
      <c r="J4" t="s">
        <v>282</v>
      </c>
    </row>
    <row r="5" spans="1:10" x14ac:dyDescent="0.25">
      <c r="A5" t="s">
        <v>326</v>
      </c>
      <c r="B5" s="124">
        <v>52800</v>
      </c>
      <c r="C5" s="124">
        <v>603360</v>
      </c>
      <c r="D5" s="124">
        <v>67860</v>
      </c>
      <c r="E5" s="124">
        <v>75420</v>
      </c>
      <c r="F5" s="124">
        <v>81480</v>
      </c>
      <c r="G5" s="124">
        <v>87540</v>
      </c>
      <c r="H5" s="124">
        <v>93540</v>
      </c>
      <c r="I5" s="124">
        <v>99600</v>
      </c>
      <c r="J5" t="s">
        <v>282</v>
      </c>
    </row>
    <row r="6" spans="1:10" x14ac:dyDescent="0.25">
      <c r="A6" t="s">
        <v>327</v>
      </c>
      <c r="B6" s="124">
        <v>35100</v>
      </c>
      <c r="C6" s="124">
        <v>40100</v>
      </c>
      <c r="D6" s="124">
        <v>45100</v>
      </c>
      <c r="E6" s="124">
        <v>50100</v>
      </c>
      <c r="F6" s="124">
        <v>54150</v>
      </c>
      <c r="G6" s="124">
        <v>58150</v>
      </c>
      <c r="H6" s="124">
        <v>62150</v>
      </c>
      <c r="I6" s="124">
        <v>66150</v>
      </c>
      <c r="J6" t="s">
        <v>285</v>
      </c>
    </row>
    <row r="7" spans="1:10" x14ac:dyDescent="0.25">
      <c r="A7" t="s">
        <v>328</v>
      </c>
      <c r="B7" s="124">
        <v>42120</v>
      </c>
      <c r="C7" s="124">
        <v>48120</v>
      </c>
      <c r="D7" s="124">
        <v>54120</v>
      </c>
      <c r="E7" s="124">
        <v>60120</v>
      </c>
      <c r="F7" s="124">
        <v>64980</v>
      </c>
      <c r="G7" s="124">
        <v>69780</v>
      </c>
      <c r="H7" s="124">
        <v>74580</v>
      </c>
      <c r="I7" s="124">
        <v>79380</v>
      </c>
      <c r="J7" t="s">
        <v>285</v>
      </c>
    </row>
    <row r="8" spans="1:10" x14ac:dyDescent="0.25">
      <c r="A8" t="s">
        <v>329</v>
      </c>
      <c r="B8" s="124">
        <v>42250</v>
      </c>
      <c r="C8" s="124">
        <v>48250</v>
      </c>
      <c r="D8" s="124">
        <v>54300</v>
      </c>
      <c r="E8" s="124">
        <v>60350</v>
      </c>
      <c r="F8" s="124">
        <v>65200</v>
      </c>
      <c r="G8" s="124">
        <v>70000</v>
      </c>
      <c r="H8" s="124">
        <v>74850</v>
      </c>
      <c r="I8" s="124">
        <v>79650</v>
      </c>
      <c r="J8" t="s">
        <v>288</v>
      </c>
    </row>
    <row r="9" spans="1:10" x14ac:dyDescent="0.25">
      <c r="A9" t="s">
        <v>330</v>
      </c>
      <c r="B9" s="124">
        <v>50700</v>
      </c>
      <c r="C9" s="124">
        <v>57900</v>
      </c>
      <c r="D9" s="124">
        <v>65160</v>
      </c>
      <c r="E9" s="124">
        <v>72420</v>
      </c>
      <c r="F9" s="124">
        <v>78240</v>
      </c>
      <c r="G9" s="124">
        <v>84000</v>
      </c>
      <c r="H9" s="124">
        <v>89820</v>
      </c>
      <c r="I9" s="124">
        <v>95580</v>
      </c>
      <c r="J9" t="s">
        <v>288</v>
      </c>
    </row>
    <row r="10" spans="1:10" x14ac:dyDescent="0.25">
      <c r="A10" t="s">
        <v>331</v>
      </c>
      <c r="B10" s="124">
        <v>48000</v>
      </c>
      <c r="C10" s="124">
        <v>54850</v>
      </c>
      <c r="D10" s="124">
        <v>61700</v>
      </c>
      <c r="E10" s="124">
        <v>68550</v>
      </c>
      <c r="F10" s="124">
        <v>74050</v>
      </c>
      <c r="G10" s="124">
        <v>79550</v>
      </c>
      <c r="H10" s="124">
        <v>85050</v>
      </c>
      <c r="I10" s="124">
        <v>90500</v>
      </c>
      <c r="J10" t="s">
        <v>291</v>
      </c>
    </row>
    <row r="11" spans="1:10" x14ac:dyDescent="0.25">
      <c r="A11" t="s">
        <v>332</v>
      </c>
      <c r="B11" s="124">
        <v>57600</v>
      </c>
      <c r="C11" s="124">
        <v>65820</v>
      </c>
      <c r="D11" s="124">
        <v>74040</v>
      </c>
      <c r="E11" s="124">
        <v>82260</v>
      </c>
      <c r="F11" s="124">
        <v>88860</v>
      </c>
      <c r="G11" s="124">
        <v>95460</v>
      </c>
      <c r="H11" s="124">
        <v>102060</v>
      </c>
      <c r="I11" s="124">
        <v>108600</v>
      </c>
      <c r="J11" t="s">
        <v>291</v>
      </c>
    </row>
    <row r="12" spans="1:10" x14ac:dyDescent="0.25">
      <c r="A12" t="s">
        <v>333</v>
      </c>
      <c r="B12" s="124">
        <v>56280</v>
      </c>
      <c r="C12" s="124">
        <v>64320</v>
      </c>
      <c r="D12" s="124">
        <v>72360</v>
      </c>
      <c r="E12" s="124">
        <v>80400</v>
      </c>
      <c r="F12" s="124">
        <v>86880</v>
      </c>
      <c r="G12" s="124">
        <v>93300</v>
      </c>
      <c r="H12" s="124">
        <v>99720</v>
      </c>
      <c r="I12" s="124">
        <v>106140</v>
      </c>
      <c r="J12" t="s">
        <v>294</v>
      </c>
    </row>
    <row r="13" spans="1:10" x14ac:dyDescent="0.25">
      <c r="A13" t="s">
        <v>334</v>
      </c>
      <c r="B13" s="124">
        <v>56280</v>
      </c>
      <c r="C13" s="124">
        <v>64320</v>
      </c>
      <c r="D13" s="124">
        <v>72360</v>
      </c>
      <c r="E13" s="124">
        <v>80400</v>
      </c>
      <c r="F13" s="124">
        <v>78860</v>
      </c>
      <c r="G13" s="124">
        <v>95460</v>
      </c>
      <c r="H13" s="124">
        <v>102060</v>
      </c>
      <c r="I13" s="124">
        <v>108600</v>
      </c>
      <c r="J13" t="s">
        <v>294</v>
      </c>
    </row>
    <row r="14" spans="1:10" x14ac:dyDescent="0.25">
      <c r="A14" t="s">
        <v>335</v>
      </c>
      <c r="B14" s="124">
        <v>53700</v>
      </c>
      <c r="C14" s="124">
        <v>61400</v>
      </c>
      <c r="D14" s="124">
        <v>69050</v>
      </c>
      <c r="E14" s="124">
        <v>76700</v>
      </c>
      <c r="F14" s="124">
        <v>82850</v>
      </c>
      <c r="G14" s="124">
        <v>89000</v>
      </c>
      <c r="H14" s="124">
        <v>95150</v>
      </c>
      <c r="I14" s="124">
        <v>101250</v>
      </c>
      <c r="J14" t="s">
        <v>297</v>
      </c>
    </row>
    <row r="15" spans="1:10" x14ac:dyDescent="0.25">
      <c r="A15" t="s">
        <v>336</v>
      </c>
      <c r="B15" s="124">
        <v>64440</v>
      </c>
      <c r="C15" s="124">
        <v>73680</v>
      </c>
      <c r="D15" s="124">
        <v>82860</v>
      </c>
      <c r="E15" s="124">
        <v>92040</v>
      </c>
      <c r="F15" s="124">
        <v>99420</v>
      </c>
      <c r="G15" s="124">
        <v>106800</v>
      </c>
      <c r="H15" s="124">
        <v>114180</v>
      </c>
      <c r="I15" s="124">
        <v>121500</v>
      </c>
      <c r="J15" t="s">
        <v>297</v>
      </c>
    </row>
    <row r="16" spans="1:10" x14ac:dyDescent="0.25">
      <c r="A16" t="s">
        <v>337</v>
      </c>
      <c r="B16" s="124">
        <v>47900</v>
      </c>
      <c r="C16" s="124">
        <v>54750</v>
      </c>
      <c r="D16" s="124">
        <v>61600</v>
      </c>
      <c r="E16" s="124">
        <v>68400</v>
      </c>
      <c r="F16" s="124">
        <v>73900</v>
      </c>
      <c r="G16" s="124">
        <v>79350</v>
      </c>
      <c r="H16" s="124">
        <v>84850</v>
      </c>
      <c r="I16" s="124">
        <v>90300</v>
      </c>
      <c r="J16" t="s">
        <v>300</v>
      </c>
    </row>
    <row r="17" spans="1:10" x14ac:dyDescent="0.25">
      <c r="A17" t="s">
        <v>338</v>
      </c>
      <c r="B17" s="124">
        <v>64440</v>
      </c>
      <c r="C17" s="124">
        <v>73680</v>
      </c>
      <c r="D17" s="124">
        <v>82860</v>
      </c>
      <c r="E17" s="124">
        <v>92040</v>
      </c>
      <c r="F17" s="124">
        <v>99420</v>
      </c>
      <c r="G17" s="124">
        <v>106800</v>
      </c>
      <c r="H17" s="124">
        <v>114180</v>
      </c>
      <c r="I17" s="124">
        <v>121500</v>
      </c>
      <c r="J17" t="s">
        <v>300</v>
      </c>
    </row>
    <row r="18" spans="1:10" x14ac:dyDescent="0.25">
      <c r="A18" t="s">
        <v>339</v>
      </c>
      <c r="B18" s="124">
        <v>47400</v>
      </c>
      <c r="C18" s="124">
        <v>54150</v>
      </c>
      <c r="D18" s="124">
        <v>60900</v>
      </c>
      <c r="E18" s="124">
        <v>67650</v>
      </c>
      <c r="F18" s="124">
        <v>73100</v>
      </c>
      <c r="G18" s="124">
        <v>78500</v>
      </c>
      <c r="H18" s="124">
        <v>83900</v>
      </c>
      <c r="I18" s="124">
        <v>89300</v>
      </c>
      <c r="J18" t="s">
        <v>303</v>
      </c>
    </row>
    <row r="19" spans="1:10" x14ac:dyDescent="0.25">
      <c r="A19" t="s">
        <v>340</v>
      </c>
      <c r="B19" s="124">
        <v>56880</v>
      </c>
      <c r="C19" s="124">
        <v>64980</v>
      </c>
      <c r="D19" s="124">
        <v>73080</v>
      </c>
      <c r="E19" s="124">
        <v>81180</v>
      </c>
      <c r="F19" s="124">
        <v>87720</v>
      </c>
      <c r="G19" s="124">
        <v>94200</v>
      </c>
      <c r="H19" s="124">
        <v>100680</v>
      </c>
      <c r="I19" s="124">
        <v>107160</v>
      </c>
      <c r="J19" t="s">
        <v>303</v>
      </c>
    </row>
    <row r="20" spans="1:10" x14ac:dyDescent="0.25">
      <c r="A20" t="s">
        <v>341</v>
      </c>
      <c r="B20" s="124">
        <v>41800</v>
      </c>
      <c r="C20" s="124">
        <v>47800</v>
      </c>
      <c r="D20" s="124">
        <v>53750</v>
      </c>
      <c r="E20" s="124">
        <v>59700</v>
      </c>
      <c r="F20" s="124">
        <v>64500</v>
      </c>
      <c r="G20" s="124">
        <v>69300</v>
      </c>
      <c r="H20" s="124">
        <v>74050</v>
      </c>
      <c r="I20" s="124">
        <v>78850</v>
      </c>
      <c r="J20" t="s">
        <v>306</v>
      </c>
    </row>
    <row r="21" spans="1:10" x14ac:dyDescent="0.25">
      <c r="A21" t="s">
        <v>342</v>
      </c>
      <c r="B21" s="124">
        <v>50160</v>
      </c>
      <c r="C21" s="124">
        <v>57360</v>
      </c>
      <c r="D21" s="124">
        <v>64500</v>
      </c>
      <c r="E21" s="124">
        <v>71640</v>
      </c>
      <c r="F21" s="124">
        <v>77400</v>
      </c>
      <c r="G21" s="124">
        <v>83160</v>
      </c>
      <c r="H21" s="124">
        <v>88860</v>
      </c>
      <c r="I21" s="124">
        <v>94620</v>
      </c>
      <c r="J21" t="s">
        <v>306</v>
      </c>
    </row>
    <row r="22" spans="1:10" x14ac:dyDescent="0.25">
      <c r="A22" t="s">
        <v>343</v>
      </c>
      <c r="B22" s="124">
        <v>44450</v>
      </c>
      <c r="C22" s="124">
        <v>50800</v>
      </c>
      <c r="D22" s="124">
        <v>57150</v>
      </c>
      <c r="E22" s="124">
        <v>63450</v>
      </c>
      <c r="F22" s="124">
        <v>68550</v>
      </c>
      <c r="G22" s="124">
        <v>73650</v>
      </c>
      <c r="H22" s="124">
        <v>78700</v>
      </c>
      <c r="I22" s="124">
        <v>83800</v>
      </c>
      <c r="J22" t="s">
        <v>309</v>
      </c>
    </row>
    <row r="23" spans="1:10" x14ac:dyDescent="0.25">
      <c r="A23" t="s">
        <v>344</v>
      </c>
      <c r="B23" s="124">
        <v>53340</v>
      </c>
      <c r="C23" s="124">
        <v>60960</v>
      </c>
      <c r="D23" s="124">
        <v>68580</v>
      </c>
      <c r="E23" s="124">
        <v>76140</v>
      </c>
      <c r="F23" s="124">
        <v>82260</v>
      </c>
      <c r="G23" s="124">
        <v>88380</v>
      </c>
      <c r="H23" s="124">
        <v>94440</v>
      </c>
      <c r="I23" s="124">
        <v>100560</v>
      </c>
      <c r="J23" t="s">
        <v>309</v>
      </c>
    </row>
    <row r="24" spans="1:10" x14ac:dyDescent="0.25">
      <c r="A24" t="s">
        <v>345</v>
      </c>
      <c r="B24" s="124">
        <v>32450</v>
      </c>
      <c r="C24" s="124">
        <v>37100</v>
      </c>
      <c r="D24" s="124">
        <v>41750</v>
      </c>
      <c r="E24" s="124">
        <v>46350</v>
      </c>
      <c r="F24" s="124">
        <v>50100</v>
      </c>
      <c r="G24" s="124">
        <v>53800</v>
      </c>
      <c r="H24" s="124">
        <v>57500</v>
      </c>
      <c r="I24" s="124">
        <v>61200</v>
      </c>
      <c r="J24" t="s">
        <v>312</v>
      </c>
    </row>
    <row r="25" spans="1:10" x14ac:dyDescent="0.25">
      <c r="A25" t="s">
        <v>346</v>
      </c>
      <c r="B25" s="124">
        <v>38940</v>
      </c>
      <c r="C25" s="124">
        <v>44520</v>
      </c>
      <c r="D25" s="124">
        <v>50100</v>
      </c>
      <c r="E25" s="124">
        <v>55620</v>
      </c>
      <c r="F25" s="124">
        <v>60120</v>
      </c>
      <c r="G25" s="124">
        <v>64560</v>
      </c>
      <c r="H25" s="124">
        <v>69000</v>
      </c>
      <c r="I25" s="124">
        <v>73440</v>
      </c>
      <c r="J25" t="s">
        <v>312</v>
      </c>
    </row>
    <row r="27" spans="1:10" x14ac:dyDescent="0.25">
      <c r="A27" s="123" t="s">
        <v>347</v>
      </c>
    </row>
    <row r="28" spans="1:10" x14ac:dyDescent="0.25">
      <c r="A28" t="s">
        <v>315</v>
      </c>
    </row>
  </sheetData>
  <mergeCells count="1">
    <mergeCell ref="B2:I2"/>
  </mergeCells>
  <hyperlinks>
    <hyperlink ref="A27" r:id="rId1" display="https://www.huduser.gov/portal/datasets/home-datasets/files/HOME_IncomeLmts_State_NJ_2025.pdf" xr:uid="{E4824610-7ABE-42B3-8959-FF7E30A3584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A5D35-B35B-49C6-A9CC-09356F2FA66B}">
  <dimension ref="A1:M145"/>
  <sheetViews>
    <sheetView topLeftCell="A114" zoomScaleNormal="100" workbookViewId="0"/>
  </sheetViews>
  <sheetFormatPr defaultRowHeight="15" x14ac:dyDescent="0.25"/>
  <cols>
    <col min="1" max="1" width="47.7109375" bestFit="1" customWidth="1"/>
  </cols>
  <sheetData>
    <row r="1" spans="1:13" x14ac:dyDescent="0.25">
      <c r="A1" s="58" t="s">
        <v>348</v>
      </c>
    </row>
    <row r="2" spans="1:13" x14ac:dyDescent="0.25">
      <c r="B2" s="211" t="s">
        <v>349</v>
      </c>
      <c r="C2" s="211"/>
      <c r="D2" s="211"/>
      <c r="E2" s="211"/>
      <c r="F2" s="211"/>
      <c r="G2" s="211"/>
      <c r="H2" s="211"/>
      <c r="I2" s="211"/>
      <c r="J2" s="211"/>
      <c r="K2" s="211"/>
      <c r="M2" t="s">
        <v>349</v>
      </c>
    </row>
    <row r="3" spans="1:13" x14ac:dyDescent="0.25">
      <c r="B3" s="209" t="s">
        <v>174</v>
      </c>
      <c r="C3" s="209"/>
      <c r="D3" s="209" t="s">
        <v>28</v>
      </c>
      <c r="E3" s="209"/>
      <c r="F3" s="209" t="s">
        <v>29</v>
      </c>
      <c r="G3" s="209"/>
      <c r="H3" s="209" t="s">
        <v>30</v>
      </c>
      <c r="I3" s="209"/>
      <c r="J3" s="209" t="s">
        <v>175</v>
      </c>
      <c r="K3" s="209"/>
      <c r="M3" t="s">
        <v>244</v>
      </c>
    </row>
    <row r="4" spans="1:13" x14ac:dyDescent="0.25">
      <c r="B4" s="209">
        <v>500</v>
      </c>
      <c r="C4" s="209"/>
      <c r="D4" s="209">
        <v>700</v>
      </c>
      <c r="E4" s="209"/>
      <c r="F4" s="209">
        <v>900</v>
      </c>
      <c r="G4" s="209"/>
      <c r="H4" s="209">
        <v>1200</v>
      </c>
      <c r="I4" s="209"/>
      <c r="J4" s="209">
        <v>1500</v>
      </c>
      <c r="K4" s="209"/>
      <c r="M4" t="s">
        <v>350</v>
      </c>
    </row>
    <row r="5" spans="1:13" x14ac:dyDescent="0.25">
      <c r="B5" s="166" t="s">
        <v>176</v>
      </c>
      <c r="C5" s="166" t="s">
        <v>177</v>
      </c>
      <c r="D5" s="166" t="s">
        <v>176</v>
      </c>
      <c r="E5" s="166" t="s">
        <v>177</v>
      </c>
      <c r="F5" s="166" t="s">
        <v>176</v>
      </c>
      <c r="G5" s="166" t="s">
        <v>177</v>
      </c>
      <c r="H5" s="166" t="s">
        <v>176</v>
      </c>
      <c r="I5" s="166" t="s">
        <v>177</v>
      </c>
      <c r="J5" s="166" t="s">
        <v>176</v>
      </c>
      <c r="K5" s="166" t="s">
        <v>177</v>
      </c>
      <c r="M5" t="s">
        <v>351</v>
      </c>
    </row>
    <row r="6" spans="1:13" x14ac:dyDescent="0.25">
      <c r="A6" t="s">
        <v>178</v>
      </c>
      <c r="B6" s="84">
        <v>150702</v>
      </c>
      <c r="C6" s="84">
        <v>263728</v>
      </c>
      <c r="D6" s="84">
        <v>195470</v>
      </c>
      <c r="E6" s="84">
        <v>342072</v>
      </c>
      <c r="F6" s="84">
        <v>234320</v>
      </c>
      <c r="G6" s="84">
        <v>410060</v>
      </c>
      <c r="H6" s="84">
        <v>280131</v>
      </c>
      <c r="I6" s="84">
        <v>490230</v>
      </c>
      <c r="J6" s="84">
        <v>330415</v>
      </c>
      <c r="K6" s="84">
        <v>578227</v>
      </c>
      <c r="M6" t="s">
        <v>352</v>
      </c>
    </row>
    <row r="7" spans="1:13" x14ac:dyDescent="0.25">
      <c r="A7" s="83" t="s">
        <v>353</v>
      </c>
      <c r="B7" s="85">
        <f>B6/B4</f>
        <v>301.404</v>
      </c>
      <c r="C7" s="85">
        <f>C6/B4</f>
        <v>527.45600000000002</v>
      </c>
      <c r="D7" s="85">
        <f>D6/D4</f>
        <v>279.24285714285713</v>
      </c>
      <c r="E7" s="85">
        <f>E6/D4</f>
        <v>488.6742857142857</v>
      </c>
      <c r="F7" s="85">
        <f>F6/F4</f>
        <v>260.35555555555555</v>
      </c>
      <c r="G7" s="85">
        <f>G6/F4</f>
        <v>455.62222222222221</v>
      </c>
      <c r="H7" s="85">
        <f>H6/H4</f>
        <v>233.4425</v>
      </c>
      <c r="I7" s="85">
        <f>I6/H4</f>
        <v>408.52499999999998</v>
      </c>
      <c r="J7" s="85">
        <f>J6/J4</f>
        <v>220.27666666666667</v>
      </c>
      <c r="K7" s="85">
        <f>K6/J4</f>
        <v>385.48466666666667</v>
      </c>
      <c r="M7" t="s">
        <v>354</v>
      </c>
    </row>
    <row r="8" spans="1:13" x14ac:dyDescent="0.25">
      <c r="A8" t="s">
        <v>355</v>
      </c>
      <c r="B8" s="84">
        <v>130501</v>
      </c>
      <c r="C8" s="84">
        <v>228377</v>
      </c>
      <c r="D8" s="84">
        <v>171349</v>
      </c>
      <c r="E8" s="84">
        <v>299860</v>
      </c>
      <c r="F8" s="84">
        <v>208655</v>
      </c>
      <c r="G8" s="84">
        <v>365146</v>
      </c>
      <c r="H8" s="84">
        <v>256608</v>
      </c>
      <c r="I8" s="84">
        <v>449064</v>
      </c>
      <c r="J8" s="84">
        <v>305587</v>
      </c>
      <c r="K8" s="84">
        <v>534777</v>
      </c>
      <c r="M8" t="s">
        <v>356</v>
      </c>
    </row>
    <row r="9" spans="1:13" x14ac:dyDescent="0.25">
      <c r="A9" s="83" t="s">
        <v>353</v>
      </c>
      <c r="B9" s="85">
        <f>B8/B4</f>
        <v>261.00200000000001</v>
      </c>
      <c r="C9" s="85">
        <f>C8/B4</f>
        <v>456.75400000000002</v>
      </c>
      <c r="D9" s="85">
        <f>D8/D4</f>
        <v>244.78428571428572</v>
      </c>
      <c r="E9" s="85">
        <f>E8/D4</f>
        <v>428.37142857142857</v>
      </c>
      <c r="F9" s="85">
        <f>F8/F4</f>
        <v>231.8388888888889</v>
      </c>
      <c r="G9" s="85">
        <f>G8/F4</f>
        <v>405.71777777777777</v>
      </c>
      <c r="H9" s="85">
        <f>H8/H4</f>
        <v>213.84</v>
      </c>
      <c r="I9" s="85">
        <f>I8/H4</f>
        <v>374.22</v>
      </c>
      <c r="J9" s="85">
        <f>J8/J4</f>
        <v>203.72466666666668</v>
      </c>
      <c r="K9" s="85">
        <f>K8/J4</f>
        <v>356.51799999999997</v>
      </c>
      <c r="M9" t="s">
        <v>357</v>
      </c>
    </row>
    <row r="10" spans="1:13" x14ac:dyDescent="0.25">
      <c r="A10" t="s">
        <v>180</v>
      </c>
      <c r="B10" s="84">
        <v>118149</v>
      </c>
      <c r="C10" s="84">
        <v>206761</v>
      </c>
      <c r="D10" s="84">
        <v>160607</v>
      </c>
      <c r="E10" s="84">
        <v>281062</v>
      </c>
      <c r="F10" s="84">
        <v>202951</v>
      </c>
      <c r="G10" s="84">
        <v>355164</v>
      </c>
      <c r="H10" s="84">
        <v>267045</v>
      </c>
      <c r="I10" s="84">
        <v>467328</v>
      </c>
      <c r="J10" s="84">
        <v>330472</v>
      </c>
      <c r="K10" s="84">
        <v>578326</v>
      </c>
      <c r="M10" t="s">
        <v>358</v>
      </c>
    </row>
    <row r="11" spans="1:13" x14ac:dyDescent="0.25">
      <c r="A11" s="83" t="s">
        <v>353</v>
      </c>
      <c r="B11" s="85">
        <f>B10/B4</f>
        <v>236.298</v>
      </c>
      <c r="C11" s="85">
        <f>C10/B4</f>
        <v>413.52199999999999</v>
      </c>
      <c r="D11" s="85">
        <f>D10/D4</f>
        <v>229.43857142857144</v>
      </c>
      <c r="E11" s="85">
        <f>E10/D4</f>
        <v>401.51714285714286</v>
      </c>
      <c r="F11" s="85">
        <f>F10/F4</f>
        <v>225.5011111111111</v>
      </c>
      <c r="G11" s="85">
        <f>G10/F4</f>
        <v>394.62666666666667</v>
      </c>
      <c r="H11" s="85">
        <f>H10/H4</f>
        <v>222.53749999999999</v>
      </c>
      <c r="I11" s="85">
        <f>I10/H4</f>
        <v>389.44</v>
      </c>
      <c r="J11" s="85">
        <f>J10/J4</f>
        <v>220.31466666666665</v>
      </c>
      <c r="K11" s="85">
        <f>K10/J4</f>
        <v>385.55066666666664</v>
      </c>
      <c r="M11" t="s">
        <v>359</v>
      </c>
    </row>
    <row r="12" spans="1:13" x14ac:dyDescent="0.25">
      <c r="A12" t="s">
        <v>181</v>
      </c>
      <c r="B12" s="84">
        <v>132969</v>
      </c>
      <c r="C12" s="84">
        <v>212750</v>
      </c>
      <c r="D12" s="84">
        <v>186156</v>
      </c>
      <c r="E12" s="84">
        <v>297850</v>
      </c>
      <c r="F12" s="84">
        <v>239344</v>
      </c>
      <c r="G12" s="84">
        <v>382950</v>
      </c>
      <c r="H12" s="84">
        <v>319125</v>
      </c>
      <c r="I12" s="84">
        <v>510600</v>
      </c>
      <c r="J12" s="84">
        <v>398906</v>
      </c>
      <c r="K12" s="84">
        <v>638250</v>
      </c>
    </row>
    <row r="13" spans="1:13" x14ac:dyDescent="0.25">
      <c r="A13" s="83" t="s">
        <v>353</v>
      </c>
      <c r="B13" s="85">
        <f>B12/B4</f>
        <v>265.93799999999999</v>
      </c>
      <c r="C13" s="85">
        <f>C12/B4</f>
        <v>425.5</v>
      </c>
      <c r="D13" s="85">
        <f>D12/D4</f>
        <v>265.93714285714287</v>
      </c>
      <c r="E13" s="85">
        <f>E12/D4</f>
        <v>425.5</v>
      </c>
      <c r="F13" s="85">
        <f>F12/F4</f>
        <v>265.9377777777778</v>
      </c>
      <c r="G13" s="85">
        <f>G12/F4</f>
        <v>425.5</v>
      </c>
      <c r="H13" s="85">
        <f>H12/H4</f>
        <v>265.9375</v>
      </c>
      <c r="I13" s="85">
        <f>I12/H4</f>
        <v>425.5</v>
      </c>
      <c r="J13" s="85">
        <f>J12/J4</f>
        <v>265.93733333333336</v>
      </c>
      <c r="K13" s="85">
        <f>K12/J4</f>
        <v>425.5</v>
      </c>
    </row>
    <row r="15" spans="1:13" x14ac:dyDescent="0.25">
      <c r="B15" s="211" t="s">
        <v>244</v>
      </c>
      <c r="C15" s="211"/>
      <c r="D15" s="211"/>
      <c r="E15" s="211"/>
      <c r="F15" s="211"/>
      <c r="G15" s="211"/>
      <c r="H15" s="211"/>
      <c r="I15" s="211"/>
      <c r="J15" s="211"/>
      <c r="K15" s="211"/>
    </row>
    <row r="16" spans="1:13" x14ac:dyDescent="0.25">
      <c r="B16" s="209" t="s">
        <v>174</v>
      </c>
      <c r="C16" s="209"/>
      <c r="D16" s="209" t="s">
        <v>28</v>
      </c>
      <c r="E16" s="209"/>
      <c r="F16" s="209" t="s">
        <v>29</v>
      </c>
      <c r="G16" s="209"/>
      <c r="H16" s="209" t="s">
        <v>30</v>
      </c>
      <c r="I16" s="209"/>
      <c r="J16" s="209" t="s">
        <v>175</v>
      </c>
      <c r="K16" s="209"/>
    </row>
    <row r="17" spans="1:11" x14ac:dyDescent="0.25">
      <c r="B17" s="209">
        <v>500</v>
      </c>
      <c r="C17" s="209"/>
      <c r="D17" s="209">
        <v>700</v>
      </c>
      <c r="E17" s="209"/>
      <c r="F17" s="209">
        <v>900</v>
      </c>
      <c r="G17" s="209"/>
      <c r="H17" s="209">
        <v>1200</v>
      </c>
      <c r="I17" s="209"/>
      <c r="J17" s="209">
        <v>1500</v>
      </c>
      <c r="K17" s="209"/>
    </row>
    <row r="18" spans="1:11" x14ac:dyDescent="0.25">
      <c r="B18" s="166" t="s">
        <v>176</v>
      </c>
      <c r="C18" s="166" t="s">
        <v>177</v>
      </c>
      <c r="D18" s="166" t="s">
        <v>176</v>
      </c>
      <c r="E18" s="166" t="s">
        <v>177</v>
      </c>
      <c r="F18" s="166" t="s">
        <v>176</v>
      </c>
      <c r="G18" s="166" t="s">
        <v>177</v>
      </c>
      <c r="H18" s="166" t="s">
        <v>176</v>
      </c>
      <c r="I18" s="166" t="s">
        <v>177</v>
      </c>
      <c r="J18" s="166" t="s">
        <v>176</v>
      </c>
      <c r="K18" s="166" t="s">
        <v>177</v>
      </c>
    </row>
    <row r="19" spans="1:11" x14ac:dyDescent="0.25">
      <c r="A19" t="s">
        <v>178</v>
      </c>
      <c r="B19" s="84">
        <v>141807</v>
      </c>
      <c r="C19" s="84">
        <v>248162</v>
      </c>
      <c r="D19" s="84">
        <v>183759</v>
      </c>
      <c r="E19" s="84">
        <v>321579</v>
      </c>
      <c r="F19" s="84">
        <v>234320</v>
      </c>
      <c r="G19" s="84">
        <v>220167</v>
      </c>
      <c r="H19" s="84">
        <v>385293</v>
      </c>
      <c r="I19" s="84">
        <v>263040</v>
      </c>
      <c r="J19" s="84">
        <v>460320</v>
      </c>
      <c r="K19" s="84">
        <v>310108</v>
      </c>
    </row>
    <row r="20" spans="1:11" x14ac:dyDescent="0.25">
      <c r="A20" s="83" t="s">
        <v>353</v>
      </c>
      <c r="B20" s="85">
        <f>B19/B17</f>
        <v>283.61399999999998</v>
      </c>
      <c r="C20" s="85">
        <f>C19/B17</f>
        <v>496.32400000000001</v>
      </c>
      <c r="D20" s="85">
        <f>D19/D17</f>
        <v>262.51285714285711</v>
      </c>
      <c r="E20" s="85">
        <f>E19/D17</f>
        <v>459.39857142857142</v>
      </c>
      <c r="F20" s="85">
        <f>F19/F17</f>
        <v>260.35555555555555</v>
      </c>
      <c r="G20" s="85">
        <f>G19/F17</f>
        <v>244.63</v>
      </c>
      <c r="H20" s="85">
        <f>H19/H17</f>
        <v>321.07749999999999</v>
      </c>
      <c r="I20" s="85">
        <f>I19/H17</f>
        <v>219.2</v>
      </c>
      <c r="J20" s="85">
        <f>J19/J17</f>
        <v>306.88</v>
      </c>
      <c r="K20" s="85">
        <f>K19/J17</f>
        <v>206.73866666666666</v>
      </c>
    </row>
    <row r="21" spans="1:11" x14ac:dyDescent="0.25">
      <c r="A21" t="s">
        <v>355</v>
      </c>
      <c r="B21" s="84">
        <v>123530</v>
      </c>
      <c r="C21" s="84">
        <v>216178</v>
      </c>
      <c r="D21" s="84">
        <v>161935</v>
      </c>
      <c r="E21" s="84">
        <v>283387</v>
      </c>
      <c r="F21" s="84">
        <v>196947</v>
      </c>
      <c r="G21" s="84">
        <v>344657</v>
      </c>
      <c r="H21" s="84">
        <v>241757</v>
      </c>
      <c r="I21" s="84">
        <v>423075</v>
      </c>
      <c r="J21" s="84">
        <v>287644</v>
      </c>
      <c r="K21" s="84">
        <v>503377</v>
      </c>
    </row>
    <row r="22" spans="1:11" x14ac:dyDescent="0.25">
      <c r="A22" s="83" t="s">
        <v>353</v>
      </c>
      <c r="B22" s="85">
        <f>B21/B17</f>
        <v>247.06</v>
      </c>
      <c r="C22" s="85">
        <f>C21/B17</f>
        <v>432.35599999999999</v>
      </c>
      <c r="D22" s="85">
        <f>D21/D17</f>
        <v>231.33571428571429</v>
      </c>
      <c r="E22" s="85">
        <f>E21/D17</f>
        <v>404.83857142857141</v>
      </c>
      <c r="F22" s="85">
        <f>F21/F17</f>
        <v>218.83</v>
      </c>
      <c r="G22" s="85">
        <f>G21/F17</f>
        <v>382.95222222222225</v>
      </c>
      <c r="H22" s="85">
        <f>H21/H17</f>
        <v>201.46416666666667</v>
      </c>
      <c r="I22" s="85">
        <f>I21/H17</f>
        <v>352.5625</v>
      </c>
      <c r="J22" s="85">
        <f>J21/J17</f>
        <v>191.76266666666666</v>
      </c>
      <c r="K22" s="85">
        <f>K21/J17</f>
        <v>335.58466666666669</v>
      </c>
    </row>
    <row r="23" spans="1:11" x14ac:dyDescent="0.25">
      <c r="A23" t="s">
        <v>180</v>
      </c>
      <c r="B23" s="84">
        <v>112683</v>
      </c>
      <c r="C23" s="84">
        <v>197195</v>
      </c>
      <c r="D23" s="84">
        <v>153411</v>
      </c>
      <c r="E23" s="84">
        <v>268470</v>
      </c>
      <c r="F23" s="84">
        <v>194036</v>
      </c>
      <c r="G23" s="84">
        <v>339564</v>
      </c>
      <c r="H23" s="84">
        <v>255498</v>
      </c>
      <c r="I23" s="84">
        <v>447121</v>
      </c>
      <c r="J23" s="84">
        <v>316356</v>
      </c>
      <c r="K23" s="84">
        <v>553622</v>
      </c>
    </row>
    <row r="24" spans="1:11" x14ac:dyDescent="0.25">
      <c r="A24" s="83" t="s">
        <v>353</v>
      </c>
      <c r="B24" s="85">
        <f>B23/B17</f>
        <v>225.36600000000001</v>
      </c>
      <c r="C24" s="85">
        <f>C23/B17</f>
        <v>394.39</v>
      </c>
      <c r="D24" s="85">
        <f>D23/D17</f>
        <v>219.15857142857143</v>
      </c>
      <c r="E24" s="85">
        <f>E23/D17</f>
        <v>383.52857142857141</v>
      </c>
      <c r="F24" s="85">
        <f>F23/F17</f>
        <v>215.59555555555556</v>
      </c>
      <c r="G24" s="85">
        <f>G23/F17</f>
        <v>377.29333333333335</v>
      </c>
      <c r="H24" s="85">
        <f>H23/H17</f>
        <v>212.91499999999999</v>
      </c>
      <c r="I24" s="85">
        <f>I23/H17</f>
        <v>372.60083333333336</v>
      </c>
      <c r="J24" s="85">
        <f>J23/J17</f>
        <v>210.904</v>
      </c>
      <c r="K24" s="85">
        <f>K23/J17</f>
        <v>369.08133333333336</v>
      </c>
    </row>
    <row r="25" spans="1:11" x14ac:dyDescent="0.25">
      <c r="A25" t="s">
        <v>181</v>
      </c>
      <c r="B25" s="84">
        <v>125139</v>
      </c>
      <c r="C25" s="84">
        <v>200222</v>
      </c>
      <c r="D25" s="84">
        <v>175194</v>
      </c>
      <c r="E25" s="84">
        <v>280311</v>
      </c>
      <c r="F25" s="84">
        <v>225250</v>
      </c>
      <c r="G25" s="84">
        <v>360400</v>
      </c>
      <c r="H25" s="84">
        <v>300333</v>
      </c>
      <c r="I25" s="84">
        <v>480533</v>
      </c>
      <c r="J25" s="84">
        <v>375417</v>
      </c>
      <c r="K25" s="84">
        <v>600666</v>
      </c>
    </row>
    <row r="26" spans="1:11" x14ac:dyDescent="0.25">
      <c r="A26" s="83" t="s">
        <v>353</v>
      </c>
      <c r="B26" s="85">
        <f>B25/B17</f>
        <v>250.27799999999999</v>
      </c>
      <c r="C26" s="85">
        <f>C25/B17</f>
        <v>400.44400000000002</v>
      </c>
      <c r="D26" s="85">
        <f>D25/D17</f>
        <v>250.27714285714285</v>
      </c>
      <c r="E26" s="85">
        <f>E25/D17</f>
        <v>400.44428571428574</v>
      </c>
      <c r="F26" s="85">
        <f>F25/F17</f>
        <v>250.27777777777777</v>
      </c>
      <c r="G26" s="85">
        <f>G25/F17</f>
        <v>400.44444444444446</v>
      </c>
      <c r="H26" s="85">
        <f>H25/H17</f>
        <v>250.2775</v>
      </c>
      <c r="I26" s="85">
        <f>I25/H17</f>
        <v>400.44416666666666</v>
      </c>
      <c r="J26" s="85">
        <f>J25/J17</f>
        <v>250.27799999999999</v>
      </c>
      <c r="K26" s="85">
        <f>K25/J17</f>
        <v>400.44400000000002</v>
      </c>
    </row>
    <row r="28" spans="1:11" x14ac:dyDescent="0.25">
      <c r="B28" s="211" t="s">
        <v>350</v>
      </c>
      <c r="C28" s="211"/>
      <c r="D28" s="211"/>
      <c r="E28" s="211"/>
      <c r="F28" s="211"/>
      <c r="G28" s="211"/>
      <c r="H28" s="211"/>
      <c r="I28" s="211"/>
      <c r="J28" s="211"/>
      <c r="K28" s="211"/>
    </row>
    <row r="29" spans="1:11" x14ac:dyDescent="0.25">
      <c r="B29" s="209" t="s">
        <v>174</v>
      </c>
      <c r="C29" s="209"/>
      <c r="D29" s="209" t="s">
        <v>28</v>
      </c>
      <c r="E29" s="209"/>
      <c r="F29" s="209" t="s">
        <v>29</v>
      </c>
      <c r="G29" s="209"/>
      <c r="H29" s="209" t="s">
        <v>30</v>
      </c>
      <c r="I29" s="209"/>
      <c r="J29" s="209" t="s">
        <v>175</v>
      </c>
      <c r="K29" s="209"/>
    </row>
    <row r="30" spans="1:11" x14ac:dyDescent="0.25">
      <c r="B30" s="209">
        <v>500</v>
      </c>
      <c r="C30" s="209"/>
      <c r="D30" s="209">
        <v>700</v>
      </c>
      <c r="E30" s="209"/>
      <c r="F30" s="209">
        <v>900</v>
      </c>
      <c r="G30" s="209"/>
      <c r="H30" s="209">
        <v>1200</v>
      </c>
      <c r="I30" s="209"/>
      <c r="J30" s="209">
        <v>1500</v>
      </c>
      <c r="K30" s="209"/>
    </row>
    <row r="31" spans="1:11" x14ac:dyDescent="0.25">
      <c r="B31" s="166" t="s">
        <v>176</v>
      </c>
      <c r="C31" s="166" t="s">
        <v>177</v>
      </c>
      <c r="D31" s="166" t="s">
        <v>176</v>
      </c>
      <c r="E31" s="166" t="s">
        <v>177</v>
      </c>
      <c r="F31" s="166" t="s">
        <v>176</v>
      </c>
      <c r="G31" s="166" t="s">
        <v>177</v>
      </c>
      <c r="H31" s="166" t="s">
        <v>176</v>
      </c>
      <c r="I31" s="166" t="s">
        <v>177</v>
      </c>
      <c r="J31" s="166" t="s">
        <v>176</v>
      </c>
      <c r="K31" s="166" t="s">
        <v>177</v>
      </c>
    </row>
    <row r="32" spans="1:11" x14ac:dyDescent="0.25">
      <c r="A32" t="s">
        <v>178</v>
      </c>
      <c r="B32" s="84">
        <v>149463</v>
      </c>
      <c r="C32" s="84">
        <v>261561</v>
      </c>
      <c r="D32" s="84">
        <v>193865</v>
      </c>
      <c r="E32" s="84">
        <v>339263</v>
      </c>
      <c r="F32" s="84">
        <v>232396</v>
      </c>
      <c r="G32" s="84">
        <v>406693</v>
      </c>
      <c r="H32" s="84">
        <v>277833</v>
      </c>
      <c r="I32" s="84">
        <v>486208</v>
      </c>
      <c r="J32" s="84">
        <v>327706</v>
      </c>
      <c r="K32" s="84">
        <v>573485</v>
      </c>
    </row>
    <row r="33" spans="1:11" x14ac:dyDescent="0.25">
      <c r="A33" s="83" t="s">
        <v>353</v>
      </c>
      <c r="B33" s="85">
        <f>B32/B30</f>
        <v>298.92599999999999</v>
      </c>
      <c r="C33" s="85">
        <f>C32/B30</f>
        <v>523.12199999999996</v>
      </c>
      <c r="D33" s="85">
        <f>D32/D30</f>
        <v>276.95</v>
      </c>
      <c r="E33" s="85">
        <f>E32/D30</f>
        <v>484.66142857142859</v>
      </c>
      <c r="F33" s="85">
        <f>F32/F30</f>
        <v>258.21777777777777</v>
      </c>
      <c r="G33" s="85">
        <f>G32/F30</f>
        <v>451.88111111111112</v>
      </c>
      <c r="H33" s="85">
        <f>H32/H30</f>
        <v>231.5275</v>
      </c>
      <c r="I33" s="85">
        <f>I32/H30</f>
        <v>405.17333333333335</v>
      </c>
      <c r="J33" s="85">
        <f>J32/J30</f>
        <v>218.47066666666666</v>
      </c>
      <c r="K33" s="85">
        <f>K32/J30</f>
        <v>382.32333333333332</v>
      </c>
    </row>
    <row r="34" spans="1:11" x14ac:dyDescent="0.25">
      <c r="A34" t="s">
        <v>355</v>
      </c>
      <c r="B34" s="84">
        <v>129423</v>
      </c>
      <c r="C34" s="84">
        <v>226490</v>
      </c>
      <c r="D34" s="84">
        <v>169935</v>
      </c>
      <c r="E34" s="84">
        <v>297386</v>
      </c>
      <c r="F34" s="84">
        <v>206935</v>
      </c>
      <c r="G34" s="84">
        <v>362136</v>
      </c>
      <c r="H34" s="84">
        <v>254497</v>
      </c>
      <c r="I34" s="84">
        <v>445369</v>
      </c>
      <c r="J34" s="84">
        <v>303074</v>
      </c>
      <c r="K34" s="84">
        <v>530380</v>
      </c>
    </row>
    <row r="35" spans="1:11" x14ac:dyDescent="0.25">
      <c r="A35" s="83" t="s">
        <v>353</v>
      </c>
      <c r="B35" s="85">
        <f>B34/B30</f>
        <v>258.846</v>
      </c>
      <c r="C35" s="85">
        <f>C34/B30</f>
        <v>452.98</v>
      </c>
      <c r="D35" s="85">
        <f>D34/D30</f>
        <v>242.76428571428571</v>
      </c>
      <c r="E35" s="85">
        <f>E34/D30</f>
        <v>424.83714285714285</v>
      </c>
      <c r="F35" s="85">
        <f>F34/F30</f>
        <v>229.92777777777778</v>
      </c>
      <c r="G35" s="85">
        <f>G34/F30</f>
        <v>402.37333333333333</v>
      </c>
      <c r="H35" s="85">
        <f>H34/H30</f>
        <v>212.08083333333335</v>
      </c>
      <c r="I35" s="85">
        <f>I34/H30</f>
        <v>371.14083333333332</v>
      </c>
      <c r="J35" s="85">
        <f>J34/J30</f>
        <v>202.04933333333332</v>
      </c>
      <c r="K35" s="85">
        <f>K34/J30</f>
        <v>353.58666666666664</v>
      </c>
    </row>
    <row r="36" spans="1:11" x14ac:dyDescent="0.25">
      <c r="A36" t="s">
        <v>180</v>
      </c>
      <c r="B36" s="84">
        <v>117166</v>
      </c>
      <c r="C36" s="84">
        <v>205041</v>
      </c>
      <c r="D36" s="84">
        <v>159269</v>
      </c>
      <c r="E36" s="84">
        <v>278721</v>
      </c>
      <c r="F36" s="84">
        <v>201259</v>
      </c>
      <c r="G36" s="84">
        <v>352203</v>
      </c>
      <c r="H36" s="84">
        <v>264817</v>
      </c>
      <c r="I36" s="84">
        <v>463430</v>
      </c>
      <c r="J36" s="84">
        <v>327714</v>
      </c>
      <c r="K36" s="84">
        <v>573499</v>
      </c>
    </row>
    <row r="37" spans="1:11" x14ac:dyDescent="0.25">
      <c r="A37" s="83" t="s">
        <v>353</v>
      </c>
      <c r="B37" s="85">
        <f>B36/B30</f>
        <v>234.33199999999999</v>
      </c>
      <c r="C37" s="85">
        <f>C36/B30</f>
        <v>410.08199999999999</v>
      </c>
      <c r="D37" s="85">
        <f>D36/D30</f>
        <v>227.52714285714285</v>
      </c>
      <c r="E37" s="85">
        <f>E36/D30</f>
        <v>398.17285714285714</v>
      </c>
      <c r="F37" s="85">
        <f>F36/F30</f>
        <v>223.62111111111111</v>
      </c>
      <c r="G37" s="85">
        <f>G36/F30</f>
        <v>391.33666666666664</v>
      </c>
      <c r="H37" s="85">
        <f>H36/H30</f>
        <v>220.68083333333334</v>
      </c>
      <c r="I37" s="85">
        <f>I36/H30</f>
        <v>386.19166666666666</v>
      </c>
      <c r="J37" s="85">
        <f>J36/J30</f>
        <v>218.476</v>
      </c>
      <c r="K37" s="85">
        <f>K36/J30</f>
        <v>382.33266666666668</v>
      </c>
    </row>
    <row r="38" spans="1:11" x14ac:dyDescent="0.25">
      <c r="A38" t="s">
        <v>181</v>
      </c>
      <c r="B38" s="84">
        <v>131876</v>
      </c>
      <c r="C38" s="84">
        <v>211001</v>
      </c>
      <c r="D38" s="84">
        <v>184626</v>
      </c>
      <c r="E38" s="84">
        <v>295401</v>
      </c>
      <c r="F38" s="84">
        <v>237376</v>
      </c>
      <c r="G38" s="84">
        <v>379802</v>
      </c>
      <c r="H38" s="84">
        <v>316502</v>
      </c>
      <c r="I38" s="84">
        <v>506403</v>
      </c>
      <c r="J38" s="84">
        <v>395627</v>
      </c>
      <c r="K38" s="84">
        <v>633003</v>
      </c>
    </row>
    <row r="39" spans="1:11" x14ac:dyDescent="0.25">
      <c r="A39" s="83" t="s">
        <v>353</v>
      </c>
      <c r="B39" s="85">
        <f>B38/B30</f>
        <v>263.75200000000001</v>
      </c>
      <c r="C39" s="85">
        <f>C38/B30</f>
        <v>422.00200000000001</v>
      </c>
      <c r="D39" s="85">
        <f>D38/D30</f>
        <v>263.75142857142856</v>
      </c>
      <c r="E39" s="85">
        <f>E38/D30</f>
        <v>422.00142857142856</v>
      </c>
      <c r="F39" s="85">
        <f>F38/F30</f>
        <v>263.75111111111113</v>
      </c>
      <c r="G39" s="85">
        <f>G38/F30</f>
        <v>422.0022222222222</v>
      </c>
      <c r="H39" s="85">
        <f>H38/H30</f>
        <v>263.75166666666667</v>
      </c>
      <c r="I39" s="85">
        <f>I38/H30</f>
        <v>422.0025</v>
      </c>
      <c r="J39" s="85">
        <f>J38/J30</f>
        <v>263.75133333333332</v>
      </c>
      <c r="K39" s="85">
        <f>K38/J30</f>
        <v>422.00200000000001</v>
      </c>
    </row>
    <row r="41" spans="1:11" x14ac:dyDescent="0.25">
      <c r="B41" s="211" t="s">
        <v>351</v>
      </c>
      <c r="C41" s="211"/>
      <c r="D41" s="211"/>
      <c r="E41" s="211"/>
      <c r="F41" s="211"/>
      <c r="G41" s="211"/>
      <c r="H41" s="211"/>
      <c r="I41" s="211"/>
      <c r="J41" s="211"/>
      <c r="K41" s="211"/>
    </row>
    <row r="42" spans="1:11" x14ac:dyDescent="0.25">
      <c r="B42" s="209" t="s">
        <v>174</v>
      </c>
      <c r="C42" s="209"/>
      <c r="D42" s="209" t="s">
        <v>28</v>
      </c>
      <c r="E42" s="209"/>
      <c r="F42" s="209" t="s">
        <v>29</v>
      </c>
      <c r="G42" s="209"/>
      <c r="H42" s="209" t="s">
        <v>30</v>
      </c>
      <c r="I42" s="209"/>
      <c r="J42" s="209" t="s">
        <v>175</v>
      </c>
      <c r="K42" s="209"/>
    </row>
    <row r="43" spans="1:11" x14ac:dyDescent="0.25">
      <c r="B43" s="209">
        <v>500</v>
      </c>
      <c r="C43" s="209"/>
      <c r="D43" s="209">
        <v>700</v>
      </c>
      <c r="E43" s="209"/>
      <c r="F43" s="209">
        <v>900</v>
      </c>
      <c r="G43" s="209"/>
      <c r="H43" s="209">
        <v>1200</v>
      </c>
      <c r="I43" s="209"/>
      <c r="J43" s="209">
        <v>1500</v>
      </c>
      <c r="K43" s="209"/>
    </row>
    <row r="44" spans="1:11" x14ac:dyDescent="0.25">
      <c r="B44" s="166" t="s">
        <v>176</v>
      </c>
      <c r="C44" s="166" t="s">
        <v>177</v>
      </c>
      <c r="D44" s="166" t="s">
        <v>176</v>
      </c>
      <c r="E44" s="166" t="s">
        <v>177</v>
      </c>
      <c r="F44" s="166" t="s">
        <v>176</v>
      </c>
      <c r="G44" s="166" t="s">
        <v>177</v>
      </c>
      <c r="H44" s="166" t="s">
        <v>176</v>
      </c>
      <c r="I44" s="166" t="s">
        <v>177</v>
      </c>
      <c r="J44" s="166" t="s">
        <v>176</v>
      </c>
      <c r="K44" s="166" t="s">
        <v>177</v>
      </c>
    </row>
    <row r="45" spans="1:11" x14ac:dyDescent="0.25">
      <c r="A45" t="s">
        <v>178</v>
      </c>
      <c r="B45" s="84">
        <v>147031</v>
      </c>
      <c r="C45" s="84">
        <v>257304</v>
      </c>
      <c r="D45" s="84">
        <v>197749</v>
      </c>
      <c r="E45" s="84">
        <v>333810</v>
      </c>
      <c r="F45" s="84">
        <v>228687</v>
      </c>
      <c r="G45" s="84">
        <v>400202</v>
      </c>
      <c r="H45" s="84">
        <v>273437</v>
      </c>
      <c r="I45" s="84">
        <v>478516</v>
      </c>
      <c r="J45" s="84">
        <v>322555</v>
      </c>
      <c r="K45" s="84">
        <v>564471</v>
      </c>
    </row>
    <row r="46" spans="1:11" x14ac:dyDescent="0.25">
      <c r="A46" s="83" t="s">
        <v>353</v>
      </c>
      <c r="B46" s="85">
        <f>B45/B43</f>
        <v>294.06200000000001</v>
      </c>
      <c r="C46" s="85">
        <f>C45/B43</f>
        <v>514.60799999999995</v>
      </c>
      <c r="D46" s="85">
        <f>D45/D43</f>
        <v>282.49857142857144</v>
      </c>
      <c r="E46" s="85">
        <f>E45/D43</f>
        <v>476.87142857142857</v>
      </c>
      <c r="F46" s="85">
        <f>F45/F43</f>
        <v>254.09666666666666</v>
      </c>
      <c r="G46" s="85">
        <f>G45/F43</f>
        <v>444.66888888888889</v>
      </c>
      <c r="H46" s="85">
        <f>H45/H43</f>
        <v>227.86416666666668</v>
      </c>
      <c r="I46" s="85">
        <f>I45/H43</f>
        <v>398.76333333333332</v>
      </c>
      <c r="J46" s="85">
        <f>J45/J43</f>
        <v>215.03666666666666</v>
      </c>
      <c r="K46" s="85">
        <f>K45/J43</f>
        <v>376.31400000000002</v>
      </c>
    </row>
    <row r="47" spans="1:11" x14ac:dyDescent="0.25">
      <c r="A47" t="s">
        <v>355</v>
      </c>
      <c r="B47" s="84">
        <v>127151</v>
      </c>
      <c r="C47" s="84">
        <v>222514</v>
      </c>
      <c r="D47" s="84">
        <v>167010</v>
      </c>
      <c r="E47" s="84">
        <v>292268</v>
      </c>
      <c r="F47" s="84">
        <v>203430</v>
      </c>
      <c r="G47" s="84">
        <v>356002</v>
      </c>
      <c r="H47" s="84">
        <v>250288</v>
      </c>
      <c r="I47" s="84">
        <v>438004</v>
      </c>
      <c r="J47" s="84">
        <v>298120</v>
      </c>
      <c r="K47" s="84">
        <v>521710</v>
      </c>
    </row>
    <row r="48" spans="1:11" x14ac:dyDescent="0.25">
      <c r="A48" s="83" t="s">
        <v>353</v>
      </c>
      <c r="B48" s="85">
        <f>B47/B43</f>
        <v>254.30199999999999</v>
      </c>
      <c r="C48" s="85">
        <f>C47/B43</f>
        <v>445.02800000000002</v>
      </c>
      <c r="D48" s="85">
        <f>D47/D43</f>
        <v>238.58571428571429</v>
      </c>
      <c r="E48" s="85">
        <f>E47/D43</f>
        <v>417.52571428571429</v>
      </c>
      <c r="F48" s="85">
        <f>F47/F43</f>
        <v>226.03333333333333</v>
      </c>
      <c r="G48" s="85">
        <f>G47/F43</f>
        <v>395.5577777777778</v>
      </c>
      <c r="H48" s="85">
        <f>H47/H43</f>
        <v>208.57333333333332</v>
      </c>
      <c r="I48" s="85">
        <f>I47/H43</f>
        <v>365.00333333333333</v>
      </c>
      <c r="J48" s="85">
        <f>J47/J43</f>
        <v>198.74666666666667</v>
      </c>
      <c r="K48" s="85">
        <f>K47/J43</f>
        <v>347.80666666666667</v>
      </c>
    </row>
    <row r="49" spans="1:11" x14ac:dyDescent="0.25">
      <c r="A49" t="s">
        <v>180</v>
      </c>
      <c r="B49" s="84">
        <v>114918</v>
      </c>
      <c r="C49" s="84">
        <v>201106</v>
      </c>
      <c r="D49" s="84">
        <v>156159</v>
      </c>
      <c r="E49" s="84">
        <v>273279</v>
      </c>
      <c r="F49" s="84">
        <v>197288</v>
      </c>
      <c r="G49" s="84">
        <v>345255</v>
      </c>
      <c r="H49" s="84">
        <v>259551</v>
      </c>
      <c r="I49" s="84">
        <v>454215</v>
      </c>
      <c r="J49" s="84">
        <v>321158</v>
      </c>
      <c r="K49" s="84">
        <v>562027</v>
      </c>
    </row>
    <row r="50" spans="1:11" x14ac:dyDescent="0.25">
      <c r="A50" s="83" t="s">
        <v>353</v>
      </c>
      <c r="B50" s="85">
        <f>B49/B43</f>
        <v>229.83600000000001</v>
      </c>
      <c r="C50" s="85">
        <f>C49/B43</f>
        <v>402.21199999999999</v>
      </c>
      <c r="D50" s="85">
        <f>D49/D43</f>
        <v>223.08428571428573</v>
      </c>
      <c r="E50" s="85">
        <f>E49/D43</f>
        <v>390.39857142857142</v>
      </c>
      <c r="F50" s="85">
        <f>F49/F43</f>
        <v>219.20888888888888</v>
      </c>
      <c r="G50" s="85">
        <f>G49/F43</f>
        <v>383.61666666666667</v>
      </c>
      <c r="H50" s="85">
        <f>H49/H43</f>
        <v>216.29249999999999</v>
      </c>
      <c r="I50" s="85">
        <f>I49/H43</f>
        <v>378.51249999999999</v>
      </c>
      <c r="J50" s="85">
        <f>J49/J43</f>
        <v>214.10533333333333</v>
      </c>
      <c r="K50" s="85">
        <f>K49/J43</f>
        <v>374.68466666666666</v>
      </c>
    </row>
    <row r="51" spans="1:11" x14ac:dyDescent="0.25">
      <c r="A51" t="s">
        <v>181</v>
      </c>
      <c r="B51" s="84">
        <v>129725</v>
      </c>
      <c r="C51" s="84">
        <v>207560</v>
      </c>
      <c r="D51" s="84">
        <v>181615</v>
      </c>
      <c r="E51" s="84">
        <v>290584</v>
      </c>
      <c r="F51" s="84">
        <v>233505</v>
      </c>
      <c r="G51" s="84">
        <v>373609</v>
      </c>
      <c r="H51" s="84">
        <v>311340</v>
      </c>
      <c r="I51" s="84">
        <v>498145</v>
      </c>
      <c r="J51" s="84">
        <v>389176</v>
      </c>
      <c r="K51" s="84">
        <v>622681</v>
      </c>
    </row>
    <row r="52" spans="1:11" x14ac:dyDescent="0.25">
      <c r="A52" s="83" t="s">
        <v>353</v>
      </c>
      <c r="B52" s="85">
        <f>B51/B43</f>
        <v>259.45</v>
      </c>
      <c r="C52" s="85">
        <f>C51/B43</f>
        <v>415.12</v>
      </c>
      <c r="D52" s="85">
        <f>D51/D43</f>
        <v>259.45</v>
      </c>
      <c r="E52" s="85">
        <f>E51/D43</f>
        <v>415.12</v>
      </c>
      <c r="F52" s="85">
        <f>F51/F43</f>
        <v>259.45</v>
      </c>
      <c r="G52" s="85">
        <f>G51/F43</f>
        <v>415.12111111111113</v>
      </c>
      <c r="H52" s="85">
        <f>H51/H43</f>
        <v>259.45</v>
      </c>
      <c r="I52" s="85">
        <f>I51/H43</f>
        <v>415.12083333333334</v>
      </c>
      <c r="J52" s="85">
        <f>J51/J43</f>
        <v>259.45066666666668</v>
      </c>
      <c r="K52" s="85">
        <f>K51/J43</f>
        <v>415.12066666666669</v>
      </c>
    </row>
    <row r="54" spans="1:11" x14ac:dyDescent="0.25">
      <c r="B54" s="211" t="s">
        <v>352</v>
      </c>
      <c r="C54" s="211"/>
      <c r="D54" s="211"/>
      <c r="E54" s="211"/>
      <c r="F54" s="211"/>
      <c r="G54" s="211"/>
      <c r="H54" s="211"/>
      <c r="I54" s="211"/>
      <c r="J54" s="211"/>
      <c r="K54" s="211"/>
    </row>
    <row r="55" spans="1:11" x14ac:dyDescent="0.25">
      <c r="B55" s="209" t="s">
        <v>174</v>
      </c>
      <c r="C55" s="209"/>
      <c r="D55" s="209" t="s">
        <v>28</v>
      </c>
      <c r="E55" s="209"/>
      <c r="F55" s="209" t="s">
        <v>29</v>
      </c>
      <c r="G55" s="209"/>
      <c r="H55" s="209" t="s">
        <v>30</v>
      </c>
      <c r="I55" s="209"/>
      <c r="J55" s="209" t="s">
        <v>175</v>
      </c>
      <c r="K55" s="209"/>
    </row>
    <row r="56" spans="1:11" x14ac:dyDescent="0.25">
      <c r="B56" s="209">
        <v>500</v>
      </c>
      <c r="C56" s="209"/>
      <c r="D56" s="209">
        <v>700</v>
      </c>
      <c r="E56" s="209"/>
      <c r="F56" s="209">
        <v>900</v>
      </c>
      <c r="G56" s="209"/>
      <c r="H56" s="209">
        <v>1200</v>
      </c>
      <c r="I56" s="209"/>
      <c r="J56" s="209">
        <v>1500</v>
      </c>
      <c r="K56" s="209"/>
    </row>
    <row r="57" spans="1:11" x14ac:dyDescent="0.25">
      <c r="B57" s="166" t="s">
        <v>176</v>
      </c>
      <c r="C57" s="166" t="s">
        <v>177</v>
      </c>
      <c r="D57" s="166" t="s">
        <v>176</v>
      </c>
      <c r="E57" s="166" t="s">
        <v>177</v>
      </c>
      <c r="F57" s="166" t="s">
        <v>176</v>
      </c>
      <c r="G57" s="166" t="s">
        <v>177</v>
      </c>
      <c r="H57" s="166" t="s">
        <v>176</v>
      </c>
      <c r="I57" s="166" t="s">
        <v>177</v>
      </c>
      <c r="J57" s="166" t="s">
        <v>176</v>
      </c>
      <c r="K57" s="166" t="s">
        <v>177</v>
      </c>
    </row>
    <row r="58" spans="1:11" x14ac:dyDescent="0.25">
      <c r="A58" t="s">
        <v>178</v>
      </c>
      <c r="B58" s="84">
        <v>147076</v>
      </c>
      <c r="C58" s="84">
        <v>257382</v>
      </c>
      <c r="D58" s="84">
        <v>190843</v>
      </c>
      <c r="E58" s="84">
        <v>333976</v>
      </c>
      <c r="F58" s="84">
        <v>228825</v>
      </c>
      <c r="G58" s="84">
        <v>400443</v>
      </c>
      <c r="H58" s="84">
        <v>273638</v>
      </c>
      <c r="I58" s="84">
        <v>478867</v>
      </c>
      <c r="J58" s="84">
        <v>322823</v>
      </c>
      <c r="K58" s="84">
        <v>564940</v>
      </c>
    </row>
    <row r="59" spans="1:11" x14ac:dyDescent="0.25">
      <c r="A59" s="83" t="s">
        <v>353</v>
      </c>
      <c r="B59" s="85">
        <f>B58/B56</f>
        <v>294.15199999999999</v>
      </c>
      <c r="C59" s="85">
        <f>C58/B56</f>
        <v>514.76400000000001</v>
      </c>
      <c r="D59" s="85">
        <f>D58/D56</f>
        <v>272.63285714285712</v>
      </c>
      <c r="E59" s="85">
        <f>E58/D56</f>
        <v>477.10857142857145</v>
      </c>
      <c r="F59" s="85">
        <f>F58/F56</f>
        <v>254.25</v>
      </c>
      <c r="G59" s="85">
        <f>G58/F56</f>
        <v>444.93666666666667</v>
      </c>
      <c r="H59" s="85">
        <f>H58/H56</f>
        <v>228.03166666666667</v>
      </c>
      <c r="I59" s="85">
        <f>I58/H56</f>
        <v>399.05583333333334</v>
      </c>
      <c r="J59" s="85">
        <f>J58/J56</f>
        <v>215.21533333333332</v>
      </c>
      <c r="K59" s="85">
        <f>K58/J56</f>
        <v>376.62666666666667</v>
      </c>
    </row>
    <row r="60" spans="1:11" x14ac:dyDescent="0.25">
      <c r="A60" t="s">
        <v>355</v>
      </c>
      <c r="B60" s="84">
        <v>127035</v>
      </c>
      <c r="C60" s="84">
        <v>222311</v>
      </c>
      <c r="D60" s="84">
        <v>166914</v>
      </c>
      <c r="E60" s="84">
        <v>292099</v>
      </c>
      <c r="F60" s="84">
        <v>203364</v>
      </c>
      <c r="G60" s="84">
        <v>355886</v>
      </c>
      <c r="H60" s="84">
        <v>250302</v>
      </c>
      <c r="I60" s="84">
        <v>438029</v>
      </c>
      <c r="J60" s="84">
        <v>298191</v>
      </c>
      <c r="K60" s="84">
        <v>521835</v>
      </c>
    </row>
    <row r="61" spans="1:11" x14ac:dyDescent="0.25">
      <c r="A61" s="83" t="s">
        <v>353</v>
      </c>
      <c r="B61" s="85">
        <f>B60/B56</f>
        <v>254.07</v>
      </c>
      <c r="C61" s="85">
        <f>C60/B56</f>
        <v>444.62200000000001</v>
      </c>
      <c r="D61" s="85">
        <f>D60/D56</f>
        <v>238.44857142857143</v>
      </c>
      <c r="E61" s="85">
        <f>E60/D56</f>
        <v>417.28428571428572</v>
      </c>
      <c r="F61" s="85">
        <f>F60/F56</f>
        <v>225.96</v>
      </c>
      <c r="G61" s="85">
        <f>G60/F56</f>
        <v>395.42888888888888</v>
      </c>
      <c r="H61" s="85">
        <f>H60/H56</f>
        <v>208.58500000000001</v>
      </c>
      <c r="I61" s="85">
        <f>I60/H56</f>
        <v>365.02416666666664</v>
      </c>
      <c r="J61" s="85">
        <f>J60/J56</f>
        <v>198.79400000000001</v>
      </c>
      <c r="K61" s="85">
        <f>K60/J56</f>
        <v>347.89</v>
      </c>
    </row>
    <row r="62" spans="1:11" x14ac:dyDescent="0.25">
      <c r="A62" t="s">
        <v>180</v>
      </c>
      <c r="B62" s="84">
        <v>114635</v>
      </c>
      <c r="C62" s="84">
        <v>200611</v>
      </c>
      <c r="D62" s="84">
        <v>155725</v>
      </c>
      <c r="E62" s="84">
        <v>272519</v>
      </c>
      <c r="F62" s="84">
        <v>196702</v>
      </c>
      <c r="G62" s="84">
        <v>344229</v>
      </c>
      <c r="H62" s="84">
        <v>258742</v>
      </c>
      <c r="I62" s="84">
        <v>452798</v>
      </c>
      <c r="J62" s="84">
        <v>320120</v>
      </c>
      <c r="K62" s="84">
        <v>560210</v>
      </c>
    </row>
    <row r="63" spans="1:11" x14ac:dyDescent="0.25">
      <c r="A63" s="83" t="s">
        <v>353</v>
      </c>
      <c r="B63" s="85">
        <f>B62/B56</f>
        <v>229.27</v>
      </c>
      <c r="C63" s="85">
        <f>C62/B56</f>
        <v>401.22199999999998</v>
      </c>
      <c r="D63" s="85">
        <f>D62/D56</f>
        <v>222.46428571428572</v>
      </c>
      <c r="E63" s="85">
        <f>E62/D56</f>
        <v>389.31285714285713</v>
      </c>
      <c r="F63" s="85">
        <f>F62/F56</f>
        <v>218.55777777777777</v>
      </c>
      <c r="G63" s="85">
        <f>G62/F56</f>
        <v>382.47666666666669</v>
      </c>
      <c r="H63" s="85">
        <f>H62/H56</f>
        <v>215.61833333333334</v>
      </c>
      <c r="I63" s="85">
        <f>I62/H56</f>
        <v>377.33166666666665</v>
      </c>
      <c r="J63" s="85">
        <f>J62/J56</f>
        <v>213.41333333333333</v>
      </c>
      <c r="K63" s="85">
        <f>K62/J56</f>
        <v>373.47333333333336</v>
      </c>
    </row>
    <row r="64" spans="1:11" x14ac:dyDescent="0.25">
      <c r="A64" t="s">
        <v>181</v>
      </c>
      <c r="B64" s="84">
        <v>129761</v>
      </c>
      <c r="C64" s="84">
        <v>207617</v>
      </c>
      <c r="D64" s="84">
        <v>181665</v>
      </c>
      <c r="E64" s="84">
        <v>290664</v>
      </c>
      <c r="F64" s="84">
        <v>233570</v>
      </c>
      <c r="G64" s="84">
        <v>373711</v>
      </c>
      <c r="H64" s="84">
        <v>311426</v>
      </c>
      <c r="I64" s="84">
        <v>498282</v>
      </c>
      <c r="J64" s="84">
        <v>389283</v>
      </c>
      <c r="K64" s="84">
        <v>622852</v>
      </c>
    </row>
    <row r="65" spans="1:11" x14ac:dyDescent="0.25">
      <c r="A65" s="83" t="s">
        <v>353</v>
      </c>
      <c r="B65" s="85">
        <f>B64/B56</f>
        <v>259.52199999999999</v>
      </c>
      <c r="C65" s="85">
        <f>C64/B56</f>
        <v>415.23399999999998</v>
      </c>
      <c r="D65" s="85">
        <f>D64/D56</f>
        <v>259.52142857142854</v>
      </c>
      <c r="E65" s="85">
        <f>E64/D56</f>
        <v>415.2342857142857</v>
      </c>
      <c r="F65" s="85">
        <f>F64/F56</f>
        <v>259.52222222222224</v>
      </c>
      <c r="G65" s="85">
        <f>G64/F56</f>
        <v>415.23444444444442</v>
      </c>
      <c r="H65" s="85">
        <f>H64/H56</f>
        <v>259.52166666666665</v>
      </c>
      <c r="I65" s="85">
        <f>I64/H56</f>
        <v>415.23500000000001</v>
      </c>
      <c r="J65" s="85">
        <f>J64/J56</f>
        <v>259.52199999999999</v>
      </c>
      <c r="K65" s="85">
        <f>K64/J56</f>
        <v>415.23466666666667</v>
      </c>
    </row>
    <row r="67" spans="1:11" x14ac:dyDescent="0.25">
      <c r="B67" s="211" t="s">
        <v>354</v>
      </c>
      <c r="C67" s="211"/>
      <c r="D67" s="211"/>
      <c r="E67" s="211"/>
      <c r="F67" s="211"/>
      <c r="G67" s="211"/>
      <c r="H67" s="211"/>
      <c r="I67" s="211"/>
      <c r="J67" s="211"/>
      <c r="K67" s="211"/>
    </row>
    <row r="68" spans="1:11" x14ac:dyDescent="0.25">
      <c r="B68" s="209" t="s">
        <v>174</v>
      </c>
      <c r="C68" s="209"/>
      <c r="D68" s="209" t="s">
        <v>28</v>
      </c>
      <c r="E68" s="209"/>
      <c r="F68" s="209" t="s">
        <v>29</v>
      </c>
      <c r="G68" s="209"/>
      <c r="H68" s="209" t="s">
        <v>30</v>
      </c>
      <c r="I68" s="209"/>
      <c r="J68" s="209" t="s">
        <v>175</v>
      </c>
      <c r="K68" s="209"/>
    </row>
    <row r="69" spans="1:11" x14ac:dyDescent="0.25">
      <c r="B69" s="209">
        <v>500</v>
      </c>
      <c r="C69" s="209"/>
      <c r="D69" s="209">
        <v>700</v>
      </c>
      <c r="E69" s="209"/>
      <c r="F69" s="209">
        <v>900</v>
      </c>
      <c r="G69" s="209"/>
      <c r="H69" s="209">
        <v>1200</v>
      </c>
      <c r="I69" s="209"/>
      <c r="J69" s="209">
        <v>1500</v>
      </c>
      <c r="K69" s="209"/>
    </row>
    <row r="70" spans="1:11" x14ac:dyDescent="0.25">
      <c r="B70" s="166" t="s">
        <v>176</v>
      </c>
      <c r="C70" s="166" t="s">
        <v>177</v>
      </c>
      <c r="D70" s="166" t="s">
        <v>176</v>
      </c>
      <c r="E70" s="166" t="s">
        <v>177</v>
      </c>
      <c r="F70" s="166" t="s">
        <v>176</v>
      </c>
      <c r="G70" s="166" t="s">
        <v>177</v>
      </c>
      <c r="H70" s="166" t="s">
        <v>176</v>
      </c>
      <c r="I70" s="166" t="s">
        <v>177</v>
      </c>
      <c r="J70" s="166" t="s">
        <v>176</v>
      </c>
      <c r="K70" s="166" t="s">
        <v>177</v>
      </c>
    </row>
    <row r="71" spans="1:11" x14ac:dyDescent="0.25">
      <c r="A71" t="s">
        <v>178</v>
      </c>
      <c r="B71" s="84">
        <v>149418</v>
      </c>
      <c r="C71" s="84">
        <v>261482</v>
      </c>
      <c r="D71" s="84">
        <v>193770</v>
      </c>
      <c r="E71" s="84">
        <v>339097</v>
      </c>
      <c r="F71" s="84">
        <v>232259</v>
      </c>
      <c r="G71" s="84">
        <v>406453</v>
      </c>
      <c r="H71" s="84">
        <v>277632</v>
      </c>
      <c r="I71" s="84">
        <v>485856</v>
      </c>
      <c r="J71" s="84">
        <v>327438</v>
      </c>
      <c r="K71" s="84">
        <v>573016</v>
      </c>
    </row>
    <row r="72" spans="1:11" x14ac:dyDescent="0.25">
      <c r="A72" s="83" t="s">
        <v>353</v>
      </c>
      <c r="B72" s="85">
        <f>B71/B69</f>
        <v>298.83600000000001</v>
      </c>
      <c r="C72" s="85">
        <f>C71/B69</f>
        <v>522.96400000000006</v>
      </c>
      <c r="D72" s="85">
        <f>D71/D69</f>
        <v>276.81428571428569</v>
      </c>
      <c r="E72" s="85">
        <f>E71/D69</f>
        <v>484.4242857142857</v>
      </c>
      <c r="F72" s="85">
        <f>F71/F69</f>
        <v>258.06555555555553</v>
      </c>
      <c r="G72" s="85">
        <f>G71/F69</f>
        <v>451.61444444444442</v>
      </c>
      <c r="H72" s="85">
        <f>H71/H69</f>
        <v>231.36</v>
      </c>
      <c r="I72" s="85">
        <f>I71/H69</f>
        <v>404.88</v>
      </c>
      <c r="J72" s="85">
        <f>J71/J69</f>
        <v>218.292</v>
      </c>
      <c r="K72" s="85">
        <f>K71/J69</f>
        <v>382.01066666666668</v>
      </c>
    </row>
    <row r="73" spans="1:11" x14ac:dyDescent="0.25">
      <c r="A73" t="s">
        <v>355</v>
      </c>
      <c r="B73" s="84">
        <v>129538</v>
      </c>
      <c r="C73" s="84">
        <v>226692</v>
      </c>
      <c r="D73" s="84">
        <v>170032</v>
      </c>
      <c r="E73" s="84">
        <v>297555</v>
      </c>
      <c r="F73" s="84">
        <v>207001</v>
      </c>
      <c r="G73" s="84">
        <v>362252</v>
      </c>
      <c r="H73" s="84">
        <v>254483</v>
      </c>
      <c r="I73" s="84">
        <v>445345</v>
      </c>
      <c r="J73" s="84">
        <v>303003</v>
      </c>
      <c r="K73" s="84">
        <v>530225</v>
      </c>
    </row>
    <row r="74" spans="1:11" x14ac:dyDescent="0.25">
      <c r="A74" s="83" t="s">
        <v>353</v>
      </c>
      <c r="B74" s="85">
        <f>B73/B69</f>
        <v>259.07600000000002</v>
      </c>
      <c r="C74" s="85">
        <f>C73/B69</f>
        <v>453.38400000000001</v>
      </c>
      <c r="D74" s="85">
        <f>D73/D69</f>
        <v>242.90285714285713</v>
      </c>
      <c r="E74" s="85">
        <f>E73/D69</f>
        <v>425.07857142857142</v>
      </c>
      <c r="F74" s="85">
        <f>F73/F69</f>
        <v>230.0011111111111</v>
      </c>
      <c r="G74" s="85">
        <f>G73/F69</f>
        <v>402.5022222222222</v>
      </c>
      <c r="H74" s="85">
        <f>H73/H69</f>
        <v>212.06916666666666</v>
      </c>
      <c r="I74" s="85">
        <f>I73/H69</f>
        <v>371.12083333333334</v>
      </c>
      <c r="J74" s="85">
        <f>J73/J69</f>
        <v>202.00200000000001</v>
      </c>
      <c r="K74" s="85">
        <f>K73/J69</f>
        <v>353.48333333333335</v>
      </c>
    </row>
    <row r="75" spans="1:11" x14ac:dyDescent="0.25">
      <c r="A75" t="s">
        <v>180</v>
      </c>
      <c r="B75" s="84">
        <v>117449</v>
      </c>
      <c r="C75" s="84">
        <v>205536</v>
      </c>
      <c r="D75" s="84">
        <v>159703</v>
      </c>
      <c r="E75" s="84">
        <v>279480</v>
      </c>
      <c r="F75" s="84">
        <v>201845</v>
      </c>
      <c r="G75" s="84">
        <v>353228</v>
      </c>
      <c r="H75" s="84">
        <v>265626</v>
      </c>
      <c r="I75" s="84">
        <v>464846</v>
      </c>
      <c r="J75" s="84">
        <v>328752</v>
      </c>
      <c r="K75" s="84">
        <v>575316</v>
      </c>
    </row>
    <row r="76" spans="1:11" x14ac:dyDescent="0.25">
      <c r="A76" s="83" t="s">
        <v>353</v>
      </c>
      <c r="B76" s="85">
        <f>B75/B69</f>
        <v>234.898</v>
      </c>
      <c r="C76" s="85">
        <f>C75/B69</f>
        <v>411.072</v>
      </c>
      <c r="D76" s="85">
        <f>D75/D69</f>
        <v>228.14714285714285</v>
      </c>
      <c r="E76" s="85">
        <f>E75/D69</f>
        <v>399.25714285714287</v>
      </c>
      <c r="F76" s="85">
        <f>F75/F69</f>
        <v>224.27222222222221</v>
      </c>
      <c r="G76" s="85">
        <f>G75/F69</f>
        <v>392.47555555555556</v>
      </c>
      <c r="H76" s="85">
        <f>H75/H69</f>
        <v>221.35499999999999</v>
      </c>
      <c r="I76" s="85">
        <f>I75/H69</f>
        <v>387.37166666666667</v>
      </c>
      <c r="J76" s="85">
        <f>J75/J69</f>
        <v>219.16800000000001</v>
      </c>
      <c r="K76" s="85">
        <f>K75/J69</f>
        <v>383.54399999999998</v>
      </c>
    </row>
    <row r="77" spans="1:11" x14ac:dyDescent="0.25">
      <c r="A77" t="s">
        <v>181</v>
      </c>
      <c r="B77" s="84">
        <v>131840</v>
      </c>
      <c r="C77" s="84">
        <v>210944</v>
      </c>
      <c r="D77" s="84">
        <v>184576</v>
      </c>
      <c r="E77" s="84">
        <v>295322</v>
      </c>
      <c r="F77" s="84">
        <v>237312</v>
      </c>
      <c r="G77" s="84">
        <v>379699</v>
      </c>
      <c r="H77" s="84">
        <v>316416</v>
      </c>
      <c r="I77" s="84">
        <v>506266</v>
      </c>
      <c r="J77" s="84">
        <v>395520</v>
      </c>
      <c r="K77" s="84">
        <v>632832</v>
      </c>
    </row>
    <row r="78" spans="1:11" x14ac:dyDescent="0.25">
      <c r="A78" s="83" t="s">
        <v>353</v>
      </c>
      <c r="B78" s="85">
        <f>B77/B69</f>
        <v>263.68</v>
      </c>
      <c r="C78" s="85">
        <f>C77/B69</f>
        <v>421.88799999999998</v>
      </c>
      <c r="D78" s="85">
        <f>D77/D69</f>
        <v>263.68</v>
      </c>
      <c r="E78" s="85">
        <f>E77/D69</f>
        <v>421.88857142857142</v>
      </c>
      <c r="F78" s="85">
        <f>F77/F69</f>
        <v>263.68</v>
      </c>
      <c r="G78" s="85">
        <f>G77/F69</f>
        <v>421.88777777777779</v>
      </c>
      <c r="H78" s="85">
        <f>H77/H69</f>
        <v>263.68</v>
      </c>
      <c r="I78" s="85">
        <f>I77/H69</f>
        <v>421.88833333333332</v>
      </c>
      <c r="J78" s="85">
        <f>J77/J69</f>
        <v>263.68</v>
      </c>
      <c r="K78" s="85">
        <f>K77/J69</f>
        <v>421.88799999999998</v>
      </c>
    </row>
    <row r="80" spans="1:11" x14ac:dyDescent="0.25">
      <c r="B80" s="211" t="s">
        <v>356</v>
      </c>
      <c r="C80" s="211"/>
      <c r="D80" s="211"/>
      <c r="E80" s="211"/>
      <c r="F80" s="211"/>
      <c r="G80" s="211"/>
      <c r="H80" s="211"/>
      <c r="I80" s="211"/>
      <c r="J80" s="211"/>
      <c r="K80" s="211"/>
    </row>
    <row r="81" spans="1:11" x14ac:dyDescent="0.25">
      <c r="B81" s="209" t="s">
        <v>174</v>
      </c>
      <c r="C81" s="209"/>
      <c r="D81" s="209" t="s">
        <v>28</v>
      </c>
      <c r="E81" s="209"/>
      <c r="F81" s="209" t="s">
        <v>29</v>
      </c>
      <c r="G81" s="209"/>
      <c r="H81" s="209" t="s">
        <v>30</v>
      </c>
      <c r="I81" s="209"/>
      <c r="J81" s="209" t="s">
        <v>175</v>
      </c>
      <c r="K81" s="209"/>
    </row>
    <row r="82" spans="1:11" x14ac:dyDescent="0.25">
      <c r="B82" s="209">
        <v>500</v>
      </c>
      <c r="C82" s="209"/>
      <c r="D82" s="209">
        <v>700</v>
      </c>
      <c r="E82" s="209"/>
      <c r="F82" s="209">
        <v>900</v>
      </c>
      <c r="G82" s="209"/>
      <c r="H82" s="209">
        <v>1200</v>
      </c>
      <c r="I82" s="209"/>
      <c r="J82" s="209">
        <v>1500</v>
      </c>
      <c r="K82" s="209"/>
    </row>
    <row r="83" spans="1:11" x14ac:dyDescent="0.25">
      <c r="B83" s="166" t="s">
        <v>176</v>
      </c>
      <c r="C83" s="166" t="s">
        <v>177</v>
      </c>
      <c r="D83" s="166" t="s">
        <v>176</v>
      </c>
      <c r="E83" s="166" t="s">
        <v>177</v>
      </c>
      <c r="F83" s="166" t="s">
        <v>176</v>
      </c>
      <c r="G83" s="166" t="s">
        <v>177</v>
      </c>
      <c r="H83" s="166" t="s">
        <v>176</v>
      </c>
      <c r="I83" s="166" t="s">
        <v>177</v>
      </c>
      <c r="J83" s="166" t="s">
        <v>176</v>
      </c>
      <c r="K83" s="166" t="s">
        <v>177</v>
      </c>
    </row>
    <row r="84" spans="1:11" x14ac:dyDescent="0.25">
      <c r="A84" t="s">
        <v>178</v>
      </c>
      <c r="B84" s="84">
        <v>151433</v>
      </c>
      <c r="C84" s="84">
        <v>265008</v>
      </c>
      <c r="D84" s="84">
        <v>196509</v>
      </c>
      <c r="E84" s="84">
        <v>343891</v>
      </c>
      <c r="F84" s="84">
        <v>235626</v>
      </c>
      <c r="G84" s="84">
        <v>412345</v>
      </c>
      <c r="H84" s="84">
        <v>281782</v>
      </c>
      <c r="I84" s="84">
        <v>493119</v>
      </c>
      <c r="J84" s="84">
        <v>332440</v>
      </c>
      <c r="K84" s="84">
        <v>581771</v>
      </c>
    </row>
    <row r="85" spans="1:11" x14ac:dyDescent="0.25">
      <c r="A85" s="83" t="s">
        <v>353</v>
      </c>
      <c r="B85" s="85">
        <f>B84/B82</f>
        <v>302.86599999999999</v>
      </c>
      <c r="C85" s="85">
        <f>C84/B82</f>
        <v>530.01599999999996</v>
      </c>
      <c r="D85" s="85">
        <f>D84/D82</f>
        <v>280.72714285714284</v>
      </c>
      <c r="E85" s="85">
        <f>E84/D82</f>
        <v>491.27285714285716</v>
      </c>
      <c r="F85" s="85">
        <f>F84/F82</f>
        <v>261.80666666666667</v>
      </c>
      <c r="G85" s="85">
        <f>G84/F82</f>
        <v>458.1611111111111</v>
      </c>
      <c r="H85" s="85">
        <f>H84/H82</f>
        <v>234.81833333333333</v>
      </c>
      <c r="I85" s="85">
        <f>I84/H82</f>
        <v>410.9325</v>
      </c>
      <c r="J85" s="85">
        <f>J84/J82</f>
        <v>221.62666666666667</v>
      </c>
      <c r="K85" s="85">
        <f>K84/J82</f>
        <v>387.84733333333332</v>
      </c>
    </row>
    <row r="86" spans="1:11" x14ac:dyDescent="0.25">
      <c r="A86" t="s">
        <v>355</v>
      </c>
      <c r="B86" s="84">
        <v>130752</v>
      </c>
      <c r="C86" s="84">
        <v>228815</v>
      </c>
      <c r="D86" s="84">
        <v>171814</v>
      </c>
      <c r="E86" s="84">
        <v>300674</v>
      </c>
      <c r="F86" s="84">
        <v>209350</v>
      </c>
      <c r="G86" s="84">
        <v>366362</v>
      </c>
      <c r="H86" s="84">
        <v>257699</v>
      </c>
      <c r="I86" s="84">
        <v>450974</v>
      </c>
      <c r="J86" s="84">
        <v>302020</v>
      </c>
      <c r="K86" s="84">
        <v>537286</v>
      </c>
    </row>
    <row r="87" spans="1:11" x14ac:dyDescent="0.25">
      <c r="A87" s="83" t="s">
        <v>353</v>
      </c>
      <c r="B87" s="85">
        <f>B86/B82</f>
        <v>261.50400000000002</v>
      </c>
      <c r="C87" s="85">
        <f>C86/B82</f>
        <v>457.63</v>
      </c>
      <c r="D87" s="85">
        <f>D86/D82</f>
        <v>245.44857142857143</v>
      </c>
      <c r="E87" s="85">
        <f>E86/D82</f>
        <v>429.53428571428572</v>
      </c>
      <c r="F87" s="85">
        <f>F86/F82</f>
        <v>232.61111111111111</v>
      </c>
      <c r="G87" s="85">
        <f>G86/F82</f>
        <v>407.06888888888886</v>
      </c>
      <c r="H87" s="85">
        <f>H86/H82</f>
        <v>214.74916666666667</v>
      </c>
      <c r="I87" s="85">
        <f>I86/H82</f>
        <v>375.81166666666667</v>
      </c>
      <c r="J87" s="85">
        <f>J86/J82</f>
        <v>201.34666666666666</v>
      </c>
      <c r="K87" s="85">
        <f>K86/J82</f>
        <v>358.19066666666669</v>
      </c>
    </row>
    <row r="88" spans="1:11" x14ac:dyDescent="0.25">
      <c r="A88" t="s">
        <v>180</v>
      </c>
      <c r="B88" s="84">
        <v>117934</v>
      </c>
      <c r="C88" s="84">
        <v>206384</v>
      </c>
      <c r="D88" s="84">
        <v>160191</v>
      </c>
      <c r="E88" s="84">
        <v>280334</v>
      </c>
      <c r="F88" s="84">
        <v>202232</v>
      </c>
      <c r="G88" s="84">
        <v>354080</v>
      </c>
      <c r="H88" s="84">
        <v>266135</v>
      </c>
      <c r="I88" s="84">
        <v>465736</v>
      </c>
      <c r="J88" s="84">
        <v>329255</v>
      </c>
      <c r="K88" s="84">
        <v>576196</v>
      </c>
    </row>
    <row r="89" spans="1:11" x14ac:dyDescent="0.25">
      <c r="A89" s="83" t="s">
        <v>353</v>
      </c>
      <c r="B89" s="85">
        <f>B88/B82</f>
        <v>235.86799999999999</v>
      </c>
      <c r="C89" s="85">
        <f>C88/B82</f>
        <v>412.76799999999997</v>
      </c>
      <c r="D89" s="85">
        <f>D88/D82</f>
        <v>228.84428571428572</v>
      </c>
      <c r="E89" s="85">
        <f>E88/D82</f>
        <v>400.47714285714284</v>
      </c>
      <c r="F89" s="85">
        <f>F88/F82</f>
        <v>224.70222222222222</v>
      </c>
      <c r="G89" s="85">
        <f>G88/F82</f>
        <v>393.42222222222222</v>
      </c>
      <c r="H89" s="85">
        <f>H88/H82</f>
        <v>221.77916666666667</v>
      </c>
      <c r="I89" s="85">
        <f>I88/H82</f>
        <v>388.11333333333334</v>
      </c>
      <c r="J89" s="85">
        <f>J88/J82</f>
        <v>219.50333333333333</v>
      </c>
      <c r="K89" s="85">
        <f>K88/J82</f>
        <v>384.13066666666668</v>
      </c>
    </row>
    <row r="90" spans="1:11" x14ac:dyDescent="0.25">
      <c r="A90" t="s">
        <v>181</v>
      </c>
      <c r="B90" s="84">
        <v>133604</v>
      </c>
      <c r="C90" s="84">
        <v>213767</v>
      </c>
      <c r="D90" s="84">
        <v>187046</v>
      </c>
      <c r="E90" s="84">
        <v>299274</v>
      </c>
      <c r="F90" s="84">
        <v>240488</v>
      </c>
      <c r="G90" s="84">
        <v>384781</v>
      </c>
      <c r="H90" s="84">
        <v>320651</v>
      </c>
      <c r="I90" s="84">
        <v>513041</v>
      </c>
      <c r="J90" s="84">
        <v>400813</v>
      </c>
      <c r="K90" s="84">
        <v>641301</v>
      </c>
    </row>
    <row r="91" spans="1:11" x14ac:dyDescent="0.25">
      <c r="A91" s="83" t="s">
        <v>353</v>
      </c>
      <c r="B91" s="85">
        <f>B90/B82</f>
        <v>267.20800000000003</v>
      </c>
      <c r="C91" s="85">
        <f>C90/B82</f>
        <v>427.53399999999999</v>
      </c>
      <c r="D91" s="85">
        <f>D90/D82</f>
        <v>267.20857142857142</v>
      </c>
      <c r="E91" s="85">
        <f>E90/D82</f>
        <v>427.53428571428572</v>
      </c>
      <c r="F91" s="85">
        <f>F90/F82</f>
        <v>267.20888888888891</v>
      </c>
      <c r="G91" s="85">
        <f>G90/F82</f>
        <v>427.53444444444443</v>
      </c>
      <c r="H91" s="85">
        <f>H90/H82</f>
        <v>267.20916666666665</v>
      </c>
      <c r="I91" s="85">
        <f>I90/H82</f>
        <v>427.53416666666669</v>
      </c>
      <c r="J91" s="85">
        <f>J90/J82</f>
        <v>267.20866666666666</v>
      </c>
      <c r="K91" s="85">
        <f>K90/J82</f>
        <v>427.53399999999999</v>
      </c>
    </row>
    <row r="93" spans="1:11" x14ac:dyDescent="0.25">
      <c r="B93" s="211" t="s">
        <v>357</v>
      </c>
      <c r="C93" s="211"/>
      <c r="D93" s="211"/>
      <c r="E93" s="211"/>
      <c r="F93" s="211"/>
      <c r="G93" s="211"/>
      <c r="H93" s="211"/>
      <c r="I93" s="211"/>
      <c r="J93" s="211"/>
      <c r="K93" s="211"/>
    </row>
    <row r="94" spans="1:11" x14ac:dyDescent="0.25">
      <c r="B94" s="209" t="s">
        <v>174</v>
      </c>
      <c r="C94" s="209"/>
      <c r="D94" s="209" t="s">
        <v>28</v>
      </c>
      <c r="E94" s="209"/>
      <c r="F94" s="209" t="s">
        <v>29</v>
      </c>
      <c r="G94" s="209"/>
      <c r="H94" s="209" t="s">
        <v>30</v>
      </c>
      <c r="I94" s="209"/>
      <c r="J94" s="209" t="s">
        <v>175</v>
      </c>
      <c r="K94" s="209"/>
    </row>
    <row r="95" spans="1:11" x14ac:dyDescent="0.25">
      <c r="B95" s="209">
        <v>500</v>
      </c>
      <c r="C95" s="209"/>
      <c r="D95" s="209">
        <v>700</v>
      </c>
      <c r="E95" s="209"/>
      <c r="F95" s="209">
        <v>900</v>
      </c>
      <c r="G95" s="209"/>
      <c r="H95" s="209">
        <v>1200</v>
      </c>
      <c r="I95" s="209"/>
      <c r="J95" s="209">
        <v>1500</v>
      </c>
      <c r="K95" s="209"/>
    </row>
    <row r="96" spans="1:11" x14ac:dyDescent="0.25">
      <c r="B96" s="166" t="s">
        <v>176</v>
      </c>
      <c r="C96" s="166" t="s">
        <v>177</v>
      </c>
      <c r="D96" s="166" t="s">
        <v>176</v>
      </c>
      <c r="E96" s="166" t="s">
        <v>177</v>
      </c>
      <c r="F96" s="166" t="s">
        <v>176</v>
      </c>
      <c r="G96" s="166" t="s">
        <v>177</v>
      </c>
      <c r="H96" s="166" t="s">
        <v>176</v>
      </c>
      <c r="I96" s="166" t="s">
        <v>177</v>
      </c>
      <c r="J96" s="166" t="s">
        <v>176</v>
      </c>
      <c r="K96" s="166" t="s">
        <v>177</v>
      </c>
    </row>
    <row r="97" spans="1:11" x14ac:dyDescent="0.25">
      <c r="A97" t="s">
        <v>178</v>
      </c>
      <c r="B97" s="84">
        <v>147628</v>
      </c>
      <c r="C97" s="84">
        <v>258348</v>
      </c>
      <c r="D97" s="84">
        <v>191504</v>
      </c>
      <c r="E97" s="84">
        <v>335132</v>
      </c>
      <c r="F97" s="84">
        <v>229580</v>
      </c>
      <c r="G97" s="84">
        <v>401765</v>
      </c>
      <c r="H97" s="84">
        <v>274486</v>
      </c>
      <c r="I97" s="84">
        <v>480351</v>
      </c>
      <c r="J97" s="84">
        <v>323776</v>
      </c>
      <c r="K97" s="84">
        <v>566607</v>
      </c>
    </row>
    <row r="98" spans="1:11" x14ac:dyDescent="0.25">
      <c r="A98" s="83" t="s">
        <v>353</v>
      </c>
      <c r="B98" s="85">
        <f>B97/B95</f>
        <v>295.25599999999997</v>
      </c>
      <c r="C98" s="85">
        <f>C97/B95</f>
        <v>516.69600000000003</v>
      </c>
      <c r="D98" s="85">
        <f>D97/D95</f>
        <v>273.57714285714286</v>
      </c>
      <c r="E98" s="85">
        <f>E97/D95</f>
        <v>478.76</v>
      </c>
      <c r="F98" s="85">
        <f>F97/F95</f>
        <v>255.0888888888889</v>
      </c>
      <c r="G98" s="85">
        <f>G97/F95</f>
        <v>446.40555555555557</v>
      </c>
      <c r="H98" s="85">
        <f>H97/H95</f>
        <v>228.73833333333334</v>
      </c>
      <c r="I98" s="85">
        <f>I97/H95</f>
        <v>400.29250000000002</v>
      </c>
      <c r="J98" s="85">
        <f>J97/J95</f>
        <v>215.85066666666665</v>
      </c>
      <c r="K98" s="85">
        <f>K97/J95</f>
        <v>377.738</v>
      </c>
    </row>
    <row r="99" spans="1:11" x14ac:dyDescent="0.25">
      <c r="A99" t="s">
        <v>355</v>
      </c>
      <c r="B99" s="84">
        <v>127748</v>
      </c>
      <c r="C99" s="84">
        <v>223558</v>
      </c>
      <c r="D99" s="84">
        <v>167766</v>
      </c>
      <c r="E99" s="84">
        <v>293590</v>
      </c>
      <c r="F99" s="84">
        <v>204322</v>
      </c>
      <c r="G99" s="84">
        <v>357564</v>
      </c>
      <c r="H99" s="84">
        <v>251337</v>
      </c>
      <c r="I99" s="84">
        <v>439839</v>
      </c>
      <c r="J99" s="84">
        <v>299341</v>
      </c>
      <c r="K99" s="84">
        <v>523847</v>
      </c>
    </row>
    <row r="100" spans="1:11" x14ac:dyDescent="0.25">
      <c r="A100" s="83" t="s">
        <v>353</v>
      </c>
      <c r="B100" s="85">
        <f>B99/B95</f>
        <v>255.49600000000001</v>
      </c>
      <c r="C100" s="85">
        <f>C99/B95</f>
        <v>447.11599999999999</v>
      </c>
      <c r="D100" s="85">
        <f>D99/D95</f>
        <v>239.66571428571427</v>
      </c>
      <c r="E100" s="85">
        <f>E99/D95</f>
        <v>419.41428571428571</v>
      </c>
      <c r="F100" s="85">
        <f>F99/F95</f>
        <v>227.02444444444444</v>
      </c>
      <c r="G100" s="85">
        <f>G99/F95</f>
        <v>397.29333333333335</v>
      </c>
      <c r="H100" s="85">
        <f>H99/H95</f>
        <v>209.44749999999999</v>
      </c>
      <c r="I100" s="85">
        <f>I99/H95</f>
        <v>366.53250000000003</v>
      </c>
      <c r="J100" s="85">
        <f>J99/J95</f>
        <v>199.56066666666666</v>
      </c>
      <c r="K100" s="85">
        <f>K99/J95</f>
        <v>349.23133333333334</v>
      </c>
    </row>
    <row r="101" spans="1:11" x14ac:dyDescent="0.25">
      <c r="A101" t="s">
        <v>180</v>
      </c>
      <c r="B101" s="84">
        <v>115551</v>
      </c>
      <c r="C101" s="84">
        <v>202214</v>
      </c>
      <c r="D101" s="84">
        <v>157045</v>
      </c>
      <c r="E101" s="84">
        <v>274829</v>
      </c>
      <c r="F101" s="84">
        <v>198427</v>
      </c>
      <c r="G101" s="84">
        <v>347248</v>
      </c>
      <c r="H101" s="84">
        <v>261070</v>
      </c>
      <c r="I101" s="84">
        <v>456873</v>
      </c>
      <c r="J101" s="84">
        <v>323057</v>
      </c>
      <c r="K101" s="84">
        <v>565349</v>
      </c>
    </row>
    <row r="102" spans="1:11" x14ac:dyDescent="0.25">
      <c r="A102" s="83" t="s">
        <v>353</v>
      </c>
      <c r="B102" s="85">
        <f>B101/B95</f>
        <v>231.102</v>
      </c>
      <c r="C102" s="85">
        <f>C101/B95</f>
        <v>404.428</v>
      </c>
      <c r="D102" s="85">
        <f>D101/D95</f>
        <v>224.35</v>
      </c>
      <c r="E102" s="85">
        <f>E101/D95</f>
        <v>392.61285714285714</v>
      </c>
      <c r="F102" s="85">
        <f>F101/F95</f>
        <v>220.47444444444446</v>
      </c>
      <c r="G102" s="85">
        <f>G101/F95</f>
        <v>385.83111111111111</v>
      </c>
      <c r="H102" s="85">
        <f>H101/H95</f>
        <v>217.55833333333334</v>
      </c>
      <c r="I102" s="85">
        <f>I101/H95</f>
        <v>380.72750000000002</v>
      </c>
      <c r="J102" s="85">
        <f>J101/J95</f>
        <v>215.37133333333333</v>
      </c>
      <c r="K102" s="85">
        <f>K101/J95</f>
        <v>376.89933333333335</v>
      </c>
    </row>
    <row r="103" spans="1:11" x14ac:dyDescent="0.25">
      <c r="A103" t="s">
        <v>181</v>
      </c>
      <c r="B103" s="84">
        <v>130254</v>
      </c>
      <c r="C103" s="84">
        <v>208406</v>
      </c>
      <c r="D103" s="84">
        <v>182355</v>
      </c>
      <c r="E103" s="84">
        <v>291769</v>
      </c>
      <c r="F103" s="84">
        <v>234457</v>
      </c>
      <c r="G103" s="84">
        <v>375131</v>
      </c>
      <c r="H103" s="84">
        <v>312609</v>
      </c>
      <c r="I103" s="84">
        <v>500175</v>
      </c>
      <c r="J103" s="84">
        <v>390762</v>
      </c>
      <c r="K103" s="84">
        <v>625219</v>
      </c>
    </row>
    <row r="104" spans="1:11" x14ac:dyDescent="0.25">
      <c r="A104" s="83" t="s">
        <v>353</v>
      </c>
      <c r="B104" s="85">
        <f>B103/B95</f>
        <v>260.50799999999998</v>
      </c>
      <c r="C104" s="85">
        <f>C103/B95</f>
        <v>416.81200000000001</v>
      </c>
      <c r="D104" s="85">
        <f>D103/D95</f>
        <v>260.50714285714287</v>
      </c>
      <c r="E104" s="85">
        <f>E103/D95</f>
        <v>416.81285714285713</v>
      </c>
      <c r="F104" s="85">
        <f>F103/F95</f>
        <v>260.50777777777779</v>
      </c>
      <c r="G104" s="85">
        <f>G103/F95</f>
        <v>416.8122222222222</v>
      </c>
      <c r="H104" s="85">
        <f>H103/H95</f>
        <v>260.50749999999999</v>
      </c>
      <c r="I104" s="85">
        <f>I103/H95</f>
        <v>416.8125</v>
      </c>
      <c r="J104" s="85">
        <f>J103/J95</f>
        <v>260.50799999999998</v>
      </c>
      <c r="K104" s="85">
        <f>K103/J95</f>
        <v>416.81266666666664</v>
      </c>
    </row>
    <row r="106" spans="1:11" x14ac:dyDescent="0.25">
      <c r="B106" s="211" t="s">
        <v>358</v>
      </c>
      <c r="C106" s="211"/>
      <c r="D106" s="211"/>
      <c r="E106" s="211"/>
      <c r="F106" s="211"/>
      <c r="G106" s="211"/>
      <c r="H106" s="211"/>
      <c r="I106" s="211"/>
      <c r="J106" s="211"/>
      <c r="K106" s="211"/>
    </row>
    <row r="107" spans="1:11" x14ac:dyDescent="0.25">
      <c r="B107" s="209" t="s">
        <v>174</v>
      </c>
      <c r="C107" s="209"/>
      <c r="D107" s="209" t="s">
        <v>28</v>
      </c>
      <c r="E107" s="209"/>
      <c r="F107" s="209" t="s">
        <v>29</v>
      </c>
      <c r="G107" s="209"/>
      <c r="H107" s="209" t="s">
        <v>30</v>
      </c>
      <c r="I107" s="209"/>
      <c r="J107" s="209" t="s">
        <v>175</v>
      </c>
      <c r="K107" s="209"/>
    </row>
    <row r="108" spans="1:11" x14ac:dyDescent="0.25">
      <c r="B108" s="209">
        <v>500</v>
      </c>
      <c r="C108" s="209"/>
      <c r="D108" s="209">
        <v>700</v>
      </c>
      <c r="E108" s="209"/>
      <c r="F108" s="209">
        <v>900</v>
      </c>
      <c r="G108" s="209"/>
      <c r="H108" s="209">
        <v>1200</v>
      </c>
      <c r="I108" s="209"/>
      <c r="J108" s="209">
        <v>1500</v>
      </c>
      <c r="K108" s="209"/>
    </row>
    <row r="109" spans="1:11" x14ac:dyDescent="0.25">
      <c r="B109" s="166" t="s">
        <v>176</v>
      </c>
      <c r="C109" s="166" t="s">
        <v>177</v>
      </c>
      <c r="D109" s="166" t="s">
        <v>176</v>
      </c>
      <c r="E109" s="166" t="s">
        <v>177</v>
      </c>
      <c r="F109" s="166" t="s">
        <v>176</v>
      </c>
      <c r="G109" s="166" t="s">
        <v>177</v>
      </c>
      <c r="H109" s="166" t="s">
        <v>176</v>
      </c>
      <c r="I109" s="166" t="s">
        <v>177</v>
      </c>
      <c r="J109" s="166" t="s">
        <v>176</v>
      </c>
      <c r="K109" s="166" t="s">
        <v>177</v>
      </c>
    </row>
    <row r="110" spans="1:11" x14ac:dyDescent="0.25">
      <c r="A110" t="s">
        <v>178</v>
      </c>
      <c r="B110" s="84">
        <v>145658</v>
      </c>
      <c r="C110" s="84">
        <v>254901</v>
      </c>
      <c r="D110" s="84">
        <v>188859</v>
      </c>
      <c r="E110" s="84">
        <v>330504</v>
      </c>
      <c r="F110" s="84">
        <v>226351</v>
      </c>
      <c r="G110" s="84">
        <v>396113</v>
      </c>
      <c r="H110" s="84">
        <v>270537</v>
      </c>
      <c r="I110" s="84">
        <v>473439</v>
      </c>
      <c r="J110" s="84">
        <v>319041</v>
      </c>
      <c r="K110" s="84">
        <v>558322</v>
      </c>
    </row>
    <row r="111" spans="1:11" x14ac:dyDescent="0.25">
      <c r="A111" s="83" t="s">
        <v>353</v>
      </c>
      <c r="B111" s="85">
        <f>B110/B108</f>
        <v>291.31599999999997</v>
      </c>
      <c r="C111" s="85">
        <f>C110/B108</f>
        <v>509.80200000000002</v>
      </c>
      <c r="D111" s="85">
        <f>D110/D108</f>
        <v>269.79857142857145</v>
      </c>
      <c r="E111" s="85">
        <f>E110/D108</f>
        <v>472.14857142857142</v>
      </c>
      <c r="F111" s="85">
        <f>F110/F108</f>
        <v>251.5011111111111</v>
      </c>
      <c r="G111" s="85">
        <f>G110/F108</f>
        <v>440.12555555555554</v>
      </c>
      <c r="H111" s="85">
        <f>H110/H108</f>
        <v>225.44749999999999</v>
      </c>
      <c r="I111" s="85">
        <f>I110/H108</f>
        <v>394.53250000000003</v>
      </c>
      <c r="J111" s="85">
        <f>J110/J108</f>
        <v>212.69399999999999</v>
      </c>
      <c r="K111" s="85">
        <f>K110/J108</f>
        <v>372.21466666666669</v>
      </c>
    </row>
    <row r="112" spans="1:11" x14ac:dyDescent="0.25">
      <c r="A112" t="s">
        <v>355</v>
      </c>
      <c r="B112" s="84">
        <v>126419</v>
      </c>
      <c r="C112" s="84">
        <v>22133</v>
      </c>
      <c r="D112" s="84">
        <v>165887</v>
      </c>
      <c r="E112" s="84">
        <v>290302</v>
      </c>
      <c r="F112" s="84">
        <v>201908</v>
      </c>
      <c r="G112" s="84">
        <v>353339</v>
      </c>
      <c r="H112" s="84">
        <v>248134</v>
      </c>
      <c r="I112" s="84">
        <v>434235</v>
      </c>
      <c r="J112" s="84">
        <v>295395</v>
      </c>
      <c r="K112" s="84">
        <v>516941</v>
      </c>
    </row>
    <row r="113" spans="1:11" x14ac:dyDescent="0.25">
      <c r="A113" s="83" t="s">
        <v>353</v>
      </c>
      <c r="B113" s="85">
        <f>B112/B108</f>
        <v>252.83799999999999</v>
      </c>
      <c r="C113" s="85">
        <f>C112/B108</f>
        <v>44.265999999999998</v>
      </c>
      <c r="D113" s="85">
        <f>D112/D108</f>
        <v>236.98142857142858</v>
      </c>
      <c r="E113" s="85">
        <f>E112/D108</f>
        <v>414.71714285714285</v>
      </c>
      <c r="F113" s="85">
        <f>F112/F108</f>
        <v>224.34222222222223</v>
      </c>
      <c r="G113" s="85">
        <f>G112/F108</f>
        <v>392.59888888888889</v>
      </c>
      <c r="H113" s="85">
        <f>H112/H108</f>
        <v>206.77833333333334</v>
      </c>
      <c r="I113" s="85">
        <f>I112/H108</f>
        <v>361.86250000000001</v>
      </c>
      <c r="J113" s="85">
        <f>J112/J108</f>
        <v>196.93</v>
      </c>
      <c r="K113" s="85">
        <f>K112/J108</f>
        <v>344.62733333333335</v>
      </c>
    </row>
    <row r="114" spans="1:11" x14ac:dyDescent="0.25">
      <c r="A114" t="s">
        <v>180</v>
      </c>
      <c r="B114" s="84">
        <v>114783</v>
      </c>
      <c r="C114" s="84">
        <v>200871</v>
      </c>
      <c r="D114" s="84">
        <v>156123</v>
      </c>
      <c r="E114" s="84">
        <v>273215</v>
      </c>
      <c r="F114" s="84">
        <v>197355</v>
      </c>
      <c r="G114" s="84">
        <v>345370</v>
      </c>
      <c r="H114" s="84">
        <v>259752</v>
      </c>
      <c r="I114" s="84">
        <v>454567</v>
      </c>
      <c r="J114" s="84">
        <v>321515</v>
      </c>
      <c r="K114" s="84">
        <v>562652</v>
      </c>
    </row>
    <row r="115" spans="1:11" x14ac:dyDescent="0.25">
      <c r="A115" s="83" t="s">
        <v>353</v>
      </c>
      <c r="B115" s="85">
        <f>B114/B108</f>
        <v>229.566</v>
      </c>
      <c r="C115" s="85">
        <f>C114/B108</f>
        <v>401.74200000000002</v>
      </c>
      <c r="D115" s="85">
        <f>D114/D108</f>
        <v>223.03285714285715</v>
      </c>
      <c r="E115" s="85">
        <f>E114/D108</f>
        <v>390.30714285714288</v>
      </c>
      <c r="F115" s="85">
        <f>F114/F108</f>
        <v>219.28333333333333</v>
      </c>
      <c r="G115" s="85">
        <f>G114/F108</f>
        <v>383.74444444444447</v>
      </c>
      <c r="H115" s="85">
        <f>H114/H108</f>
        <v>216.46</v>
      </c>
      <c r="I115" s="85">
        <f>I114/H108</f>
        <v>378.80583333333334</v>
      </c>
      <c r="J115" s="85">
        <f>J114/J108</f>
        <v>214.34333333333333</v>
      </c>
      <c r="K115" s="85">
        <f>K114/J108</f>
        <v>375.10133333333334</v>
      </c>
    </row>
    <row r="116" spans="1:11" x14ac:dyDescent="0.25">
      <c r="A116" t="s">
        <v>181</v>
      </c>
      <c r="B116" s="84">
        <v>128525</v>
      </c>
      <c r="C116" s="84">
        <v>205640</v>
      </c>
      <c r="D116" s="84">
        <v>179935</v>
      </c>
      <c r="E116" s="84">
        <v>287896</v>
      </c>
      <c r="F116" s="84">
        <v>231345</v>
      </c>
      <c r="G116" s="84">
        <v>370152</v>
      </c>
      <c r="H116" s="84">
        <v>308460</v>
      </c>
      <c r="I116" s="84">
        <v>493536</v>
      </c>
      <c r="J116" s="84">
        <v>385575</v>
      </c>
      <c r="K116" s="84">
        <v>616920</v>
      </c>
    </row>
    <row r="117" spans="1:11" x14ac:dyDescent="0.25">
      <c r="A117" s="83" t="s">
        <v>353</v>
      </c>
      <c r="B117" s="85">
        <f>B116/B108</f>
        <v>257.05</v>
      </c>
      <c r="C117" s="85">
        <f>C116/B108</f>
        <v>411.28</v>
      </c>
      <c r="D117" s="85">
        <f>D116/D108</f>
        <v>257.05</v>
      </c>
      <c r="E117" s="85">
        <f>E116/D108</f>
        <v>411.28</v>
      </c>
      <c r="F117" s="85">
        <f>F116/F108</f>
        <v>257.05</v>
      </c>
      <c r="G117" s="85">
        <f>G116/F108</f>
        <v>411.28</v>
      </c>
      <c r="H117" s="85">
        <f>H116/H108</f>
        <v>257.05</v>
      </c>
      <c r="I117" s="85">
        <f>I116/H108</f>
        <v>411.28</v>
      </c>
      <c r="J117" s="85">
        <f>J116/J108</f>
        <v>257.05</v>
      </c>
      <c r="K117" s="85">
        <f>K116/J108</f>
        <v>411.28</v>
      </c>
    </row>
    <row r="119" spans="1:11" x14ac:dyDescent="0.25">
      <c r="B119" s="211" t="s">
        <v>359</v>
      </c>
      <c r="C119" s="211"/>
      <c r="D119" s="211"/>
      <c r="E119" s="211"/>
      <c r="F119" s="211"/>
      <c r="G119" s="211"/>
      <c r="H119" s="211"/>
      <c r="I119" s="211"/>
      <c r="J119" s="211"/>
      <c r="K119" s="211"/>
    </row>
    <row r="120" spans="1:11" x14ac:dyDescent="0.25">
      <c r="B120" s="209" t="s">
        <v>174</v>
      </c>
      <c r="C120" s="209"/>
      <c r="D120" s="209" t="s">
        <v>28</v>
      </c>
      <c r="E120" s="209"/>
      <c r="F120" s="209" t="s">
        <v>29</v>
      </c>
      <c r="G120" s="209"/>
      <c r="H120" s="209" t="s">
        <v>30</v>
      </c>
      <c r="I120" s="209"/>
      <c r="J120" s="209" t="s">
        <v>175</v>
      </c>
      <c r="K120" s="209"/>
    </row>
    <row r="121" spans="1:11" x14ac:dyDescent="0.25">
      <c r="B121" s="209">
        <v>500</v>
      </c>
      <c r="C121" s="209"/>
      <c r="D121" s="209">
        <v>700</v>
      </c>
      <c r="E121" s="209"/>
      <c r="F121" s="209">
        <v>900</v>
      </c>
      <c r="G121" s="209"/>
      <c r="H121" s="209">
        <v>1200</v>
      </c>
      <c r="I121" s="209"/>
      <c r="J121" s="209">
        <v>1500</v>
      </c>
      <c r="K121" s="209"/>
    </row>
    <row r="122" spans="1:11" x14ac:dyDescent="0.25">
      <c r="B122" s="166" t="s">
        <v>176</v>
      </c>
      <c r="C122" s="166" t="s">
        <v>177</v>
      </c>
      <c r="D122" s="166" t="s">
        <v>176</v>
      </c>
      <c r="E122" s="166" t="s">
        <v>177</v>
      </c>
      <c r="F122" s="166" t="s">
        <v>176</v>
      </c>
      <c r="G122" s="166" t="s">
        <v>177</v>
      </c>
      <c r="H122" s="166" t="s">
        <v>176</v>
      </c>
      <c r="I122" s="166" t="s">
        <v>177</v>
      </c>
      <c r="J122" s="166" t="s">
        <v>176</v>
      </c>
      <c r="K122" s="166" t="s">
        <v>177</v>
      </c>
    </row>
    <row r="123" spans="1:11" x14ac:dyDescent="0.25">
      <c r="A123" t="s">
        <v>178</v>
      </c>
      <c r="B123" s="84">
        <v>141210</v>
      </c>
      <c r="C123" s="84">
        <v>247118</v>
      </c>
      <c r="D123" s="84">
        <v>183004</v>
      </c>
      <c r="E123" s="84">
        <v>320257</v>
      </c>
      <c r="F123" s="84">
        <v>219274</v>
      </c>
      <c r="G123" s="84">
        <v>383730</v>
      </c>
      <c r="H123" s="84">
        <v>261991</v>
      </c>
      <c r="I123" s="84">
        <v>458485</v>
      </c>
      <c r="J123" s="84">
        <v>308887</v>
      </c>
      <c r="K123" s="84">
        <v>540553</v>
      </c>
    </row>
    <row r="124" spans="1:11" x14ac:dyDescent="0.25">
      <c r="A124" s="83" t="s">
        <v>353</v>
      </c>
      <c r="B124" s="85">
        <f>B123/B121</f>
        <v>282.42</v>
      </c>
      <c r="C124" s="85">
        <f>C123/B121</f>
        <v>494.23599999999999</v>
      </c>
      <c r="D124" s="85">
        <f>D123/D121</f>
        <v>261.43428571428569</v>
      </c>
      <c r="E124" s="85">
        <f>E123/D121</f>
        <v>457.51</v>
      </c>
      <c r="F124" s="85">
        <f>F123/F121</f>
        <v>243.63777777777779</v>
      </c>
      <c r="G124" s="85">
        <f>G123/F121</f>
        <v>426.36666666666667</v>
      </c>
      <c r="H124" s="85">
        <f>H123/H121</f>
        <v>218.32583333333332</v>
      </c>
      <c r="I124" s="85">
        <f>I123/H121</f>
        <v>382.07083333333333</v>
      </c>
      <c r="J124" s="85">
        <f>J123/J121</f>
        <v>205.92466666666667</v>
      </c>
      <c r="K124" s="85">
        <f>K123/J121</f>
        <v>360.36866666666668</v>
      </c>
    </row>
    <row r="125" spans="1:11" x14ac:dyDescent="0.25">
      <c r="A125" t="s">
        <v>355</v>
      </c>
      <c r="B125" s="84">
        <v>122933</v>
      </c>
      <c r="C125" s="84">
        <v>215133</v>
      </c>
      <c r="D125" s="84">
        <v>161180</v>
      </c>
      <c r="E125" s="84">
        <v>282065</v>
      </c>
      <c r="F125" s="84">
        <v>196054</v>
      </c>
      <c r="G125" s="84">
        <v>343094</v>
      </c>
      <c r="H125" s="84">
        <v>240708</v>
      </c>
      <c r="I125" s="84">
        <v>421240</v>
      </c>
      <c r="J125" s="84">
        <v>286423</v>
      </c>
      <c r="K125" s="84">
        <v>501241</v>
      </c>
    </row>
    <row r="126" spans="1:11" x14ac:dyDescent="0.25">
      <c r="A126" s="83" t="s">
        <v>353</v>
      </c>
      <c r="B126" s="85">
        <f>B125/B121</f>
        <v>245.86600000000001</v>
      </c>
      <c r="C126" s="85">
        <f>C125/B121</f>
        <v>430.26600000000002</v>
      </c>
      <c r="D126" s="85">
        <f>D125/D121</f>
        <v>230.25714285714287</v>
      </c>
      <c r="E126" s="85">
        <f>E125/D121</f>
        <v>402.95</v>
      </c>
      <c r="F126" s="85">
        <f>F125/F121</f>
        <v>217.83777777777777</v>
      </c>
      <c r="G126" s="85">
        <f>G125/F121</f>
        <v>381.21555555555557</v>
      </c>
      <c r="H126" s="85">
        <f>H125/H121</f>
        <v>200.59</v>
      </c>
      <c r="I126" s="85">
        <f>I125/H121</f>
        <v>351.03333333333336</v>
      </c>
      <c r="J126" s="85">
        <f>J125/J121</f>
        <v>190.94866666666667</v>
      </c>
      <c r="K126" s="85">
        <f>K125/J121</f>
        <v>334.16066666666666</v>
      </c>
    </row>
    <row r="127" spans="1:11" x14ac:dyDescent="0.25">
      <c r="A127" t="s">
        <v>180</v>
      </c>
      <c r="B127" s="84">
        <v>112050</v>
      </c>
      <c r="C127" s="84">
        <v>196087</v>
      </c>
      <c r="D127" s="84">
        <v>152525</v>
      </c>
      <c r="E127" s="84">
        <v>266919</v>
      </c>
      <c r="F127" s="84">
        <v>192897</v>
      </c>
      <c r="G127" s="84">
        <v>337570</v>
      </c>
      <c r="H127" s="84">
        <v>253979</v>
      </c>
      <c r="I127" s="84">
        <v>444463</v>
      </c>
      <c r="J127" s="84">
        <v>317457</v>
      </c>
      <c r="K127" s="84">
        <v>550300</v>
      </c>
    </row>
    <row r="128" spans="1:11" x14ac:dyDescent="0.25">
      <c r="A128" s="83" t="s">
        <v>353</v>
      </c>
      <c r="B128" s="85">
        <f>B127/B121</f>
        <v>224.1</v>
      </c>
      <c r="C128" s="85">
        <f>C127/B121</f>
        <v>392.17399999999998</v>
      </c>
      <c r="D128" s="85">
        <f>D127/D121</f>
        <v>217.89285714285714</v>
      </c>
      <c r="E128" s="85">
        <f>E127/D121</f>
        <v>381.31285714285713</v>
      </c>
      <c r="F128" s="85">
        <f>F127/F121</f>
        <v>214.33</v>
      </c>
      <c r="G128" s="85">
        <f>G127/F121</f>
        <v>375.07777777777778</v>
      </c>
      <c r="H128" s="85">
        <f>H127/H121</f>
        <v>211.64916666666667</v>
      </c>
      <c r="I128" s="85">
        <f>I127/H121</f>
        <v>370.38583333333332</v>
      </c>
      <c r="J128" s="85">
        <f>J127/J121</f>
        <v>211.63800000000001</v>
      </c>
      <c r="K128" s="85">
        <f>K127/J121</f>
        <v>366.86666666666667</v>
      </c>
    </row>
    <row r="129" spans="1:11" x14ac:dyDescent="0.25">
      <c r="A129" t="s">
        <v>181</v>
      </c>
      <c r="B129" s="84">
        <v>124610</v>
      </c>
      <c r="C129" s="84">
        <v>199376</v>
      </c>
      <c r="D129" s="84">
        <v>174454</v>
      </c>
      <c r="E129" s="84">
        <v>279127</v>
      </c>
      <c r="F129" s="84">
        <v>224298</v>
      </c>
      <c r="G129" s="84">
        <v>358877</v>
      </c>
      <c r="H129" s="84">
        <v>299064</v>
      </c>
      <c r="I129" s="84">
        <v>478503</v>
      </c>
      <c r="J129" s="84">
        <v>373830</v>
      </c>
      <c r="K129" s="84">
        <v>598129</v>
      </c>
    </row>
    <row r="130" spans="1:11" x14ac:dyDescent="0.25">
      <c r="A130" s="83" t="s">
        <v>353</v>
      </c>
      <c r="B130" s="85">
        <f>B129/B121</f>
        <v>249.22</v>
      </c>
      <c r="C130" s="85">
        <f>C129/B121</f>
        <v>398.75200000000001</v>
      </c>
      <c r="D130" s="85">
        <f>D129/D121</f>
        <v>249.22</v>
      </c>
      <c r="E130" s="85">
        <f>E129/D121</f>
        <v>398.75285714285712</v>
      </c>
      <c r="F130" s="85">
        <f>F129/F121</f>
        <v>249.22</v>
      </c>
      <c r="G130" s="85">
        <f>G129/F121</f>
        <v>398.7522222222222</v>
      </c>
      <c r="H130" s="85">
        <f>H129/H121</f>
        <v>249.22</v>
      </c>
      <c r="I130" s="85">
        <f>I129/H121</f>
        <v>398.7525</v>
      </c>
      <c r="J130" s="85">
        <f>J129/J121</f>
        <v>249.22</v>
      </c>
      <c r="K130" s="85">
        <f>K129/J121</f>
        <v>398.75266666666664</v>
      </c>
    </row>
    <row r="132" spans="1:11" x14ac:dyDescent="0.25">
      <c r="A132" s="123" t="s">
        <v>199</v>
      </c>
    </row>
    <row r="133" spans="1:11" x14ac:dyDescent="0.25">
      <c r="A133" t="s">
        <v>360</v>
      </c>
    </row>
    <row r="136" spans="1:11" x14ac:dyDescent="0.25">
      <c r="B136" s="216" t="s">
        <v>361</v>
      </c>
      <c r="C136" s="216"/>
      <c r="D136" s="216"/>
      <c r="E136" s="216"/>
      <c r="F136" s="216"/>
      <c r="G136" s="216"/>
      <c r="H136" s="216"/>
      <c r="I136" s="216"/>
      <c r="J136" s="216"/>
      <c r="K136" s="216"/>
    </row>
    <row r="137" spans="1:11" x14ac:dyDescent="0.25">
      <c r="B137" s="209" t="s">
        <v>174</v>
      </c>
      <c r="C137" s="209"/>
      <c r="D137" s="209" t="s">
        <v>28</v>
      </c>
      <c r="E137" s="209"/>
      <c r="F137" s="209" t="s">
        <v>29</v>
      </c>
      <c r="G137" s="209"/>
      <c r="H137" s="209" t="s">
        <v>30</v>
      </c>
      <c r="I137" s="209"/>
      <c r="J137" s="209" t="s">
        <v>175</v>
      </c>
      <c r="K137" s="209"/>
    </row>
    <row r="138" spans="1:11" x14ac:dyDescent="0.25">
      <c r="A138" s="134" t="s">
        <v>362</v>
      </c>
      <c r="B138" s="166" t="s">
        <v>176</v>
      </c>
      <c r="C138" s="166" t="s">
        <v>177</v>
      </c>
      <c r="D138" s="166" t="s">
        <v>176</v>
      </c>
      <c r="E138" s="166" t="s">
        <v>177</v>
      </c>
      <c r="F138" s="166" t="s">
        <v>176</v>
      </c>
      <c r="G138" s="166" t="s">
        <v>177</v>
      </c>
      <c r="H138" s="166" t="s">
        <v>176</v>
      </c>
      <c r="I138" s="166" t="s">
        <v>177</v>
      </c>
      <c r="J138" s="166" t="s">
        <v>176</v>
      </c>
      <c r="K138" s="166" t="s">
        <v>177</v>
      </c>
    </row>
    <row r="139" spans="1:11" x14ac:dyDescent="0.25">
      <c r="A139" s="42" t="s">
        <v>178</v>
      </c>
      <c r="B139" s="133">
        <f>AVERAGE(B7,B20,B33,B46,B59,B72,B85,B98,B111,B124)</f>
        <v>294.28519999999992</v>
      </c>
      <c r="C139" s="133">
        <f t="shared" ref="C139:K139" si="0">AVERAGE(C7,C20,C33,C46,C59,C72,C85,C98,C111,C124)</f>
        <v>514.99880000000007</v>
      </c>
      <c r="D139" s="133">
        <f t="shared" si="0"/>
        <v>273.61885714285711</v>
      </c>
      <c r="E139" s="133">
        <f t="shared" si="0"/>
        <v>477.08300000000008</v>
      </c>
      <c r="F139" s="133">
        <f t="shared" si="0"/>
        <v>255.73755555555553</v>
      </c>
      <c r="G139" s="133">
        <f t="shared" si="0"/>
        <v>426.44122222222222</v>
      </c>
      <c r="H139" s="133">
        <f t="shared" si="0"/>
        <v>238.06333333333333</v>
      </c>
      <c r="I139" s="133">
        <f t="shared" si="0"/>
        <v>382.34258333333327</v>
      </c>
      <c r="J139" s="133">
        <f t="shared" si="0"/>
        <v>225.02673333333331</v>
      </c>
      <c r="K139" s="133">
        <f t="shared" si="0"/>
        <v>360.76666666666665</v>
      </c>
    </row>
    <row r="140" spans="1:11" x14ac:dyDescent="0.25">
      <c r="A140" s="42" t="s">
        <v>179</v>
      </c>
      <c r="B140" s="133">
        <f>AVERAGE(B9,B22,B35,B48,B61,B74,B87,B100,B113,B126)</f>
        <v>255.00600000000003</v>
      </c>
      <c r="C140" s="133">
        <f t="shared" ref="C140:K140" si="1">AVERAGE(C9,C22,C35,C48,C61,C74,C87,C100,C113,C126)</f>
        <v>406.44020000000006</v>
      </c>
      <c r="D140" s="133">
        <f t="shared" si="1"/>
        <v>239.11742857142858</v>
      </c>
      <c r="E140" s="133">
        <f t="shared" si="1"/>
        <v>418.4551428571429</v>
      </c>
      <c r="F140" s="133">
        <f t="shared" si="1"/>
        <v>226.44066666666669</v>
      </c>
      <c r="G140" s="133">
        <f t="shared" si="1"/>
        <v>396.27088888888892</v>
      </c>
      <c r="H140" s="133">
        <f t="shared" si="1"/>
        <v>208.81775000000002</v>
      </c>
      <c r="I140" s="133">
        <f t="shared" si="1"/>
        <v>365.43116666666668</v>
      </c>
      <c r="J140" s="133">
        <f t="shared" si="1"/>
        <v>198.58653333333334</v>
      </c>
      <c r="K140" s="133">
        <f t="shared" si="1"/>
        <v>348.10793333333334</v>
      </c>
    </row>
    <row r="141" spans="1:11" x14ac:dyDescent="0.25">
      <c r="A141" t="s">
        <v>180</v>
      </c>
      <c r="B141" s="133">
        <f>AVERAGE(B11,B24,B37,B50,B63,B76,B89,B102,B115,B128)</f>
        <v>231.06360000000001</v>
      </c>
      <c r="C141" s="133">
        <f t="shared" ref="C141:K141" si="2">AVERAGE(C11,C24,C37,C50,C63,C76,C89,C102,C115,C128)</f>
        <v>404.3612</v>
      </c>
      <c r="D141" s="133">
        <f t="shared" si="2"/>
        <v>224.39400000000001</v>
      </c>
      <c r="E141" s="133">
        <f t="shared" si="2"/>
        <v>392.68971428571427</v>
      </c>
      <c r="F141" s="133">
        <f t="shared" si="2"/>
        <v>220.55466666666666</v>
      </c>
      <c r="G141" s="133">
        <f t="shared" si="2"/>
        <v>385.9901111111111</v>
      </c>
      <c r="H141" s="133">
        <f t="shared" si="2"/>
        <v>217.68458333333334</v>
      </c>
      <c r="I141" s="133">
        <f t="shared" si="2"/>
        <v>380.94808333333333</v>
      </c>
      <c r="J141" s="133">
        <f t="shared" si="2"/>
        <v>215.72373333333331</v>
      </c>
      <c r="K141" s="133">
        <f t="shared" si="2"/>
        <v>377.16646666666668</v>
      </c>
    </row>
    <row r="142" spans="1:11" x14ac:dyDescent="0.25">
      <c r="A142" t="s">
        <v>181</v>
      </c>
      <c r="B142" s="133">
        <f>AVERAGE(B13,B26,B39,B52,B65,B78,B91,B104,B117,B130)</f>
        <v>259.66060000000004</v>
      </c>
      <c r="C142" s="133">
        <f t="shared" ref="C142:K142" si="3">AVERAGE(C13,C26,C39,C52,C65,C78,C91,C104,C117,C130)</f>
        <v>415.45659999999998</v>
      </c>
      <c r="D142" s="133">
        <f t="shared" si="3"/>
        <v>259.66028571428569</v>
      </c>
      <c r="E142" s="133">
        <f t="shared" si="3"/>
        <v>415.45685714285719</v>
      </c>
      <c r="F142" s="133">
        <f t="shared" si="3"/>
        <v>259.66055555555556</v>
      </c>
      <c r="G142" s="133">
        <f t="shared" si="3"/>
        <v>415.4568888888889</v>
      </c>
      <c r="H142" s="133">
        <f t="shared" si="3"/>
        <v>259.66050000000007</v>
      </c>
      <c r="I142" s="133">
        <f t="shared" si="3"/>
        <v>415.45699999999999</v>
      </c>
      <c r="J142" s="133">
        <f t="shared" si="3"/>
        <v>259.66059999999999</v>
      </c>
      <c r="K142" s="133">
        <f t="shared" si="3"/>
        <v>415.4568666666666</v>
      </c>
    </row>
    <row r="143" spans="1:11" x14ac:dyDescent="0.25">
      <c r="A143" s="83"/>
    </row>
    <row r="145" spans="1:1" x14ac:dyDescent="0.25">
      <c r="A145" s="83"/>
    </row>
  </sheetData>
  <mergeCells count="116">
    <mergeCell ref="B136:K136"/>
    <mergeCell ref="B137:C137"/>
    <mergeCell ref="D137:E137"/>
    <mergeCell ref="F137:G137"/>
    <mergeCell ref="H137:I137"/>
    <mergeCell ref="J137:K137"/>
    <mergeCell ref="B121:C121"/>
    <mergeCell ref="D121:E121"/>
    <mergeCell ref="F121:G121"/>
    <mergeCell ref="H121:I121"/>
    <mergeCell ref="J121:K121"/>
    <mergeCell ref="B119:K119"/>
    <mergeCell ref="B120:C120"/>
    <mergeCell ref="D120:E120"/>
    <mergeCell ref="F120:G120"/>
    <mergeCell ref="H120:I120"/>
    <mergeCell ref="J120:K120"/>
    <mergeCell ref="B107:C107"/>
    <mergeCell ref="D107:E107"/>
    <mergeCell ref="F107:G107"/>
    <mergeCell ref="H107:I107"/>
    <mergeCell ref="J107:K107"/>
    <mergeCell ref="B108:C108"/>
    <mergeCell ref="D108:E108"/>
    <mergeCell ref="F108:G108"/>
    <mergeCell ref="H108:I108"/>
    <mergeCell ref="J108:K108"/>
    <mergeCell ref="B95:C95"/>
    <mergeCell ref="D95:E95"/>
    <mergeCell ref="F95:G95"/>
    <mergeCell ref="H95:I95"/>
    <mergeCell ref="J95:K95"/>
    <mergeCell ref="B106:K106"/>
    <mergeCell ref="B93:K93"/>
    <mergeCell ref="B94:C94"/>
    <mergeCell ref="D94:E94"/>
    <mergeCell ref="F94:G94"/>
    <mergeCell ref="H94:I94"/>
    <mergeCell ref="J94:K94"/>
    <mergeCell ref="B81:C81"/>
    <mergeCell ref="D81:E81"/>
    <mergeCell ref="F81:G81"/>
    <mergeCell ref="H81:I81"/>
    <mergeCell ref="J81:K81"/>
    <mergeCell ref="B82:C82"/>
    <mergeCell ref="D82:E82"/>
    <mergeCell ref="F82:G82"/>
    <mergeCell ref="H82:I82"/>
    <mergeCell ref="J82:K82"/>
    <mergeCell ref="B69:C69"/>
    <mergeCell ref="D69:E69"/>
    <mergeCell ref="F69:G69"/>
    <mergeCell ref="H69:I69"/>
    <mergeCell ref="J69:K69"/>
    <mergeCell ref="B80:K80"/>
    <mergeCell ref="B67:K67"/>
    <mergeCell ref="B68:C68"/>
    <mergeCell ref="D68:E68"/>
    <mergeCell ref="F68:G68"/>
    <mergeCell ref="H68:I68"/>
    <mergeCell ref="J68:K68"/>
    <mergeCell ref="B55:C55"/>
    <mergeCell ref="D55:E55"/>
    <mergeCell ref="F55:G55"/>
    <mergeCell ref="H55:I55"/>
    <mergeCell ref="J55:K55"/>
    <mergeCell ref="B56:C56"/>
    <mergeCell ref="D56:E56"/>
    <mergeCell ref="F56:G56"/>
    <mergeCell ref="H56:I56"/>
    <mergeCell ref="J56:K56"/>
    <mergeCell ref="B43:C43"/>
    <mergeCell ref="D43:E43"/>
    <mergeCell ref="F43:G43"/>
    <mergeCell ref="H43:I43"/>
    <mergeCell ref="J43:K43"/>
    <mergeCell ref="B54:K54"/>
    <mergeCell ref="B41:K41"/>
    <mergeCell ref="B42:C42"/>
    <mergeCell ref="D42:E42"/>
    <mergeCell ref="F42:G42"/>
    <mergeCell ref="H42:I42"/>
    <mergeCell ref="J42:K42"/>
    <mergeCell ref="B29:C29"/>
    <mergeCell ref="D29:E29"/>
    <mergeCell ref="F29:G29"/>
    <mergeCell ref="H29:I29"/>
    <mergeCell ref="J29:K29"/>
    <mergeCell ref="B30:C30"/>
    <mergeCell ref="D30:E30"/>
    <mergeCell ref="F30:G30"/>
    <mergeCell ref="H30:I30"/>
    <mergeCell ref="J30:K30"/>
    <mergeCell ref="B17:C17"/>
    <mergeCell ref="D17:E17"/>
    <mergeCell ref="F17:G17"/>
    <mergeCell ref="H17:I17"/>
    <mergeCell ref="J17:K17"/>
    <mergeCell ref="B28:K28"/>
    <mergeCell ref="B15:K15"/>
    <mergeCell ref="B16:C16"/>
    <mergeCell ref="D16:E16"/>
    <mergeCell ref="F16:G16"/>
    <mergeCell ref="H16:I16"/>
    <mergeCell ref="B2:K2"/>
    <mergeCell ref="J16:K16"/>
    <mergeCell ref="B3:C3"/>
    <mergeCell ref="D3:E3"/>
    <mergeCell ref="F3:G3"/>
    <mergeCell ref="H3:I3"/>
    <mergeCell ref="J3:K3"/>
    <mergeCell ref="B4:C4"/>
    <mergeCell ref="D4:E4"/>
    <mergeCell ref="F4:G4"/>
    <mergeCell ref="H4:I4"/>
    <mergeCell ref="J4:K4"/>
  </mergeCells>
  <hyperlinks>
    <hyperlink ref="A132" r:id="rId1" xr:uid="{34A876FB-580D-4480-8443-6F6C12FA6A8F}"/>
  </hyperlinks>
  <pageMargins left="0.7" right="0.7" top="0.75" bottom="0.75" header="0.3" footer="0.3"/>
  <rowBreaks count="1" manualBreakCount="1">
    <brk id="66" max="10" man="1"/>
  </rowBreaks>
  <ignoredErrors>
    <ignoredError sqref="I13 I11 C7 C9 C11 C13 E7 E9 E11 E13 G7 G9:G13 I7:I9 J11:J1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6"/>
  <sheetViews>
    <sheetView workbookViewId="0">
      <selection activeCell="C3" sqref="C3"/>
    </sheetView>
  </sheetViews>
  <sheetFormatPr defaultColWidth="8.85546875" defaultRowHeight="15" x14ac:dyDescent="0.25"/>
  <cols>
    <col min="1" max="1" width="30.7109375" customWidth="1"/>
    <col min="2" max="2" width="52" bestFit="1" customWidth="1"/>
    <col min="3" max="3" width="26.42578125" bestFit="1" customWidth="1"/>
  </cols>
  <sheetData>
    <row r="1" spans="1:3" ht="37.5" customHeight="1" x14ac:dyDescent="0.25">
      <c r="A1" s="125" t="s">
        <v>18</v>
      </c>
      <c r="B1" s="126"/>
      <c r="C1" s="127" t="e" vm="1">
        <v>#VALUE!</v>
      </c>
    </row>
    <row r="2" spans="1:3" ht="18.75" x14ac:dyDescent="0.3">
      <c r="A2" s="140">
        <f>'Site Info'!B2</f>
        <v>0</v>
      </c>
    </row>
    <row r="3" spans="1:3" x14ac:dyDescent="0.25">
      <c r="A3" s="177" t="s">
        <v>19</v>
      </c>
      <c r="B3" s="177"/>
      <c r="C3" s="117"/>
    </row>
    <row r="4" spans="1:3" x14ac:dyDescent="0.25">
      <c r="A4" s="177" t="s">
        <v>20</v>
      </c>
      <c r="B4" s="177"/>
      <c r="C4" s="117"/>
    </row>
    <row r="5" spans="1:3" x14ac:dyDescent="0.25">
      <c r="A5" s="177" t="s">
        <v>21</v>
      </c>
      <c r="B5" s="177"/>
      <c r="C5" s="117"/>
    </row>
    <row r="6" spans="1:3" ht="30" customHeight="1" x14ac:dyDescent="0.25">
      <c r="A6" s="178" t="s">
        <v>22</v>
      </c>
      <c r="B6" s="178"/>
      <c r="C6" s="118"/>
    </row>
    <row r="7" spans="1:3" ht="180" customHeight="1" x14ac:dyDescent="0.25">
      <c r="A7" s="179" t="s">
        <v>23</v>
      </c>
      <c r="B7" s="180"/>
      <c r="C7" s="119"/>
    </row>
    <row r="8" spans="1:3" ht="30.75" customHeight="1" x14ac:dyDescent="0.25">
      <c r="A8" s="178" t="s">
        <v>24</v>
      </c>
      <c r="B8" s="178"/>
      <c r="C8" s="117"/>
    </row>
    <row r="9" spans="1:3" ht="30" customHeight="1" x14ac:dyDescent="0.25">
      <c r="A9" s="179" t="s">
        <v>25</v>
      </c>
      <c r="B9" s="179"/>
      <c r="C9" s="179"/>
    </row>
    <row r="10" spans="1:3" x14ac:dyDescent="0.25">
      <c r="A10" s="183" t="s">
        <v>26</v>
      </c>
      <c r="B10" s="184"/>
      <c r="C10" s="116"/>
    </row>
    <row r="11" spans="1:3" x14ac:dyDescent="0.25">
      <c r="A11" s="183" t="s">
        <v>27</v>
      </c>
      <c r="B11" s="184"/>
      <c r="C11" s="116"/>
    </row>
    <row r="12" spans="1:3" x14ac:dyDescent="0.25">
      <c r="A12" s="183" t="s">
        <v>28</v>
      </c>
      <c r="B12" s="184" t="s">
        <v>28</v>
      </c>
      <c r="C12" s="116"/>
    </row>
    <row r="13" spans="1:3" x14ac:dyDescent="0.25">
      <c r="A13" s="183" t="s">
        <v>29</v>
      </c>
      <c r="B13" s="184" t="s">
        <v>29</v>
      </c>
      <c r="C13" s="116"/>
    </row>
    <row r="14" spans="1:3" x14ac:dyDescent="0.25">
      <c r="A14" s="183" t="s">
        <v>30</v>
      </c>
      <c r="B14" s="184" t="s">
        <v>30</v>
      </c>
      <c r="C14" s="116"/>
    </row>
    <row r="16" spans="1:3" x14ac:dyDescent="0.25">
      <c r="A16" s="58" t="s">
        <v>31</v>
      </c>
      <c r="B16" s="72" t="s">
        <v>32</v>
      </c>
      <c r="C16" s="167" t="s">
        <v>33</v>
      </c>
    </row>
    <row r="17" spans="1:3" x14ac:dyDescent="0.25">
      <c r="A17" s="172" t="s">
        <v>34</v>
      </c>
      <c r="B17" s="69" t="s">
        <v>35</v>
      </c>
      <c r="C17" s="71">
        <v>0</v>
      </c>
    </row>
    <row r="18" spans="1:3" x14ac:dyDescent="0.25">
      <c r="A18" s="181"/>
      <c r="B18" s="69" t="s">
        <v>36</v>
      </c>
      <c r="C18" s="71">
        <v>0</v>
      </c>
    </row>
    <row r="19" spans="1:3" x14ac:dyDescent="0.25">
      <c r="A19" s="181"/>
      <c r="B19" s="69" t="s">
        <v>37</v>
      </c>
      <c r="C19" s="71">
        <v>0</v>
      </c>
    </row>
    <row r="20" spans="1:3" x14ac:dyDescent="0.25">
      <c r="A20" s="181"/>
      <c r="B20" s="69" t="s">
        <v>38</v>
      </c>
      <c r="C20" s="71">
        <v>0</v>
      </c>
    </row>
    <row r="21" spans="1:3" x14ac:dyDescent="0.25">
      <c r="A21" s="181"/>
      <c r="B21" s="69" t="s">
        <v>39</v>
      </c>
      <c r="C21" s="71">
        <v>0</v>
      </c>
    </row>
    <row r="22" spans="1:3" x14ac:dyDescent="0.25">
      <c r="A22" s="181"/>
      <c r="B22" s="69" t="s">
        <v>40</v>
      </c>
      <c r="C22" s="71">
        <v>0</v>
      </c>
    </row>
    <row r="23" spans="1:3" x14ac:dyDescent="0.25">
      <c r="A23" s="182"/>
      <c r="B23" s="69" t="s">
        <v>41</v>
      </c>
      <c r="C23" s="71">
        <v>0</v>
      </c>
    </row>
    <row r="24" spans="1:3" x14ac:dyDescent="0.25">
      <c r="A24" s="172" t="s">
        <v>42</v>
      </c>
      <c r="B24" s="69" t="s">
        <v>43</v>
      </c>
      <c r="C24" s="71">
        <v>0</v>
      </c>
    </row>
    <row r="25" spans="1:3" x14ac:dyDescent="0.25">
      <c r="A25" s="174"/>
      <c r="B25" s="69" t="s">
        <v>44</v>
      </c>
      <c r="C25" s="71">
        <v>0</v>
      </c>
    </row>
    <row r="26" spans="1:3" x14ac:dyDescent="0.25">
      <c r="A26" s="172" t="s">
        <v>45</v>
      </c>
      <c r="B26" s="69" t="s">
        <v>46</v>
      </c>
      <c r="C26" s="71">
        <v>0</v>
      </c>
    </row>
    <row r="27" spans="1:3" x14ac:dyDescent="0.25">
      <c r="A27" s="173"/>
      <c r="B27" s="70" t="s">
        <v>47</v>
      </c>
      <c r="C27" s="71">
        <v>0</v>
      </c>
    </row>
    <row r="28" spans="1:3" x14ac:dyDescent="0.25">
      <c r="A28" s="173"/>
      <c r="B28" s="69" t="s">
        <v>48</v>
      </c>
      <c r="C28" s="71">
        <v>0</v>
      </c>
    </row>
    <row r="29" spans="1:3" x14ac:dyDescent="0.25">
      <c r="A29" s="174"/>
      <c r="B29" s="69" t="s">
        <v>49</v>
      </c>
      <c r="C29" s="71">
        <v>0</v>
      </c>
    </row>
    <row r="30" spans="1:3" x14ac:dyDescent="0.25">
      <c r="A30" s="172" t="s">
        <v>50</v>
      </c>
      <c r="B30" s="69" t="s">
        <v>51</v>
      </c>
      <c r="C30" s="71">
        <v>0</v>
      </c>
    </row>
    <row r="31" spans="1:3" x14ac:dyDescent="0.25">
      <c r="A31" s="173"/>
      <c r="B31" s="69" t="s">
        <v>52</v>
      </c>
      <c r="C31" s="71">
        <v>0</v>
      </c>
    </row>
    <row r="32" spans="1:3" x14ac:dyDescent="0.25">
      <c r="A32" s="173"/>
      <c r="B32" s="69" t="s">
        <v>53</v>
      </c>
      <c r="C32" s="71">
        <v>0</v>
      </c>
    </row>
    <row r="33" spans="1:3" x14ac:dyDescent="0.25">
      <c r="A33" s="173"/>
      <c r="B33" s="69" t="s">
        <v>54</v>
      </c>
      <c r="C33" s="71">
        <v>0</v>
      </c>
    </row>
    <row r="34" spans="1:3" x14ac:dyDescent="0.25">
      <c r="A34" s="173"/>
      <c r="B34" s="69" t="s">
        <v>55</v>
      </c>
      <c r="C34" s="71">
        <v>0</v>
      </c>
    </row>
    <row r="35" spans="1:3" x14ac:dyDescent="0.25">
      <c r="A35" s="173"/>
      <c r="B35" s="69" t="s">
        <v>56</v>
      </c>
      <c r="C35" s="71">
        <v>0</v>
      </c>
    </row>
    <row r="36" spans="1:3" x14ac:dyDescent="0.25">
      <c r="A36" s="174"/>
      <c r="B36" s="69" t="s">
        <v>57</v>
      </c>
      <c r="C36" s="71">
        <v>0</v>
      </c>
    </row>
    <row r="37" spans="1:3" x14ac:dyDescent="0.25">
      <c r="A37" s="175" t="s">
        <v>58</v>
      </c>
      <c r="B37" s="176"/>
      <c r="C37" s="74">
        <f>SUM(C17:C36)</f>
        <v>0</v>
      </c>
    </row>
    <row r="38" spans="1:3" x14ac:dyDescent="0.25">
      <c r="A38" s="78"/>
      <c r="B38" s="79"/>
      <c r="C38" s="80"/>
    </row>
    <row r="39" spans="1:3" x14ac:dyDescent="0.25">
      <c r="A39" s="172" t="s">
        <v>59</v>
      </c>
      <c r="B39" s="69" t="s">
        <v>60</v>
      </c>
      <c r="C39" s="71">
        <v>0</v>
      </c>
    </row>
    <row r="40" spans="1:3" x14ac:dyDescent="0.25">
      <c r="A40" s="173"/>
      <c r="B40" s="69" t="s">
        <v>61</v>
      </c>
      <c r="C40" s="71">
        <v>0</v>
      </c>
    </row>
    <row r="41" spans="1:3" x14ac:dyDescent="0.25">
      <c r="A41" s="174"/>
      <c r="B41" s="69" t="s">
        <v>62</v>
      </c>
      <c r="C41" s="71">
        <v>0</v>
      </c>
    </row>
    <row r="42" spans="1:3" x14ac:dyDescent="0.25">
      <c r="A42" s="73"/>
      <c r="B42" s="161" t="s">
        <v>63</v>
      </c>
      <c r="C42" s="74">
        <f>SUM(C39:C41)</f>
        <v>0</v>
      </c>
    </row>
    <row r="43" spans="1:3" x14ac:dyDescent="0.25">
      <c r="A43" s="78"/>
      <c r="B43" s="79"/>
      <c r="C43" s="80"/>
    </row>
    <row r="44" spans="1:3" x14ac:dyDescent="0.25">
      <c r="A44" s="86" t="s">
        <v>64</v>
      </c>
      <c r="B44" s="70" t="s">
        <v>64</v>
      </c>
      <c r="C44" s="71">
        <v>0</v>
      </c>
    </row>
    <row r="45" spans="1:3" x14ac:dyDescent="0.25">
      <c r="A45" s="81"/>
      <c r="B45" s="82"/>
      <c r="C45" s="120"/>
    </row>
    <row r="46" spans="1:3" x14ac:dyDescent="0.25">
      <c r="A46" s="171" t="s">
        <v>65</v>
      </c>
      <c r="B46" s="171"/>
      <c r="C46" s="75">
        <f>SUM(C37,C42,C44)</f>
        <v>0</v>
      </c>
    </row>
  </sheetData>
  <sheetProtection algorithmName="SHA-512" hashValue="ZBQWNHrM2GFkqkeSbs61JSwG1Hn0ib+5oKEStaUVjtWlui+vWtq59mSIyjY2hUU8HzmvHwAR4TuIu5+jMwv/Uw==" saltValue="bX4/6onrZ+VJVozczwLStA==" spinCount="100000" sheet="1" selectLockedCells="1"/>
  <mergeCells count="19">
    <mergeCell ref="A12:B12"/>
    <mergeCell ref="A13:B13"/>
    <mergeCell ref="A14:B14"/>
    <mergeCell ref="A46:B46"/>
    <mergeCell ref="A39:A41"/>
    <mergeCell ref="A37:B37"/>
    <mergeCell ref="A3:B3"/>
    <mergeCell ref="A4:B4"/>
    <mergeCell ref="A5:B5"/>
    <mergeCell ref="A6:B6"/>
    <mergeCell ref="A7:B7"/>
    <mergeCell ref="A8:B8"/>
    <mergeCell ref="A26:A29"/>
    <mergeCell ref="A24:A25"/>
    <mergeCell ref="A17:A23"/>
    <mergeCell ref="A30:A36"/>
    <mergeCell ref="A9:C9"/>
    <mergeCell ref="A10:B10"/>
    <mergeCell ref="A11:B11"/>
  </mergeCells>
  <dataValidations count="1">
    <dataValidation type="date" allowBlank="1" showInputMessage="1" showErrorMessage="1" sqref="C6" xr:uid="{00000000-0002-0000-0100-000000000000}">
      <formula1>42005</formula1>
      <formula2>44196</formula2>
    </dataValidation>
  </dataValidations>
  <printOptions horizontalCentered="1"/>
  <pageMargins left="0.25" right="0.25" top="0.25" bottom="0.25" header="0.3" footer="0.3"/>
  <pageSetup scale="83"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Inputs!$C$2:$C$3</xm:f>
          </x14:formula1>
          <xm:sqref>C3:C4 C8</xm:sqref>
        </x14:dataValidation>
        <x14:dataValidation type="list" allowBlank="1" showInputMessage="1" showErrorMessage="1" xr:uid="{00000000-0002-0000-0100-000002000000}">
          <x14:formula1>
            <xm:f>Inputs!$D$2:$D$5</xm:f>
          </x14:formula1>
          <xm:sqref>C7</xm:sqref>
        </x14:dataValidation>
        <x14:dataValidation type="list" allowBlank="1" showInputMessage="1" showErrorMessage="1" xr:uid="{00000000-0002-0000-0100-000003000000}">
          <x14:formula1>
            <xm:f>Inputs!$C$4:$C$5</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78"/>
  <sheetViews>
    <sheetView zoomScaleNormal="100" workbookViewId="0">
      <selection activeCell="B4" sqref="B4"/>
    </sheetView>
  </sheetViews>
  <sheetFormatPr defaultColWidth="9.140625" defaultRowHeight="15" x14ac:dyDescent="0.25"/>
  <cols>
    <col min="1" max="1" width="41.42578125" bestFit="1" customWidth="1"/>
    <col min="2" max="4" width="21.42578125" customWidth="1"/>
  </cols>
  <sheetData>
    <row r="1" spans="1:4" ht="37.5" customHeight="1" x14ac:dyDescent="0.25">
      <c r="A1" s="125" t="s">
        <v>66</v>
      </c>
      <c r="D1" s="127" t="e" vm="1">
        <v>#VALUE!</v>
      </c>
    </row>
    <row r="2" spans="1:4" ht="18.75" x14ac:dyDescent="0.3">
      <c r="A2" s="140">
        <f>'Site Info'!B2</f>
        <v>0</v>
      </c>
    </row>
    <row r="3" spans="1:4" x14ac:dyDescent="0.25">
      <c r="A3" s="20" t="s">
        <v>67</v>
      </c>
      <c r="B3" s="44" t="s">
        <v>68</v>
      </c>
      <c r="C3" s="44" t="s">
        <v>69</v>
      </c>
      <c r="D3" s="44" t="s">
        <v>17</v>
      </c>
    </row>
    <row r="4" spans="1:4" x14ac:dyDescent="0.25">
      <c r="A4" s="21" t="s">
        <v>70</v>
      </c>
      <c r="B4" s="12">
        <v>0</v>
      </c>
      <c r="C4" s="12">
        <v>0</v>
      </c>
      <c r="D4" s="22">
        <f>SUM(B4:C4)</f>
        <v>0</v>
      </c>
    </row>
    <row r="5" spans="1:4" x14ac:dyDescent="0.25">
      <c r="A5" s="21" t="s">
        <v>71</v>
      </c>
      <c r="B5" s="12">
        <v>0</v>
      </c>
      <c r="C5" s="12">
        <v>0</v>
      </c>
      <c r="D5" s="22">
        <f>SUM(B5:C5)</f>
        <v>0</v>
      </c>
    </row>
    <row r="6" spans="1:4" x14ac:dyDescent="0.25">
      <c r="A6" s="23" t="s">
        <v>72</v>
      </c>
      <c r="B6" s="24">
        <f>SUM(B4:B5)</f>
        <v>0</v>
      </c>
      <c r="C6" s="24">
        <f>SUM(C4:C5)</f>
        <v>0</v>
      </c>
      <c r="D6" s="24">
        <f>SUM(D4:D5)</f>
        <v>0</v>
      </c>
    </row>
    <row r="7" spans="1:4" x14ac:dyDescent="0.25">
      <c r="A7" s="25"/>
      <c r="B7" s="26"/>
      <c r="C7" s="26"/>
      <c r="D7" s="26"/>
    </row>
    <row r="8" spans="1:4" x14ac:dyDescent="0.25">
      <c r="A8" s="13" t="s">
        <v>73</v>
      </c>
      <c r="B8" s="44" t="s">
        <v>68</v>
      </c>
      <c r="C8" s="44" t="s">
        <v>69</v>
      </c>
      <c r="D8" s="44" t="s">
        <v>17</v>
      </c>
    </row>
    <row r="9" spans="1:4" x14ac:dyDescent="0.25">
      <c r="A9" s="27" t="s">
        <v>74</v>
      </c>
      <c r="B9" s="12">
        <v>0</v>
      </c>
      <c r="C9" s="12">
        <v>0</v>
      </c>
      <c r="D9" s="22">
        <f>SUM(B9:C9)</f>
        <v>0</v>
      </c>
    </row>
    <row r="10" spans="1:4" x14ac:dyDescent="0.25">
      <c r="A10" s="27" t="s">
        <v>75</v>
      </c>
      <c r="B10" s="12">
        <v>0</v>
      </c>
      <c r="C10" s="12">
        <v>0</v>
      </c>
      <c r="D10" s="22">
        <f t="shared" ref="D10:D15" si="0">SUM(B10:C10)</f>
        <v>0</v>
      </c>
    </row>
    <row r="11" spans="1:4" x14ac:dyDescent="0.25">
      <c r="A11" s="27" t="s">
        <v>76</v>
      </c>
      <c r="B11" s="12">
        <v>0</v>
      </c>
      <c r="C11" s="12">
        <v>0</v>
      </c>
      <c r="D11" s="22">
        <f t="shared" si="0"/>
        <v>0</v>
      </c>
    </row>
    <row r="12" spans="1:4" x14ac:dyDescent="0.25">
      <c r="A12" s="27" t="s">
        <v>51</v>
      </c>
      <c r="B12" s="12">
        <v>0</v>
      </c>
      <c r="C12" s="12">
        <v>0</v>
      </c>
      <c r="D12" s="22">
        <f t="shared" si="0"/>
        <v>0</v>
      </c>
    </row>
    <row r="13" spans="1:4" x14ac:dyDescent="0.25">
      <c r="A13" s="27" t="s">
        <v>52</v>
      </c>
      <c r="B13" s="12">
        <v>0</v>
      </c>
      <c r="C13" s="12">
        <v>0</v>
      </c>
      <c r="D13" s="22">
        <f t="shared" si="0"/>
        <v>0</v>
      </c>
    </row>
    <row r="14" spans="1:4" x14ac:dyDescent="0.25">
      <c r="A14" s="27" t="s">
        <v>77</v>
      </c>
      <c r="B14" s="12">
        <v>0</v>
      </c>
      <c r="C14" s="12">
        <v>0</v>
      </c>
      <c r="D14" s="22">
        <f t="shared" si="0"/>
        <v>0</v>
      </c>
    </row>
    <row r="15" spans="1:4" x14ac:dyDescent="0.25">
      <c r="A15" s="27" t="s">
        <v>78</v>
      </c>
      <c r="B15" s="12">
        <v>0</v>
      </c>
      <c r="C15" s="12">
        <v>0</v>
      </c>
      <c r="D15" s="22">
        <f t="shared" si="0"/>
        <v>0</v>
      </c>
    </row>
    <row r="16" spans="1:4" x14ac:dyDescent="0.25">
      <c r="A16" s="27" t="s">
        <v>79</v>
      </c>
      <c r="B16" s="12">
        <v>0</v>
      </c>
      <c r="C16" s="12">
        <v>0</v>
      </c>
      <c r="D16" s="22">
        <f>SUM(B16:C16)</f>
        <v>0</v>
      </c>
    </row>
    <row r="17" spans="1:4" x14ac:dyDescent="0.25">
      <c r="A17" s="27" t="s">
        <v>80</v>
      </c>
      <c r="B17" s="22">
        <f>'Additional Costs'!B9</f>
        <v>0</v>
      </c>
      <c r="C17" s="22">
        <f>'Additional Costs'!C9</f>
        <v>0</v>
      </c>
      <c r="D17" s="22">
        <f>SUM(B17:C17)</f>
        <v>0</v>
      </c>
    </row>
    <row r="18" spans="1:4" x14ac:dyDescent="0.25">
      <c r="A18" s="13" t="s">
        <v>81</v>
      </c>
      <c r="B18" s="24">
        <f>SUM(B9:B17)</f>
        <v>0</v>
      </c>
      <c r="C18" s="24">
        <f>SUM(C9:C17)</f>
        <v>0</v>
      </c>
      <c r="D18" s="24">
        <f>SUM(D9:D17)</f>
        <v>0</v>
      </c>
    </row>
    <row r="19" spans="1:4" x14ac:dyDescent="0.25">
      <c r="A19" s="27" t="s">
        <v>60</v>
      </c>
      <c r="B19" s="12">
        <v>0</v>
      </c>
      <c r="C19" s="12">
        <v>0</v>
      </c>
      <c r="D19" s="22">
        <f>SUM(B19:C19)</f>
        <v>0</v>
      </c>
    </row>
    <row r="20" spans="1:4" x14ac:dyDescent="0.25">
      <c r="A20" s="27" t="s">
        <v>82</v>
      </c>
      <c r="B20" s="12">
        <v>0</v>
      </c>
      <c r="C20" s="12">
        <v>0</v>
      </c>
      <c r="D20" s="22">
        <f>SUM(B20:C20)</f>
        <v>0</v>
      </c>
    </row>
    <row r="21" spans="1:4" x14ac:dyDescent="0.25">
      <c r="A21" s="27" t="s">
        <v>64</v>
      </c>
      <c r="B21" s="12">
        <v>0</v>
      </c>
      <c r="C21" s="12">
        <v>0</v>
      </c>
      <c r="D21" s="22">
        <f>SUM(B21:C21)</f>
        <v>0</v>
      </c>
    </row>
    <row r="22" spans="1:4" x14ac:dyDescent="0.25">
      <c r="A22" s="13" t="s">
        <v>83</v>
      </c>
      <c r="B22" s="28">
        <f>SUM(B18:B21)</f>
        <v>0</v>
      </c>
      <c r="C22" s="28">
        <f>SUM(C18:C21)</f>
        <v>0</v>
      </c>
      <c r="D22" s="28">
        <f>SUM(D18:D21)</f>
        <v>0</v>
      </c>
    </row>
    <row r="24" spans="1:4" x14ac:dyDescent="0.25">
      <c r="A24" s="23" t="s">
        <v>84</v>
      </c>
      <c r="B24" s="44" t="s">
        <v>68</v>
      </c>
      <c r="C24" s="44" t="s">
        <v>69</v>
      </c>
      <c r="D24" s="44" t="s">
        <v>17</v>
      </c>
    </row>
    <row r="25" spans="1:4" x14ac:dyDescent="0.25">
      <c r="A25" s="27" t="s">
        <v>85</v>
      </c>
      <c r="B25" s="12">
        <v>0</v>
      </c>
      <c r="C25" s="12">
        <v>0</v>
      </c>
      <c r="D25" s="22">
        <f>SUM(B25:C25)</f>
        <v>0</v>
      </c>
    </row>
    <row r="26" spans="1:4" x14ac:dyDescent="0.25">
      <c r="A26" s="27" t="s">
        <v>86</v>
      </c>
      <c r="B26" s="12">
        <v>0</v>
      </c>
      <c r="C26" s="12">
        <v>0</v>
      </c>
      <c r="D26" s="22">
        <f>SUM(B26:C26)</f>
        <v>0</v>
      </c>
    </row>
    <row r="27" spans="1:4" x14ac:dyDescent="0.25">
      <c r="A27" s="27" t="s">
        <v>87</v>
      </c>
      <c r="B27" s="12">
        <v>0</v>
      </c>
      <c r="C27" s="12">
        <v>0</v>
      </c>
      <c r="D27" s="22">
        <f t="shared" ref="D27:D40" si="1">SUM(B27:C27)</f>
        <v>0</v>
      </c>
    </row>
    <row r="28" spans="1:4" x14ac:dyDescent="0.25">
      <c r="A28" s="27" t="s">
        <v>88</v>
      </c>
      <c r="B28" s="12">
        <v>0</v>
      </c>
      <c r="C28" s="12">
        <v>0</v>
      </c>
      <c r="D28" s="22">
        <f t="shared" si="1"/>
        <v>0</v>
      </c>
    </row>
    <row r="29" spans="1:4" x14ac:dyDescent="0.25">
      <c r="A29" s="27" t="s">
        <v>89</v>
      </c>
      <c r="B29" s="12">
        <v>0</v>
      </c>
      <c r="C29" s="12">
        <v>0</v>
      </c>
      <c r="D29" s="22">
        <f t="shared" si="1"/>
        <v>0</v>
      </c>
    </row>
    <row r="30" spans="1:4" x14ac:dyDescent="0.25">
      <c r="A30" s="27" t="s">
        <v>90</v>
      </c>
      <c r="B30" s="12">
        <v>0</v>
      </c>
      <c r="C30" s="12">
        <v>0</v>
      </c>
      <c r="D30" s="22">
        <f t="shared" si="1"/>
        <v>0</v>
      </c>
    </row>
    <row r="31" spans="1:4" x14ac:dyDescent="0.25">
      <c r="A31" s="27" t="s">
        <v>91</v>
      </c>
      <c r="B31" s="12">
        <v>0</v>
      </c>
      <c r="C31" s="12">
        <v>0</v>
      </c>
      <c r="D31" s="22">
        <f t="shared" si="1"/>
        <v>0</v>
      </c>
    </row>
    <row r="32" spans="1:4" x14ac:dyDescent="0.25">
      <c r="A32" s="27" t="s">
        <v>92</v>
      </c>
      <c r="B32" s="12">
        <v>0</v>
      </c>
      <c r="C32" s="12">
        <v>0</v>
      </c>
      <c r="D32" s="22">
        <f t="shared" si="1"/>
        <v>0</v>
      </c>
    </row>
    <row r="33" spans="1:4" x14ac:dyDescent="0.25">
      <c r="A33" s="27" t="s">
        <v>93</v>
      </c>
      <c r="B33" s="12">
        <v>0</v>
      </c>
      <c r="C33" s="12">
        <v>0</v>
      </c>
      <c r="D33" s="22">
        <f t="shared" si="1"/>
        <v>0</v>
      </c>
    </row>
    <row r="34" spans="1:4" x14ac:dyDescent="0.25">
      <c r="A34" s="27" t="s">
        <v>94</v>
      </c>
      <c r="B34" s="12">
        <v>0</v>
      </c>
      <c r="C34" s="12">
        <v>0</v>
      </c>
      <c r="D34" s="22">
        <f t="shared" si="1"/>
        <v>0</v>
      </c>
    </row>
    <row r="35" spans="1:4" x14ac:dyDescent="0.25">
      <c r="A35" s="27" t="s">
        <v>95</v>
      </c>
      <c r="B35" s="12">
        <v>0</v>
      </c>
      <c r="C35" s="12">
        <v>0</v>
      </c>
      <c r="D35" s="22">
        <f t="shared" si="1"/>
        <v>0</v>
      </c>
    </row>
    <row r="36" spans="1:4" x14ac:dyDescent="0.25">
      <c r="A36" s="27" t="s">
        <v>96</v>
      </c>
      <c r="B36" s="12">
        <v>0</v>
      </c>
      <c r="C36" s="12">
        <v>0</v>
      </c>
      <c r="D36" s="22">
        <f t="shared" si="1"/>
        <v>0</v>
      </c>
    </row>
    <row r="37" spans="1:4" x14ac:dyDescent="0.25">
      <c r="A37" s="27" t="s">
        <v>97</v>
      </c>
      <c r="B37" s="12">
        <v>0</v>
      </c>
      <c r="C37" s="12">
        <v>0</v>
      </c>
      <c r="D37" s="22">
        <f t="shared" si="1"/>
        <v>0</v>
      </c>
    </row>
    <row r="38" spans="1:4" x14ac:dyDescent="0.25">
      <c r="A38" s="27" t="s">
        <v>98</v>
      </c>
      <c r="B38" s="12">
        <v>0</v>
      </c>
      <c r="C38" s="12">
        <v>0</v>
      </c>
      <c r="D38" s="22">
        <f t="shared" si="1"/>
        <v>0</v>
      </c>
    </row>
    <row r="39" spans="1:4" x14ac:dyDescent="0.25">
      <c r="A39" s="27" t="s">
        <v>99</v>
      </c>
      <c r="B39" s="12">
        <v>0</v>
      </c>
      <c r="C39" s="12">
        <v>0</v>
      </c>
      <c r="D39" s="22">
        <f t="shared" si="1"/>
        <v>0</v>
      </c>
    </row>
    <row r="40" spans="1:4" x14ac:dyDescent="0.25">
      <c r="A40" s="27" t="s">
        <v>80</v>
      </c>
      <c r="B40" s="22">
        <f>'Additional Costs'!B17</f>
        <v>0</v>
      </c>
      <c r="C40" s="22">
        <f>'Additional Costs'!C17</f>
        <v>0</v>
      </c>
      <c r="D40" s="22">
        <f t="shared" si="1"/>
        <v>0</v>
      </c>
    </row>
    <row r="41" spans="1:4" x14ac:dyDescent="0.25">
      <c r="A41" s="13" t="s">
        <v>81</v>
      </c>
      <c r="B41" s="24">
        <f>SUM(B25:B40)</f>
        <v>0</v>
      </c>
      <c r="C41" s="24">
        <f>SUM(C25:C40)</f>
        <v>0</v>
      </c>
      <c r="D41" s="24">
        <f>SUM(D25:D40)</f>
        <v>0</v>
      </c>
    </row>
    <row r="42" spans="1:4" x14ac:dyDescent="0.25">
      <c r="A42" s="27" t="s">
        <v>100</v>
      </c>
      <c r="B42" s="12">
        <v>0</v>
      </c>
      <c r="C42" s="12">
        <v>0</v>
      </c>
      <c r="D42" s="22">
        <f>SUM(B42:C42)</f>
        <v>0</v>
      </c>
    </row>
    <row r="43" spans="1:4" x14ac:dyDescent="0.25">
      <c r="A43" s="13" t="s">
        <v>101</v>
      </c>
      <c r="B43" s="24">
        <f>SUM(B41:B42)</f>
        <v>0</v>
      </c>
      <c r="C43" s="24">
        <f>SUM(C41:C42)</f>
        <v>0</v>
      </c>
      <c r="D43" s="24">
        <f>SUM(D41:D42)</f>
        <v>0</v>
      </c>
    </row>
    <row r="45" spans="1:4" x14ac:dyDescent="0.25">
      <c r="A45" s="23" t="s">
        <v>102</v>
      </c>
      <c r="B45" s="44" t="s">
        <v>68</v>
      </c>
      <c r="C45" s="44" t="s">
        <v>69</v>
      </c>
      <c r="D45" s="44" t="s">
        <v>17</v>
      </c>
    </row>
    <row r="46" spans="1:4" x14ac:dyDescent="0.25">
      <c r="A46" s="27" t="s">
        <v>103</v>
      </c>
      <c r="B46" s="12">
        <v>0</v>
      </c>
      <c r="C46" s="12">
        <v>0</v>
      </c>
      <c r="D46" s="22">
        <f>SUM(B46:C46)</f>
        <v>0</v>
      </c>
    </row>
    <row r="47" spans="1:4" x14ac:dyDescent="0.25">
      <c r="A47" s="27" t="s">
        <v>104</v>
      </c>
      <c r="B47" s="12">
        <v>0</v>
      </c>
      <c r="C47" s="12">
        <v>0</v>
      </c>
      <c r="D47" s="22">
        <f t="shared" ref="D47:D54" si="2">SUM(B47:C47)</f>
        <v>0</v>
      </c>
    </row>
    <row r="48" spans="1:4" x14ac:dyDescent="0.25">
      <c r="A48" s="27" t="s">
        <v>105</v>
      </c>
      <c r="B48" s="12">
        <v>0</v>
      </c>
      <c r="C48" s="12">
        <v>0</v>
      </c>
      <c r="D48" s="22">
        <f t="shared" si="2"/>
        <v>0</v>
      </c>
    </row>
    <row r="49" spans="1:4" x14ac:dyDescent="0.25">
      <c r="A49" s="27" t="s">
        <v>106</v>
      </c>
      <c r="B49" s="12">
        <v>0</v>
      </c>
      <c r="C49" s="12">
        <v>0</v>
      </c>
      <c r="D49" s="22">
        <f t="shared" si="2"/>
        <v>0</v>
      </c>
    </row>
    <row r="50" spans="1:4" x14ac:dyDescent="0.25">
      <c r="A50" s="27" t="s">
        <v>107</v>
      </c>
      <c r="B50" s="12">
        <v>0</v>
      </c>
      <c r="C50" s="12">
        <v>0</v>
      </c>
      <c r="D50" s="22">
        <f t="shared" si="2"/>
        <v>0</v>
      </c>
    </row>
    <row r="51" spans="1:4" x14ac:dyDescent="0.25">
      <c r="A51" s="27" t="s">
        <v>108</v>
      </c>
      <c r="B51" s="12">
        <v>0</v>
      </c>
      <c r="C51" s="12">
        <v>0</v>
      </c>
      <c r="D51" s="22">
        <f t="shared" si="2"/>
        <v>0</v>
      </c>
    </row>
    <row r="52" spans="1:4" x14ac:dyDescent="0.25">
      <c r="A52" s="27" t="s">
        <v>109</v>
      </c>
      <c r="B52" s="12">
        <v>0</v>
      </c>
      <c r="C52" s="12">
        <v>0</v>
      </c>
      <c r="D52" s="22">
        <f t="shared" si="2"/>
        <v>0</v>
      </c>
    </row>
    <row r="53" spans="1:4" x14ac:dyDescent="0.25">
      <c r="A53" s="27" t="s">
        <v>110</v>
      </c>
      <c r="B53" s="12">
        <v>0</v>
      </c>
      <c r="C53" s="12">
        <v>0</v>
      </c>
      <c r="D53" s="22">
        <f t="shared" si="2"/>
        <v>0</v>
      </c>
    </row>
    <row r="54" spans="1:4" x14ac:dyDescent="0.25">
      <c r="A54" s="27" t="s">
        <v>80</v>
      </c>
      <c r="B54" s="22">
        <f>'Additional Costs'!B25</f>
        <v>0</v>
      </c>
      <c r="C54" s="22">
        <f>'Additional Costs'!C25</f>
        <v>0</v>
      </c>
      <c r="D54" s="22">
        <f t="shared" si="2"/>
        <v>0</v>
      </c>
    </row>
    <row r="55" spans="1:4" x14ac:dyDescent="0.25">
      <c r="A55" s="13" t="s">
        <v>81</v>
      </c>
      <c r="B55" s="24">
        <f>SUM(B46:B54)</f>
        <v>0</v>
      </c>
      <c r="C55" s="24">
        <f>SUM(C46:C54)</f>
        <v>0</v>
      </c>
      <c r="D55" s="24">
        <f>SUM(D46:D54)</f>
        <v>0</v>
      </c>
    </row>
    <row r="56" spans="1:4" x14ac:dyDescent="0.25">
      <c r="A56" s="27" t="s">
        <v>111</v>
      </c>
      <c r="B56" s="12">
        <v>0</v>
      </c>
      <c r="C56" s="12">
        <v>0</v>
      </c>
      <c r="D56" s="22">
        <f>SUM(B56:C56)</f>
        <v>0</v>
      </c>
    </row>
    <row r="57" spans="1:4" x14ac:dyDescent="0.25">
      <c r="A57" s="13" t="s">
        <v>112</v>
      </c>
      <c r="B57" s="24">
        <f>SUM(B55:B56)</f>
        <v>0</v>
      </c>
      <c r="C57" s="24">
        <f>SUM(C55:C56)</f>
        <v>0</v>
      </c>
      <c r="D57" s="24">
        <f>SUM(D55:D56)</f>
        <v>0</v>
      </c>
    </row>
    <row r="59" spans="1:4" x14ac:dyDescent="0.25">
      <c r="A59" s="23" t="s">
        <v>113</v>
      </c>
      <c r="B59" s="12">
        <v>0</v>
      </c>
      <c r="C59" s="12">
        <v>0</v>
      </c>
      <c r="D59" s="22">
        <f>SUM(B59:C59)</f>
        <v>0</v>
      </c>
    </row>
    <row r="60" spans="1:4" x14ac:dyDescent="0.25">
      <c r="A60" s="23" t="s">
        <v>114</v>
      </c>
      <c r="B60" s="24">
        <f t="shared" ref="B60:C60" si="3">SUM(B6,B22,B43,B57,B59)</f>
        <v>0</v>
      </c>
      <c r="C60" s="24">
        <f t="shared" si="3"/>
        <v>0</v>
      </c>
      <c r="D60" s="24">
        <f>SUM(D6,D22,D43,D57,D59)</f>
        <v>0</v>
      </c>
    </row>
    <row r="62" spans="1:4" x14ac:dyDescent="0.25">
      <c r="A62" s="23" t="s">
        <v>115</v>
      </c>
      <c r="B62" s="44" t="s">
        <v>68</v>
      </c>
      <c r="C62" s="44" t="s">
        <v>69</v>
      </c>
      <c r="D62" s="44" t="s">
        <v>17</v>
      </c>
    </row>
    <row r="63" spans="1:4" x14ac:dyDescent="0.25">
      <c r="A63" s="21" t="s">
        <v>116</v>
      </c>
      <c r="B63" s="12">
        <v>0</v>
      </c>
      <c r="C63" s="12">
        <v>0</v>
      </c>
      <c r="D63" s="22">
        <f>SUM(B63:C63)</f>
        <v>0</v>
      </c>
    </row>
    <row r="64" spans="1:4" x14ac:dyDescent="0.25">
      <c r="A64" s="30" t="s">
        <v>117</v>
      </c>
      <c r="B64" s="12">
        <v>0</v>
      </c>
      <c r="C64" s="12">
        <v>0</v>
      </c>
      <c r="D64" s="22">
        <f>SUM(B64:C64)</f>
        <v>0</v>
      </c>
    </row>
    <row r="65" spans="1:4" x14ac:dyDescent="0.25">
      <c r="A65" s="21" t="s">
        <v>118</v>
      </c>
      <c r="B65" s="12">
        <v>0</v>
      </c>
      <c r="C65" s="12">
        <v>0</v>
      </c>
      <c r="D65" s="22">
        <f>SUM(B65:C65)</f>
        <v>0</v>
      </c>
    </row>
    <row r="66" spans="1:4" x14ac:dyDescent="0.25">
      <c r="A66" s="11" t="s">
        <v>119</v>
      </c>
      <c r="B66" s="22">
        <f>'Additional Costs'!B33</f>
        <v>0</v>
      </c>
      <c r="C66" s="22">
        <f>'Additional Costs'!C33</f>
        <v>0</v>
      </c>
      <c r="D66" s="22">
        <f>SUM(B66:C66)</f>
        <v>0</v>
      </c>
    </row>
    <row r="67" spans="1:4" x14ac:dyDescent="0.25">
      <c r="A67" s="23" t="s">
        <v>120</v>
      </c>
      <c r="B67" s="24">
        <f>SUM(B63:B66)</f>
        <v>0</v>
      </c>
      <c r="C67" s="24">
        <f>SUM(C63:C66)</f>
        <v>0</v>
      </c>
      <c r="D67" s="24">
        <f>SUM(D63:D66)</f>
        <v>0</v>
      </c>
    </row>
    <row r="69" spans="1:4" x14ac:dyDescent="0.25">
      <c r="A69" s="23" t="s">
        <v>121</v>
      </c>
      <c r="B69" s="44" t="s">
        <v>68</v>
      </c>
      <c r="C69" s="44" t="s">
        <v>69</v>
      </c>
      <c r="D69" s="44" t="s">
        <v>17</v>
      </c>
    </row>
    <row r="70" spans="1:4" x14ac:dyDescent="0.25">
      <c r="A70" s="21" t="s">
        <v>122</v>
      </c>
      <c r="B70" s="29"/>
      <c r="C70" s="12">
        <v>0</v>
      </c>
      <c r="D70" s="22">
        <f>SUM(B70:C70)</f>
        <v>0</v>
      </c>
    </row>
    <row r="71" spans="1:4" x14ac:dyDescent="0.25">
      <c r="A71" s="21" t="s">
        <v>123</v>
      </c>
      <c r="B71" s="29"/>
      <c r="C71" s="12">
        <v>0</v>
      </c>
      <c r="D71" s="22">
        <f>SUM(B71:C71)</f>
        <v>0</v>
      </c>
    </row>
    <row r="72" spans="1:4" x14ac:dyDescent="0.25">
      <c r="A72" s="23" t="s">
        <v>124</v>
      </c>
      <c r="B72" s="24">
        <f>SUM(B70:B71)</f>
        <v>0</v>
      </c>
      <c r="C72" s="24">
        <f>SUM(C70:C71)</f>
        <v>0</v>
      </c>
      <c r="D72" s="24">
        <f>SUM(D70:D71)</f>
        <v>0</v>
      </c>
    </row>
    <row r="74" spans="1:4" x14ac:dyDescent="0.25">
      <c r="A74" s="23" t="s">
        <v>125</v>
      </c>
      <c r="B74" s="24">
        <f>B60+B67+B72</f>
        <v>0</v>
      </c>
      <c r="C74" s="24">
        <f>C60+C67+C72</f>
        <v>0</v>
      </c>
      <c r="D74" s="24">
        <f>D60+D67+D72</f>
        <v>0</v>
      </c>
    </row>
    <row r="76" spans="1:4" x14ac:dyDescent="0.25">
      <c r="A76" s="185" t="s">
        <v>126</v>
      </c>
      <c r="B76" s="185"/>
      <c r="C76" s="185"/>
      <c r="D76" s="76" t="str">
        <f>IF(D19='Construction Budget Summary'!C39,"Yes","No. Please Revise!")</f>
        <v>Yes</v>
      </c>
    </row>
    <row r="77" spans="1:4" x14ac:dyDescent="0.25">
      <c r="A77" s="185" t="s">
        <v>127</v>
      </c>
      <c r="B77" s="185"/>
      <c r="C77" s="185"/>
      <c r="D77" s="76" t="str">
        <f>IF(D20='Construction Budget Summary'!C40+'Construction Budget Summary'!C41,"Yes","No. Please Revise!")</f>
        <v>Yes</v>
      </c>
    </row>
    <row r="78" spans="1:4" x14ac:dyDescent="0.25">
      <c r="A78" s="185" t="s">
        <v>128</v>
      </c>
      <c r="B78" s="185"/>
      <c r="C78" s="185"/>
      <c r="D78" s="76" t="str">
        <f>IF(D21='Construction Budget Summary'!C44,"Yes","No. Please Revise!")</f>
        <v>Yes</v>
      </c>
    </row>
  </sheetData>
  <sheetProtection algorithmName="SHA-512" hashValue="lRq1jr6fLPYKPSCe7vGYv6EHGviU7XBjwa2Q8W+T0mYsY78tvJgKqc4NqnIU0w1MV3Qtacu3QptuL8+bx4s7bw==" saltValue="XWFU9yapEGwOyjeACmUKyw==" spinCount="100000" sheet="1" selectLockedCells="1"/>
  <sortState xmlns:xlrd2="http://schemas.microsoft.com/office/spreadsheetml/2017/richdata2" ref="A21:A31">
    <sortCondition ref="A21"/>
  </sortState>
  <mergeCells count="3">
    <mergeCell ref="A76:C76"/>
    <mergeCell ref="A77:C77"/>
    <mergeCell ref="A78:C78"/>
  </mergeCells>
  <conditionalFormatting sqref="D76:D78">
    <cfRule type="containsText" dxfId="6" priority="1" operator="containsText" text="Yes">
      <formula>NOT(ISERROR(SEARCH("Yes",D76)))</formula>
    </cfRule>
    <cfRule type="containsText" dxfId="5" priority="2" operator="containsText" text="No. Please Revise!">
      <formula>NOT(ISERROR(SEARCH("No. Please Revise!",D76)))</formula>
    </cfRule>
  </conditionalFormatting>
  <printOptions horizontalCentered="1"/>
  <pageMargins left="0.25" right="0.25" top="0.25" bottom="0.25" header="0.3" footer="0.3"/>
  <pageSetup scale="96" fitToHeight="0" orientation="portrait" r:id="rId1"/>
  <rowBreaks count="1" manualBreakCount="1">
    <brk id="44" max="3" man="1"/>
  </rowBreaks>
  <ignoredErrors>
    <ignoredError sqref="D18 D41 D55"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33"/>
  <sheetViews>
    <sheetView workbookViewId="0">
      <selection activeCell="A4" sqref="A4"/>
    </sheetView>
  </sheetViews>
  <sheetFormatPr defaultColWidth="9.140625" defaultRowHeight="15" x14ac:dyDescent="0.25"/>
  <cols>
    <col min="1" max="1" width="41.42578125" customWidth="1"/>
    <col min="2" max="4" width="21.42578125" style="15" customWidth="1"/>
  </cols>
  <sheetData>
    <row r="1" spans="1:4" ht="37.5" customHeight="1" x14ac:dyDescent="0.25">
      <c r="A1" s="125" t="s">
        <v>129</v>
      </c>
      <c r="D1" s="127" t="e" vm="1">
        <v>#VALUE!</v>
      </c>
    </row>
    <row r="2" spans="1:4" ht="18.75" x14ac:dyDescent="0.3">
      <c r="A2" s="140">
        <f>'Site Info'!B2</f>
        <v>0</v>
      </c>
      <c r="B2" s="17"/>
      <c r="C2" s="17"/>
      <c r="D2" s="164"/>
    </row>
    <row r="3" spans="1:4" x14ac:dyDescent="0.25">
      <c r="A3" s="43" t="s">
        <v>73</v>
      </c>
      <c r="B3" s="165" t="s">
        <v>68</v>
      </c>
      <c r="C3" s="165" t="s">
        <v>69</v>
      </c>
      <c r="D3" s="165" t="s">
        <v>17</v>
      </c>
    </row>
    <row r="4" spans="1:4" x14ac:dyDescent="0.25">
      <c r="A4" s="19"/>
      <c r="B4" s="45">
        <v>0</v>
      </c>
      <c r="C4" s="45">
        <v>0</v>
      </c>
      <c r="D4" s="63">
        <f>SUM(B4:C4)</f>
        <v>0</v>
      </c>
    </row>
    <row r="5" spans="1:4" x14ac:dyDescent="0.25">
      <c r="A5" s="19"/>
      <c r="B5" s="45">
        <v>0</v>
      </c>
      <c r="C5" s="45">
        <v>0</v>
      </c>
      <c r="D5" s="63">
        <f t="shared" ref="D5:D8" si="0">SUM(B5:C5)</f>
        <v>0</v>
      </c>
    </row>
    <row r="6" spans="1:4" x14ac:dyDescent="0.25">
      <c r="A6" s="19"/>
      <c r="B6" s="45">
        <v>0</v>
      </c>
      <c r="C6" s="45">
        <v>0</v>
      </c>
      <c r="D6" s="63">
        <f t="shared" si="0"/>
        <v>0</v>
      </c>
    </row>
    <row r="7" spans="1:4" x14ac:dyDescent="0.25">
      <c r="A7" s="19"/>
      <c r="B7" s="45">
        <v>0</v>
      </c>
      <c r="C7" s="45">
        <v>0</v>
      </c>
      <c r="D7" s="63">
        <f t="shared" si="0"/>
        <v>0</v>
      </c>
    </row>
    <row r="8" spans="1:4" x14ac:dyDescent="0.25">
      <c r="A8" s="19"/>
      <c r="B8" s="45">
        <v>0</v>
      </c>
      <c r="C8" s="45">
        <v>0</v>
      </c>
      <c r="D8" s="63">
        <f t="shared" si="0"/>
        <v>0</v>
      </c>
    </row>
    <row r="9" spans="1:4" x14ac:dyDescent="0.25">
      <c r="A9" s="48" t="s">
        <v>17</v>
      </c>
      <c r="B9" s="46">
        <f>SUM(B4:B8)</f>
        <v>0</v>
      </c>
      <c r="C9" s="46">
        <f>SUM(C4:C8)</f>
        <v>0</v>
      </c>
      <c r="D9" s="46">
        <f>SUM(D4:D8)</f>
        <v>0</v>
      </c>
    </row>
    <row r="10" spans="1:4" x14ac:dyDescent="0.25">
      <c r="A10" s="14"/>
      <c r="B10" s="164"/>
      <c r="C10" s="164"/>
      <c r="D10" s="164"/>
    </row>
    <row r="11" spans="1:4" x14ac:dyDescent="0.25">
      <c r="A11" s="20" t="s">
        <v>84</v>
      </c>
      <c r="B11" s="165" t="s">
        <v>68</v>
      </c>
      <c r="C11" s="165" t="s">
        <v>69</v>
      </c>
      <c r="D11" s="165" t="s">
        <v>17</v>
      </c>
    </row>
    <row r="12" spans="1:4" x14ac:dyDescent="0.25">
      <c r="A12" s="19"/>
      <c r="B12" s="45">
        <v>0</v>
      </c>
      <c r="C12" s="45">
        <v>0</v>
      </c>
      <c r="D12" s="63">
        <f>SUM(B12:C12)</f>
        <v>0</v>
      </c>
    </row>
    <row r="13" spans="1:4" x14ac:dyDescent="0.25">
      <c r="A13" s="19"/>
      <c r="B13" s="45">
        <v>0</v>
      </c>
      <c r="C13" s="45">
        <v>0</v>
      </c>
      <c r="D13" s="63">
        <f t="shared" ref="D13:D16" si="1">SUM(B13:C13)</f>
        <v>0</v>
      </c>
    </row>
    <row r="14" spans="1:4" x14ac:dyDescent="0.25">
      <c r="A14" s="19"/>
      <c r="B14" s="45">
        <v>0</v>
      </c>
      <c r="C14" s="45">
        <v>0</v>
      </c>
      <c r="D14" s="63">
        <f t="shared" si="1"/>
        <v>0</v>
      </c>
    </row>
    <row r="15" spans="1:4" x14ac:dyDescent="0.25">
      <c r="A15" s="19"/>
      <c r="B15" s="45">
        <v>0</v>
      </c>
      <c r="C15" s="45">
        <v>0</v>
      </c>
      <c r="D15" s="63">
        <f t="shared" si="1"/>
        <v>0</v>
      </c>
    </row>
    <row r="16" spans="1:4" x14ac:dyDescent="0.25">
      <c r="A16" s="19"/>
      <c r="B16" s="45">
        <v>0</v>
      </c>
      <c r="C16" s="45">
        <v>0</v>
      </c>
      <c r="D16" s="63">
        <f t="shared" si="1"/>
        <v>0</v>
      </c>
    </row>
    <row r="17" spans="1:4" x14ac:dyDescent="0.25">
      <c r="A17" s="48" t="s">
        <v>17</v>
      </c>
      <c r="B17" s="46">
        <f>SUM(B12:B16)</f>
        <v>0</v>
      </c>
      <c r="C17" s="46">
        <f>SUM(C12:C16)</f>
        <v>0</v>
      </c>
      <c r="D17" s="46">
        <f>SUM(D12:D16)</f>
        <v>0</v>
      </c>
    </row>
    <row r="18" spans="1:4" x14ac:dyDescent="0.25">
      <c r="A18" s="163"/>
      <c r="B18" s="18"/>
      <c r="C18" s="18"/>
      <c r="D18" s="18"/>
    </row>
    <row r="19" spans="1:4" x14ac:dyDescent="0.25">
      <c r="A19" s="20" t="s">
        <v>102</v>
      </c>
      <c r="B19" s="165" t="s">
        <v>68</v>
      </c>
      <c r="C19" s="165" t="s">
        <v>69</v>
      </c>
      <c r="D19" s="165" t="s">
        <v>17</v>
      </c>
    </row>
    <row r="20" spans="1:4" x14ac:dyDescent="0.25">
      <c r="A20" s="19"/>
      <c r="B20" s="45">
        <v>0</v>
      </c>
      <c r="C20" s="45">
        <v>0</v>
      </c>
      <c r="D20" s="63">
        <f>SUM(B20:C20)</f>
        <v>0</v>
      </c>
    </row>
    <row r="21" spans="1:4" x14ac:dyDescent="0.25">
      <c r="A21" s="19"/>
      <c r="B21" s="45">
        <v>0</v>
      </c>
      <c r="C21" s="45">
        <v>0</v>
      </c>
      <c r="D21" s="63">
        <f t="shared" ref="D21:D24" si="2">SUM(B21:C21)</f>
        <v>0</v>
      </c>
    </row>
    <row r="22" spans="1:4" x14ac:dyDescent="0.25">
      <c r="A22" s="19"/>
      <c r="B22" s="45">
        <v>0</v>
      </c>
      <c r="C22" s="45">
        <v>0</v>
      </c>
      <c r="D22" s="63">
        <f t="shared" si="2"/>
        <v>0</v>
      </c>
    </row>
    <row r="23" spans="1:4" x14ac:dyDescent="0.25">
      <c r="A23" s="19"/>
      <c r="B23" s="45">
        <v>0</v>
      </c>
      <c r="C23" s="45">
        <v>0</v>
      </c>
      <c r="D23" s="63">
        <f t="shared" si="2"/>
        <v>0</v>
      </c>
    </row>
    <row r="24" spans="1:4" x14ac:dyDescent="0.25">
      <c r="A24" s="19"/>
      <c r="B24" s="45">
        <v>0</v>
      </c>
      <c r="C24" s="45">
        <v>0</v>
      </c>
      <c r="D24" s="63">
        <f t="shared" si="2"/>
        <v>0</v>
      </c>
    </row>
    <row r="25" spans="1:4" x14ac:dyDescent="0.25">
      <c r="A25" s="48" t="s">
        <v>17</v>
      </c>
      <c r="B25" s="46">
        <f>SUM(B20:B24)</f>
        <v>0</v>
      </c>
      <c r="C25" s="46">
        <f>SUM(C20:C24)</f>
        <v>0</v>
      </c>
      <c r="D25" s="46">
        <f>SUM(D20:D24)</f>
        <v>0</v>
      </c>
    </row>
    <row r="27" spans="1:4" x14ac:dyDescent="0.25">
      <c r="A27" s="20" t="s">
        <v>115</v>
      </c>
      <c r="B27" s="165" t="s">
        <v>68</v>
      </c>
      <c r="C27" s="165" t="s">
        <v>69</v>
      </c>
      <c r="D27" s="165" t="s">
        <v>17</v>
      </c>
    </row>
    <row r="28" spans="1:4" x14ac:dyDescent="0.25">
      <c r="A28" s="19"/>
      <c r="B28" s="45">
        <v>0</v>
      </c>
      <c r="C28" s="45">
        <v>0</v>
      </c>
      <c r="D28" s="63">
        <f>SUM(B28:C28)</f>
        <v>0</v>
      </c>
    </row>
    <row r="29" spans="1:4" x14ac:dyDescent="0.25">
      <c r="A29" s="19"/>
      <c r="B29" s="45">
        <v>0</v>
      </c>
      <c r="C29" s="45">
        <v>0</v>
      </c>
      <c r="D29" s="63">
        <f t="shared" ref="D29:D32" si="3">SUM(B29:C29)</f>
        <v>0</v>
      </c>
    </row>
    <row r="30" spans="1:4" x14ac:dyDescent="0.25">
      <c r="A30" s="19"/>
      <c r="B30" s="45">
        <v>0</v>
      </c>
      <c r="C30" s="45">
        <v>0</v>
      </c>
      <c r="D30" s="63">
        <f t="shared" si="3"/>
        <v>0</v>
      </c>
    </row>
    <row r="31" spans="1:4" x14ac:dyDescent="0.25">
      <c r="A31" s="19"/>
      <c r="B31" s="45">
        <v>0</v>
      </c>
      <c r="C31" s="45">
        <v>0</v>
      </c>
      <c r="D31" s="63">
        <f t="shared" si="3"/>
        <v>0</v>
      </c>
    </row>
    <row r="32" spans="1:4" x14ac:dyDescent="0.25">
      <c r="A32" s="19"/>
      <c r="B32" s="45">
        <v>0</v>
      </c>
      <c r="C32" s="45">
        <v>0</v>
      </c>
      <c r="D32" s="63">
        <f t="shared" si="3"/>
        <v>0</v>
      </c>
    </row>
    <row r="33" spans="1:4" x14ac:dyDescent="0.25">
      <c r="A33" s="48" t="s">
        <v>17</v>
      </c>
      <c r="B33" s="46">
        <f>SUM(B28:B32)</f>
        <v>0</v>
      </c>
      <c r="C33" s="46">
        <f>SUM(C28:C32)</f>
        <v>0</v>
      </c>
      <c r="D33" s="46">
        <f>SUM(D28:D32)</f>
        <v>0</v>
      </c>
    </row>
  </sheetData>
  <sheetProtection algorithmName="SHA-512" hashValue="GSo99pXv6GfZe31P8/mJZNa9Z4rfEnivWPEWdFoFVWR/ckZQKYFbPRqO+RwmHF3HMQw5oLiMc8uz6SHrq9TieA==" saltValue="5tOXexHCU18tSZw47ZvK7g==" spinCount="100000" sheet="1" selectLockedCells="1"/>
  <printOptions horizontalCentered="1"/>
  <pageMargins left="0.25" right="0.25" top="0.25" bottom="0.75" header="0.3" footer="0.3"/>
  <pageSetup scale="96" fitToHeight="0" orientation="portrait" r:id="rId1"/>
  <ignoredErrors>
    <ignoredError sqref="D4 D5:D8 D12:D16 D20:D24 D28:D32"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1"/>
  <sheetViews>
    <sheetView tabSelected="1" workbookViewId="0">
      <selection activeCell="B5" sqref="B5:C5"/>
    </sheetView>
  </sheetViews>
  <sheetFormatPr defaultColWidth="9.140625" defaultRowHeight="15" x14ac:dyDescent="0.25"/>
  <cols>
    <col min="1" max="1" width="37.140625" customWidth="1"/>
    <col min="2" max="3" width="17.85546875" customWidth="1"/>
    <col min="4" max="9" width="22.85546875" customWidth="1"/>
  </cols>
  <sheetData>
    <row r="1" spans="1:9" ht="37.5" customHeight="1" x14ac:dyDescent="0.25">
      <c r="A1" s="125" t="s">
        <v>130</v>
      </c>
      <c r="I1" s="127" t="e" vm="1">
        <v>#VALUE!</v>
      </c>
    </row>
    <row r="2" spans="1:9" ht="18.75" x14ac:dyDescent="0.3">
      <c r="A2" s="141">
        <f>'Site Info'!B2</f>
        <v>0</v>
      </c>
      <c r="B2" s="4"/>
      <c r="C2" s="4"/>
      <c r="D2" s="4"/>
      <c r="E2" s="4"/>
      <c r="F2" s="4"/>
      <c r="G2" s="34"/>
      <c r="H2" s="4"/>
      <c r="I2" s="4"/>
    </row>
    <row r="3" spans="1:9" ht="30" customHeight="1" x14ac:dyDescent="0.25">
      <c r="A3" s="35" t="s">
        <v>131</v>
      </c>
      <c r="B3" s="186" t="s">
        <v>132</v>
      </c>
      <c r="C3" s="188"/>
      <c r="D3" s="36" t="s">
        <v>133</v>
      </c>
      <c r="E3" s="36" t="s">
        <v>134</v>
      </c>
      <c r="F3" s="130" t="s">
        <v>135</v>
      </c>
      <c r="G3" s="128" t="s">
        <v>375</v>
      </c>
      <c r="H3" s="36" t="s">
        <v>136</v>
      </c>
      <c r="I3" s="36" t="s">
        <v>137</v>
      </c>
    </row>
    <row r="4" spans="1:9" x14ac:dyDescent="0.25">
      <c r="A4" s="121" t="s">
        <v>138</v>
      </c>
      <c r="B4" s="193" t="s">
        <v>68</v>
      </c>
      <c r="C4" s="194"/>
      <c r="D4" s="41"/>
      <c r="E4" s="41"/>
      <c r="F4" s="131"/>
      <c r="G4" s="223"/>
      <c r="H4" s="220"/>
      <c r="I4" s="222"/>
    </row>
    <row r="5" spans="1:9" x14ac:dyDescent="0.25">
      <c r="A5" s="47"/>
      <c r="B5" s="189"/>
      <c r="C5" s="190"/>
      <c r="D5" s="41"/>
      <c r="E5" s="41"/>
      <c r="F5" s="131"/>
      <c r="G5" s="223"/>
      <c r="H5" s="220"/>
      <c r="I5" s="222"/>
    </row>
    <row r="6" spans="1:9" x14ac:dyDescent="0.25">
      <c r="A6" s="47"/>
      <c r="B6" s="189"/>
      <c r="C6" s="190"/>
      <c r="D6" s="41"/>
      <c r="E6" s="41"/>
      <c r="F6" s="131"/>
      <c r="G6" s="223"/>
      <c r="H6" s="220"/>
      <c r="I6" s="222"/>
    </row>
    <row r="7" spans="1:9" x14ac:dyDescent="0.25">
      <c r="A7" s="47"/>
      <c r="B7" s="168"/>
      <c r="C7" s="169"/>
      <c r="D7" s="41"/>
      <c r="E7" s="41"/>
      <c r="F7" s="131"/>
      <c r="G7" s="223"/>
      <c r="H7" s="220"/>
      <c r="I7" s="222"/>
    </row>
    <row r="8" spans="1:9" x14ac:dyDescent="0.25">
      <c r="A8" s="47"/>
      <c r="B8" s="168"/>
      <c r="C8" s="169"/>
      <c r="D8" s="41"/>
      <c r="E8" s="41"/>
      <c r="F8" s="131"/>
      <c r="G8" s="223"/>
      <c r="H8" s="220"/>
      <c r="I8" s="222"/>
    </row>
    <row r="9" spans="1:9" x14ac:dyDescent="0.25">
      <c r="A9" s="217" t="s">
        <v>363</v>
      </c>
      <c r="B9" s="218" t="s">
        <v>374</v>
      </c>
      <c r="C9" s="219"/>
      <c r="D9" s="220"/>
      <c r="E9" s="220"/>
      <c r="F9" s="221"/>
      <c r="G9" s="129"/>
      <c r="H9" s="220">
        <f>G9</f>
        <v>0</v>
      </c>
      <c r="I9" s="222"/>
    </row>
    <row r="10" spans="1:9" x14ac:dyDescent="0.25">
      <c r="A10" s="217" t="s">
        <v>364</v>
      </c>
      <c r="B10" s="218" t="s">
        <v>374</v>
      </c>
      <c r="C10" s="219"/>
      <c r="D10" s="220"/>
      <c r="E10" s="220"/>
      <c r="F10" s="221"/>
      <c r="G10" s="129"/>
      <c r="H10" s="220">
        <f t="shared" ref="H10:H19" si="0">G10</f>
        <v>0</v>
      </c>
      <c r="I10" s="222"/>
    </row>
    <row r="11" spans="1:9" x14ac:dyDescent="0.25">
      <c r="A11" s="217" t="s">
        <v>365</v>
      </c>
      <c r="B11" s="218" t="s">
        <v>374</v>
      </c>
      <c r="C11" s="219"/>
      <c r="D11" s="220"/>
      <c r="E11" s="220"/>
      <c r="F11" s="221"/>
      <c r="G11" s="129"/>
      <c r="H11" s="220">
        <f t="shared" si="0"/>
        <v>0</v>
      </c>
      <c r="I11" s="222"/>
    </row>
    <row r="12" spans="1:9" x14ac:dyDescent="0.25">
      <c r="A12" s="217" t="s">
        <v>366</v>
      </c>
      <c r="B12" s="218" t="s">
        <v>374</v>
      </c>
      <c r="C12" s="219"/>
      <c r="D12" s="220"/>
      <c r="E12" s="220"/>
      <c r="F12" s="221"/>
      <c r="G12" s="129"/>
      <c r="H12" s="220">
        <f t="shared" si="0"/>
        <v>0</v>
      </c>
      <c r="I12" s="222"/>
    </row>
    <row r="13" spans="1:9" x14ac:dyDescent="0.25">
      <c r="A13" s="217" t="s">
        <v>367</v>
      </c>
      <c r="B13" s="218" t="s">
        <v>374</v>
      </c>
      <c r="C13" s="219"/>
      <c r="D13" s="220"/>
      <c r="E13" s="220"/>
      <c r="F13" s="221"/>
      <c r="G13" s="129"/>
      <c r="H13" s="220">
        <f t="shared" si="0"/>
        <v>0</v>
      </c>
      <c r="I13" s="222"/>
    </row>
    <row r="14" spans="1:9" x14ac:dyDescent="0.25">
      <c r="A14" s="217" t="s">
        <v>368</v>
      </c>
      <c r="B14" s="218" t="s">
        <v>374</v>
      </c>
      <c r="C14" s="219"/>
      <c r="D14" s="220"/>
      <c r="E14" s="220"/>
      <c r="F14" s="221"/>
      <c r="G14" s="129"/>
      <c r="H14" s="220">
        <f t="shared" si="0"/>
        <v>0</v>
      </c>
      <c r="I14" s="222"/>
    </row>
    <row r="15" spans="1:9" x14ac:dyDescent="0.25">
      <c r="A15" s="217" t="s">
        <v>369</v>
      </c>
      <c r="B15" s="218" t="s">
        <v>374</v>
      </c>
      <c r="C15" s="219"/>
      <c r="D15" s="220"/>
      <c r="E15" s="220"/>
      <c r="F15" s="221"/>
      <c r="G15" s="129"/>
      <c r="H15" s="220">
        <f t="shared" si="0"/>
        <v>0</v>
      </c>
      <c r="I15" s="222"/>
    </row>
    <row r="16" spans="1:9" x14ac:dyDescent="0.25">
      <c r="A16" s="217" t="s">
        <v>370</v>
      </c>
      <c r="B16" s="218" t="s">
        <v>374</v>
      </c>
      <c r="C16" s="219"/>
      <c r="D16" s="220"/>
      <c r="E16" s="220"/>
      <c r="F16" s="221"/>
      <c r="G16" s="129"/>
      <c r="H16" s="220">
        <f t="shared" si="0"/>
        <v>0</v>
      </c>
      <c r="I16" s="222"/>
    </row>
    <row r="17" spans="1:9" x14ac:dyDescent="0.25">
      <c r="A17" s="217" t="s">
        <v>371</v>
      </c>
      <c r="B17" s="218" t="s">
        <v>374</v>
      </c>
      <c r="C17" s="219"/>
      <c r="D17" s="220"/>
      <c r="E17" s="220"/>
      <c r="F17" s="221"/>
      <c r="G17" s="129"/>
      <c r="H17" s="220">
        <f t="shared" si="0"/>
        <v>0</v>
      </c>
      <c r="I17" s="222"/>
    </row>
    <row r="18" spans="1:9" x14ac:dyDescent="0.25">
      <c r="A18" s="217" t="s">
        <v>372</v>
      </c>
      <c r="B18" s="218" t="s">
        <v>374</v>
      </c>
      <c r="C18" s="219"/>
      <c r="D18" s="220"/>
      <c r="E18" s="220"/>
      <c r="F18" s="221"/>
      <c r="G18" s="129"/>
      <c r="H18" s="220">
        <f t="shared" si="0"/>
        <v>0</v>
      </c>
      <c r="I18" s="222"/>
    </row>
    <row r="19" spans="1:9" x14ac:dyDescent="0.25">
      <c r="A19" s="217" t="s">
        <v>373</v>
      </c>
      <c r="B19" s="218" t="s">
        <v>374</v>
      </c>
      <c r="C19" s="219"/>
      <c r="D19" s="220"/>
      <c r="E19" s="220"/>
      <c r="F19" s="221"/>
      <c r="G19" s="129"/>
      <c r="H19" s="220">
        <f t="shared" si="0"/>
        <v>0</v>
      </c>
      <c r="I19" s="222"/>
    </row>
    <row r="20" spans="1:9" x14ac:dyDescent="0.25">
      <c r="A20" s="16"/>
      <c r="B20" s="191" t="s">
        <v>17</v>
      </c>
      <c r="C20" s="191"/>
      <c r="D20" s="40">
        <f>SUM(D4:D19)</f>
        <v>0</v>
      </c>
      <c r="E20" s="40">
        <f>SUM(E4:E19)</f>
        <v>0</v>
      </c>
      <c r="F20" s="37"/>
      <c r="G20" s="40">
        <f>SUM(G4:G19)</f>
        <v>0</v>
      </c>
      <c r="H20" s="40">
        <f>SUM(H4:H19)</f>
        <v>0</v>
      </c>
      <c r="I20" s="38"/>
    </row>
    <row r="21" spans="1:9" x14ac:dyDescent="0.25">
      <c r="A21" s="14"/>
      <c r="B21" s="192"/>
      <c r="C21" s="192"/>
      <c r="D21" s="49" t="s">
        <v>139</v>
      </c>
      <c r="E21" s="50">
        <f>IFERROR(E20/D20,0)</f>
        <v>0</v>
      </c>
      <c r="F21" s="164"/>
      <c r="G21" s="49" t="s">
        <v>139</v>
      </c>
      <c r="H21" s="51">
        <f>IFERROR(H20/G20,0)</f>
        <v>0</v>
      </c>
      <c r="I21" s="39" t="s">
        <v>140</v>
      </c>
    </row>
    <row r="23" spans="1:9" x14ac:dyDescent="0.25">
      <c r="A23" s="186" t="s">
        <v>141</v>
      </c>
      <c r="B23" s="187"/>
      <c r="C23" s="187"/>
      <c r="D23" s="188"/>
    </row>
    <row r="24" spans="1:9" x14ac:dyDescent="0.25">
      <c r="A24" s="60" t="s">
        <v>142</v>
      </c>
      <c r="B24" s="60" t="s">
        <v>143</v>
      </c>
      <c r="C24" s="60" t="s">
        <v>144</v>
      </c>
      <c r="D24" s="60" t="s">
        <v>145</v>
      </c>
    </row>
    <row r="25" spans="1:9" x14ac:dyDescent="0.25">
      <c r="A25" s="61" t="s">
        <v>26</v>
      </c>
      <c r="B25" s="122">
        <f>ROUNDDOWN(B26*0.75,0)</f>
        <v>56715</v>
      </c>
      <c r="C25" s="62">
        <v>2.4</v>
      </c>
      <c r="D25" s="122">
        <f>ROUNDDOWN(B25*C25,0)</f>
        <v>136116</v>
      </c>
    </row>
    <row r="26" spans="1:9" x14ac:dyDescent="0.25">
      <c r="A26" s="166">
        <v>0</v>
      </c>
      <c r="B26" s="122">
        <v>75620</v>
      </c>
      <c r="C26" s="62">
        <v>2.4</v>
      </c>
      <c r="D26" s="122">
        <f t="shared" ref="D26:D30" si="1">ROUNDDOWN(B26*C26,0)</f>
        <v>181488</v>
      </c>
    </row>
    <row r="27" spans="1:9" x14ac:dyDescent="0.25">
      <c r="A27" s="166">
        <v>1</v>
      </c>
      <c r="B27" s="122">
        <v>86687</v>
      </c>
      <c r="C27" s="62">
        <v>2.4</v>
      </c>
      <c r="D27" s="122">
        <f t="shared" si="1"/>
        <v>208048</v>
      </c>
    </row>
    <row r="28" spans="1:9" x14ac:dyDescent="0.25">
      <c r="A28" s="166">
        <v>2</v>
      </c>
      <c r="B28" s="122">
        <v>105414</v>
      </c>
      <c r="C28" s="62">
        <v>2.4</v>
      </c>
      <c r="D28" s="122">
        <f t="shared" si="1"/>
        <v>252993</v>
      </c>
    </row>
    <row r="29" spans="1:9" x14ac:dyDescent="0.25">
      <c r="A29" s="166">
        <v>3</v>
      </c>
      <c r="B29" s="122">
        <v>136372</v>
      </c>
      <c r="C29" s="62">
        <v>2.4</v>
      </c>
      <c r="D29" s="122">
        <f t="shared" si="1"/>
        <v>327292</v>
      </c>
    </row>
    <row r="30" spans="1:9" x14ac:dyDescent="0.25">
      <c r="A30" s="166">
        <v>4</v>
      </c>
      <c r="B30" s="122">
        <v>149693</v>
      </c>
      <c r="C30" s="62">
        <v>2.4</v>
      </c>
      <c r="D30" s="122">
        <f t="shared" si="1"/>
        <v>359263</v>
      </c>
    </row>
    <row r="31" spans="1:9" x14ac:dyDescent="0.25">
      <c r="A31" t="s">
        <v>146</v>
      </c>
    </row>
  </sheetData>
  <sheetProtection algorithmName="SHA-512" hashValue="ziGHMgGdwygokLAZJm29dk8HiJsHDd6L6MTd1Z+cOMc3lqONtrp15M75QB3n5FIouURuh94qYM4HZTR8MSuesw==" saltValue="N6j5b5voGyxLxUly3kxj7A==" spinCount="100000" sheet="1" selectLockedCells="1"/>
  <mergeCells count="18">
    <mergeCell ref="B3:C3"/>
    <mergeCell ref="B4:C4"/>
    <mergeCell ref="B5:C5"/>
    <mergeCell ref="B6:C6"/>
    <mergeCell ref="B18:C18"/>
    <mergeCell ref="B12:C12"/>
    <mergeCell ref="B13:C13"/>
    <mergeCell ref="B14:C14"/>
    <mergeCell ref="B15:C15"/>
    <mergeCell ref="B16:C16"/>
    <mergeCell ref="B17:C17"/>
    <mergeCell ref="B9:C9"/>
    <mergeCell ref="B10:C10"/>
    <mergeCell ref="A23:D23"/>
    <mergeCell ref="B11:C11"/>
    <mergeCell ref="B20:C20"/>
    <mergeCell ref="B19:C19"/>
    <mergeCell ref="B21:C21"/>
  </mergeCells>
  <phoneticPr fontId="23" type="noConversion"/>
  <dataValidations count="1">
    <dataValidation type="custom" allowBlank="1" showInputMessage="1" showErrorMessage="1" errorTitle="Committed Amount" error="The Committed Amount cannot be greater than the Permanent Amount selected for this Source of Funds." sqref="H4:H19" xr:uid="{00000000-0002-0000-0400-000000000000}">
      <formula1>H4&lt;=G4</formula1>
    </dataValidation>
  </dataValidations>
  <printOptions horizontalCentered="1"/>
  <pageMargins left="0.25" right="0.25" top="0.25" bottom="0.75" header="0.3" footer="0.3"/>
  <pageSetup scale="63" fitToHeight="0" orientation="landscape" r:id="rId1"/>
  <ignoredErrors>
    <ignoredError sqref="H9:H19"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Inputs!$F$2:$F$8</xm:f>
          </x14:formula1>
          <xm:sqref>F4:F19</xm:sqref>
        </x14:dataValidation>
        <x14:dataValidation type="list" allowBlank="1" showInputMessage="1" showErrorMessage="1" xr:uid="{00000000-0002-0000-0400-000004000000}">
          <x14:formula1>
            <xm:f>Inputs!$E$2:$E$16</xm:f>
          </x14:formula1>
          <xm:sqref>A5:A8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61"/>
  <sheetViews>
    <sheetView workbookViewId="0">
      <selection activeCell="A15" sqref="A15:F61"/>
    </sheetView>
  </sheetViews>
  <sheetFormatPr defaultColWidth="8.85546875" defaultRowHeight="15" x14ac:dyDescent="0.25"/>
  <cols>
    <col min="1" max="1" width="3.42578125" customWidth="1"/>
    <col min="2" max="2" width="90.85546875" bestFit="1" customWidth="1"/>
    <col min="3" max="6" width="14.42578125" customWidth="1"/>
  </cols>
  <sheetData>
    <row r="1" spans="1:6" ht="37.5" customHeight="1" x14ac:dyDescent="0.25">
      <c r="A1" s="125" t="s">
        <v>159</v>
      </c>
      <c r="B1" s="126"/>
      <c r="F1" s="127" t="e" vm="1">
        <v>#VALUE!</v>
      </c>
    </row>
    <row r="2" spans="1:6" ht="18.75" x14ac:dyDescent="0.25">
      <c r="A2" s="142">
        <f>'Site Info'!B2</f>
        <v>0</v>
      </c>
      <c r="B2" s="55"/>
      <c r="C2" s="1"/>
      <c r="D2" s="1"/>
      <c r="E2" s="1"/>
      <c r="F2" s="1"/>
    </row>
    <row r="3" spans="1:6" x14ac:dyDescent="0.25">
      <c r="A3" s="204" t="s">
        <v>160</v>
      </c>
      <c r="B3" s="205"/>
      <c r="C3" s="87" t="s">
        <v>161</v>
      </c>
      <c r="D3" s="87" t="s">
        <v>162</v>
      </c>
      <c r="E3" s="87" t="s">
        <v>163</v>
      </c>
      <c r="F3" s="88" t="s">
        <v>164</v>
      </c>
    </row>
    <row r="4" spans="1:6" x14ac:dyDescent="0.25">
      <c r="A4" s="89">
        <v>1</v>
      </c>
      <c r="B4" s="89" t="s">
        <v>165</v>
      </c>
      <c r="C4" s="90">
        <f>IFERROR('Development Budget'!D21/'Development Budget'!D18,0)</f>
        <v>0</v>
      </c>
      <c r="D4" s="91">
        <v>0.05</v>
      </c>
      <c r="E4" s="91">
        <v>0.02</v>
      </c>
      <c r="F4" s="92" t="str">
        <f>IF(AND(C4&gt;=E4,C4&lt;=D4),"Yes","Explain")</f>
        <v>Explain</v>
      </c>
    </row>
    <row r="5" spans="1:6" ht="15" customHeight="1" x14ac:dyDescent="0.25">
      <c r="A5" s="89">
        <f>A4+1</f>
        <v>2</v>
      </c>
      <c r="B5" s="110" t="s">
        <v>166</v>
      </c>
      <c r="C5" s="90">
        <f>IFERROR(('Development Budget'!D42+'Development Budget'!D56)/('Development Budget'!D41+'Development Budget'!D55),0)</f>
        <v>0</v>
      </c>
      <c r="D5" s="90">
        <v>0.05</v>
      </c>
      <c r="E5" s="90">
        <v>0.02</v>
      </c>
      <c r="F5" s="92" t="str">
        <f>IF(AND(C5&gt;=E5,C5&lt;=D5),"Yes","Explain")</f>
        <v>Explain</v>
      </c>
    </row>
    <row r="6" spans="1:6" x14ac:dyDescent="0.25">
      <c r="A6" s="93"/>
      <c r="B6" s="94"/>
      <c r="C6" s="95"/>
      <c r="D6" s="96"/>
      <c r="E6" s="96"/>
      <c r="F6" s="97"/>
    </row>
    <row r="7" spans="1:6" x14ac:dyDescent="0.25">
      <c r="A7" s="204" t="s">
        <v>167</v>
      </c>
      <c r="B7" s="205"/>
      <c r="C7" s="98" t="s">
        <v>161</v>
      </c>
      <c r="D7" s="98" t="s">
        <v>162</v>
      </c>
      <c r="E7" s="98" t="s">
        <v>163</v>
      </c>
      <c r="F7" s="99" t="s">
        <v>164</v>
      </c>
    </row>
    <row r="8" spans="1:6" ht="15" customHeight="1" x14ac:dyDescent="0.25">
      <c r="A8" s="89">
        <f>A5+1</f>
        <v>3</v>
      </c>
      <c r="B8" s="110" t="s">
        <v>168</v>
      </c>
      <c r="C8" s="100">
        <f>IFERROR('Development Budget'!D59/SUM('Development Budget'!D6,'Development Budget'!D22,'Development Budget'!D43,'Development Budget'!D57),0)</f>
        <v>0</v>
      </c>
      <c r="D8" s="90">
        <v>0.08</v>
      </c>
      <c r="E8" s="90">
        <v>0.02</v>
      </c>
      <c r="F8" s="59" t="str">
        <f>IF(AND(C8&lt;=D8,C8&gt;=E8),"Yes","Explain")</f>
        <v>Explain</v>
      </c>
    </row>
    <row r="9" spans="1:6" ht="15" customHeight="1" x14ac:dyDescent="0.25">
      <c r="A9" s="89">
        <f>A8+1</f>
        <v>4</v>
      </c>
      <c r="B9" s="110" t="s">
        <v>169</v>
      </c>
      <c r="C9" s="90">
        <f>IFERROR(('Development Budget'!D19+'Development Budget'!D20)/'Development Budget'!D22,0)</f>
        <v>0</v>
      </c>
      <c r="D9" s="91">
        <v>0.14000000000000001</v>
      </c>
      <c r="E9" s="91">
        <v>0.06</v>
      </c>
      <c r="F9" s="59" t="str">
        <f>IF(AND(C9&lt;=D9,C9&gt;=E9),"Yes","Explain")</f>
        <v>Explain</v>
      </c>
    </row>
    <row r="10" spans="1:6" ht="15" customHeight="1" x14ac:dyDescent="0.25">
      <c r="A10" s="89">
        <f>A9+1</f>
        <v>5</v>
      </c>
      <c r="B10" s="110" t="s">
        <v>170</v>
      </c>
      <c r="C10" s="101">
        <f>IFERROR(('Development Budget'!D43+'Development Budget'!D57)/'Development Budget'!D60,0)</f>
        <v>0</v>
      </c>
      <c r="D10" s="101">
        <v>0.28000000000000003</v>
      </c>
      <c r="E10" s="102">
        <v>0</v>
      </c>
      <c r="F10" s="59" t="str">
        <f>IF(C10&lt;=D10,"Yes","Explain")</f>
        <v>Yes</v>
      </c>
    </row>
    <row r="11" spans="1:6" ht="30" customHeight="1" x14ac:dyDescent="0.25">
      <c r="A11" s="89">
        <f>A10+1</f>
        <v>6</v>
      </c>
      <c r="B11" s="110" t="s">
        <v>376</v>
      </c>
      <c r="C11" s="103">
        <v>0</v>
      </c>
      <c r="D11" s="103">
        <v>0</v>
      </c>
      <c r="E11" s="103">
        <v>0</v>
      </c>
      <c r="F11" s="59" t="str">
        <f>IF(C11=0,"Yes",IF(C11&gt;=E11,"Yes"))</f>
        <v>Yes</v>
      </c>
    </row>
    <row r="12" spans="1:6" x14ac:dyDescent="0.25">
      <c r="A12" s="93"/>
      <c r="B12" s="94"/>
      <c r="C12" s="104"/>
      <c r="D12" s="97"/>
      <c r="E12" s="97"/>
      <c r="F12" s="105"/>
    </row>
    <row r="13" spans="1:6" x14ac:dyDescent="0.25">
      <c r="A13" s="106"/>
      <c r="B13" s="107"/>
      <c r="C13" s="108"/>
      <c r="D13" s="108"/>
      <c r="E13" s="108"/>
      <c r="F13" s="97"/>
    </row>
    <row r="14" spans="1:6" x14ac:dyDescent="0.25">
      <c r="A14" s="206" t="s">
        <v>171</v>
      </c>
      <c r="B14" s="207"/>
      <c r="C14" s="207"/>
      <c r="D14" s="207"/>
      <c r="E14" s="207"/>
      <c r="F14" s="208"/>
    </row>
    <row r="15" spans="1:6" x14ac:dyDescent="0.25">
      <c r="A15" s="195"/>
      <c r="B15" s="196"/>
      <c r="C15" s="196"/>
      <c r="D15" s="196"/>
      <c r="E15" s="196"/>
      <c r="F15" s="197"/>
    </row>
    <row r="16" spans="1:6" x14ac:dyDescent="0.25">
      <c r="A16" s="198"/>
      <c r="B16" s="199"/>
      <c r="C16" s="199"/>
      <c r="D16" s="199"/>
      <c r="E16" s="199"/>
      <c r="F16" s="200"/>
    </row>
    <row r="17" spans="1:6" x14ac:dyDescent="0.25">
      <c r="A17" s="198"/>
      <c r="B17" s="199"/>
      <c r="C17" s="199"/>
      <c r="D17" s="199"/>
      <c r="E17" s="199"/>
      <c r="F17" s="200"/>
    </row>
    <row r="18" spans="1:6" x14ac:dyDescent="0.25">
      <c r="A18" s="198"/>
      <c r="B18" s="199"/>
      <c r="C18" s="199"/>
      <c r="D18" s="199"/>
      <c r="E18" s="199"/>
      <c r="F18" s="200"/>
    </row>
    <row r="19" spans="1:6" x14ac:dyDescent="0.25">
      <c r="A19" s="198"/>
      <c r="B19" s="199"/>
      <c r="C19" s="199"/>
      <c r="D19" s="199"/>
      <c r="E19" s="199"/>
      <c r="F19" s="200"/>
    </row>
    <row r="20" spans="1:6" x14ac:dyDescent="0.25">
      <c r="A20" s="198"/>
      <c r="B20" s="199"/>
      <c r="C20" s="199"/>
      <c r="D20" s="199"/>
      <c r="E20" s="199"/>
      <c r="F20" s="200"/>
    </row>
    <row r="21" spans="1:6" x14ac:dyDescent="0.25">
      <c r="A21" s="198"/>
      <c r="B21" s="199"/>
      <c r="C21" s="199"/>
      <c r="D21" s="199"/>
      <c r="E21" s="199"/>
      <c r="F21" s="200"/>
    </row>
    <row r="22" spans="1:6" x14ac:dyDescent="0.25">
      <c r="A22" s="198"/>
      <c r="B22" s="199"/>
      <c r="C22" s="199"/>
      <c r="D22" s="199"/>
      <c r="E22" s="199"/>
      <c r="F22" s="200"/>
    </row>
    <row r="23" spans="1:6" x14ac:dyDescent="0.25">
      <c r="A23" s="198"/>
      <c r="B23" s="199"/>
      <c r="C23" s="199"/>
      <c r="D23" s="199"/>
      <c r="E23" s="199"/>
      <c r="F23" s="200"/>
    </row>
    <row r="24" spans="1:6" x14ac:dyDescent="0.25">
      <c r="A24" s="198"/>
      <c r="B24" s="199"/>
      <c r="C24" s="199"/>
      <c r="D24" s="199"/>
      <c r="E24" s="199"/>
      <c r="F24" s="200"/>
    </row>
    <row r="25" spans="1:6" x14ac:dyDescent="0.25">
      <c r="A25" s="198"/>
      <c r="B25" s="199"/>
      <c r="C25" s="199"/>
      <c r="D25" s="199"/>
      <c r="E25" s="199"/>
      <c r="F25" s="200"/>
    </row>
    <row r="26" spans="1:6" x14ac:dyDescent="0.25">
      <c r="A26" s="198"/>
      <c r="B26" s="199"/>
      <c r="C26" s="199"/>
      <c r="D26" s="199"/>
      <c r="E26" s="199"/>
      <c r="F26" s="200"/>
    </row>
    <row r="27" spans="1:6" x14ac:dyDescent="0.25">
      <c r="A27" s="198"/>
      <c r="B27" s="199"/>
      <c r="C27" s="199"/>
      <c r="D27" s="199"/>
      <c r="E27" s="199"/>
      <c r="F27" s="200"/>
    </row>
    <row r="28" spans="1:6" x14ac:dyDescent="0.25">
      <c r="A28" s="198"/>
      <c r="B28" s="199"/>
      <c r="C28" s="199"/>
      <c r="D28" s="199"/>
      <c r="E28" s="199"/>
      <c r="F28" s="200"/>
    </row>
    <row r="29" spans="1:6" x14ac:dyDescent="0.25">
      <c r="A29" s="198"/>
      <c r="B29" s="199"/>
      <c r="C29" s="199"/>
      <c r="D29" s="199"/>
      <c r="E29" s="199"/>
      <c r="F29" s="200"/>
    </row>
    <row r="30" spans="1:6" x14ac:dyDescent="0.25">
      <c r="A30" s="198"/>
      <c r="B30" s="199"/>
      <c r="C30" s="199"/>
      <c r="D30" s="199"/>
      <c r="E30" s="199"/>
      <c r="F30" s="200"/>
    </row>
    <row r="31" spans="1:6" x14ac:dyDescent="0.25">
      <c r="A31" s="198"/>
      <c r="B31" s="199"/>
      <c r="C31" s="199"/>
      <c r="D31" s="199"/>
      <c r="E31" s="199"/>
      <c r="F31" s="200"/>
    </row>
    <row r="32" spans="1:6" x14ac:dyDescent="0.25">
      <c r="A32" s="198"/>
      <c r="B32" s="199"/>
      <c r="C32" s="199"/>
      <c r="D32" s="199"/>
      <c r="E32" s="199"/>
      <c r="F32" s="200"/>
    </row>
    <row r="33" spans="1:6" x14ac:dyDescent="0.25">
      <c r="A33" s="198"/>
      <c r="B33" s="199"/>
      <c r="C33" s="199"/>
      <c r="D33" s="199"/>
      <c r="E33" s="199"/>
      <c r="F33" s="200"/>
    </row>
    <row r="34" spans="1:6" x14ac:dyDescent="0.25">
      <c r="A34" s="198"/>
      <c r="B34" s="199"/>
      <c r="C34" s="199"/>
      <c r="D34" s="199"/>
      <c r="E34" s="199"/>
      <c r="F34" s="200"/>
    </row>
    <row r="35" spans="1:6" x14ac:dyDescent="0.25">
      <c r="A35" s="198"/>
      <c r="B35" s="199"/>
      <c r="C35" s="199"/>
      <c r="D35" s="199"/>
      <c r="E35" s="199"/>
      <c r="F35" s="200"/>
    </row>
    <row r="36" spans="1:6" x14ac:dyDescent="0.25">
      <c r="A36" s="198"/>
      <c r="B36" s="199"/>
      <c r="C36" s="199"/>
      <c r="D36" s="199"/>
      <c r="E36" s="199"/>
      <c r="F36" s="200"/>
    </row>
    <row r="37" spans="1:6" x14ac:dyDescent="0.25">
      <c r="A37" s="198"/>
      <c r="B37" s="199"/>
      <c r="C37" s="199"/>
      <c r="D37" s="199"/>
      <c r="E37" s="199"/>
      <c r="F37" s="200"/>
    </row>
    <row r="38" spans="1:6" x14ac:dyDescent="0.25">
      <c r="A38" s="198"/>
      <c r="B38" s="199"/>
      <c r="C38" s="199"/>
      <c r="D38" s="199"/>
      <c r="E38" s="199"/>
      <c r="F38" s="200"/>
    </row>
    <row r="39" spans="1:6" x14ac:dyDescent="0.25">
      <c r="A39" s="198"/>
      <c r="B39" s="199"/>
      <c r="C39" s="199"/>
      <c r="D39" s="199"/>
      <c r="E39" s="199"/>
      <c r="F39" s="200"/>
    </row>
    <row r="40" spans="1:6" x14ac:dyDescent="0.25">
      <c r="A40" s="198"/>
      <c r="B40" s="199"/>
      <c r="C40" s="199"/>
      <c r="D40" s="199"/>
      <c r="E40" s="199"/>
      <c r="F40" s="200"/>
    </row>
    <row r="41" spans="1:6" x14ac:dyDescent="0.25">
      <c r="A41" s="198"/>
      <c r="B41" s="199"/>
      <c r="C41" s="199"/>
      <c r="D41" s="199"/>
      <c r="E41" s="199"/>
      <c r="F41" s="200"/>
    </row>
    <row r="42" spans="1:6" x14ac:dyDescent="0.25">
      <c r="A42" s="198"/>
      <c r="B42" s="199"/>
      <c r="C42" s="199"/>
      <c r="D42" s="199"/>
      <c r="E42" s="199"/>
      <c r="F42" s="200"/>
    </row>
    <row r="43" spans="1:6" x14ac:dyDescent="0.25">
      <c r="A43" s="198"/>
      <c r="B43" s="199"/>
      <c r="C43" s="199"/>
      <c r="D43" s="199"/>
      <c r="E43" s="199"/>
      <c r="F43" s="200"/>
    </row>
    <row r="44" spans="1:6" x14ac:dyDescent="0.25">
      <c r="A44" s="198"/>
      <c r="B44" s="199"/>
      <c r="C44" s="199"/>
      <c r="D44" s="199"/>
      <c r="E44" s="199"/>
      <c r="F44" s="200"/>
    </row>
    <row r="45" spans="1:6" x14ac:dyDescent="0.25">
      <c r="A45" s="198"/>
      <c r="B45" s="199"/>
      <c r="C45" s="199"/>
      <c r="D45" s="199"/>
      <c r="E45" s="199"/>
      <c r="F45" s="200"/>
    </row>
    <row r="46" spans="1:6" x14ac:dyDescent="0.25">
      <c r="A46" s="198"/>
      <c r="B46" s="199"/>
      <c r="C46" s="199"/>
      <c r="D46" s="199"/>
      <c r="E46" s="199"/>
      <c r="F46" s="200"/>
    </row>
    <row r="47" spans="1:6" x14ac:dyDescent="0.25">
      <c r="A47" s="198"/>
      <c r="B47" s="199"/>
      <c r="C47" s="199"/>
      <c r="D47" s="199"/>
      <c r="E47" s="199"/>
      <c r="F47" s="200"/>
    </row>
    <row r="48" spans="1:6" x14ac:dyDescent="0.25">
      <c r="A48" s="198"/>
      <c r="B48" s="199"/>
      <c r="C48" s="199"/>
      <c r="D48" s="199"/>
      <c r="E48" s="199"/>
      <c r="F48" s="200"/>
    </row>
    <row r="49" spans="1:6" x14ac:dyDescent="0.25">
      <c r="A49" s="198"/>
      <c r="B49" s="199"/>
      <c r="C49" s="199"/>
      <c r="D49" s="199"/>
      <c r="E49" s="199"/>
      <c r="F49" s="200"/>
    </row>
    <row r="50" spans="1:6" x14ac:dyDescent="0.25">
      <c r="A50" s="198"/>
      <c r="B50" s="199"/>
      <c r="C50" s="199"/>
      <c r="D50" s="199"/>
      <c r="E50" s="199"/>
      <c r="F50" s="200"/>
    </row>
    <row r="51" spans="1:6" x14ac:dyDescent="0.25">
      <c r="A51" s="198"/>
      <c r="B51" s="199"/>
      <c r="C51" s="199"/>
      <c r="D51" s="199"/>
      <c r="E51" s="199"/>
      <c r="F51" s="200"/>
    </row>
    <row r="52" spans="1:6" x14ac:dyDescent="0.25">
      <c r="A52" s="198"/>
      <c r="B52" s="199"/>
      <c r="C52" s="199"/>
      <c r="D52" s="199"/>
      <c r="E52" s="199"/>
      <c r="F52" s="200"/>
    </row>
    <row r="53" spans="1:6" x14ac:dyDescent="0.25">
      <c r="A53" s="198"/>
      <c r="B53" s="199"/>
      <c r="C53" s="199"/>
      <c r="D53" s="199"/>
      <c r="E53" s="199"/>
      <c r="F53" s="200"/>
    </row>
    <row r="54" spans="1:6" x14ac:dyDescent="0.25">
      <c r="A54" s="198"/>
      <c r="B54" s="199"/>
      <c r="C54" s="199"/>
      <c r="D54" s="199"/>
      <c r="E54" s="199"/>
      <c r="F54" s="200"/>
    </row>
    <row r="55" spans="1:6" x14ac:dyDescent="0.25">
      <c r="A55" s="198"/>
      <c r="B55" s="199"/>
      <c r="C55" s="199"/>
      <c r="D55" s="199"/>
      <c r="E55" s="199"/>
      <c r="F55" s="200"/>
    </row>
    <row r="56" spans="1:6" x14ac:dyDescent="0.25">
      <c r="A56" s="198"/>
      <c r="B56" s="199"/>
      <c r="C56" s="199"/>
      <c r="D56" s="199"/>
      <c r="E56" s="199"/>
      <c r="F56" s="200"/>
    </row>
    <row r="57" spans="1:6" x14ac:dyDescent="0.25">
      <c r="A57" s="198"/>
      <c r="B57" s="199"/>
      <c r="C57" s="199"/>
      <c r="D57" s="199"/>
      <c r="E57" s="199"/>
      <c r="F57" s="200"/>
    </row>
    <row r="58" spans="1:6" x14ac:dyDescent="0.25">
      <c r="A58" s="198"/>
      <c r="B58" s="199"/>
      <c r="C58" s="199"/>
      <c r="D58" s="199"/>
      <c r="E58" s="199"/>
      <c r="F58" s="200"/>
    </row>
    <row r="59" spans="1:6" x14ac:dyDescent="0.25">
      <c r="A59" s="198"/>
      <c r="B59" s="199"/>
      <c r="C59" s="199"/>
      <c r="D59" s="199"/>
      <c r="E59" s="199"/>
      <c r="F59" s="200"/>
    </row>
    <row r="60" spans="1:6" x14ac:dyDescent="0.25">
      <c r="A60" s="198"/>
      <c r="B60" s="199"/>
      <c r="C60" s="199"/>
      <c r="D60" s="199"/>
      <c r="E60" s="199"/>
      <c r="F60" s="200"/>
    </row>
    <row r="61" spans="1:6" x14ac:dyDescent="0.25">
      <c r="A61" s="201"/>
      <c r="B61" s="202"/>
      <c r="C61" s="202"/>
      <c r="D61" s="202"/>
      <c r="E61" s="202"/>
      <c r="F61" s="203"/>
    </row>
  </sheetData>
  <sheetProtection algorithmName="SHA-512" hashValue="zTypL0CyaLslbmpOg6rnzPK4f5fWT2DblnU5mfUxS3+EayjqmGsf8iCqRYzgEoZSXlaNFtdNPk9c223h1qzzYA==" saltValue="i1AQpsqAfR1VD9d7hzqg6Q==" spinCount="100000" sheet="1" selectLockedCells="1"/>
  <mergeCells count="4">
    <mergeCell ref="A15:F61"/>
    <mergeCell ref="A14:F14"/>
    <mergeCell ref="A3:B3"/>
    <mergeCell ref="A7:B7"/>
  </mergeCells>
  <conditionalFormatting sqref="F4:F5">
    <cfRule type="containsText" dxfId="4" priority="4" operator="containsText" text="Explain">
      <formula>NOT(ISERROR(SEARCH("Explain",F4)))</formula>
    </cfRule>
    <cfRule type="containsText" dxfId="3" priority="8" operator="containsText" text="Yes">
      <formula>NOT(ISERROR(SEARCH("Yes",F4)))</formula>
    </cfRule>
  </conditionalFormatting>
  <conditionalFormatting sqref="F4:F13">
    <cfRule type="expression" dxfId="2" priority="10" stopIfTrue="1">
      <formula>$F4="Explain"</formula>
    </cfRule>
  </conditionalFormatting>
  <conditionalFormatting sqref="F8:F11">
    <cfRule type="containsText" dxfId="1" priority="3" operator="containsText" text="Explain">
      <formula>NOT(ISERROR(SEARCH("Explain",F8)))</formula>
    </cfRule>
    <cfRule type="containsText" dxfId="0" priority="7" operator="containsText" text="Yes">
      <formula>NOT(ISERROR(SEARCH("Yes",F8)))</formula>
    </cfRule>
  </conditionalFormatting>
  <printOptions horizontalCentered="1"/>
  <pageMargins left="0.25" right="0.25" top="0.25" bottom="0.25" header="0.3" footer="0.3"/>
  <pageSetup scale="66"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28"/>
  <sheetViews>
    <sheetView workbookViewId="0">
      <selection activeCell="I22" sqref="I22"/>
    </sheetView>
  </sheetViews>
  <sheetFormatPr defaultColWidth="8.85546875" defaultRowHeight="15" x14ac:dyDescent="0.25"/>
  <cols>
    <col min="1" max="1" width="38.42578125" bestFit="1" customWidth="1"/>
    <col min="2" max="7" width="9.28515625" customWidth="1"/>
    <col min="8" max="8" width="13.85546875" customWidth="1"/>
    <col min="9" max="9" width="9.28515625" customWidth="1"/>
    <col min="10" max="10" width="11.5703125" customWidth="1"/>
    <col min="11" max="11" width="12.7109375" bestFit="1" customWidth="1"/>
    <col min="12" max="12" width="25.28515625" customWidth="1"/>
    <col min="13" max="13" width="16.7109375" bestFit="1" customWidth="1"/>
  </cols>
  <sheetData>
    <row r="1" spans="1:14" ht="18.75" x14ac:dyDescent="0.3">
      <c r="A1" s="2" t="s">
        <v>172</v>
      </c>
    </row>
    <row r="3" spans="1:14" x14ac:dyDescent="0.25">
      <c r="A3" s="58" t="s">
        <v>173</v>
      </c>
    </row>
    <row r="5" spans="1:14" x14ac:dyDescent="0.25">
      <c r="B5" s="209" t="s">
        <v>174</v>
      </c>
      <c r="C5" s="209"/>
      <c r="D5" s="209" t="s">
        <v>28</v>
      </c>
      <c r="E5" s="209"/>
      <c r="F5" s="209" t="s">
        <v>29</v>
      </c>
      <c r="G5" s="209"/>
      <c r="H5" s="209" t="s">
        <v>30</v>
      </c>
      <c r="I5" s="209"/>
      <c r="J5" s="209" t="s">
        <v>175</v>
      </c>
      <c r="K5" s="209"/>
    </row>
    <row r="6" spans="1:14" x14ac:dyDescent="0.25">
      <c r="B6" s="166" t="s">
        <v>176</v>
      </c>
      <c r="C6" s="166" t="s">
        <v>177</v>
      </c>
      <c r="D6" s="166" t="s">
        <v>176</v>
      </c>
      <c r="E6" s="166" t="s">
        <v>177</v>
      </c>
      <c r="F6" s="166" t="s">
        <v>176</v>
      </c>
      <c r="G6" s="166" t="s">
        <v>177</v>
      </c>
      <c r="H6" s="166" t="s">
        <v>176</v>
      </c>
      <c r="I6" s="166" t="s">
        <v>177</v>
      </c>
      <c r="J6" s="166" t="s">
        <v>176</v>
      </c>
      <c r="K6" s="166" t="s">
        <v>177</v>
      </c>
    </row>
    <row r="7" spans="1:14" x14ac:dyDescent="0.25">
      <c r="A7" s="42" t="s">
        <v>178</v>
      </c>
      <c r="B7" s="133">
        <f>'HCC-TDC Inputs'!B139</f>
        <v>294.28519999999992</v>
      </c>
      <c r="C7" s="133">
        <f>'HCC-TDC Inputs'!C139</f>
        <v>514.99880000000007</v>
      </c>
      <c r="D7" s="133">
        <f>'HCC-TDC Inputs'!D139</f>
        <v>273.61885714285711</v>
      </c>
      <c r="E7" s="133">
        <f>'HCC-TDC Inputs'!E139</f>
        <v>477.08300000000008</v>
      </c>
      <c r="F7" s="133">
        <f>'HCC-TDC Inputs'!F139</f>
        <v>255.73755555555553</v>
      </c>
      <c r="G7" s="133">
        <f>'HCC-TDC Inputs'!G139</f>
        <v>426.44122222222222</v>
      </c>
      <c r="H7" s="133">
        <f>'HCC-TDC Inputs'!H139</f>
        <v>238.06333333333333</v>
      </c>
      <c r="I7" s="133">
        <f>'HCC-TDC Inputs'!I139</f>
        <v>382.34258333333327</v>
      </c>
      <c r="J7" s="133">
        <f>'HCC-TDC Inputs'!J139</f>
        <v>225.02673333333331</v>
      </c>
      <c r="K7" s="133">
        <f>'HCC-TDC Inputs'!K139</f>
        <v>360.76666666666665</v>
      </c>
    </row>
    <row r="8" spans="1:14" x14ac:dyDescent="0.25">
      <c r="A8" s="42" t="s">
        <v>179</v>
      </c>
      <c r="B8" s="133">
        <f>'HCC-TDC Inputs'!B140</f>
        <v>255.00600000000003</v>
      </c>
      <c r="C8" s="133">
        <f>'HCC-TDC Inputs'!C140</f>
        <v>406.44020000000006</v>
      </c>
      <c r="D8" s="133">
        <f>'HCC-TDC Inputs'!D140</f>
        <v>239.11742857142858</v>
      </c>
      <c r="E8" s="133">
        <f>'HCC-TDC Inputs'!E140</f>
        <v>418.4551428571429</v>
      </c>
      <c r="F8" s="133">
        <f>'HCC-TDC Inputs'!F140</f>
        <v>226.44066666666669</v>
      </c>
      <c r="G8" s="133">
        <f>'HCC-TDC Inputs'!G140</f>
        <v>396.27088888888892</v>
      </c>
      <c r="H8" s="133">
        <f>'HCC-TDC Inputs'!H140</f>
        <v>208.81775000000002</v>
      </c>
      <c r="I8" s="133">
        <f>'HCC-TDC Inputs'!I140</f>
        <v>365.43116666666668</v>
      </c>
      <c r="J8" s="133">
        <f>'HCC-TDC Inputs'!J140</f>
        <v>198.58653333333334</v>
      </c>
      <c r="K8" s="133">
        <f>'HCC-TDC Inputs'!K140</f>
        <v>348.10793333333334</v>
      </c>
    </row>
    <row r="9" spans="1:14" x14ac:dyDescent="0.25">
      <c r="A9" t="s">
        <v>180</v>
      </c>
      <c r="B9" s="133">
        <f>'HCC-TDC Inputs'!B141</f>
        <v>231.06360000000001</v>
      </c>
      <c r="C9" s="133">
        <f>'HCC-TDC Inputs'!C141</f>
        <v>404.3612</v>
      </c>
      <c r="D9" s="133">
        <f>'HCC-TDC Inputs'!D141</f>
        <v>224.39400000000001</v>
      </c>
      <c r="E9" s="133">
        <f>'HCC-TDC Inputs'!E141</f>
        <v>392.68971428571427</v>
      </c>
      <c r="F9" s="133">
        <f>'HCC-TDC Inputs'!F141</f>
        <v>220.55466666666666</v>
      </c>
      <c r="G9" s="133">
        <f>'HCC-TDC Inputs'!G141</f>
        <v>385.9901111111111</v>
      </c>
      <c r="H9" s="133">
        <f>'HCC-TDC Inputs'!H141</f>
        <v>217.68458333333334</v>
      </c>
      <c r="I9" s="133">
        <f>'HCC-TDC Inputs'!I141</f>
        <v>380.94808333333333</v>
      </c>
      <c r="J9" s="133">
        <f>'HCC-TDC Inputs'!J141</f>
        <v>215.72373333333331</v>
      </c>
      <c r="K9" s="133">
        <f>'HCC-TDC Inputs'!K141</f>
        <v>377.16646666666668</v>
      </c>
    </row>
    <row r="10" spans="1:14" x14ac:dyDescent="0.25">
      <c r="A10" t="s">
        <v>181</v>
      </c>
      <c r="B10" s="133">
        <f>'HCC-TDC Inputs'!B142</f>
        <v>259.66060000000004</v>
      </c>
      <c r="C10" s="133">
        <f>'HCC-TDC Inputs'!C142</f>
        <v>415.45659999999998</v>
      </c>
      <c r="D10" s="133">
        <f>'HCC-TDC Inputs'!D142</f>
        <v>259.66028571428569</v>
      </c>
      <c r="E10" s="133">
        <f>'HCC-TDC Inputs'!E142</f>
        <v>415.45685714285719</v>
      </c>
      <c r="F10" s="133">
        <f>'HCC-TDC Inputs'!F142</f>
        <v>259.66055555555556</v>
      </c>
      <c r="G10" s="133">
        <f>'HCC-TDC Inputs'!G142</f>
        <v>415.4568888888889</v>
      </c>
      <c r="H10" s="133">
        <f>'HCC-TDC Inputs'!H142</f>
        <v>259.66050000000007</v>
      </c>
      <c r="I10" s="133">
        <f>'HCC-TDC Inputs'!I142</f>
        <v>415.45699999999999</v>
      </c>
      <c r="J10" s="133">
        <f>'HCC-TDC Inputs'!J142</f>
        <v>259.66059999999999</v>
      </c>
      <c r="K10" s="133">
        <f>'HCC-TDC Inputs'!K142</f>
        <v>415.4568666666666</v>
      </c>
    </row>
    <row r="13" spans="1:14" x14ac:dyDescent="0.25">
      <c r="A13" s="58" t="s">
        <v>182</v>
      </c>
      <c r="B13" s="167" t="s">
        <v>17</v>
      </c>
      <c r="C13" s="211" t="s">
        <v>183</v>
      </c>
      <c r="D13" s="211"/>
      <c r="E13" s="211"/>
      <c r="F13" s="167" t="s">
        <v>184</v>
      </c>
      <c r="G13" s="211" t="s">
        <v>185</v>
      </c>
      <c r="H13" s="211"/>
      <c r="I13" s="167" t="s">
        <v>186</v>
      </c>
      <c r="J13" s="167" t="s">
        <v>187</v>
      </c>
      <c r="K13" s="167" t="s">
        <v>188</v>
      </c>
      <c r="L13" s="167" t="s">
        <v>189</v>
      </c>
      <c r="M13" s="167" t="s">
        <v>190</v>
      </c>
      <c r="N13" s="167"/>
    </row>
    <row r="14" spans="1:14" x14ac:dyDescent="0.25">
      <c r="A14" s="27" t="e">
        <f>#REF!</f>
        <v>#REF!</v>
      </c>
      <c r="B14" s="56" t="e">
        <f>#REF!</f>
        <v>#REF!</v>
      </c>
      <c r="C14" s="210"/>
      <c r="D14" s="210"/>
      <c r="E14" s="210"/>
      <c r="F14" s="109">
        <f>IF(C14="Moderate",0.6,IF(C14="Substantial",0.8,IF(C14="Gut",1.1,IF(C14="New",1,0))))</f>
        <v>0</v>
      </c>
      <c r="G14" s="210"/>
      <c r="H14" s="210"/>
      <c r="I14" s="56">
        <f>'Construction Budget Summary'!C10</f>
        <v>0</v>
      </c>
      <c r="J14" s="111"/>
      <c r="K14" s="112" t="e">
        <f t="shared" ref="K14:K15" si="0">(B14*I14)*(F14*J14)</f>
        <v>#REF!</v>
      </c>
      <c r="L14" s="109">
        <f>IF('Construction Budget Summary'!$C$8="Yes", 0.1,0)</f>
        <v>0</v>
      </c>
      <c r="M14" s="112" t="e">
        <f t="shared" ref="M14:M15" si="1">K14+(K14*L14)</f>
        <v>#REF!</v>
      </c>
    </row>
    <row r="15" spans="1:14" x14ac:dyDescent="0.25">
      <c r="A15" s="27" t="e">
        <f>#REF!</f>
        <v>#REF!</v>
      </c>
      <c r="B15" s="56" t="e">
        <f>#REF!</f>
        <v>#REF!</v>
      </c>
      <c r="C15" s="210"/>
      <c r="D15" s="210"/>
      <c r="E15" s="210"/>
      <c r="F15" s="109">
        <f>IF(C15="Moderate",0.6,IF(C15="Substantial",0.8,IF(C15="Gut",1.1,IF(C15="New",1,0))))</f>
        <v>0</v>
      </c>
      <c r="G15" s="210"/>
      <c r="H15" s="210"/>
      <c r="I15" s="56">
        <f>'Construction Budget Summary'!C11</f>
        <v>0</v>
      </c>
      <c r="J15" s="111"/>
      <c r="K15" s="112" t="e">
        <f t="shared" si="0"/>
        <v>#REF!</v>
      </c>
      <c r="L15" s="109">
        <f>IF('Construction Budget Summary'!$C$8="Yes", 0.1,0)</f>
        <v>0</v>
      </c>
      <c r="M15" s="112" t="e">
        <f t="shared" si="1"/>
        <v>#REF!</v>
      </c>
    </row>
    <row r="16" spans="1:14" ht="15" customHeight="1" x14ac:dyDescent="0.25">
      <c r="A16" s="27" t="e">
        <f>#REF!</f>
        <v>#REF!</v>
      </c>
      <c r="B16" s="56" t="e">
        <f>#REF!</f>
        <v>#REF!</v>
      </c>
      <c r="C16" s="210"/>
      <c r="D16" s="210"/>
      <c r="E16" s="210"/>
      <c r="F16" s="109">
        <f>IF(C16="Moderate",0.6,IF(C16="Substantial",0.8,IF(C16="Gut",1.1,IF(C16="New",1,0))))</f>
        <v>0</v>
      </c>
      <c r="G16" s="210"/>
      <c r="H16" s="210"/>
      <c r="I16" s="56">
        <f>'Construction Budget Summary'!C12</f>
        <v>0</v>
      </c>
      <c r="J16" s="111"/>
      <c r="K16" s="112" t="e">
        <f>(B16*I16)*(F16*J16)</f>
        <v>#REF!</v>
      </c>
      <c r="L16" s="109">
        <f>IF('Construction Budget Summary'!$C$8="Yes", 0.1,0)</f>
        <v>0</v>
      </c>
      <c r="M16" s="112" t="e">
        <f>K16+(K16*L16)</f>
        <v>#REF!</v>
      </c>
    </row>
    <row r="17" spans="1:13" x14ac:dyDescent="0.25">
      <c r="A17" s="27" t="e">
        <f>#REF!</f>
        <v>#REF!</v>
      </c>
      <c r="B17" s="56" t="e">
        <f>#REF!</f>
        <v>#REF!</v>
      </c>
      <c r="C17" s="210"/>
      <c r="D17" s="210"/>
      <c r="E17" s="210"/>
      <c r="F17" s="109">
        <f>IF(C17="Moderate",0.6,IF(C17="Substantial",0.8,IF(C17="Gut",1.1,IF(C17="New",1,0))))</f>
        <v>0</v>
      </c>
      <c r="G17" s="210"/>
      <c r="H17" s="210"/>
      <c r="I17" s="56">
        <f>'Construction Budget Summary'!C13</f>
        <v>0</v>
      </c>
      <c r="J17" s="111"/>
      <c r="K17" s="112" t="e">
        <f t="shared" ref="K17:K18" si="2">(B17*I17)*(F17*J17)</f>
        <v>#REF!</v>
      </c>
      <c r="L17" s="109">
        <f>IF('Construction Budget Summary'!$C$8="Yes", 0.1,0)</f>
        <v>0</v>
      </c>
      <c r="M17" s="112" t="e">
        <f t="shared" ref="M17:M18" si="3">K17+(K17*L17)</f>
        <v>#REF!</v>
      </c>
    </row>
    <row r="18" spans="1:13" ht="15.75" thickBot="1" x14ac:dyDescent="0.3">
      <c r="A18" s="149" t="e">
        <f>#REF!</f>
        <v>#REF!</v>
      </c>
      <c r="B18" s="150" t="e">
        <f>#REF!</f>
        <v>#REF!</v>
      </c>
      <c r="C18" s="212"/>
      <c r="D18" s="212"/>
      <c r="E18" s="212"/>
      <c r="F18" s="151">
        <f>IF(C18="Moderate",0.6,IF(C18="Substantial",0.8,IF(C18="Gut",1.1,IF(C18="New",1,0))))</f>
        <v>0</v>
      </c>
      <c r="G18" s="212"/>
      <c r="H18" s="212"/>
      <c r="I18" s="150">
        <f>'Construction Budget Summary'!C14</f>
        <v>0</v>
      </c>
      <c r="J18" s="152"/>
      <c r="K18" s="153" t="e">
        <f t="shared" si="2"/>
        <v>#REF!</v>
      </c>
      <c r="L18" s="151">
        <f>IF('Construction Budget Summary'!$C$8="Yes", 0.1,0)</f>
        <v>0</v>
      </c>
      <c r="M18" s="153" t="e">
        <f t="shared" si="3"/>
        <v>#REF!</v>
      </c>
    </row>
    <row r="19" spans="1:13" ht="15.75" thickTop="1" x14ac:dyDescent="0.25">
      <c r="A19" s="143" t="e">
        <f>#REF!</f>
        <v>#REF!</v>
      </c>
      <c r="B19" s="144" t="e">
        <f>SUM(B14:B18)</f>
        <v>#REF!</v>
      </c>
      <c r="C19" s="213"/>
      <c r="D19" s="213"/>
      <c r="E19" s="213"/>
      <c r="F19" s="145"/>
      <c r="G19" s="214" t="s">
        <v>191</v>
      </c>
      <c r="H19" s="215"/>
      <c r="I19" s="146" t="e">
        <f>SUM((B14*I14),(B15*I15),(B16*I16),(B17*I17),(B18*I18))</f>
        <v>#REF!</v>
      </c>
      <c r="J19" s="145"/>
      <c r="K19" s="147" t="e">
        <f>SUM(K14:K18)</f>
        <v>#REF!</v>
      </c>
      <c r="L19" s="148" t="e">
        <f>(M19-K19)</f>
        <v>#REF!</v>
      </c>
      <c r="M19" s="157" t="e">
        <f>SUM(M14:M18)</f>
        <v>#REF!</v>
      </c>
    </row>
    <row r="20" spans="1:13" x14ac:dyDescent="0.25">
      <c r="A20" s="58"/>
      <c r="B20" s="167"/>
      <c r="C20" s="15"/>
      <c r="D20" s="15"/>
      <c r="E20" s="15"/>
      <c r="G20" s="167"/>
      <c r="H20" s="167"/>
      <c r="I20" s="167"/>
      <c r="K20" s="154"/>
      <c r="L20" s="155"/>
      <c r="M20" s="154"/>
    </row>
    <row r="21" spans="1:13" ht="45" x14ac:dyDescent="0.25">
      <c r="A21" s="58"/>
      <c r="B21" s="167"/>
      <c r="C21" s="15"/>
      <c r="D21" s="15"/>
      <c r="E21" s="15"/>
      <c r="G21" s="167"/>
      <c r="H21" s="167"/>
      <c r="I21" s="57" t="s">
        <v>192</v>
      </c>
      <c r="J21" s="57" t="s">
        <v>193</v>
      </c>
      <c r="K21" s="158" t="s">
        <v>194</v>
      </c>
      <c r="L21" s="155" t="s">
        <v>189</v>
      </c>
      <c r="M21" s="158" t="s">
        <v>195</v>
      </c>
    </row>
    <row r="22" spans="1:13" x14ac:dyDescent="0.25">
      <c r="I22" s="160">
        <f>'Site Info'!J15</f>
        <v>0</v>
      </c>
      <c r="J22" s="114">
        <f>IFERROR(AVERAGE(J14:J18),0)</f>
        <v>0</v>
      </c>
      <c r="K22" s="114">
        <f>I22*J22</f>
        <v>0</v>
      </c>
      <c r="L22" s="114">
        <f>IF('Construction Budget Summary'!$C$8="Yes",0.1*K22,0)</f>
        <v>0</v>
      </c>
      <c r="M22" s="113">
        <f>SUM(K22,L22)</f>
        <v>0</v>
      </c>
    </row>
    <row r="23" spans="1:13" x14ac:dyDescent="0.25">
      <c r="I23" s="159"/>
      <c r="J23" s="155"/>
      <c r="K23" s="155"/>
      <c r="L23" s="155" t="s">
        <v>196</v>
      </c>
      <c r="M23" s="156">
        <f>'Construction Budget Summary'!C37</f>
        <v>0</v>
      </c>
    </row>
    <row r="24" spans="1:13" x14ac:dyDescent="0.25">
      <c r="L24" s="167" t="s">
        <v>197</v>
      </c>
      <c r="M24" s="156">
        <f>M23-M22</f>
        <v>0</v>
      </c>
    </row>
    <row r="25" spans="1:13" x14ac:dyDescent="0.25">
      <c r="L25" s="167" t="s">
        <v>198</v>
      </c>
      <c r="M25" s="115">
        <f>IFERROR(-(1-M23/M22),0)</f>
        <v>0</v>
      </c>
    </row>
    <row r="26" spans="1:13" x14ac:dyDescent="0.25">
      <c r="I26" s="52"/>
    </row>
    <row r="28" spans="1:13" x14ac:dyDescent="0.25">
      <c r="A28" s="123" t="s">
        <v>199</v>
      </c>
    </row>
  </sheetData>
  <sheetProtection algorithmName="SHA-512" hashValue="CAHlmtnWDgNcZfk8UVrloEoIWAhPfMTDakCAQOsT3qO8Uyt5D2k1sn+EtQ21VWjuZKjIdGK40zaj6qs04Jz4lw==" saltValue="RD6kyifIcW7/pb+krJzz9g==" spinCount="100000" sheet="1" selectLockedCells="1"/>
  <mergeCells count="19">
    <mergeCell ref="G15:H15"/>
    <mergeCell ref="G16:H16"/>
    <mergeCell ref="G17:H17"/>
    <mergeCell ref="G18:H18"/>
    <mergeCell ref="G19:H19"/>
    <mergeCell ref="C15:E15"/>
    <mergeCell ref="C16:E16"/>
    <mergeCell ref="C17:E17"/>
    <mergeCell ref="C18:E18"/>
    <mergeCell ref="C19:E19"/>
    <mergeCell ref="H5:I5"/>
    <mergeCell ref="J5:K5"/>
    <mergeCell ref="C14:E14"/>
    <mergeCell ref="C13:E13"/>
    <mergeCell ref="B5:C5"/>
    <mergeCell ref="D5:E5"/>
    <mergeCell ref="F5:G5"/>
    <mergeCell ref="G13:H13"/>
    <mergeCell ref="G14:H14"/>
  </mergeCells>
  <hyperlinks>
    <hyperlink ref="A28" r:id="rId1" xr:uid="{33FC0AF3-D572-4C54-8F8F-D7A358CF390F}"/>
  </hyperlinks>
  <pageMargins left="0.25" right="0.25" top="0.25" bottom="0.75" header="0.3" footer="0.3"/>
  <pageSetup scale="81" orientation="landscape" r:id="rId2"/>
  <ignoredErrors>
    <ignoredError sqref="L19" formula="1"/>
  </ignoredError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Inputs!$D$18:$D$21</xm:f>
          </x14:formula1>
          <xm:sqref>C14:E18</xm:sqref>
        </x14:dataValidation>
        <x14:dataValidation type="list" allowBlank="1" showInputMessage="1" showErrorMessage="1" xr:uid="{00000000-0002-0000-0900-000001000000}">
          <x14:formula1>
            <xm:f>Inputs!$B$2:$B$4</xm:f>
          </x14:formula1>
          <xm:sqref>G14:G18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2"/>
  <sheetViews>
    <sheetView workbookViewId="0">
      <selection activeCell="C34" sqref="C34"/>
    </sheetView>
  </sheetViews>
  <sheetFormatPr defaultColWidth="9.140625" defaultRowHeight="15" x14ac:dyDescent="0.25"/>
  <cols>
    <col min="1" max="1" width="17.28515625" bestFit="1" customWidth="1"/>
    <col min="2" max="2" width="17.28515625" customWidth="1"/>
    <col min="3" max="3" width="21.42578125" bestFit="1" customWidth="1"/>
    <col min="4" max="4" width="60.42578125" customWidth="1"/>
    <col min="5" max="5" width="26.140625" bestFit="1" customWidth="1"/>
    <col min="6" max="6" width="23.42578125" bestFit="1" customWidth="1"/>
    <col min="7" max="7" width="18.42578125" bestFit="1" customWidth="1"/>
    <col min="8" max="8" width="23" bestFit="1" customWidth="1"/>
    <col min="9" max="9" width="29.85546875" style="15" bestFit="1" customWidth="1"/>
    <col min="10" max="10" width="13.85546875" style="15" bestFit="1" customWidth="1"/>
    <col min="12" max="12" width="10.85546875" style="15" bestFit="1" customWidth="1"/>
  </cols>
  <sheetData>
    <row r="1" spans="1:11" x14ac:dyDescent="0.25">
      <c r="A1" s="58" t="s">
        <v>200</v>
      </c>
      <c r="B1" s="167" t="s">
        <v>201</v>
      </c>
      <c r="C1" s="167" t="s">
        <v>202</v>
      </c>
      <c r="D1" s="167" t="s">
        <v>203</v>
      </c>
      <c r="E1" s="167" t="s">
        <v>204</v>
      </c>
      <c r="F1" s="167" t="s">
        <v>205</v>
      </c>
      <c r="G1" s="167" t="s">
        <v>206</v>
      </c>
      <c r="H1" s="167" t="s">
        <v>207</v>
      </c>
      <c r="I1" s="167" t="s">
        <v>208</v>
      </c>
      <c r="J1" s="167" t="s">
        <v>209</v>
      </c>
      <c r="K1" s="167" t="s">
        <v>210</v>
      </c>
    </row>
    <row r="2" spans="1:11" x14ac:dyDescent="0.25">
      <c r="A2" s="15" t="s">
        <v>211</v>
      </c>
      <c r="B2" s="15" t="s">
        <v>212</v>
      </c>
      <c r="C2" s="15" t="s">
        <v>213</v>
      </c>
      <c r="D2" s="77" t="s">
        <v>214</v>
      </c>
      <c r="E2" s="33" t="s">
        <v>215</v>
      </c>
      <c r="F2" s="33" t="s">
        <v>216</v>
      </c>
      <c r="G2" s="15" t="s">
        <v>217</v>
      </c>
      <c r="H2" s="15" t="s">
        <v>156</v>
      </c>
      <c r="I2" s="54" t="s">
        <v>218</v>
      </c>
      <c r="J2" s="15" t="s">
        <v>26</v>
      </c>
      <c r="K2" s="15" t="s">
        <v>219</v>
      </c>
    </row>
    <row r="3" spans="1:11" x14ac:dyDescent="0.25">
      <c r="A3" s="15" t="s">
        <v>220</v>
      </c>
      <c r="B3" s="15" t="s">
        <v>221</v>
      </c>
      <c r="C3" s="15" t="s">
        <v>222</v>
      </c>
      <c r="D3" s="77" t="s">
        <v>223</v>
      </c>
      <c r="E3" s="33" t="s">
        <v>224</v>
      </c>
      <c r="F3" s="33" t="s">
        <v>225</v>
      </c>
      <c r="G3" s="15" t="s">
        <v>226</v>
      </c>
      <c r="H3" s="15" t="s">
        <v>157</v>
      </c>
      <c r="I3" s="54" t="s">
        <v>227</v>
      </c>
      <c r="J3" s="15">
        <v>0</v>
      </c>
      <c r="K3" s="15" t="s">
        <v>228</v>
      </c>
    </row>
    <row r="4" spans="1:11" x14ac:dyDescent="0.25">
      <c r="A4" s="15" t="s">
        <v>229</v>
      </c>
      <c r="B4" s="15" t="s">
        <v>230</v>
      </c>
      <c r="C4" s="15" t="s">
        <v>231</v>
      </c>
      <c r="D4" s="77" t="s">
        <v>232</v>
      </c>
      <c r="E4" s="33" t="s">
        <v>233</v>
      </c>
      <c r="F4" s="33" t="s">
        <v>234</v>
      </c>
      <c r="G4" s="15" t="s">
        <v>235</v>
      </c>
      <c r="H4" s="15" t="s">
        <v>158</v>
      </c>
      <c r="I4" s="15" t="s">
        <v>236</v>
      </c>
      <c r="J4" s="15">
        <v>1</v>
      </c>
      <c r="K4" s="15" t="s">
        <v>237</v>
      </c>
    </row>
    <row r="5" spans="1:11" x14ac:dyDescent="0.25">
      <c r="C5" s="15" t="s">
        <v>238</v>
      </c>
      <c r="D5" s="77" t="s">
        <v>239</v>
      </c>
      <c r="E5" s="33" t="s">
        <v>240</v>
      </c>
      <c r="F5" s="33" t="s">
        <v>241</v>
      </c>
      <c r="G5" s="15" t="s">
        <v>242</v>
      </c>
      <c r="I5" s="15" t="s">
        <v>243</v>
      </c>
      <c r="J5" s="15">
        <v>2</v>
      </c>
      <c r="K5" s="15" t="s">
        <v>244</v>
      </c>
    </row>
    <row r="6" spans="1:11" ht="45" customHeight="1" x14ac:dyDescent="0.25">
      <c r="E6" s="33" t="s">
        <v>245</v>
      </c>
      <c r="F6" s="33" t="s">
        <v>246</v>
      </c>
      <c r="J6" s="15">
        <v>3</v>
      </c>
      <c r="K6" s="15" t="s">
        <v>247</v>
      </c>
    </row>
    <row r="7" spans="1:11" ht="45" x14ac:dyDescent="0.25">
      <c r="D7" s="77" t="s">
        <v>248</v>
      </c>
      <c r="E7" s="33" t="s">
        <v>249</v>
      </c>
      <c r="F7" s="33" t="s">
        <v>250</v>
      </c>
      <c r="K7" s="15" t="s">
        <v>251</v>
      </c>
    </row>
    <row r="8" spans="1:11" x14ac:dyDescent="0.25">
      <c r="D8" s="77"/>
      <c r="E8" s="33" t="s">
        <v>252</v>
      </c>
      <c r="F8" s="33" t="s">
        <v>235</v>
      </c>
      <c r="K8" s="15" t="s">
        <v>253</v>
      </c>
    </row>
    <row r="9" spans="1:11" x14ac:dyDescent="0.25">
      <c r="E9" s="33" t="s">
        <v>254</v>
      </c>
      <c r="K9" s="15" t="s">
        <v>255</v>
      </c>
    </row>
    <row r="10" spans="1:11" x14ac:dyDescent="0.25">
      <c r="E10" s="33" t="s">
        <v>68</v>
      </c>
      <c r="K10" s="15" t="s">
        <v>256</v>
      </c>
    </row>
    <row r="11" spans="1:11" x14ac:dyDescent="0.25">
      <c r="E11" s="33" t="s">
        <v>257</v>
      </c>
      <c r="K11" s="15" t="s">
        <v>258</v>
      </c>
    </row>
    <row r="12" spans="1:11" x14ac:dyDescent="0.25">
      <c r="E12" s="33" t="s">
        <v>259</v>
      </c>
      <c r="K12" s="15" t="s">
        <v>260</v>
      </c>
    </row>
    <row r="13" spans="1:11" x14ac:dyDescent="0.25">
      <c r="E13" s="33" t="s">
        <v>261</v>
      </c>
      <c r="K13" s="15" t="s">
        <v>262</v>
      </c>
    </row>
    <row r="14" spans="1:11" x14ac:dyDescent="0.25">
      <c r="E14" s="33" t="s">
        <v>263</v>
      </c>
      <c r="K14" s="15" t="s">
        <v>264</v>
      </c>
    </row>
    <row r="15" spans="1:11" x14ac:dyDescent="0.25">
      <c r="E15" s="33" t="s">
        <v>265</v>
      </c>
      <c r="K15" s="15" t="s">
        <v>266</v>
      </c>
    </row>
    <row r="16" spans="1:11" x14ac:dyDescent="0.25">
      <c r="E16" s="33" t="s">
        <v>267</v>
      </c>
      <c r="K16" s="15" t="s">
        <v>268</v>
      </c>
    </row>
    <row r="17" spans="4:11" x14ac:dyDescent="0.25">
      <c r="E17" s="33"/>
      <c r="K17" s="15" t="s">
        <v>269</v>
      </c>
    </row>
    <row r="18" spans="4:11" x14ac:dyDescent="0.25">
      <c r="D18" s="77" t="s">
        <v>270</v>
      </c>
      <c r="E18" s="33"/>
      <c r="K18" s="15" t="s">
        <v>271</v>
      </c>
    </row>
    <row r="19" spans="4:11" x14ac:dyDescent="0.25">
      <c r="D19" s="77" t="s">
        <v>272</v>
      </c>
      <c r="K19" s="15" t="s">
        <v>273</v>
      </c>
    </row>
    <row r="20" spans="4:11" x14ac:dyDescent="0.25">
      <c r="D20" s="77" t="s">
        <v>274</v>
      </c>
      <c r="K20" s="15" t="s">
        <v>275</v>
      </c>
    </row>
    <row r="21" spans="4:11" x14ac:dyDescent="0.25">
      <c r="D21" s="77" t="s">
        <v>276</v>
      </c>
      <c r="K21" s="15" t="s">
        <v>277</v>
      </c>
    </row>
    <row r="22" spans="4:11" x14ac:dyDescent="0.25">
      <c r="K22" s="15" t="s">
        <v>278</v>
      </c>
    </row>
  </sheetData>
  <sheetProtection selectLockedCells="1"/>
  <sortState xmlns:xlrd2="http://schemas.microsoft.com/office/spreadsheetml/2017/richdata2" ref="F2:F7">
    <sortCondition ref="F2"/>
  </sortState>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E1996-70A9-4464-814F-09CA40497CDB}">
  <dimension ref="A1:J28"/>
  <sheetViews>
    <sheetView workbookViewId="0">
      <selection activeCell="P9" sqref="P9"/>
    </sheetView>
  </sheetViews>
  <sheetFormatPr defaultRowHeight="15" x14ac:dyDescent="0.25"/>
  <cols>
    <col min="1" max="1" width="47.42578125" bestFit="1" customWidth="1"/>
    <col min="10" max="10" width="76.140625" bestFit="1" customWidth="1"/>
  </cols>
  <sheetData>
    <row r="1" spans="1:10" x14ac:dyDescent="0.25">
      <c r="A1" s="58" t="s">
        <v>279</v>
      </c>
    </row>
    <row r="2" spans="1:10" x14ac:dyDescent="0.25">
      <c r="B2" s="216" t="s">
        <v>142</v>
      </c>
      <c r="C2" s="216"/>
      <c r="D2" s="216"/>
      <c r="E2" s="216"/>
      <c r="F2" s="216"/>
      <c r="G2" s="216"/>
      <c r="H2" s="216"/>
      <c r="I2" s="216"/>
    </row>
    <row r="3" spans="1:10" x14ac:dyDescent="0.25">
      <c r="B3" s="167" t="s">
        <v>26</v>
      </c>
      <c r="C3" s="167">
        <v>0</v>
      </c>
      <c r="D3" s="167">
        <v>1</v>
      </c>
      <c r="E3" s="167">
        <v>2</v>
      </c>
      <c r="F3" s="167">
        <v>3</v>
      </c>
      <c r="G3" s="167">
        <v>4</v>
      </c>
      <c r="H3" s="167">
        <v>5</v>
      </c>
      <c r="I3" s="167">
        <v>6</v>
      </c>
      <c r="J3" s="58" t="s">
        <v>280</v>
      </c>
    </row>
    <row r="4" spans="1:10" x14ac:dyDescent="0.25">
      <c r="A4" t="s">
        <v>281</v>
      </c>
      <c r="B4" s="124">
        <f>ROUNDDOWN(0.75*C4,0)</f>
        <v>825</v>
      </c>
      <c r="C4" s="124">
        <v>1100</v>
      </c>
      <c r="D4" s="124">
        <v>1178</v>
      </c>
      <c r="E4" s="124">
        <v>1413</v>
      </c>
      <c r="F4" s="124">
        <v>1634</v>
      </c>
      <c r="G4" s="124">
        <v>1823</v>
      </c>
      <c r="H4" s="124">
        <v>2011</v>
      </c>
      <c r="I4" s="124">
        <v>2199</v>
      </c>
      <c r="J4" t="s">
        <v>282</v>
      </c>
    </row>
    <row r="5" spans="1:10" x14ac:dyDescent="0.25">
      <c r="A5" t="s">
        <v>283</v>
      </c>
      <c r="B5" s="124">
        <v>1039</v>
      </c>
      <c r="C5" s="124">
        <v>1385</v>
      </c>
      <c r="D5" s="124">
        <v>1392</v>
      </c>
      <c r="E5" s="124">
        <v>1686</v>
      </c>
      <c r="F5" s="124">
        <v>2090</v>
      </c>
      <c r="G5" s="124">
        <v>2313</v>
      </c>
      <c r="H5" s="124">
        <v>2533</v>
      </c>
      <c r="I5" s="124">
        <v>2754</v>
      </c>
      <c r="J5" t="s">
        <v>282</v>
      </c>
    </row>
    <row r="6" spans="1:10" x14ac:dyDescent="0.25">
      <c r="A6" t="s">
        <v>284</v>
      </c>
      <c r="B6" s="124">
        <f>ROUNDDOWN(0.75*C6,0)</f>
        <v>657</v>
      </c>
      <c r="C6" s="124">
        <v>877</v>
      </c>
      <c r="D6" s="124">
        <v>940</v>
      </c>
      <c r="E6" s="124">
        <v>1127</v>
      </c>
      <c r="F6" s="124">
        <v>1303</v>
      </c>
      <c r="G6" s="124">
        <v>1453</v>
      </c>
      <c r="H6" s="124">
        <v>1603</v>
      </c>
      <c r="I6" s="124">
        <v>1753</v>
      </c>
      <c r="J6" t="s">
        <v>285</v>
      </c>
    </row>
    <row r="7" spans="1:10" x14ac:dyDescent="0.25">
      <c r="A7" t="s">
        <v>286</v>
      </c>
      <c r="B7" s="124">
        <v>930</v>
      </c>
      <c r="C7" s="124">
        <v>1121</v>
      </c>
      <c r="D7" s="124">
        <v>1203</v>
      </c>
      <c r="E7" s="124">
        <v>1444</v>
      </c>
      <c r="F7" s="124">
        <v>1660</v>
      </c>
      <c r="G7" s="124">
        <v>1833</v>
      </c>
      <c r="H7" s="124">
        <v>2003</v>
      </c>
      <c r="I7" s="124">
        <v>2174</v>
      </c>
      <c r="J7" t="s">
        <v>285</v>
      </c>
    </row>
    <row r="8" spans="1:10" x14ac:dyDescent="0.25">
      <c r="A8" t="s">
        <v>287</v>
      </c>
      <c r="B8" s="124">
        <f>ROUNDDOWN(0.75*C8,0)</f>
        <v>792</v>
      </c>
      <c r="C8" s="124">
        <v>1056</v>
      </c>
      <c r="D8" s="124">
        <v>1131</v>
      </c>
      <c r="E8" s="124">
        <v>1357</v>
      </c>
      <c r="F8" s="124">
        <v>1569</v>
      </c>
      <c r="G8" s="124">
        <v>1750</v>
      </c>
      <c r="H8" s="124">
        <v>1931</v>
      </c>
      <c r="I8" s="124">
        <v>2112</v>
      </c>
      <c r="J8" t="s">
        <v>288</v>
      </c>
    </row>
    <row r="9" spans="1:10" x14ac:dyDescent="0.25">
      <c r="A9" t="s">
        <v>289</v>
      </c>
      <c r="B9" s="124">
        <v>894</v>
      </c>
      <c r="C9" s="124">
        <v>1192</v>
      </c>
      <c r="D9" s="124">
        <v>1213</v>
      </c>
      <c r="E9" s="124">
        <v>1591</v>
      </c>
      <c r="F9" s="124">
        <v>2006</v>
      </c>
      <c r="G9" s="124">
        <v>2135</v>
      </c>
      <c r="H9" s="124">
        <v>2429</v>
      </c>
      <c r="I9" s="124">
        <v>2640</v>
      </c>
      <c r="J9" t="s">
        <v>288</v>
      </c>
    </row>
    <row r="10" spans="1:10" x14ac:dyDescent="0.25">
      <c r="A10" t="s">
        <v>290</v>
      </c>
      <c r="B10" s="124">
        <f>ROUNDDOWN(0.75*C10,0)</f>
        <v>900</v>
      </c>
      <c r="C10" s="124">
        <v>1200</v>
      </c>
      <c r="D10" s="124">
        <v>1285</v>
      </c>
      <c r="E10" s="124">
        <v>1542</v>
      </c>
      <c r="F10" s="124">
        <v>1782</v>
      </c>
      <c r="G10" s="124">
        <v>1988</v>
      </c>
      <c r="H10" s="124">
        <v>2194</v>
      </c>
      <c r="I10" s="124">
        <v>2399</v>
      </c>
      <c r="J10" t="s">
        <v>291</v>
      </c>
    </row>
    <row r="11" spans="1:10" x14ac:dyDescent="0.25">
      <c r="A11" t="s">
        <v>292</v>
      </c>
      <c r="B11" s="124">
        <v>1167</v>
      </c>
      <c r="C11" s="124">
        <v>1540</v>
      </c>
      <c r="D11" s="124">
        <v>1651</v>
      </c>
      <c r="E11" s="124">
        <v>1983</v>
      </c>
      <c r="F11" s="124">
        <v>2283</v>
      </c>
      <c r="G11" s="124">
        <v>2528</v>
      </c>
      <c r="H11" s="124">
        <v>2770</v>
      </c>
      <c r="I11" s="124">
        <v>3013</v>
      </c>
      <c r="J11" t="s">
        <v>291</v>
      </c>
    </row>
    <row r="12" spans="1:10" x14ac:dyDescent="0.25">
      <c r="A12" t="s">
        <v>293</v>
      </c>
      <c r="B12" s="124">
        <f>ROUNDDOWN(0.75*C12,0)</f>
        <v>879</v>
      </c>
      <c r="C12" s="124">
        <v>1172</v>
      </c>
      <c r="D12" s="124">
        <v>1256</v>
      </c>
      <c r="E12" s="124">
        <v>1507</v>
      </c>
      <c r="F12" s="124">
        <v>1742</v>
      </c>
      <c r="G12" s="124">
        <v>1943</v>
      </c>
      <c r="H12" s="124">
        <v>2144</v>
      </c>
      <c r="I12" s="124">
        <v>2345</v>
      </c>
      <c r="J12" t="s">
        <v>294</v>
      </c>
    </row>
    <row r="13" spans="1:10" x14ac:dyDescent="0.25">
      <c r="A13" t="s">
        <v>295</v>
      </c>
      <c r="B13" s="124">
        <v>1499</v>
      </c>
      <c r="C13" s="124">
        <v>1505</v>
      </c>
      <c r="D13" s="124">
        <v>1614</v>
      </c>
      <c r="E13" s="124">
        <v>1938</v>
      </c>
      <c r="F13" s="124">
        <v>2231</v>
      </c>
      <c r="G13" s="124">
        <v>2469</v>
      </c>
      <c r="H13" s="124">
        <v>2706</v>
      </c>
      <c r="I13" s="124">
        <v>2943</v>
      </c>
      <c r="J13" t="s">
        <v>294</v>
      </c>
    </row>
    <row r="14" spans="1:10" x14ac:dyDescent="0.25">
      <c r="A14" t="s">
        <v>296</v>
      </c>
      <c r="B14" s="124">
        <f>ROUNDDOWN(0.75*C14,0)</f>
        <v>1006</v>
      </c>
      <c r="C14" s="124">
        <v>1342</v>
      </c>
      <c r="D14" s="124">
        <v>1438</v>
      </c>
      <c r="E14" s="124">
        <v>1726</v>
      </c>
      <c r="F14" s="124">
        <v>1994</v>
      </c>
      <c r="G14" s="124">
        <v>2225</v>
      </c>
      <c r="H14" s="124">
        <v>2455</v>
      </c>
      <c r="I14" s="124">
        <v>2684</v>
      </c>
      <c r="J14" t="s">
        <v>297</v>
      </c>
    </row>
    <row r="15" spans="1:10" x14ac:dyDescent="0.25">
      <c r="A15" t="s">
        <v>298</v>
      </c>
      <c r="B15" s="124">
        <v>1155</v>
      </c>
      <c r="C15" s="124">
        <v>1540</v>
      </c>
      <c r="D15" s="124">
        <v>1731</v>
      </c>
      <c r="E15" s="124">
        <v>2176</v>
      </c>
      <c r="F15" s="124">
        <v>2559</v>
      </c>
      <c r="G15" s="124">
        <v>2835</v>
      </c>
      <c r="H15" s="124">
        <v>3109</v>
      </c>
      <c r="I15" s="124">
        <v>3384</v>
      </c>
      <c r="J15" t="s">
        <v>297</v>
      </c>
    </row>
    <row r="16" spans="1:10" x14ac:dyDescent="0.25">
      <c r="A16" t="s">
        <v>299</v>
      </c>
      <c r="B16" s="124">
        <f>ROUNDDOWN(0.75*C16,0)</f>
        <v>897</v>
      </c>
      <c r="C16" s="124">
        <v>1197</v>
      </c>
      <c r="D16" s="124">
        <v>1283</v>
      </c>
      <c r="E16" s="124">
        <v>1540</v>
      </c>
      <c r="F16" s="124">
        <v>1778</v>
      </c>
      <c r="G16" s="124">
        <v>1983</v>
      </c>
      <c r="H16" s="124">
        <v>2189</v>
      </c>
      <c r="I16" s="124">
        <v>2394</v>
      </c>
      <c r="J16" t="s">
        <v>300</v>
      </c>
    </row>
    <row r="17" spans="1:10" x14ac:dyDescent="0.25">
      <c r="A17" t="s">
        <v>301</v>
      </c>
      <c r="B17" s="124">
        <v>1106</v>
      </c>
      <c r="C17" s="124">
        <v>1474</v>
      </c>
      <c r="D17" s="124">
        <v>1648</v>
      </c>
      <c r="E17" s="124">
        <v>1979</v>
      </c>
      <c r="F17" s="124">
        <v>2278</v>
      </c>
      <c r="G17" s="124">
        <v>2521</v>
      </c>
      <c r="H17" s="124">
        <v>2763</v>
      </c>
      <c r="I17" s="124">
        <v>3006</v>
      </c>
      <c r="J17" t="s">
        <v>300</v>
      </c>
    </row>
    <row r="18" spans="1:10" x14ac:dyDescent="0.25">
      <c r="A18" t="s">
        <v>302</v>
      </c>
      <c r="B18" s="124">
        <f>ROUNDDOWN(0.75*C18,0)</f>
        <v>888</v>
      </c>
      <c r="C18" s="124">
        <v>1185</v>
      </c>
      <c r="D18" s="124">
        <v>1269</v>
      </c>
      <c r="E18" s="124">
        <v>1522</v>
      </c>
      <c r="F18" s="124">
        <v>1759</v>
      </c>
      <c r="G18" s="124">
        <v>1962</v>
      </c>
      <c r="H18" s="124">
        <v>2165</v>
      </c>
      <c r="I18" s="124">
        <v>2367</v>
      </c>
      <c r="J18" t="s">
        <v>303</v>
      </c>
    </row>
    <row r="19" spans="1:10" x14ac:dyDescent="0.25">
      <c r="A19" t="s">
        <v>304</v>
      </c>
      <c r="B19" s="124">
        <v>1163</v>
      </c>
      <c r="C19" s="124">
        <v>1520</v>
      </c>
      <c r="D19" s="124">
        <v>1630</v>
      </c>
      <c r="E19" s="124">
        <v>1958</v>
      </c>
      <c r="F19" s="124">
        <v>2253</v>
      </c>
      <c r="G19" s="124">
        <v>2494</v>
      </c>
      <c r="H19" s="124">
        <v>2733</v>
      </c>
      <c r="I19" s="124">
        <v>2972</v>
      </c>
      <c r="J19" t="s">
        <v>303</v>
      </c>
    </row>
    <row r="20" spans="1:10" x14ac:dyDescent="0.25">
      <c r="A20" t="s">
        <v>305</v>
      </c>
      <c r="B20" s="124">
        <f>ROUNDDOWN(0.75*C20,0)</f>
        <v>783</v>
      </c>
      <c r="C20" s="124">
        <v>1045</v>
      </c>
      <c r="D20" s="124">
        <v>1120</v>
      </c>
      <c r="E20" s="124">
        <v>1343</v>
      </c>
      <c r="F20" s="124">
        <v>1552</v>
      </c>
      <c r="G20" s="124">
        <v>1732</v>
      </c>
      <c r="H20" s="124">
        <v>1911</v>
      </c>
      <c r="I20" s="124">
        <v>2089</v>
      </c>
      <c r="J20" t="s">
        <v>306</v>
      </c>
    </row>
    <row r="21" spans="1:10" x14ac:dyDescent="0.25">
      <c r="A21" t="s">
        <v>307</v>
      </c>
      <c r="B21" s="124">
        <v>1029</v>
      </c>
      <c r="C21" s="124">
        <v>1339</v>
      </c>
      <c r="D21" s="124">
        <v>1436</v>
      </c>
      <c r="E21" s="124">
        <v>1724</v>
      </c>
      <c r="F21" s="124">
        <v>1984</v>
      </c>
      <c r="G21" s="124">
        <v>2194</v>
      </c>
      <c r="H21" s="124">
        <v>2402</v>
      </c>
      <c r="I21" s="124">
        <v>2610</v>
      </c>
      <c r="J21" t="s">
        <v>306</v>
      </c>
    </row>
    <row r="22" spans="1:10" x14ac:dyDescent="0.25">
      <c r="A22" t="s">
        <v>308</v>
      </c>
      <c r="B22" s="124">
        <f>ROUNDDOWN(0.75*C22,0)</f>
        <v>833</v>
      </c>
      <c r="C22" s="124">
        <v>1111</v>
      </c>
      <c r="D22" s="124">
        <v>1190</v>
      </c>
      <c r="E22" s="124">
        <v>1428</v>
      </c>
      <c r="F22" s="124">
        <v>1650</v>
      </c>
      <c r="G22" s="124">
        <v>1841</v>
      </c>
      <c r="H22" s="124">
        <v>2031</v>
      </c>
      <c r="I22" s="124">
        <v>2220</v>
      </c>
      <c r="J22" t="s">
        <v>309</v>
      </c>
    </row>
    <row r="23" spans="1:10" x14ac:dyDescent="0.25">
      <c r="A23" t="s">
        <v>310</v>
      </c>
      <c r="B23" s="124">
        <v>1043</v>
      </c>
      <c r="C23" s="124">
        <v>1391</v>
      </c>
      <c r="D23" s="124">
        <v>1527</v>
      </c>
      <c r="E23" s="124">
        <v>1834</v>
      </c>
      <c r="F23" s="124">
        <v>2111</v>
      </c>
      <c r="G23" s="124">
        <v>2335</v>
      </c>
      <c r="H23" s="124">
        <v>2558</v>
      </c>
      <c r="I23" s="124">
        <v>2782</v>
      </c>
      <c r="J23" t="s">
        <v>309</v>
      </c>
    </row>
    <row r="24" spans="1:10" x14ac:dyDescent="0.25">
      <c r="A24" t="s">
        <v>311</v>
      </c>
      <c r="B24" s="124">
        <f>ROUNDDOWN(0.75*C24,0)</f>
        <v>608</v>
      </c>
      <c r="C24" s="124">
        <v>811</v>
      </c>
      <c r="D24" s="124">
        <v>869</v>
      </c>
      <c r="E24" s="124">
        <v>1043</v>
      </c>
      <c r="F24" s="124">
        <v>1205</v>
      </c>
      <c r="G24" s="124">
        <v>1345</v>
      </c>
      <c r="H24" s="124">
        <v>1483</v>
      </c>
      <c r="I24" s="124">
        <v>1622</v>
      </c>
      <c r="J24" t="s">
        <v>312</v>
      </c>
    </row>
    <row r="25" spans="1:10" x14ac:dyDescent="0.25">
      <c r="A25" t="s">
        <v>313</v>
      </c>
      <c r="B25" s="124">
        <v>906</v>
      </c>
      <c r="C25" s="124">
        <v>1035</v>
      </c>
      <c r="D25" s="124">
        <v>1110</v>
      </c>
      <c r="E25" s="124">
        <v>1334</v>
      </c>
      <c r="F25" s="124">
        <v>1533</v>
      </c>
      <c r="G25" s="124">
        <v>1690</v>
      </c>
      <c r="H25" s="124">
        <v>1847</v>
      </c>
      <c r="I25" s="124">
        <v>2003</v>
      </c>
      <c r="J25" t="s">
        <v>312</v>
      </c>
    </row>
    <row r="27" spans="1:10" x14ac:dyDescent="0.25">
      <c r="A27" s="123" t="s">
        <v>314</v>
      </c>
    </row>
    <row r="28" spans="1:10" x14ac:dyDescent="0.25">
      <c r="A28" t="s">
        <v>315</v>
      </c>
    </row>
  </sheetData>
  <mergeCells count="1">
    <mergeCell ref="B2:I2"/>
  </mergeCells>
  <hyperlinks>
    <hyperlink ref="A27" r:id="rId1" display="https://www.huduser.gov/portal/datasets/home-datasets/files/HOME_RentLimits_State_NJ_2025.pdf" xr:uid="{730427DC-31F4-4951-B68B-7DA4F8B3103C}"/>
  </hyperlink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5d83379-81f0-4402-b57a-8f8b445e5c1f" xsi:nil="true"/>
    <lcf76f155ced4ddcb4097134ff3c332f xmlns="cde098e5-130d-4525-a5b4-6d538bc2dd37">
      <Terms xmlns="http://schemas.microsoft.com/office/infopath/2007/PartnerControls"/>
    </lcf76f155ced4ddcb4097134ff3c332f>
    <Notes xmlns="cde098e5-130d-4525-a5b4-6d538bc2dd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38201727965E4E825056679D20BE1F" ma:contentTypeVersion="12" ma:contentTypeDescription="Create a new document." ma:contentTypeScope="" ma:versionID="a82e55d24db50bab59010f779ce170ae">
  <xsd:schema xmlns:xsd="http://www.w3.org/2001/XMLSchema" xmlns:xs="http://www.w3.org/2001/XMLSchema" xmlns:p="http://schemas.microsoft.com/office/2006/metadata/properties" xmlns:ns2="cde098e5-130d-4525-a5b4-6d538bc2dd37" xmlns:ns3="b5d83379-81f0-4402-b57a-8f8b445e5c1f" targetNamespace="http://schemas.microsoft.com/office/2006/metadata/properties" ma:root="true" ma:fieldsID="067be9f2392144469498d63aae5e4cad" ns2:_="" ns3:_="">
    <xsd:import namespace="cde098e5-130d-4525-a5b4-6d538bc2dd37"/>
    <xsd:import namespace="b5d83379-81f0-4402-b57a-8f8b445e5c1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098e5-130d-4525-a5b4-6d538bc2dd3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c81b0449-a7ed-439f-be55-0163d7004e4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Notes" ma:index="19"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d83379-81f0-4402-b57a-8f8b445e5c1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7cef85a-0679-4c4b-bf9c-91a2f6527ff2}" ma:internalName="TaxCatchAll" ma:showField="CatchAllData" ma:web="b5d83379-81f0-4402-b57a-8f8b445e5c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CA4446-75F1-4ADE-A995-D3E9CAA17565}">
  <ds:schemaRefs>
    <ds:schemaRef ds:uri="http://schemas.microsoft.com/sharepoint/v3/contenttype/forms"/>
  </ds:schemaRefs>
</ds:datastoreItem>
</file>

<file path=customXml/itemProps2.xml><?xml version="1.0" encoding="utf-8"?>
<ds:datastoreItem xmlns:ds="http://schemas.openxmlformats.org/officeDocument/2006/customXml" ds:itemID="{37812BBE-186F-45B8-9A07-471741B58059}">
  <ds:schemaRefs>
    <ds:schemaRef ds:uri="http://schemas.microsoft.com/office/2006/metadata/properties"/>
    <ds:schemaRef ds:uri="http://schemas.microsoft.com/office/infopath/2007/PartnerControls"/>
    <ds:schemaRef ds:uri="b5d83379-81f0-4402-b57a-8f8b445e5c1f"/>
    <ds:schemaRef ds:uri="cde098e5-130d-4525-a5b4-6d538bc2dd37"/>
  </ds:schemaRefs>
</ds:datastoreItem>
</file>

<file path=customXml/itemProps3.xml><?xml version="1.0" encoding="utf-8"?>
<ds:datastoreItem xmlns:ds="http://schemas.openxmlformats.org/officeDocument/2006/customXml" ds:itemID="{058CB8B5-CDCD-4DC1-990E-4222C408BF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098e5-130d-4525-a5b4-6d538bc2dd37"/>
    <ds:schemaRef ds:uri="b5d83379-81f0-4402-b57a-8f8b445e5c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Site Info</vt:lpstr>
      <vt:lpstr>Construction Budget Summary</vt:lpstr>
      <vt:lpstr>Development Budget</vt:lpstr>
      <vt:lpstr>Additional Costs</vt:lpstr>
      <vt:lpstr>Funding Sources</vt:lpstr>
      <vt:lpstr>Analysis</vt:lpstr>
      <vt:lpstr>Construction Analysis</vt:lpstr>
      <vt:lpstr>Inputs</vt:lpstr>
      <vt:lpstr>Rent Limit Input</vt:lpstr>
      <vt:lpstr>Utility Allowance Inputs</vt:lpstr>
      <vt:lpstr>Income Limits</vt:lpstr>
      <vt:lpstr>HCC-TDC Inputs</vt:lpstr>
      <vt:lpstr>'Additional Costs'!Print_Area</vt:lpstr>
      <vt:lpstr>Analysis!Print_Area</vt:lpstr>
      <vt:lpstr>'Construction Budget Summary'!Print_Area</vt:lpstr>
      <vt:lpstr>'Development Budget'!Print_Area</vt:lpstr>
      <vt:lpstr>'Funding Sources'!Print_Area</vt:lpstr>
      <vt:lpstr>'HCC-TDC Inputs'!Print_Area</vt:lpstr>
      <vt:lpstr>'Site Info'!Print_Area</vt:lpstr>
      <vt:lpstr>'Development Budget'!Print_Titles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Kimberly El-Sadek</dc:creator>
  <cp:keywords/>
  <dc:description/>
  <cp:lastModifiedBy>El-Sadek, Kimberly [DCA]</cp:lastModifiedBy>
  <cp:revision/>
  <dcterms:created xsi:type="dcterms:W3CDTF">2018-05-29T14:44:10Z</dcterms:created>
  <dcterms:modified xsi:type="dcterms:W3CDTF">2025-10-23T15:36:39Z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0x0101008538201727965E4E825056679D20BE1F</vt:lpwstr>
  </property>
  <property fmtid="{D5CDD505-2E9C-101B-9397-08002B2CF9AE}" pid="3" name="MediaServiceImageTags">
    <vt:lpwstr/>
  </property>
</Properties>
</file>