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sonj-my.sharepoint.com/personal/kimberly_el-sadek_dca_nj_gov/Documents/"/>
    </mc:Choice>
  </mc:AlternateContent>
  <xr:revisionPtr revIDLastSave="655" documentId="8_{829F30E1-3FAE-48E2-BEC5-335F9FBB14F8}" xr6:coauthVersionLast="47" xr6:coauthVersionMax="47" xr10:uidLastSave="{33A0120D-CDDD-4402-9BFE-0E03DFD3A992}"/>
  <bookViews>
    <workbookView xWindow="-108" yWindow="-108" windowWidth="23256" windowHeight="12456" xr2:uid="{00000000-000D-0000-FFFF-FFFF00000000}"/>
  </bookViews>
  <sheets>
    <sheet name="Site Info" sheetId="2" r:id="rId1"/>
    <sheet name="Construction Budget Summary" sheetId="12" r:id="rId2"/>
    <sheet name="Development Budget" sheetId="3" r:id="rId3"/>
    <sheet name="Additional Costs" sheetId="4" r:id="rId4"/>
    <sheet name="Funding Sources" sheetId="5" r:id="rId5"/>
    <sheet name="Debt Service" sheetId="9" r:id="rId6"/>
    <sheet name="Unit Mix" sheetId="6" r:id="rId7"/>
    <sheet name="Operating Pro Forma" sheetId="18" r:id="rId8"/>
    <sheet name="Analysis" sheetId="8" r:id="rId9"/>
    <sheet name="Construction Analysis" sheetId="13" state="hidden" r:id="rId10"/>
    <sheet name="Inputs" sheetId="10" state="hidden" r:id="rId11"/>
    <sheet name="Rent Limit Input" sheetId="14" state="hidden" r:id="rId12"/>
    <sheet name="HCC-TDC Inputs" sheetId="16" state="hidden" r:id="rId13"/>
    <sheet name="Income Limit Input" sheetId="15" state="hidden" r:id="rId14"/>
    <sheet name="Utility Allowance Inputs" sheetId="17" state="hidden" r:id="rId15"/>
  </sheets>
  <definedNames>
    <definedName name="E">#REF!</definedName>
    <definedName name="F">#REF!</definedName>
    <definedName name="_xlnm.Print_Area" localSheetId="3">'Additional Costs'!$A$1:$D$33</definedName>
    <definedName name="_xlnm.Print_Area" localSheetId="8">Analysis!$A$1:$F$73</definedName>
    <definedName name="_xlnm.Print_Area" localSheetId="1">'Construction Budget Summary'!$A$1:$C$35</definedName>
    <definedName name="_xlnm.Print_Area" localSheetId="5">'Debt Service'!$A$1:$J$18</definedName>
    <definedName name="_xlnm.Print_Area" localSheetId="2">'Development Budget'!$A$1:$D$77</definedName>
    <definedName name="_xlnm.Print_Area" localSheetId="4">'Funding Sources'!$A$1:$I$28</definedName>
    <definedName name="_xlnm.Print_Area" localSheetId="12">'HCC-TDC Inputs'!$A$1:$A$133</definedName>
    <definedName name="_xlnm.Print_Area" localSheetId="7">'Operating Pro Forma'!$A$1:$AH$82</definedName>
    <definedName name="_xlnm.Print_Area" localSheetId="0">'Site Info'!$A$1:$J$16</definedName>
    <definedName name="_xlnm.Print_Area" localSheetId="6">'Unit Mix'!$A$1:$G$59</definedName>
    <definedName name="_xlnm.Print_Titles" localSheetId="2">'Development Budget'!$1:$2</definedName>
    <definedName name="_xlnm.Print_Titles" localSheetId="7">'Operating Pro Forma'!$A:$C</definedName>
    <definedName name="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8" l="1"/>
  <c r="D14" i="8"/>
  <c r="OK15" i="9" l="1"/>
  <c r="OJ15" i="9"/>
  <c r="OI15" i="9"/>
  <c r="OH15" i="9"/>
  <c r="OG15" i="9"/>
  <c r="OF15" i="9"/>
  <c r="OE15" i="9"/>
  <c r="OD15" i="9"/>
  <c r="OC15" i="9"/>
  <c r="OB15" i="9"/>
  <c r="OA15" i="9"/>
  <c r="NZ15" i="9"/>
  <c r="OL15" i="9" s="1"/>
  <c r="NX15" i="9"/>
  <c r="NW15" i="9"/>
  <c r="NV15" i="9"/>
  <c r="NU15" i="9"/>
  <c r="NT15" i="9"/>
  <c r="NS15" i="9"/>
  <c r="NR15" i="9"/>
  <c r="NQ15" i="9"/>
  <c r="NP15" i="9"/>
  <c r="NO15" i="9"/>
  <c r="NN15" i="9"/>
  <c r="NM15" i="9"/>
  <c r="NK15" i="9"/>
  <c r="NJ15" i="9"/>
  <c r="NI15" i="9"/>
  <c r="NH15" i="9"/>
  <c r="NG15" i="9"/>
  <c r="NF15" i="9"/>
  <c r="NE15" i="9"/>
  <c r="ND15" i="9"/>
  <c r="NC15" i="9"/>
  <c r="NB15" i="9"/>
  <c r="NA15" i="9"/>
  <c r="MZ15" i="9"/>
  <c r="MX15" i="9"/>
  <c r="MW15" i="9"/>
  <c r="MV15" i="9"/>
  <c r="MU15" i="9"/>
  <c r="MT15" i="9"/>
  <c r="MS15" i="9"/>
  <c r="MR15" i="9"/>
  <c r="MQ15" i="9"/>
  <c r="MP15" i="9"/>
  <c r="MO15" i="9"/>
  <c r="MN15" i="9"/>
  <c r="MM15" i="9"/>
  <c r="MK15" i="9"/>
  <c r="MJ15" i="9"/>
  <c r="MI15" i="9"/>
  <c r="MH15" i="9"/>
  <c r="MG15" i="9"/>
  <c r="MF15" i="9"/>
  <c r="ME15" i="9"/>
  <c r="MD15" i="9"/>
  <c r="MC15" i="9"/>
  <c r="MB15" i="9"/>
  <c r="MA15" i="9"/>
  <c r="LZ15" i="9"/>
  <c r="LX15" i="9"/>
  <c r="LW15" i="9"/>
  <c r="LV15" i="9"/>
  <c r="LU15" i="9"/>
  <c r="LT15" i="9"/>
  <c r="LS15" i="9"/>
  <c r="LR15" i="9"/>
  <c r="LQ15" i="9"/>
  <c r="LP15" i="9"/>
  <c r="LO15" i="9"/>
  <c r="LN15" i="9"/>
  <c r="LM15" i="9"/>
  <c r="LK15" i="9"/>
  <c r="LJ15" i="9"/>
  <c r="LI15" i="9"/>
  <c r="LH15" i="9"/>
  <c r="LG15" i="9"/>
  <c r="LF15" i="9"/>
  <c r="LE15" i="9"/>
  <c r="LD15" i="9"/>
  <c r="LC15" i="9"/>
  <c r="LB15" i="9"/>
  <c r="LA15" i="9"/>
  <c r="KZ15" i="9"/>
  <c r="KX15" i="9"/>
  <c r="KW15" i="9"/>
  <c r="KV15" i="9"/>
  <c r="KU15" i="9"/>
  <c r="KT15" i="9"/>
  <c r="KS15" i="9"/>
  <c r="KR15" i="9"/>
  <c r="KQ15" i="9"/>
  <c r="KP15" i="9"/>
  <c r="KO15" i="9"/>
  <c r="KN15" i="9"/>
  <c r="KM15" i="9"/>
  <c r="KK15" i="9"/>
  <c r="KJ15" i="9"/>
  <c r="KI15" i="9"/>
  <c r="KH15" i="9"/>
  <c r="KG15" i="9"/>
  <c r="KF15" i="9"/>
  <c r="KE15" i="9"/>
  <c r="KD15" i="9"/>
  <c r="KC15" i="9"/>
  <c r="KB15" i="9"/>
  <c r="KA15" i="9"/>
  <c r="JZ15" i="9"/>
  <c r="JX15" i="9"/>
  <c r="JW15" i="9"/>
  <c r="JV15" i="9"/>
  <c r="JU15" i="9"/>
  <c r="JT15" i="9"/>
  <c r="JS15" i="9"/>
  <c r="JR15" i="9"/>
  <c r="JQ15" i="9"/>
  <c r="JP15" i="9"/>
  <c r="JO15" i="9"/>
  <c r="JN15" i="9"/>
  <c r="JM15" i="9"/>
  <c r="JK15" i="9"/>
  <c r="JJ15" i="9"/>
  <c r="JI15" i="9"/>
  <c r="JH15" i="9"/>
  <c r="JG15" i="9"/>
  <c r="JF15" i="9"/>
  <c r="JE15" i="9"/>
  <c r="JD15" i="9"/>
  <c r="JC15" i="9"/>
  <c r="JB15" i="9"/>
  <c r="JA15" i="9"/>
  <c r="IZ15" i="9"/>
  <c r="IX15" i="9"/>
  <c r="IW15" i="9"/>
  <c r="IV15" i="9"/>
  <c r="IU15" i="9"/>
  <c r="IT15" i="9"/>
  <c r="IS15" i="9"/>
  <c r="IR15" i="9"/>
  <c r="IQ15" i="9"/>
  <c r="IP15" i="9"/>
  <c r="IO15" i="9"/>
  <c r="IN15" i="9"/>
  <c r="IM15" i="9"/>
  <c r="IK15" i="9"/>
  <c r="IJ15" i="9"/>
  <c r="II15" i="9"/>
  <c r="IH15" i="9"/>
  <c r="IG15" i="9"/>
  <c r="IF15" i="9"/>
  <c r="IE15" i="9"/>
  <c r="ID15" i="9"/>
  <c r="IC15" i="9"/>
  <c r="IB15" i="9"/>
  <c r="IA15" i="9"/>
  <c r="HZ15" i="9"/>
  <c r="HX15" i="9"/>
  <c r="HW15" i="9"/>
  <c r="HV15" i="9"/>
  <c r="HU15" i="9"/>
  <c r="HT15" i="9"/>
  <c r="HS15" i="9"/>
  <c r="HR15" i="9"/>
  <c r="HQ15" i="9"/>
  <c r="HP15" i="9"/>
  <c r="HO15" i="9"/>
  <c r="HN15" i="9"/>
  <c r="HM15" i="9"/>
  <c r="HK15" i="9"/>
  <c r="HJ15" i="9"/>
  <c r="HI15" i="9"/>
  <c r="HH15" i="9"/>
  <c r="HG15" i="9"/>
  <c r="HF15" i="9"/>
  <c r="HE15" i="9"/>
  <c r="HD15" i="9"/>
  <c r="HC15" i="9"/>
  <c r="HB15" i="9"/>
  <c r="HA15" i="9"/>
  <c r="GZ15" i="9"/>
  <c r="GX15" i="9"/>
  <c r="GW15" i="9"/>
  <c r="GV15" i="9"/>
  <c r="GU15" i="9"/>
  <c r="GT15" i="9"/>
  <c r="GS15" i="9"/>
  <c r="GR15" i="9"/>
  <c r="GQ15" i="9"/>
  <c r="GP15" i="9"/>
  <c r="GO15" i="9"/>
  <c r="GN15" i="9"/>
  <c r="GM15" i="9"/>
  <c r="GK15" i="9"/>
  <c r="GJ15" i="9"/>
  <c r="GI15" i="9"/>
  <c r="GH15" i="9"/>
  <c r="GG15" i="9"/>
  <c r="GF15" i="9"/>
  <c r="GE15" i="9"/>
  <c r="GD15" i="9"/>
  <c r="GC15" i="9"/>
  <c r="GB15" i="9"/>
  <c r="GA15" i="9"/>
  <c r="FZ15" i="9"/>
  <c r="FX15" i="9"/>
  <c r="FW15" i="9"/>
  <c r="FV15" i="9"/>
  <c r="FU15" i="9"/>
  <c r="FT15" i="9"/>
  <c r="FS15" i="9"/>
  <c r="FR15" i="9"/>
  <c r="FQ15" i="9"/>
  <c r="FP15" i="9"/>
  <c r="FO15" i="9"/>
  <c r="FN15" i="9"/>
  <c r="FM15" i="9"/>
  <c r="FK15" i="9"/>
  <c r="FJ15" i="9"/>
  <c r="FI15" i="9"/>
  <c r="FH15" i="9"/>
  <c r="FG15" i="9"/>
  <c r="FF15" i="9"/>
  <c r="FE15" i="9"/>
  <c r="FD15" i="9"/>
  <c r="FC15" i="9"/>
  <c r="FB15" i="9"/>
  <c r="FA15" i="9"/>
  <c r="EZ15" i="9"/>
  <c r="EX15" i="9"/>
  <c r="EW15" i="9"/>
  <c r="EV15" i="9"/>
  <c r="EU15" i="9"/>
  <c r="ET15" i="9"/>
  <c r="ES15" i="9"/>
  <c r="ER15" i="9"/>
  <c r="EQ15" i="9"/>
  <c r="EP15" i="9"/>
  <c r="EO15" i="9"/>
  <c r="EN15" i="9"/>
  <c r="EM15" i="9"/>
  <c r="EK15" i="9"/>
  <c r="EJ15" i="9"/>
  <c r="EI15" i="9"/>
  <c r="EH15" i="9"/>
  <c r="EG15" i="9"/>
  <c r="EF15" i="9"/>
  <c r="EE15" i="9"/>
  <c r="ED15" i="9"/>
  <c r="EC15" i="9"/>
  <c r="EB15" i="9"/>
  <c r="EA15" i="9"/>
  <c r="DZ15" i="9"/>
  <c r="DX15" i="9"/>
  <c r="DW15" i="9"/>
  <c r="DV15" i="9"/>
  <c r="DU15" i="9"/>
  <c r="DT15" i="9"/>
  <c r="DS15" i="9"/>
  <c r="DR15" i="9"/>
  <c r="DQ15" i="9"/>
  <c r="DP15" i="9"/>
  <c r="DO15" i="9"/>
  <c r="DN15" i="9"/>
  <c r="DM15" i="9"/>
  <c r="DK15" i="9"/>
  <c r="DJ15" i="9"/>
  <c r="DI15" i="9"/>
  <c r="DH15" i="9"/>
  <c r="DG15" i="9"/>
  <c r="DF15" i="9"/>
  <c r="DE15" i="9"/>
  <c r="DD15" i="9"/>
  <c r="DC15" i="9"/>
  <c r="DB15" i="9"/>
  <c r="DA15" i="9"/>
  <c r="CZ15" i="9"/>
  <c r="CX15" i="9"/>
  <c r="CW15" i="9"/>
  <c r="CV15" i="9"/>
  <c r="CU15" i="9"/>
  <c r="CT15" i="9"/>
  <c r="CS15" i="9"/>
  <c r="CR15" i="9"/>
  <c r="CQ15" i="9"/>
  <c r="CP15" i="9"/>
  <c r="CO15" i="9"/>
  <c r="CN15" i="9"/>
  <c r="CM15" i="9"/>
  <c r="CK15" i="9"/>
  <c r="CJ15" i="9"/>
  <c r="CI15" i="9"/>
  <c r="CH15" i="9"/>
  <c r="CG15" i="9"/>
  <c r="CF15" i="9"/>
  <c r="CE15" i="9"/>
  <c r="CD15" i="9"/>
  <c r="CC15" i="9"/>
  <c r="CB15" i="9"/>
  <c r="CA15" i="9"/>
  <c r="BZ15" i="9"/>
  <c r="BX15" i="9"/>
  <c r="BW15" i="9"/>
  <c r="BV15" i="9"/>
  <c r="BU15" i="9"/>
  <c r="BT15" i="9"/>
  <c r="BS15" i="9"/>
  <c r="BR15" i="9"/>
  <c r="BQ15" i="9"/>
  <c r="BP15" i="9"/>
  <c r="BO15" i="9"/>
  <c r="BN15" i="9"/>
  <c r="BM15" i="9"/>
  <c r="BK15" i="9"/>
  <c r="BJ15" i="9"/>
  <c r="BI15" i="9"/>
  <c r="BH15" i="9"/>
  <c r="BG15" i="9"/>
  <c r="BF15" i="9"/>
  <c r="BE15" i="9"/>
  <c r="BD15" i="9"/>
  <c r="BC15" i="9"/>
  <c r="BB15" i="9"/>
  <c r="BA15" i="9"/>
  <c r="AZ15" i="9"/>
  <c r="AX15" i="9"/>
  <c r="AW15" i="9"/>
  <c r="AV15" i="9"/>
  <c r="AU15" i="9"/>
  <c r="AT15" i="9"/>
  <c r="AS15" i="9"/>
  <c r="AR15" i="9"/>
  <c r="AQ15" i="9"/>
  <c r="AP15" i="9"/>
  <c r="AO15" i="9"/>
  <c r="AN15" i="9"/>
  <c r="AM15" i="9"/>
  <c r="AK15" i="9"/>
  <c r="AJ15" i="9"/>
  <c r="AI15" i="9"/>
  <c r="AH15" i="9"/>
  <c r="AG15" i="9"/>
  <c r="AF15" i="9"/>
  <c r="AE15" i="9"/>
  <c r="AD15" i="9"/>
  <c r="AC15" i="9"/>
  <c r="AB15" i="9"/>
  <c r="AA15" i="9"/>
  <c r="Z15" i="9"/>
  <c r="X15" i="9"/>
  <c r="W15" i="9"/>
  <c r="V15" i="9"/>
  <c r="U15" i="9"/>
  <c r="T15" i="9"/>
  <c r="S15" i="9"/>
  <c r="R15" i="9"/>
  <c r="Q15" i="9"/>
  <c r="P15" i="9"/>
  <c r="O15" i="9"/>
  <c r="N15" i="9"/>
  <c r="M15" i="9"/>
  <c r="OK14" i="9"/>
  <c r="OJ14" i="9"/>
  <c r="OI14" i="9"/>
  <c r="OH14" i="9"/>
  <c r="OG14" i="9"/>
  <c r="OF14" i="9"/>
  <c r="OE14" i="9"/>
  <c r="OD14" i="9"/>
  <c r="OC14" i="9"/>
  <c r="OB14" i="9"/>
  <c r="OA14" i="9"/>
  <c r="NZ14" i="9"/>
  <c r="NX14" i="9"/>
  <c r="NW14" i="9"/>
  <c r="NV14" i="9"/>
  <c r="NU14" i="9"/>
  <c r="NT14" i="9"/>
  <c r="NS14" i="9"/>
  <c r="NR14" i="9"/>
  <c r="NQ14" i="9"/>
  <c r="NP14" i="9"/>
  <c r="NO14" i="9"/>
  <c r="NN14" i="9"/>
  <c r="NM14" i="9"/>
  <c r="NK14" i="9"/>
  <c r="NJ14" i="9"/>
  <c r="NI14" i="9"/>
  <c r="NH14" i="9"/>
  <c r="NG14" i="9"/>
  <c r="NF14" i="9"/>
  <c r="NE14" i="9"/>
  <c r="ND14" i="9"/>
  <c r="NC14" i="9"/>
  <c r="NB14" i="9"/>
  <c r="NA14" i="9"/>
  <c r="MZ14" i="9"/>
  <c r="MX14" i="9"/>
  <c r="MW14" i="9"/>
  <c r="MV14" i="9"/>
  <c r="MU14" i="9"/>
  <c r="MT14" i="9"/>
  <c r="MS14" i="9"/>
  <c r="MR14" i="9"/>
  <c r="MQ14" i="9"/>
  <c r="MP14" i="9"/>
  <c r="MO14" i="9"/>
  <c r="MN14" i="9"/>
  <c r="MM14" i="9"/>
  <c r="MK14" i="9"/>
  <c r="MJ14" i="9"/>
  <c r="MI14" i="9"/>
  <c r="MH14" i="9"/>
  <c r="MG14" i="9"/>
  <c r="MF14" i="9"/>
  <c r="ME14" i="9"/>
  <c r="MD14" i="9"/>
  <c r="MC14" i="9"/>
  <c r="MB14" i="9"/>
  <c r="MA14" i="9"/>
  <c r="LZ14" i="9"/>
  <c r="LX14" i="9"/>
  <c r="LW14" i="9"/>
  <c r="LV14" i="9"/>
  <c r="LU14" i="9"/>
  <c r="LT14" i="9"/>
  <c r="LS14" i="9"/>
  <c r="LR14" i="9"/>
  <c r="LQ14" i="9"/>
  <c r="LP14" i="9"/>
  <c r="LO14" i="9"/>
  <c r="LN14" i="9"/>
  <c r="LM14" i="9"/>
  <c r="LK14" i="9"/>
  <c r="LJ14" i="9"/>
  <c r="LI14" i="9"/>
  <c r="LH14" i="9"/>
  <c r="LG14" i="9"/>
  <c r="LF14" i="9"/>
  <c r="LE14" i="9"/>
  <c r="LD14" i="9"/>
  <c r="LC14" i="9"/>
  <c r="LB14" i="9"/>
  <c r="LA14" i="9"/>
  <c r="KZ14" i="9"/>
  <c r="KX14" i="9"/>
  <c r="KW14" i="9"/>
  <c r="KV14" i="9"/>
  <c r="KU14" i="9"/>
  <c r="KT14" i="9"/>
  <c r="KS14" i="9"/>
  <c r="KR14" i="9"/>
  <c r="KQ14" i="9"/>
  <c r="KP14" i="9"/>
  <c r="KO14" i="9"/>
  <c r="KN14" i="9"/>
  <c r="KM14" i="9"/>
  <c r="KK14" i="9"/>
  <c r="KJ14" i="9"/>
  <c r="KI14" i="9"/>
  <c r="KH14" i="9"/>
  <c r="KG14" i="9"/>
  <c r="KF14" i="9"/>
  <c r="KE14" i="9"/>
  <c r="KD14" i="9"/>
  <c r="KC14" i="9"/>
  <c r="KB14" i="9"/>
  <c r="KA14" i="9"/>
  <c r="JZ14" i="9"/>
  <c r="JX14" i="9"/>
  <c r="JW14" i="9"/>
  <c r="JV14" i="9"/>
  <c r="JU14" i="9"/>
  <c r="JT14" i="9"/>
  <c r="JS14" i="9"/>
  <c r="JR14" i="9"/>
  <c r="JQ14" i="9"/>
  <c r="JP14" i="9"/>
  <c r="JO14" i="9"/>
  <c r="JN14" i="9"/>
  <c r="JM14" i="9"/>
  <c r="JK14" i="9"/>
  <c r="JJ14" i="9"/>
  <c r="JI14" i="9"/>
  <c r="JH14" i="9"/>
  <c r="JG14" i="9"/>
  <c r="JF14" i="9"/>
  <c r="JE14" i="9"/>
  <c r="JD14" i="9"/>
  <c r="JC14" i="9"/>
  <c r="JB14" i="9"/>
  <c r="JA14" i="9"/>
  <c r="IZ14" i="9"/>
  <c r="IX14" i="9"/>
  <c r="IW14" i="9"/>
  <c r="IV14" i="9"/>
  <c r="IU14" i="9"/>
  <c r="IT14" i="9"/>
  <c r="IS14" i="9"/>
  <c r="IR14" i="9"/>
  <c r="IQ14" i="9"/>
  <c r="IP14" i="9"/>
  <c r="IO14" i="9"/>
  <c r="IN14" i="9"/>
  <c r="IM14" i="9"/>
  <c r="IK14" i="9"/>
  <c r="IJ14" i="9"/>
  <c r="II14" i="9"/>
  <c r="IH14" i="9"/>
  <c r="IG14" i="9"/>
  <c r="IF14" i="9"/>
  <c r="IE14" i="9"/>
  <c r="ID14" i="9"/>
  <c r="IC14" i="9"/>
  <c r="IB14" i="9"/>
  <c r="IA14" i="9"/>
  <c r="HZ14" i="9"/>
  <c r="HX14" i="9"/>
  <c r="HW14" i="9"/>
  <c r="HV14" i="9"/>
  <c r="HU14" i="9"/>
  <c r="HT14" i="9"/>
  <c r="HS14" i="9"/>
  <c r="HR14" i="9"/>
  <c r="HQ14" i="9"/>
  <c r="HP14" i="9"/>
  <c r="HO14" i="9"/>
  <c r="HN14" i="9"/>
  <c r="HM14" i="9"/>
  <c r="HK14" i="9"/>
  <c r="HJ14" i="9"/>
  <c r="HI14" i="9"/>
  <c r="HH14" i="9"/>
  <c r="HG14" i="9"/>
  <c r="HF14" i="9"/>
  <c r="HE14" i="9"/>
  <c r="HD14" i="9"/>
  <c r="HC14" i="9"/>
  <c r="HB14" i="9"/>
  <c r="HA14" i="9"/>
  <c r="GZ14" i="9"/>
  <c r="GX14" i="9"/>
  <c r="GW14" i="9"/>
  <c r="GV14" i="9"/>
  <c r="GU14" i="9"/>
  <c r="GT14" i="9"/>
  <c r="GS14" i="9"/>
  <c r="GR14" i="9"/>
  <c r="GQ14" i="9"/>
  <c r="GP14" i="9"/>
  <c r="GO14" i="9"/>
  <c r="GN14" i="9"/>
  <c r="GM14" i="9"/>
  <c r="GK14" i="9"/>
  <c r="GJ14" i="9"/>
  <c r="GI14" i="9"/>
  <c r="GH14" i="9"/>
  <c r="GG14" i="9"/>
  <c r="GF14" i="9"/>
  <c r="GE14" i="9"/>
  <c r="GD14" i="9"/>
  <c r="GC14" i="9"/>
  <c r="GB14" i="9"/>
  <c r="GA14" i="9"/>
  <c r="FZ14" i="9"/>
  <c r="FX14" i="9"/>
  <c r="FW14" i="9"/>
  <c r="FV14" i="9"/>
  <c r="FU14" i="9"/>
  <c r="FT14" i="9"/>
  <c r="FS14" i="9"/>
  <c r="FR14" i="9"/>
  <c r="FQ14" i="9"/>
  <c r="FP14" i="9"/>
  <c r="FO14" i="9"/>
  <c r="FN14" i="9"/>
  <c r="FM14" i="9"/>
  <c r="FK14" i="9"/>
  <c r="FJ14" i="9"/>
  <c r="FI14" i="9"/>
  <c r="FH14" i="9"/>
  <c r="FG14" i="9"/>
  <c r="FF14" i="9"/>
  <c r="FE14" i="9"/>
  <c r="FD14" i="9"/>
  <c r="FC14" i="9"/>
  <c r="FB14" i="9"/>
  <c r="FA14" i="9"/>
  <c r="EZ14" i="9"/>
  <c r="EX14" i="9"/>
  <c r="EW14" i="9"/>
  <c r="EV14" i="9"/>
  <c r="EU14" i="9"/>
  <c r="ET14" i="9"/>
  <c r="ES14" i="9"/>
  <c r="ER14" i="9"/>
  <c r="EQ14" i="9"/>
  <c r="EP14" i="9"/>
  <c r="EO14" i="9"/>
  <c r="EN14" i="9"/>
  <c r="EM14" i="9"/>
  <c r="EK14" i="9"/>
  <c r="EJ14" i="9"/>
  <c r="EI14" i="9"/>
  <c r="EH14" i="9"/>
  <c r="EG14" i="9"/>
  <c r="EF14" i="9"/>
  <c r="EE14" i="9"/>
  <c r="ED14" i="9"/>
  <c r="EC14" i="9"/>
  <c r="EB14" i="9"/>
  <c r="EA14" i="9"/>
  <c r="DZ14" i="9"/>
  <c r="DX14" i="9"/>
  <c r="DW14" i="9"/>
  <c r="DV14" i="9"/>
  <c r="DU14" i="9"/>
  <c r="DT14" i="9"/>
  <c r="DS14" i="9"/>
  <c r="DR14" i="9"/>
  <c r="DQ14" i="9"/>
  <c r="DP14" i="9"/>
  <c r="DO14" i="9"/>
  <c r="DN14" i="9"/>
  <c r="DM14" i="9"/>
  <c r="DK14" i="9"/>
  <c r="DJ14" i="9"/>
  <c r="DI14" i="9"/>
  <c r="DH14" i="9"/>
  <c r="DG14" i="9"/>
  <c r="DF14" i="9"/>
  <c r="DE14" i="9"/>
  <c r="DD14" i="9"/>
  <c r="DC14" i="9"/>
  <c r="DB14" i="9"/>
  <c r="DA14" i="9"/>
  <c r="CZ14" i="9"/>
  <c r="CX14" i="9"/>
  <c r="CW14" i="9"/>
  <c r="CV14" i="9"/>
  <c r="CU14" i="9"/>
  <c r="CT14" i="9"/>
  <c r="CS14" i="9"/>
  <c r="CR14" i="9"/>
  <c r="CQ14" i="9"/>
  <c r="CP14" i="9"/>
  <c r="CO14" i="9"/>
  <c r="CN14" i="9"/>
  <c r="CM14" i="9"/>
  <c r="CK14" i="9"/>
  <c r="CJ14" i="9"/>
  <c r="CI14" i="9"/>
  <c r="CH14" i="9"/>
  <c r="CG14" i="9"/>
  <c r="CF14" i="9"/>
  <c r="CE14" i="9"/>
  <c r="CD14" i="9"/>
  <c r="CC14" i="9"/>
  <c r="CB14" i="9"/>
  <c r="CA14" i="9"/>
  <c r="BZ14" i="9"/>
  <c r="BX14" i="9"/>
  <c r="BW14" i="9"/>
  <c r="BV14" i="9"/>
  <c r="BU14" i="9"/>
  <c r="BT14" i="9"/>
  <c r="BS14" i="9"/>
  <c r="BR14" i="9"/>
  <c r="BQ14" i="9"/>
  <c r="BP14" i="9"/>
  <c r="BO14" i="9"/>
  <c r="BN14" i="9"/>
  <c r="BM14" i="9"/>
  <c r="BK14" i="9"/>
  <c r="BJ14" i="9"/>
  <c r="BI14" i="9"/>
  <c r="BH14" i="9"/>
  <c r="BG14" i="9"/>
  <c r="BF14" i="9"/>
  <c r="BE14" i="9"/>
  <c r="BD14" i="9"/>
  <c r="BC14" i="9"/>
  <c r="BB14" i="9"/>
  <c r="BA14" i="9"/>
  <c r="AZ14" i="9"/>
  <c r="AX14" i="9"/>
  <c r="AW14" i="9"/>
  <c r="AV14" i="9"/>
  <c r="AU14" i="9"/>
  <c r="AT14" i="9"/>
  <c r="AS14" i="9"/>
  <c r="AR14" i="9"/>
  <c r="AQ14" i="9"/>
  <c r="AP14" i="9"/>
  <c r="AO14" i="9"/>
  <c r="AN14" i="9"/>
  <c r="AM14" i="9"/>
  <c r="AK14" i="9"/>
  <c r="AJ14" i="9"/>
  <c r="AI14" i="9"/>
  <c r="AH14" i="9"/>
  <c r="AG14" i="9"/>
  <c r="AF14" i="9"/>
  <c r="AE14" i="9"/>
  <c r="AD14" i="9"/>
  <c r="AC14" i="9"/>
  <c r="AB14" i="9"/>
  <c r="AA14" i="9"/>
  <c r="Z14" i="9"/>
  <c r="X14" i="9"/>
  <c r="W14" i="9"/>
  <c r="V14" i="9"/>
  <c r="U14" i="9"/>
  <c r="T14" i="9"/>
  <c r="S14" i="9"/>
  <c r="R14" i="9"/>
  <c r="Q14" i="9"/>
  <c r="P14" i="9"/>
  <c r="O14" i="9"/>
  <c r="N14" i="9"/>
  <c r="M14" i="9"/>
  <c r="OK13" i="9"/>
  <c r="OJ13" i="9"/>
  <c r="OI13" i="9"/>
  <c r="OH13" i="9"/>
  <c r="OG13" i="9"/>
  <c r="OF13" i="9"/>
  <c r="OE13" i="9"/>
  <c r="OD13" i="9"/>
  <c r="OC13" i="9"/>
  <c r="OB13" i="9"/>
  <c r="OA13" i="9"/>
  <c r="NZ13" i="9"/>
  <c r="NX13" i="9"/>
  <c r="NW13" i="9"/>
  <c r="NV13" i="9"/>
  <c r="NU13" i="9"/>
  <c r="NT13" i="9"/>
  <c r="NS13" i="9"/>
  <c r="NR13" i="9"/>
  <c r="NQ13" i="9"/>
  <c r="NP13" i="9"/>
  <c r="NO13" i="9"/>
  <c r="NN13" i="9"/>
  <c r="NM13" i="9"/>
  <c r="NK13" i="9"/>
  <c r="NJ13" i="9"/>
  <c r="NI13" i="9"/>
  <c r="NH13" i="9"/>
  <c r="NG13" i="9"/>
  <c r="NF13" i="9"/>
  <c r="NE13" i="9"/>
  <c r="ND13" i="9"/>
  <c r="NC13" i="9"/>
  <c r="NB13" i="9"/>
  <c r="NA13" i="9"/>
  <c r="MZ13" i="9"/>
  <c r="MX13" i="9"/>
  <c r="MW13" i="9"/>
  <c r="MV13" i="9"/>
  <c r="MU13" i="9"/>
  <c r="MT13" i="9"/>
  <c r="MS13" i="9"/>
  <c r="MR13" i="9"/>
  <c r="MQ13" i="9"/>
  <c r="MP13" i="9"/>
  <c r="MO13" i="9"/>
  <c r="MN13" i="9"/>
  <c r="MM13" i="9"/>
  <c r="MK13" i="9"/>
  <c r="MJ13" i="9"/>
  <c r="MI13" i="9"/>
  <c r="MH13" i="9"/>
  <c r="MG13" i="9"/>
  <c r="MF13" i="9"/>
  <c r="ME13" i="9"/>
  <c r="MD13" i="9"/>
  <c r="MC13" i="9"/>
  <c r="MB13" i="9"/>
  <c r="MA13" i="9"/>
  <c r="LZ13" i="9"/>
  <c r="LX13" i="9"/>
  <c r="LW13" i="9"/>
  <c r="LV13" i="9"/>
  <c r="LU13" i="9"/>
  <c r="LT13" i="9"/>
  <c r="LS13" i="9"/>
  <c r="LR13" i="9"/>
  <c r="LQ13" i="9"/>
  <c r="LP13" i="9"/>
  <c r="LO13" i="9"/>
  <c r="LN13" i="9"/>
  <c r="LM13" i="9"/>
  <c r="LK13" i="9"/>
  <c r="LJ13" i="9"/>
  <c r="LI13" i="9"/>
  <c r="LH13" i="9"/>
  <c r="LG13" i="9"/>
  <c r="LF13" i="9"/>
  <c r="LE13" i="9"/>
  <c r="LD13" i="9"/>
  <c r="LC13" i="9"/>
  <c r="LB13" i="9"/>
  <c r="LA13" i="9"/>
  <c r="KZ13" i="9"/>
  <c r="KX13" i="9"/>
  <c r="KW13" i="9"/>
  <c r="KV13" i="9"/>
  <c r="KU13" i="9"/>
  <c r="KT13" i="9"/>
  <c r="KS13" i="9"/>
  <c r="KR13" i="9"/>
  <c r="KQ13" i="9"/>
  <c r="KP13" i="9"/>
  <c r="KO13" i="9"/>
  <c r="KN13" i="9"/>
  <c r="KM13" i="9"/>
  <c r="KK13" i="9"/>
  <c r="KJ13" i="9"/>
  <c r="KI13" i="9"/>
  <c r="KH13" i="9"/>
  <c r="KG13" i="9"/>
  <c r="KF13" i="9"/>
  <c r="KE13" i="9"/>
  <c r="KD13" i="9"/>
  <c r="KC13" i="9"/>
  <c r="KB13" i="9"/>
  <c r="KA13" i="9"/>
  <c r="JZ13" i="9"/>
  <c r="JX13" i="9"/>
  <c r="JW13" i="9"/>
  <c r="JV13" i="9"/>
  <c r="JU13" i="9"/>
  <c r="JT13" i="9"/>
  <c r="JS13" i="9"/>
  <c r="JR13" i="9"/>
  <c r="JQ13" i="9"/>
  <c r="JP13" i="9"/>
  <c r="JO13" i="9"/>
  <c r="JN13" i="9"/>
  <c r="JM13" i="9"/>
  <c r="JK13" i="9"/>
  <c r="JJ13" i="9"/>
  <c r="JI13" i="9"/>
  <c r="JH13" i="9"/>
  <c r="JG13" i="9"/>
  <c r="JF13" i="9"/>
  <c r="JE13" i="9"/>
  <c r="JD13" i="9"/>
  <c r="JC13" i="9"/>
  <c r="JB13" i="9"/>
  <c r="JA13" i="9"/>
  <c r="IZ13" i="9"/>
  <c r="IX13" i="9"/>
  <c r="IW13" i="9"/>
  <c r="IV13" i="9"/>
  <c r="IU13" i="9"/>
  <c r="IT13" i="9"/>
  <c r="IS13" i="9"/>
  <c r="IR13" i="9"/>
  <c r="IQ13" i="9"/>
  <c r="IP13" i="9"/>
  <c r="IO13" i="9"/>
  <c r="IN13" i="9"/>
  <c r="IM13" i="9"/>
  <c r="IK13" i="9"/>
  <c r="IJ13" i="9"/>
  <c r="II13" i="9"/>
  <c r="IH13" i="9"/>
  <c r="IG13" i="9"/>
  <c r="IF13" i="9"/>
  <c r="IE13" i="9"/>
  <c r="ID13" i="9"/>
  <c r="IC13" i="9"/>
  <c r="IB13" i="9"/>
  <c r="IA13" i="9"/>
  <c r="HZ13" i="9"/>
  <c r="HX13" i="9"/>
  <c r="HW13" i="9"/>
  <c r="HV13" i="9"/>
  <c r="HU13" i="9"/>
  <c r="HT13" i="9"/>
  <c r="HS13" i="9"/>
  <c r="HR13" i="9"/>
  <c r="HQ13" i="9"/>
  <c r="HP13" i="9"/>
  <c r="HO13" i="9"/>
  <c r="HN13" i="9"/>
  <c r="HM13" i="9"/>
  <c r="HK13" i="9"/>
  <c r="HJ13" i="9"/>
  <c r="HI13" i="9"/>
  <c r="HH13" i="9"/>
  <c r="HG13" i="9"/>
  <c r="HF13" i="9"/>
  <c r="HE13" i="9"/>
  <c r="HD13" i="9"/>
  <c r="HC13" i="9"/>
  <c r="HB13" i="9"/>
  <c r="HA13" i="9"/>
  <c r="GZ13" i="9"/>
  <c r="GX13" i="9"/>
  <c r="GW13" i="9"/>
  <c r="GV13" i="9"/>
  <c r="GU13" i="9"/>
  <c r="GT13" i="9"/>
  <c r="GS13" i="9"/>
  <c r="GR13" i="9"/>
  <c r="GQ13" i="9"/>
  <c r="GP13" i="9"/>
  <c r="GO13" i="9"/>
  <c r="GN13" i="9"/>
  <c r="GM13" i="9"/>
  <c r="GK13" i="9"/>
  <c r="GJ13" i="9"/>
  <c r="GI13" i="9"/>
  <c r="GH13" i="9"/>
  <c r="GG13" i="9"/>
  <c r="GF13" i="9"/>
  <c r="GE13" i="9"/>
  <c r="GD13" i="9"/>
  <c r="GC13" i="9"/>
  <c r="GB13" i="9"/>
  <c r="GA13" i="9"/>
  <c r="FZ13" i="9"/>
  <c r="GL13" i="9" s="1"/>
  <c r="FX13" i="9"/>
  <c r="FW13" i="9"/>
  <c r="FV13" i="9"/>
  <c r="FU13" i="9"/>
  <c r="FT13" i="9"/>
  <c r="FS13" i="9"/>
  <c r="FR13" i="9"/>
  <c r="FQ13" i="9"/>
  <c r="FP13" i="9"/>
  <c r="FO13" i="9"/>
  <c r="FN13" i="9"/>
  <c r="FM13" i="9"/>
  <c r="FY13" i="9" s="1"/>
  <c r="FK13" i="9"/>
  <c r="FJ13" i="9"/>
  <c r="FI13" i="9"/>
  <c r="FH13" i="9"/>
  <c r="FG13" i="9"/>
  <c r="FF13" i="9"/>
  <c r="FE13" i="9"/>
  <c r="FD13" i="9"/>
  <c r="FC13" i="9"/>
  <c r="FB13" i="9"/>
  <c r="FA13" i="9"/>
  <c r="EZ13" i="9"/>
  <c r="FL13" i="9" s="1"/>
  <c r="EX13" i="9"/>
  <c r="EW13" i="9"/>
  <c r="EV13" i="9"/>
  <c r="EU13" i="9"/>
  <c r="ET13" i="9"/>
  <c r="ES13" i="9"/>
  <c r="ER13" i="9"/>
  <c r="EQ13" i="9"/>
  <c r="EP13" i="9"/>
  <c r="EO13" i="9"/>
  <c r="EN13" i="9"/>
  <c r="EM13" i="9"/>
  <c r="EY13" i="9" s="1"/>
  <c r="EK13" i="9"/>
  <c r="EJ13" i="9"/>
  <c r="EI13" i="9"/>
  <c r="EH13" i="9"/>
  <c r="EG13" i="9"/>
  <c r="EF13" i="9"/>
  <c r="EE13" i="9"/>
  <c r="ED13" i="9"/>
  <c r="EC13" i="9"/>
  <c r="EB13" i="9"/>
  <c r="EA13" i="9"/>
  <c r="DZ13" i="9"/>
  <c r="EL13" i="9" s="1"/>
  <c r="DX13" i="9"/>
  <c r="DW13" i="9"/>
  <c r="DV13" i="9"/>
  <c r="DU13" i="9"/>
  <c r="DT13" i="9"/>
  <c r="DS13" i="9"/>
  <c r="DR13" i="9"/>
  <c r="DQ13" i="9"/>
  <c r="DP13" i="9"/>
  <c r="DO13" i="9"/>
  <c r="DN13" i="9"/>
  <c r="DM13" i="9"/>
  <c r="DY13" i="9" s="1"/>
  <c r="DK13" i="9"/>
  <c r="DJ13" i="9"/>
  <c r="DI13" i="9"/>
  <c r="DH13" i="9"/>
  <c r="DG13" i="9"/>
  <c r="DF13" i="9"/>
  <c r="DE13" i="9"/>
  <c r="DD13" i="9"/>
  <c r="DC13" i="9"/>
  <c r="DB13" i="9"/>
  <c r="DA13" i="9"/>
  <c r="CZ13" i="9"/>
  <c r="DL13" i="9" s="1"/>
  <c r="CX13" i="9"/>
  <c r="CW13" i="9"/>
  <c r="CV13" i="9"/>
  <c r="CU13" i="9"/>
  <c r="CT13" i="9"/>
  <c r="CS13" i="9"/>
  <c r="CR13" i="9"/>
  <c r="CQ13" i="9"/>
  <c r="CP13" i="9"/>
  <c r="CO13" i="9"/>
  <c r="CN13" i="9"/>
  <c r="CM13" i="9"/>
  <c r="CY13" i="9" s="1"/>
  <c r="CK13" i="9"/>
  <c r="CJ13" i="9"/>
  <c r="CI13" i="9"/>
  <c r="CH13" i="9"/>
  <c r="CG13" i="9"/>
  <c r="CF13" i="9"/>
  <c r="CE13" i="9"/>
  <c r="CD13" i="9"/>
  <c r="CC13" i="9"/>
  <c r="CB13" i="9"/>
  <c r="CA13" i="9"/>
  <c r="BZ13" i="9"/>
  <c r="CL13" i="9" s="1"/>
  <c r="BX13" i="9"/>
  <c r="BW13" i="9"/>
  <c r="BV13" i="9"/>
  <c r="BU13" i="9"/>
  <c r="BT13" i="9"/>
  <c r="BS13" i="9"/>
  <c r="BR13" i="9"/>
  <c r="BQ13" i="9"/>
  <c r="BP13" i="9"/>
  <c r="BO13" i="9"/>
  <c r="BN13" i="9"/>
  <c r="BM13" i="9"/>
  <c r="BY13" i="9" s="1"/>
  <c r="BK13" i="9"/>
  <c r="BJ13" i="9"/>
  <c r="BI13" i="9"/>
  <c r="BH13" i="9"/>
  <c r="BG13" i="9"/>
  <c r="BF13" i="9"/>
  <c r="BE13" i="9"/>
  <c r="BD13" i="9"/>
  <c r="BC13" i="9"/>
  <c r="BB13" i="9"/>
  <c r="BA13" i="9"/>
  <c r="AZ13" i="9"/>
  <c r="BL13" i="9" s="1"/>
  <c r="AX13" i="9"/>
  <c r="AW13" i="9"/>
  <c r="AV13" i="9"/>
  <c r="AU13" i="9"/>
  <c r="AT13" i="9"/>
  <c r="AS13" i="9"/>
  <c r="AR13" i="9"/>
  <c r="AQ13" i="9"/>
  <c r="AP13" i="9"/>
  <c r="AO13" i="9"/>
  <c r="AN13" i="9"/>
  <c r="AM13" i="9"/>
  <c r="AY13" i="9" s="1"/>
  <c r="AK13" i="9"/>
  <c r="AJ13" i="9"/>
  <c r="AI13" i="9"/>
  <c r="AH13" i="9"/>
  <c r="AG13" i="9"/>
  <c r="AF13" i="9"/>
  <c r="AE13" i="9"/>
  <c r="AD13" i="9"/>
  <c r="AC13" i="9"/>
  <c r="AB13" i="9"/>
  <c r="AA13" i="9"/>
  <c r="Z13" i="9"/>
  <c r="AL13" i="9" s="1"/>
  <c r="X13" i="9"/>
  <c r="W13" i="9"/>
  <c r="V13" i="9"/>
  <c r="U13" i="9"/>
  <c r="T13" i="9"/>
  <c r="S13" i="9"/>
  <c r="R13" i="9"/>
  <c r="Q13" i="9"/>
  <c r="P13" i="9"/>
  <c r="O13" i="9"/>
  <c r="N13" i="9"/>
  <c r="M13" i="9"/>
  <c r="Y13" i="9" s="1"/>
  <c r="OK12" i="9"/>
  <c r="OJ12" i="9"/>
  <c r="OI12" i="9"/>
  <c r="OH12" i="9"/>
  <c r="OG12" i="9"/>
  <c r="OF12" i="9"/>
  <c r="OE12" i="9"/>
  <c r="OD12" i="9"/>
  <c r="OC12" i="9"/>
  <c r="OB12" i="9"/>
  <c r="OA12" i="9"/>
  <c r="NZ12" i="9"/>
  <c r="OL12" i="9" s="1"/>
  <c r="NX12" i="9"/>
  <c r="NW12" i="9"/>
  <c r="NV12" i="9"/>
  <c r="NU12" i="9"/>
  <c r="NT12" i="9"/>
  <c r="NS12" i="9"/>
  <c r="NR12" i="9"/>
  <c r="NQ12" i="9"/>
  <c r="NP12" i="9"/>
  <c r="NO12" i="9"/>
  <c r="NN12" i="9"/>
  <c r="NM12" i="9"/>
  <c r="NY12" i="9" s="1"/>
  <c r="NK12" i="9"/>
  <c r="NJ12" i="9"/>
  <c r="NI12" i="9"/>
  <c r="NH12" i="9"/>
  <c r="NG12" i="9"/>
  <c r="NF12" i="9"/>
  <c r="NE12" i="9"/>
  <c r="ND12" i="9"/>
  <c r="NC12" i="9"/>
  <c r="NB12" i="9"/>
  <c r="NA12" i="9"/>
  <c r="MZ12" i="9"/>
  <c r="NL12" i="9" s="1"/>
  <c r="MX12" i="9"/>
  <c r="MW12" i="9"/>
  <c r="MV12" i="9"/>
  <c r="MU12" i="9"/>
  <c r="MT12" i="9"/>
  <c r="MS12" i="9"/>
  <c r="MR12" i="9"/>
  <c r="MQ12" i="9"/>
  <c r="MP12" i="9"/>
  <c r="MO12" i="9"/>
  <c r="MN12" i="9"/>
  <c r="MM12" i="9"/>
  <c r="MY12" i="9" s="1"/>
  <c r="MK12" i="9"/>
  <c r="MJ12" i="9"/>
  <c r="MI12" i="9"/>
  <c r="MH12" i="9"/>
  <c r="MG12" i="9"/>
  <c r="MF12" i="9"/>
  <c r="ME12" i="9"/>
  <c r="MD12" i="9"/>
  <c r="MC12" i="9"/>
  <c r="MB12" i="9"/>
  <c r="MA12" i="9"/>
  <c r="LZ12" i="9"/>
  <c r="ML12" i="9" s="1"/>
  <c r="LX12" i="9"/>
  <c r="LW12" i="9"/>
  <c r="LV12" i="9"/>
  <c r="LU12" i="9"/>
  <c r="LT12" i="9"/>
  <c r="LS12" i="9"/>
  <c r="LR12" i="9"/>
  <c r="LQ12" i="9"/>
  <c r="LP12" i="9"/>
  <c r="LO12" i="9"/>
  <c r="LN12" i="9"/>
  <c r="LM12" i="9"/>
  <c r="LY12" i="9" s="1"/>
  <c r="LK12" i="9"/>
  <c r="LJ12" i="9"/>
  <c r="LI12" i="9"/>
  <c r="LH12" i="9"/>
  <c r="LG12" i="9"/>
  <c r="LF12" i="9"/>
  <c r="LE12" i="9"/>
  <c r="LD12" i="9"/>
  <c r="LC12" i="9"/>
  <c r="LB12" i="9"/>
  <c r="LA12" i="9"/>
  <c r="KZ12" i="9"/>
  <c r="LL12" i="9" s="1"/>
  <c r="KX12" i="9"/>
  <c r="KW12" i="9"/>
  <c r="KV12" i="9"/>
  <c r="KU12" i="9"/>
  <c r="KT12" i="9"/>
  <c r="KS12" i="9"/>
  <c r="KR12" i="9"/>
  <c r="KQ12" i="9"/>
  <c r="KP12" i="9"/>
  <c r="KO12" i="9"/>
  <c r="KN12" i="9"/>
  <c r="KM12" i="9"/>
  <c r="KY12" i="9" s="1"/>
  <c r="KK12" i="9"/>
  <c r="KJ12" i="9"/>
  <c r="KI12" i="9"/>
  <c r="KH12" i="9"/>
  <c r="KG12" i="9"/>
  <c r="KF12" i="9"/>
  <c r="KE12" i="9"/>
  <c r="KD12" i="9"/>
  <c r="KC12" i="9"/>
  <c r="KB12" i="9"/>
  <c r="KA12" i="9"/>
  <c r="JZ12" i="9"/>
  <c r="KL12" i="9" s="1"/>
  <c r="JX12" i="9"/>
  <c r="JW12" i="9"/>
  <c r="JV12" i="9"/>
  <c r="JU12" i="9"/>
  <c r="JT12" i="9"/>
  <c r="JS12" i="9"/>
  <c r="JR12" i="9"/>
  <c r="JQ12" i="9"/>
  <c r="JP12" i="9"/>
  <c r="JO12" i="9"/>
  <c r="JN12" i="9"/>
  <c r="JM12" i="9"/>
  <c r="JY12" i="9" s="1"/>
  <c r="JK12" i="9"/>
  <c r="JJ12" i="9"/>
  <c r="JI12" i="9"/>
  <c r="JH12" i="9"/>
  <c r="JG12" i="9"/>
  <c r="JF12" i="9"/>
  <c r="JE12" i="9"/>
  <c r="JD12" i="9"/>
  <c r="JC12" i="9"/>
  <c r="JB12" i="9"/>
  <c r="JA12" i="9"/>
  <c r="IZ12" i="9"/>
  <c r="JL12" i="9" s="1"/>
  <c r="IX12" i="9"/>
  <c r="IW12" i="9"/>
  <c r="IV12" i="9"/>
  <c r="IU12" i="9"/>
  <c r="IT12" i="9"/>
  <c r="IS12" i="9"/>
  <c r="IR12" i="9"/>
  <c r="IQ12" i="9"/>
  <c r="IP12" i="9"/>
  <c r="IO12" i="9"/>
  <c r="IN12" i="9"/>
  <c r="IM12" i="9"/>
  <c r="IY12" i="9" s="1"/>
  <c r="IK12" i="9"/>
  <c r="IJ12" i="9"/>
  <c r="II12" i="9"/>
  <c r="IH12" i="9"/>
  <c r="IG12" i="9"/>
  <c r="IF12" i="9"/>
  <c r="IE12" i="9"/>
  <c r="ID12" i="9"/>
  <c r="IC12" i="9"/>
  <c r="IB12" i="9"/>
  <c r="IA12" i="9"/>
  <c r="HZ12" i="9"/>
  <c r="IL12" i="9" s="1"/>
  <c r="HX12" i="9"/>
  <c r="HW12" i="9"/>
  <c r="HV12" i="9"/>
  <c r="HU12" i="9"/>
  <c r="HT12" i="9"/>
  <c r="HS12" i="9"/>
  <c r="HR12" i="9"/>
  <c r="HQ12" i="9"/>
  <c r="HP12" i="9"/>
  <c r="HO12" i="9"/>
  <c r="HN12" i="9"/>
  <c r="HM12" i="9"/>
  <c r="HY12" i="9" s="1"/>
  <c r="HK12" i="9"/>
  <c r="HJ12" i="9"/>
  <c r="HI12" i="9"/>
  <c r="HH12" i="9"/>
  <c r="HG12" i="9"/>
  <c r="HF12" i="9"/>
  <c r="HE12" i="9"/>
  <c r="HD12" i="9"/>
  <c r="HC12" i="9"/>
  <c r="HB12" i="9"/>
  <c r="HA12" i="9"/>
  <c r="GZ12" i="9"/>
  <c r="HL12" i="9" s="1"/>
  <c r="GX12" i="9"/>
  <c r="GW12" i="9"/>
  <c r="GV12" i="9"/>
  <c r="GU12" i="9"/>
  <c r="GT12" i="9"/>
  <c r="GS12" i="9"/>
  <c r="GR12" i="9"/>
  <c r="GQ12" i="9"/>
  <c r="GP12" i="9"/>
  <c r="GO12" i="9"/>
  <c r="GN12" i="9"/>
  <c r="GM12" i="9"/>
  <c r="GY12" i="9" s="1"/>
  <c r="GK12" i="9"/>
  <c r="GJ12" i="9"/>
  <c r="GI12" i="9"/>
  <c r="GH12" i="9"/>
  <c r="GG12" i="9"/>
  <c r="GF12" i="9"/>
  <c r="GE12" i="9"/>
  <c r="GD12" i="9"/>
  <c r="GC12" i="9"/>
  <c r="GB12" i="9"/>
  <c r="GA12" i="9"/>
  <c r="FZ12" i="9"/>
  <c r="GL12" i="9" s="1"/>
  <c r="FX12" i="9"/>
  <c r="FW12" i="9"/>
  <c r="FV12" i="9"/>
  <c r="FU12" i="9"/>
  <c r="FT12" i="9"/>
  <c r="FS12" i="9"/>
  <c r="FR12" i="9"/>
  <c r="FQ12" i="9"/>
  <c r="FP12" i="9"/>
  <c r="FO12" i="9"/>
  <c r="FN12" i="9"/>
  <c r="FM12" i="9"/>
  <c r="FY12" i="9" s="1"/>
  <c r="FK12" i="9"/>
  <c r="FJ12" i="9"/>
  <c r="FI12" i="9"/>
  <c r="FH12" i="9"/>
  <c r="FG12" i="9"/>
  <c r="FF12" i="9"/>
  <c r="FE12" i="9"/>
  <c r="FD12" i="9"/>
  <c r="FC12" i="9"/>
  <c r="FB12" i="9"/>
  <c r="FA12" i="9"/>
  <c r="EZ12" i="9"/>
  <c r="FL12" i="9" s="1"/>
  <c r="EX12" i="9"/>
  <c r="EW12" i="9"/>
  <c r="EV12" i="9"/>
  <c r="EU12" i="9"/>
  <c r="ET12" i="9"/>
  <c r="ES12" i="9"/>
  <c r="ER12" i="9"/>
  <c r="EQ12" i="9"/>
  <c r="EP12" i="9"/>
  <c r="EO12" i="9"/>
  <c r="EN12" i="9"/>
  <c r="EM12" i="9"/>
  <c r="EY12" i="9" s="1"/>
  <c r="EK12" i="9"/>
  <c r="EJ12" i="9"/>
  <c r="EI12" i="9"/>
  <c r="EH12" i="9"/>
  <c r="EG12" i="9"/>
  <c r="EF12" i="9"/>
  <c r="EE12" i="9"/>
  <c r="ED12" i="9"/>
  <c r="EC12" i="9"/>
  <c r="EB12" i="9"/>
  <c r="EA12" i="9"/>
  <c r="DZ12" i="9"/>
  <c r="EL12" i="9" s="1"/>
  <c r="DX12" i="9"/>
  <c r="DW12" i="9"/>
  <c r="DV12" i="9"/>
  <c r="DU12" i="9"/>
  <c r="DT12" i="9"/>
  <c r="DS12" i="9"/>
  <c r="DR12" i="9"/>
  <c r="DQ12" i="9"/>
  <c r="DP12" i="9"/>
  <c r="DO12" i="9"/>
  <c r="DN12" i="9"/>
  <c r="DM12" i="9"/>
  <c r="DY12" i="9" s="1"/>
  <c r="DK12" i="9"/>
  <c r="DJ12" i="9"/>
  <c r="DI12" i="9"/>
  <c r="DH12" i="9"/>
  <c r="DG12" i="9"/>
  <c r="DF12" i="9"/>
  <c r="DE12" i="9"/>
  <c r="DD12" i="9"/>
  <c r="DC12" i="9"/>
  <c r="DB12" i="9"/>
  <c r="DA12" i="9"/>
  <c r="CZ12" i="9"/>
  <c r="DL12" i="9" s="1"/>
  <c r="CX12" i="9"/>
  <c r="CW12" i="9"/>
  <c r="CV12" i="9"/>
  <c r="CU12" i="9"/>
  <c r="CT12" i="9"/>
  <c r="CS12" i="9"/>
  <c r="CR12" i="9"/>
  <c r="CQ12" i="9"/>
  <c r="CP12" i="9"/>
  <c r="CO12" i="9"/>
  <c r="CN12" i="9"/>
  <c r="CM12" i="9"/>
  <c r="CY12" i="9" s="1"/>
  <c r="CK12" i="9"/>
  <c r="CJ12" i="9"/>
  <c r="CI12" i="9"/>
  <c r="CH12" i="9"/>
  <c r="CG12" i="9"/>
  <c r="CF12" i="9"/>
  <c r="CE12" i="9"/>
  <c r="CD12" i="9"/>
  <c r="CC12" i="9"/>
  <c r="CB12" i="9"/>
  <c r="CA12" i="9"/>
  <c r="BZ12" i="9"/>
  <c r="CL12" i="9" s="1"/>
  <c r="BX12" i="9"/>
  <c r="BW12" i="9"/>
  <c r="BV12" i="9"/>
  <c r="BU12" i="9"/>
  <c r="BT12" i="9"/>
  <c r="BS12" i="9"/>
  <c r="BR12" i="9"/>
  <c r="BQ12" i="9"/>
  <c r="BP12" i="9"/>
  <c r="BO12" i="9"/>
  <c r="BN12" i="9"/>
  <c r="BM12" i="9"/>
  <c r="BY12" i="9" s="1"/>
  <c r="BK12" i="9"/>
  <c r="BJ12" i="9"/>
  <c r="BI12" i="9"/>
  <c r="BH12" i="9"/>
  <c r="BG12" i="9"/>
  <c r="BF12" i="9"/>
  <c r="BE12" i="9"/>
  <c r="BD12" i="9"/>
  <c r="BC12" i="9"/>
  <c r="BB12" i="9"/>
  <c r="BA12" i="9"/>
  <c r="AZ12" i="9"/>
  <c r="BL12" i="9" s="1"/>
  <c r="AX12" i="9"/>
  <c r="AW12" i="9"/>
  <c r="AV12" i="9"/>
  <c r="AU12" i="9"/>
  <c r="AT12" i="9"/>
  <c r="AS12" i="9"/>
  <c r="AR12" i="9"/>
  <c r="AQ12" i="9"/>
  <c r="AP12" i="9"/>
  <c r="AO12" i="9"/>
  <c r="AN12" i="9"/>
  <c r="AM12" i="9"/>
  <c r="AY12" i="9" s="1"/>
  <c r="AK12" i="9"/>
  <c r="AJ12" i="9"/>
  <c r="AI12" i="9"/>
  <c r="AH12" i="9"/>
  <c r="AG12" i="9"/>
  <c r="AF12" i="9"/>
  <c r="AE12" i="9"/>
  <c r="AD12" i="9"/>
  <c r="AC12" i="9"/>
  <c r="AB12" i="9"/>
  <c r="AA12" i="9"/>
  <c r="Z12" i="9"/>
  <c r="AL12" i="9" s="1"/>
  <c r="X12" i="9"/>
  <c r="W12" i="9"/>
  <c r="V12" i="9"/>
  <c r="U12" i="9"/>
  <c r="T12" i="9"/>
  <c r="S12" i="9"/>
  <c r="R12" i="9"/>
  <c r="Q12" i="9"/>
  <c r="P12" i="9"/>
  <c r="O12" i="9"/>
  <c r="N12" i="9"/>
  <c r="M12" i="9"/>
  <c r="Y12" i="9" s="1"/>
  <c r="OK11" i="9"/>
  <c r="OJ11" i="9"/>
  <c r="OI11" i="9"/>
  <c r="OH11" i="9"/>
  <c r="OG11" i="9"/>
  <c r="OF11" i="9"/>
  <c r="OE11" i="9"/>
  <c r="OD11" i="9"/>
  <c r="OC11" i="9"/>
  <c r="OB11" i="9"/>
  <c r="OA11" i="9"/>
  <c r="NZ11" i="9"/>
  <c r="OL11" i="9" s="1"/>
  <c r="NX11" i="9"/>
  <c r="NW11" i="9"/>
  <c r="NV11" i="9"/>
  <c r="NU11" i="9"/>
  <c r="NT11" i="9"/>
  <c r="NS11" i="9"/>
  <c r="NR11" i="9"/>
  <c r="NQ11" i="9"/>
  <c r="NP11" i="9"/>
  <c r="NO11" i="9"/>
  <c r="NN11" i="9"/>
  <c r="NM11" i="9"/>
  <c r="NY11" i="9" s="1"/>
  <c r="NK11" i="9"/>
  <c r="NJ11" i="9"/>
  <c r="NI11" i="9"/>
  <c r="NH11" i="9"/>
  <c r="NG11" i="9"/>
  <c r="NF11" i="9"/>
  <c r="NE11" i="9"/>
  <c r="ND11" i="9"/>
  <c r="NC11" i="9"/>
  <c r="NB11" i="9"/>
  <c r="NA11" i="9"/>
  <c r="MZ11" i="9"/>
  <c r="NL11" i="9" s="1"/>
  <c r="MX11" i="9"/>
  <c r="MW11" i="9"/>
  <c r="MV11" i="9"/>
  <c r="MU11" i="9"/>
  <c r="MT11" i="9"/>
  <c r="MS11" i="9"/>
  <c r="MR11" i="9"/>
  <c r="MQ11" i="9"/>
  <c r="MP11" i="9"/>
  <c r="MO11" i="9"/>
  <c r="MN11" i="9"/>
  <c r="MM11" i="9"/>
  <c r="MY11" i="9" s="1"/>
  <c r="MK11" i="9"/>
  <c r="MJ11" i="9"/>
  <c r="MI11" i="9"/>
  <c r="MH11" i="9"/>
  <c r="MG11" i="9"/>
  <c r="MF11" i="9"/>
  <c r="ME11" i="9"/>
  <c r="MD11" i="9"/>
  <c r="MC11" i="9"/>
  <c r="MB11" i="9"/>
  <c r="MA11" i="9"/>
  <c r="LZ11" i="9"/>
  <c r="ML11" i="9" s="1"/>
  <c r="LX11" i="9"/>
  <c r="LW11" i="9"/>
  <c r="LV11" i="9"/>
  <c r="LU11" i="9"/>
  <c r="LT11" i="9"/>
  <c r="LS11" i="9"/>
  <c r="LR11" i="9"/>
  <c r="LQ11" i="9"/>
  <c r="LP11" i="9"/>
  <c r="LO11" i="9"/>
  <c r="LN11" i="9"/>
  <c r="LM11" i="9"/>
  <c r="LY11" i="9" s="1"/>
  <c r="LK11" i="9"/>
  <c r="LJ11" i="9"/>
  <c r="LI11" i="9"/>
  <c r="LH11" i="9"/>
  <c r="LG11" i="9"/>
  <c r="LF11" i="9"/>
  <c r="LE11" i="9"/>
  <c r="LD11" i="9"/>
  <c r="LC11" i="9"/>
  <c r="LB11" i="9"/>
  <c r="LA11" i="9"/>
  <c r="KZ11" i="9"/>
  <c r="LL11" i="9" s="1"/>
  <c r="KX11" i="9"/>
  <c r="KW11" i="9"/>
  <c r="KV11" i="9"/>
  <c r="KU11" i="9"/>
  <c r="KT11" i="9"/>
  <c r="KS11" i="9"/>
  <c r="KR11" i="9"/>
  <c r="KQ11" i="9"/>
  <c r="KP11" i="9"/>
  <c r="KO11" i="9"/>
  <c r="KN11" i="9"/>
  <c r="KM11" i="9"/>
  <c r="KY11" i="9" s="1"/>
  <c r="KK11" i="9"/>
  <c r="KJ11" i="9"/>
  <c r="KI11" i="9"/>
  <c r="KH11" i="9"/>
  <c r="KG11" i="9"/>
  <c r="KF11" i="9"/>
  <c r="KE11" i="9"/>
  <c r="KD11" i="9"/>
  <c r="KC11" i="9"/>
  <c r="KB11" i="9"/>
  <c r="KA11" i="9"/>
  <c r="JZ11" i="9"/>
  <c r="KL11" i="9" s="1"/>
  <c r="JX11" i="9"/>
  <c r="JW11" i="9"/>
  <c r="JV11" i="9"/>
  <c r="JU11" i="9"/>
  <c r="JT11" i="9"/>
  <c r="JS11" i="9"/>
  <c r="JR11" i="9"/>
  <c r="JQ11" i="9"/>
  <c r="JP11" i="9"/>
  <c r="JO11" i="9"/>
  <c r="JN11" i="9"/>
  <c r="JM11" i="9"/>
  <c r="JY11" i="9" s="1"/>
  <c r="JK11" i="9"/>
  <c r="JJ11" i="9"/>
  <c r="JI11" i="9"/>
  <c r="JH11" i="9"/>
  <c r="JG11" i="9"/>
  <c r="JF11" i="9"/>
  <c r="JE11" i="9"/>
  <c r="JD11" i="9"/>
  <c r="JC11" i="9"/>
  <c r="JB11" i="9"/>
  <c r="JA11" i="9"/>
  <c r="IZ11" i="9"/>
  <c r="JL11" i="9" s="1"/>
  <c r="IX11" i="9"/>
  <c r="IW11" i="9"/>
  <c r="IV11" i="9"/>
  <c r="IU11" i="9"/>
  <c r="IT11" i="9"/>
  <c r="IS11" i="9"/>
  <c r="IR11" i="9"/>
  <c r="IQ11" i="9"/>
  <c r="IP11" i="9"/>
  <c r="IO11" i="9"/>
  <c r="IN11" i="9"/>
  <c r="IM11" i="9"/>
  <c r="IY11" i="9" s="1"/>
  <c r="IK11" i="9"/>
  <c r="IJ11" i="9"/>
  <c r="II11" i="9"/>
  <c r="IH11" i="9"/>
  <c r="IG11" i="9"/>
  <c r="IF11" i="9"/>
  <c r="IE11" i="9"/>
  <c r="ID11" i="9"/>
  <c r="IC11" i="9"/>
  <c r="IB11" i="9"/>
  <c r="IA11" i="9"/>
  <c r="HZ11" i="9"/>
  <c r="IL11" i="9" s="1"/>
  <c r="HX11" i="9"/>
  <c r="HW11" i="9"/>
  <c r="HV11" i="9"/>
  <c r="HU11" i="9"/>
  <c r="HT11" i="9"/>
  <c r="HS11" i="9"/>
  <c r="HR11" i="9"/>
  <c r="HQ11" i="9"/>
  <c r="HP11" i="9"/>
  <c r="HO11" i="9"/>
  <c r="HN11" i="9"/>
  <c r="HM11" i="9"/>
  <c r="HY11" i="9" s="1"/>
  <c r="HK11" i="9"/>
  <c r="HJ11" i="9"/>
  <c r="HI11" i="9"/>
  <c r="HH11" i="9"/>
  <c r="HG11" i="9"/>
  <c r="HF11" i="9"/>
  <c r="HE11" i="9"/>
  <c r="HD11" i="9"/>
  <c r="HC11" i="9"/>
  <c r="HB11" i="9"/>
  <c r="HA11" i="9"/>
  <c r="GZ11" i="9"/>
  <c r="HL11" i="9" s="1"/>
  <c r="GX11" i="9"/>
  <c r="GW11" i="9"/>
  <c r="GV11" i="9"/>
  <c r="GU11" i="9"/>
  <c r="GT11" i="9"/>
  <c r="GS11" i="9"/>
  <c r="GR11" i="9"/>
  <c r="GQ11" i="9"/>
  <c r="GP11" i="9"/>
  <c r="GO11" i="9"/>
  <c r="GN11" i="9"/>
  <c r="GM11" i="9"/>
  <c r="GY11" i="9" s="1"/>
  <c r="GK11" i="9"/>
  <c r="GJ11" i="9"/>
  <c r="GI11" i="9"/>
  <c r="GH11" i="9"/>
  <c r="GG11" i="9"/>
  <c r="GF11" i="9"/>
  <c r="GE11" i="9"/>
  <c r="GD11" i="9"/>
  <c r="GC11" i="9"/>
  <c r="GB11" i="9"/>
  <c r="GA11" i="9"/>
  <c r="FZ11" i="9"/>
  <c r="GL11" i="9" s="1"/>
  <c r="FX11" i="9"/>
  <c r="FW11" i="9"/>
  <c r="FV11" i="9"/>
  <c r="FU11" i="9"/>
  <c r="FT11" i="9"/>
  <c r="FS11" i="9"/>
  <c r="FR11" i="9"/>
  <c r="FQ11" i="9"/>
  <c r="FP11" i="9"/>
  <c r="FO11" i="9"/>
  <c r="FN11" i="9"/>
  <c r="FM11" i="9"/>
  <c r="FY11" i="9" s="1"/>
  <c r="FK11" i="9"/>
  <c r="FJ11" i="9"/>
  <c r="FI11" i="9"/>
  <c r="FH11" i="9"/>
  <c r="FG11" i="9"/>
  <c r="FF11" i="9"/>
  <c r="FE11" i="9"/>
  <c r="FD11" i="9"/>
  <c r="FC11" i="9"/>
  <c r="FB11" i="9"/>
  <c r="FA11" i="9"/>
  <c r="EZ11" i="9"/>
  <c r="FL11" i="9" s="1"/>
  <c r="EX11" i="9"/>
  <c r="EW11" i="9"/>
  <c r="EV11" i="9"/>
  <c r="EU11" i="9"/>
  <c r="ET11" i="9"/>
  <c r="ES11" i="9"/>
  <c r="ER11" i="9"/>
  <c r="EQ11" i="9"/>
  <c r="EP11" i="9"/>
  <c r="EO11" i="9"/>
  <c r="EN11" i="9"/>
  <c r="EM11" i="9"/>
  <c r="EY11" i="9" s="1"/>
  <c r="EK11" i="9"/>
  <c r="EJ11" i="9"/>
  <c r="EI11" i="9"/>
  <c r="EH11" i="9"/>
  <c r="EG11" i="9"/>
  <c r="EF11" i="9"/>
  <c r="EE11" i="9"/>
  <c r="ED11" i="9"/>
  <c r="EC11" i="9"/>
  <c r="EB11" i="9"/>
  <c r="EA11" i="9"/>
  <c r="DZ11" i="9"/>
  <c r="EL11" i="9" s="1"/>
  <c r="DX11" i="9"/>
  <c r="DW11" i="9"/>
  <c r="DV11" i="9"/>
  <c r="DU11" i="9"/>
  <c r="DT11" i="9"/>
  <c r="DS11" i="9"/>
  <c r="DR11" i="9"/>
  <c r="DQ11" i="9"/>
  <c r="DP11" i="9"/>
  <c r="DO11" i="9"/>
  <c r="DN11" i="9"/>
  <c r="DM11" i="9"/>
  <c r="DY11" i="9" s="1"/>
  <c r="DK11" i="9"/>
  <c r="DJ11" i="9"/>
  <c r="DI11" i="9"/>
  <c r="DH11" i="9"/>
  <c r="DG11" i="9"/>
  <c r="DF11" i="9"/>
  <c r="DE11" i="9"/>
  <c r="DD11" i="9"/>
  <c r="DC11" i="9"/>
  <c r="DB11" i="9"/>
  <c r="DA11" i="9"/>
  <c r="CZ11" i="9"/>
  <c r="DL11" i="9" s="1"/>
  <c r="CX11" i="9"/>
  <c r="CW11" i="9"/>
  <c r="CV11" i="9"/>
  <c r="CU11" i="9"/>
  <c r="CT11" i="9"/>
  <c r="CS11" i="9"/>
  <c r="CR11" i="9"/>
  <c r="CQ11" i="9"/>
  <c r="CP11" i="9"/>
  <c r="CO11" i="9"/>
  <c r="CN11" i="9"/>
  <c r="CM11" i="9"/>
  <c r="CY11" i="9" s="1"/>
  <c r="CK11" i="9"/>
  <c r="CJ11" i="9"/>
  <c r="CI11" i="9"/>
  <c r="CH11" i="9"/>
  <c r="CG11" i="9"/>
  <c r="CF11" i="9"/>
  <c r="CE11" i="9"/>
  <c r="CD11" i="9"/>
  <c r="CC11" i="9"/>
  <c r="CB11" i="9"/>
  <c r="CA11" i="9"/>
  <c r="BZ11" i="9"/>
  <c r="CL11" i="9" s="1"/>
  <c r="BX11" i="9"/>
  <c r="BW11" i="9"/>
  <c r="BV11" i="9"/>
  <c r="BU11" i="9"/>
  <c r="BT11" i="9"/>
  <c r="BS11" i="9"/>
  <c r="BR11" i="9"/>
  <c r="BQ11" i="9"/>
  <c r="BP11" i="9"/>
  <c r="BO11" i="9"/>
  <c r="BN11" i="9"/>
  <c r="BM11" i="9"/>
  <c r="BY11" i="9" s="1"/>
  <c r="BK11" i="9"/>
  <c r="BJ11" i="9"/>
  <c r="BI11" i="9"/>
  <c r="BH11" i="9"/>
  <c r="BG11" i="9"/>
  <c r="BF11" i="9"/>
  <c r="BE11" i="9"/>
  <c r="BD11" i="9"/>
  <c r="BC11" i="9"/>
  <c r="BB11" i="9"/>
  <c r="BA11" i="9"/>
  <c r="AZ11" i="9"/>
  <c r="BL11" i="9" s="1"/>
  <c r="AX11" i="9"/>
  <c r="AW11" i="9"/>
  <c r="AV11" i="9"/>
  <c r="AU11" i="9"/>
  <c r="AT11" i="9"/>
  <c r="AS11" i="9"/>
  <c r="AR11" i="9"/>
  <c r="AQ11" i="9"/>
  <c r="AP11" i="9"/>
  <c r="AO11" i="9"/>
  <c r="AN11" i="9"/>
  <c r="AM11" i="9"/>
  <c r="AY11" i="9" s="1"/>
  <c r="AK11" i="9"/>
  <c r="AJ11" i="9"/>
  <c r="AI11" i="9"/>
  <c r="AH11" i="9"/>
  <c r="AG11" i="9"/>
  <c r="AF11" i="9"/>
  <c r="AE11" i="9"/>
  <c r="AD11" i="9"/>
  <c r="AC11" i="9"/>
  <c r="AB11" i="9"/>
  <c r="AA11" i="9"/>
  <c r="Z11" i="9"/>
  <c r="AL11" i="9" s="1"/>
  <c r="X11" i="9"/>
  <c r="W11" i="9"/>
  <c r="V11" i="9"/>
  <c r="U11" i="9"/>
  <c r="T11" i="9"/>
  <c r="S11" i="9"/>
  <c r="R11" i="9"/>
  <c r="Q11" i="9"/>
  <c r="P11" i="9"/>
  <c r="O11" i="9"/>
  <c r="N11" i="9"/>
  <c r="M11" i="9"/>
  <c r="Y11" i="9" s="1"/>
  <c r="OK10" i="9"/>
  <c r="OJ10" i="9"/>
  <c r="OI10" i="9"/>
  <c r="OH10" i="9"/>
  <c r="OG10" i="9"/>
  <c r="OF10" i="9"/>
  <c r="OE10" i="9"/>
  <c r="OD10" i="9"/>
  <c r="OC10" i="9"/>
  <c r="OB10" i="9"/>
  <c r="OA10" i="9"/>
  <c r="NZ10" i="9"/>
  <c r="OL10" i="9" s="1"/>
  <c r="NX10" i="9"/>
  <c r="NW10" i="9"/>
  <c r="NV10" i="9"/>
  <c r="NU10" i="9"/>
  <c r="NT10" i="9"/>
  <c r="NS10" i="9"/>
  <c r="NR10" i="9"/>
  <c r="NQ10" i="9"/>
  <c r="NP10" i="9"/>
  <c r="NO10" i="9"/>
  <c r="NN10" i="9"/>
  <c r="NM10" i="9"/>
  <c r="NY10" i="9" s="1"/>
  <c r="NK10" i="9"/>
  <c r="NJ10" i="9"/>
  <c r="NI10" i="9"/>
  <c r="NH10" i="9"/>
  <c r="NG10" i="9"/>
  <c r="NF10" i="9"/>
  <c r="NE10" i="9"/>
  <c r="ND10" i="9"/>
  <c r="NC10" i="9"/>
  <c r="NB10" i="9"/>
  <c r="NA10" i="9"/>
  <c r="MZ10" i="9"/>
  <c r="NL10" i="9" s="1"/>
  <c r="MX10" i="9"/>
  <c r="MW10" i="9"/>
  <c r="MV10" i="9"/>
  <c r="MU10" i="9"/>
  <c r="MT10" i="9"/>
  <c r="MS10" i="9"/>
  <c r="MR10" i="9"/>
  <c r="MQ10" i="9"/>
  <c r="MP10" i="9"/>
  <c r="MO10" i="9"/>
  <c r="MN10" i="9"/>
  <c r="MM10" i="9"/>
  <c r="MY10" i="9" s="1"/>
  <c r="MK10" i="9"/>
  <c r="MJ10" i="9"/>
  <c r="MI10" i="9"/>
  <c r="MH10" i="9"/>
  <c r="MG10" i="9"/>
  <c r="MF10" i="9"/>
  <c r="ME10" i="9"/>
  <c r="MD10" i="9"/>
  <c r="MC10" i="9"/>
  <c r="MB10" i="9"/>
  <c r="MA10" i="9"/>
  <c r="LZ10" i="9"/>
  <c r="ML10" i="9" s="1"/>
  <c r="LX10" i="9"/>
  <c r="LW10" i="9"/>
  <c r="LV10" i="9"/>
  <c r="LU10" i="9"/>
  <c r="LT10" i="9"/>
  <c r="LS10" i="9"/>
  <c r="LR10" i="9"/>
  <c r="LQ10" i="9"/>
  <c r="LP10" i="9"/>
  <c r="LO10" i="9"/>
  <c r="LN10" i="9"/>
  <c r="LM10" i="9"/>
  <c r="LY10" i="9" s="1"/>
  <c r="LK10" i="9"/>
  <c r="LJ10" i="9"/>
  <c r="LI10" i="9"/>
  <c r="LH10" i="9"/>
  <c r="LG10" i="9"/>
  <c r="LF10" i="9"/>
  <c r="LE10" i="9"/>
  <c r="LD10" i="9"/>
  <c r="LC10" i="9"/>
  <c r="LB10" i="9"/>
  <c r="LA10" i="9"/>
  <c r="KZ10" i="9"/>
  <c r="LL10" i="9" s="1"/>
  <c r="KX10" i="9"/>
  <c r="KW10" i="9"/>
  <c r="KV10" i="9"/>
  <c r="KU10" i="9"/>
  <c r="KT10" i="9"/>
  <c r="KS10" i="9"/>
  <c r="KR10" i="9"/>
  <c r="KQ10" i="9"/>
  <c r="KP10" i="9"/>
  <c r="KO10" i="9"/>
  <c r="KN10" i="9"/>
  <c r="KM10" i="9"/>
  <c r="KY10" i="9" s="1"/>
  <c r="KK10" i="9"/>
  <c r="KJ10" i="9"/>
  <c r="KI10" i="9"/>
  <c r="KH10" i="9"/>
  <c r="KG10" i="9"/>
  <c r="KF10" i="9"/>
  <c r="KE10" i="9"/>
  <c r="KD10" i="9"/>
  <c r="KC10" i="9"/>
  <c r="KB10" i="9"/>
  <c r="KA10" i="9"/>
  <c r="JZ10" i="9"/>
  <c r="KL10" i="9" s="1"/>
  <c r="JX10" i="9"/>
  <c r="JW10" i="9"/>
  <c r="JV10" i="9"/>
  <c r="JU10" i="9"/>
  <c r="JT10" i="9"/>
  <c r="JS10" i="9"/>
  <c r="JR10" i="9"/>
  <c r="JQ10" i="9"/>
  <c r="JP10" i="9"/>
  <c r="JO10" i="9"/>
  <c r="JN10" i="9"/>
  <c r="JM10" i="9"/>
  <c r="JY10" i="9" s="1"/>
  <c r="JK10" i="9"/>
  <c r="JJ10" i="9"/>
  <c r="JI10" i="9"/>
  <c r="JH10" i="9"/>
  <c r="JG10" i="9"/>
  <c r="JF10" i="9"/>
  <c r="JE10" i="9"/>
  <c r="JD10" i="9"/>
  <c r="JC10" i="9"/>
  <c r="JB10" i="9"/>
  <c r="JA10" i="9"/>
  <c r="IZ10" i="9"/>
  <c r="JL10" i="9" s="1"/>
  <c r="IX10" i="9"/>
  <c r="IW10" i="9"/>
  <c r="IV10" i="9"/>
  <c r="IU10" i="9"/>
  <c r="IT10" i="9"/>
  <c r="IS10" i="9"/>
  <c r="IR10" i="9"/>
  <c r="IQ10" i="9"/>
  <c r="IP10" i="9"/>
  <c r="IO10" i="9"/>
  <c r="IN10" i="9"/>
  <c r="IM10" i="9"/>
  <c r="IY10" i="9" s="1"/>
  <c r="IK10" i="9"/>
  <c r="IJ10" i="9"/>
  <c r="II10" i="9"/>
  <c r="IH10" i="9"/>
  <c r="IG10" i="9"/>
  <c r="IF10" i="9"/>
  <c r="IE10" i="9"/>
  <c r="ID10" i="9"/>
  <c r="IC10" i="9"/>
  <c r="IB10" i="9"/>
  <c r="IA10" i="9"/>
  <c r="HZ10" i="9"/>
  <c r="IL10" i="9" s="1"/>
  <c r="HX10" i="9"/>
  <c r="HW10" i="9"/>
  <c r="HV10" i="9"/>
  <c r="HU10" i="9"/>
  <c r="HT10" i="9"/>
  <c r="HS10" i="9"/>
  <c r="HR10" i="9"/>
  <c r="HQ10" i="9"/>
  <c r="HP10" i="9"/>
  <c r="HO10" i="9"/>
  <c r="HN10" i="9"/>
  <c r="HM10" i="9"/>
  <c r="HY10" i="9" s="1"/>
  <c r="HK10" i="9"/>
  <c r="HJ10" i="9"/>
  <c r="HI10" i="9"/>
  <c r="HH10" i="9"/>
  <c r="HG10" i="9"/>
  <c r="HF10" i="9"/>
  <c r="HE10" i="9"/>
  <c r="HD10" i="9"/>
  <c r="HC10" i="9"/>
  <c r="HB10" i="9"/>
  <c r="HA10" i="9"/>
  <c r="GZ10" i="9"/>
  <c r="HL10" i="9" s="1"/>
  <c r="GX10" i="9"/>
  <c r="GW10" i="9"/>
  <c r="GV10" i="9"/>
  <c r="GU10" i="9"/>
  <c r="GT10" i="9"/>
  <c r="GS10" i="9"/>
  <c r="GR10" i="9"/>
  <c r="GQ10" i="9"/>
  <c r="GP10" i="9"/>
  <c r="GO10" i="9"/>
  <c r="GN10" i="9"/>
  <c r="GM10" i="9"/>
  <c r="GY10" i="9" s="1"/>
  <c r="GK10" i="9"/>
  <c r="GJ10" i="9"/>
  <c r="GI10" i="9"/>
  <c r="GH10" i="9"/>
  <c r="GG10" i="9"/>
  <c r="GF10" i="9"/>
  <c r="GE10" i="9"/>
  <c r="GD10" i="9"/>
  <c r="GC10" i="9"/>
  <c r="GB10" i="9"/>
  <c r="GA10" i="9"/>
  <c r="FZ10" i="9"/>
  <c r="GL10" i="9" s="1"/>
  <c r="FX10" i="9"/>
  <c r="FW10" i="9"/>
  <c r="FV10" i="9"/>
  <c r="FU10" i="9"/>
  <c r="FT10" i="9"/>
  <c r="FS10" i="9"/>
  <c r="FR10" i="9"/>
  <c r="FQ10" i="9"/>
  <c r="FP10" i="9"/>
  <c r="FO10" i="9"/>
  <c r="FN10" i="9"/>
  <c r="FM10" i="9"/>
  <c r="FY10" i="9" s="1"/>
  <c r="FK10" i="9"/>
  <c r="FJ10" i="9"/>
  <c r="FI10" i="9"/>
  <c r="FH10" i="9"/>
  <c r="FG10" i="9"/>
  <c r="FF10" i="9"/>
  <c r="FE10" i="9"/>
  <c r="FD10" i="9"/>
  <c r="FC10" i="9"/>
  <c r="FB10" i="9"/>
  <c r="FA10" i="9"/>
  <c r="EZ10" i="9"/>
  <c r="FL10" i="9" s="1"/>
  <c r="EX10" i="9"/>
  <c r="EW10" i="9"/>
  <c r="EV10" i="9"/>
  <c r="EU10" i="9"/>
  <c r="ET10" i="9"/>
  <c r="ES10" i="9"/>
  <c r="ER10" i="9"/>
  <c r="EQ10" i="9"/>
  <c r="EP10" i="9"/>
  <c r="EO10" i="9"/>
  <c r="EN10" i="9"/>
  <c r="EM10" i="9"/>
  <c r="EY10" i="9" s="1"/>
  <c r="EK10" i="9"/>
  <c r="EJ10" i="9"/>
  <c r="EI10" i="9"/>
  <c r="EH10" i="9"/>
  <c r="EG10" i="9"/>
  <c r="EF10" i="9"/>
  <c r="EE10" i="9"/>
  <c r="ED10" i="9"/>
  <c r="EC10" i="9"/>
  <c r="EB10" i="9"/>
  <c r="EA10" i="9"/>
  <c r="DZ10" i="9"/>
  <c r="EL10" i="9" s="1"/>
  <c r="DX10" i="9"/>
  <c r="DW10" i="9"/>
  <c r="DV10" i="9"/>
  <c r="DU10" i="9"/>
  <c r="DT10" i="9"/>
  <c r="DS10" i="9"/>
  <c r="DR10" i="9"/>
  <c r="DQ10" i="9"/>
  <c r="DP10" i="9"/>
  <c r="DO10" i="9"/>
  <c r="DN10" i="9"/>
  <c r="DM10" i="9"/>
  <c r="DY10" i="9" s="1"/>
  <c r="DK10" i="9"/>
  <c r="DJ10" i="9"/>
  <c r="DI10" i="9"/>
  <c r="DH10" i="9"/>
  <c r="DG10" i="9"/>
  <c r="DF10" i="9"/>
  <c r="DE10" i="9"/>
  <c r="DD10" i="9"/>
  <c r="DC10" i="9"/>
  <c r="DB10" i="9"/>
  <c r="DA10" i="9"/>
  <c r="CZ10" i="9"/>
  <c r="DL10" i="9" s="1"/>
  <c r="CX10" i="9"/>
  <c r="CW10" i="9"/>
  <c r="CV10" i="9"/>
  <c r="CU10" i="9"/>
  <c r="CT10" i="9"/>
  <c r="CS10" i="9"/>
  <c r="CR10" i="9"/>
  <c r="CQ10" i="9"/>
  <c r="CP10" i="9"/>
  <c r="CO10" i="9"/>
  <c r="CN10" i="9"/>
  <c r="CM10" i="9"/>
  <c r="CY10" i="9" s="1"/>
  <c r="CK10" i="9"/>
  <c r="CJ10" i="9"/>
  <c r="CI10" i="9"/>
  <c r="CH10" i="9"/>
  <c r="CG10" i="9"/>
  <c r="CF10" i="9"/>
  <c r="CE10" i="9"/>
  <c r="CD10" i="9"/>
  <c r="CC10" i="9"/>
  <c r="CB10" i="9"/>
  <c r="CA10" i="9"/>
  <c r="BZ10" i="9"/>
  <c r="CL10" i="9" s="1"/>
  <c r="BX10" i="9"/>
  <c r="BW10" i="9"/>
  <c r="BV10" i="9"/>
  <c r="BU10" i="9"/>
  <c r="BT10" i="9"/>
  <c r="BS10" i="9"/>
  <c r="BR10" i="9"/>
  <c r="BQ10" i="9"/>
  <c r="BP10" i="9"/>
  <c r="BO10" i="9"/>
  <c r="BN10" i="9"/>
  <c r="BM10" i="9"/>
  <c r="BY10" i="9" s="1"/>
  <c r="BK10" i="9"/>
  <c r="BJ10" i="9"/>
  <c r="BI10" i="9"/>
  <c r="BH10" i="9"/>
  <c r="BG10" i="9"/>
  <c r="BF10" i="9"/>
  <c r="BE10" i="9"/>
  <c r="BD10" i="9"/>
  <c r="BC10" i="9"/>
  <c r="BB10" i="9"/>
  <c r="BA10" i="9"/>
  <c r="AZ10" i="9"/>
  <c r="BL10" i="9" s="1"/>
  <c r="AX10" i="9"/>
  <c r="AW10" i="9"/>
  <c r="AV10" i="9"/>
  <c r="AU10" i="9"/>
  <c r="AT10" i="9"/>
  <c r="AS10" i="9"/>
  <c r="AR10" i="9"/>
  <c r="AQ10" i="9"/>
  <c r="AP10" i="9"/>
  <c r="AO10" i="9"/>
  <c r="AN10" i="9"/>
  <c r="AM10" i="9"/>
  <c r="AY10" i="9" s="1"/>
  <c r="AK10" i="9"/>
  <c r="AJ10" i="9"/>
  <c r="AI10" i="9"/>
  <c r="AH10" i="9"/>
  <c r="AG10" i="9"/>
  <c r="AF10" i="9"/>
  <c r="AE10" i="9"/>
  <c r="AD10" i="9"/>
  <c r="AC10" i="9"/>
  <c r="AB10" i="9"/>
  <c r="AA10" i="9"/>
  <c r="Z10" i="9"/>
  <c r="AL10" i="9" s="1"/>
  <c r="X10" i="9"/>
  <c r="W10" i="9"/>
  <c r="V10" i="9"/>
  <c r="U10" i="9"/>
  <c r="T10" i="9"/>
  <c r="S10" i="9"/>
  <c r="R10" i="9"/>
  <c r="Q10" i="9"/>
  <c r="P10" i="9"/>
  <c r="O10" i="9"/>
  <c r="N10" i="9"/>
  <c r="M10" i="9"/>
  <c r="Y10" i="9" s="1"/>
  <c r="OK9" i="9"/>
  <c r="OJ9" i="9"/>
  <c r="OI9" i="9"/>
  <c r="OH9" i="9"/>
  <c r="OG9" i="9"/>
  <c r="OF9" i="9"/>
  <c r="OE9" i="9"/>
  <c r="OD9" i="9"/>
  <c r="OC9" i="9"/>
  <c r="OB9" i="9"/>
  <c r="OA9" i="9"/>
  <c r="NZ9" i="9"/>
  <c r="OL9" i="9" s="1"/>
  <c r="NX9" i="9"/>
  <c r="NW9" i="9"/>
  <c r="NV9" i="9"/>
  <c r="NU9" i="9"/>
  <c r="NT9" i="9"/>
  <c r="NS9" i="9"/>
  <c r="NR9" i="9"/>
  <c r="NQ9" i="9"/>
  <c r="NP9" i="9"/>
  <c r="NO9" i="9"/>
  <c r="NN9" i="9"/>
  <c r="NM9" i="9"/>
  <c r="NY9" i="9" s="1"/>
  <c r="NK9" i="9"/>
  <c r="NJ9" i="9"/>
  <c r="NI9" i="9"/>
  <c r="NH9" i="9"/>
  <c r="NG9" i="9"/>
  <c r="NF9" i="9"/>
  <c r="NE9" i="9"/>
  <c r="ND9" i="9"/>
  <c r="NC9" i="9"/>
  <c r="NB9" i="9"/>
  <c r="NA9" i="9"/>
  <c r="MZ9" i="9"/>
  <c r="NL9" i="9" s="1"/>
  <c r="MX9" i="9"/>
  <c r="MW9" i="9"/>
  <c r="MV9" i="9"/>
  <c r="MU9" i="9"/>
  <c r="MT9" i="9"/>
  <c r="MS9" i="9"/>
  <c r="MR9" i="9"/>
  <c r="MQ9" i="9"/>
  <c r="MP9" i="9"/>
  <c r="MO9" i="9"/>
  <c r="MN9" i="9"/>
  <c r="MM9" i="9"/>
  <c r="MY9" i="9" s="1"/>
  <c r="MK9" i="9"/>
  <c r="MJ9" i="9"/>
  <c r="MI9" i="9"/>
  <c r="MH9" i="9"/>
  <c r="MG9" i="9"/>
  <c r="MF9" i="9"/>
  <c r="ME9" i="9"/>
  <c r="MD9" i="9"/>
  <c r="MC9" i="9"/>
  <c r="MB9" i="9"/>
  <c r="MA9" i="9"/>
  <c r="LZ9" i="9"/>
  <c r="ML9" i="9" s="1"/>
  <c r="LX9" i="9"/>
  <c r="LW9" i="9"/>
  <c r="LV9" i="9"/>
  <c r="LU9" i="9"/>
  <c r="LT9" i="9"/>
  <c r="LS9" i="9"/>
  <c r="LR9" i="9"/>
  <c r="LQ9" i="9"/>
  <c r="LP9" i="9"/>
  <c r="LO9" i="9"/>
  <c r="LN9" i="9"/>
  <c r="LM9" i="9"/>
  <c r="LY9" i="9" s="1"/>
  <c r="LK9" i="9"/>
  <c r="LJ9" i="9"/>
  <c r="LI9" i="9"/>
  <c r="LH9" i="9"/>
  <c r="LG9" i="9"/>
  <c r="LF9" i="9"/>
  <c r="LE9" i="9"/>
  <c r="LD9" i="9"/>
  <c r="LC9" i="9"/>
  <c r="LB9" i="9"/>
  <c r="LA9" i="9"/>
  <c r="KZ9" i="9"/>
  <c r="LL9" i="9" s="1"/>
  <c r="KX9" i="9"/>
  <c r="KW9" i="9"/>
  <c r="KV9" i="9"/>
  <c r="KU9" i="9"/>
  <c r="KT9" i="9"/>
  <c r="KS9" i="9"/>
  <c r="KR9" i="9"/>
  <c r="KQ9" i="9"/>
  <c r="KP9" i="9"/>
  <c r="KO9" i="9"/>
  <c r="KN9" i="9"/>
  <c r="KM9" i="9"/>
  <c r="KY9" i="9" s="1"/>
  <c r="KK9" i="9"/>
  <c r="KJ9" i="9"/>
  <c r="KI9" i="9"/>
  <c r="KH9" i="9"/>
  <c r="KG9" i="9"/>
  <c r="KF9" i="9"/>
  <c r="KE9" i="9"/>
  <c r="KD9" i="9"/>
  <c r="KC9" i="9"/>
  <c r="KB9" i="9"/>
  <c r="KA9" i="9"/>
  <c r="JZ9" i="9"/>
  <c r="KL9" i="9" s="1"/>
  <c r="JX9" i="9"/>
  <c r="JW9" i="9"/>
  <c r="JV9" i="9"/>
  <c r="JU9" i="9"/>
  <c r="JT9" i="9"/>
  <c r="JS9" i="9"/>
  <c r="JR9" i="9"/>
  <c r="JQ9" i="9"/>
  <c r="JP9" i="9"/>
  <c r="JO9" i="9"/>
  <c r="JN9" i="9"/>
  <c r="JM9" i="9"/>
  <c r="JY9" i="9" s="1"/>
  <c r="JK9" i="9"/>
  <c r="JJ9" i="9"/>
  <c r="JI9" i="9"/>
  <c r="JH9" i="9"/>
  <c r="JG9" i="9"/>
  <c r="JF9" i="9"/>
  <c r="JE9" i="9"/>
  <c r="JD9" i="9"/>
  <c r="JC9" i="9"/>
  <c r="JB9" i="9"/>
  <c r="JA9" i="9"/>
  <c r="IZ9" i="9"/>
  <c r="IX9" i="9"/>
  <c r="IW9" i="9"/>
  <c r="IV9" i="9"/>
  <c r="IU9" i="9"/>
  <c r="IT9" i="9"/>
  <c r="IS9" i="9"/>
  <c r="IR9" i="9"/>
  <c r="IQ9" i="9"/>
  <c r="IP9" i="9"/>
  <c r="IO9" i="9"/>
  <c r="IN9" i="9"/>
  <c r="IM9" i="9"/>
  <c r="IK9" i="9"/>
  <c r="IJ9" i="9"/>
  <c r="II9" i="9"/>
  <c r="IH9" i="9"/>
  <c r="IG9" i="9"/>
  <c r="IF9" i="9"/>
  <c r="IE9" i="9"/>
  <c r="ID9" i="9"/>
  <c r="IC9" i="9"/>
  <c r="IB9" i="9"/>
  <c r="IA9" i="9"/>
  <c r="HZ9" i="9"/>
  <c r="HX9" i="9"/>
  <c r="HW9" i="9"/>
  <c r="HV9" i="9"/>
  <c r="HU9" i="9"/>
  <c r="HT9" i="9"/>
  <c r="HS9" i="9"/>
  <c r="HR9" i="9"/>
  <c r="HQ9" i="9"/>
  <c r="HP9" i="9"/>
  <c r="HO9" i="9"/>
  <c r="HN9" i="9"/>
  <c r="HM9" i="9"/>
  <c r="HY9" i="9" s="1"/>
  <c r="HK9" i="9"/>
  <c r="HJ9" i="9"/>
  <c r="HI9" i="9"/>
  <c r="HH9" i="9"/>
  <c r="HG9" i="9"/>
  <c r="HF9" i="9"/>
  <c r="HE9" i="9"/>
  <c r="HD9" i="9"/>
  <c r="HC9" i="9"/>
  <c r="HB9" i="9"/>
  <c r="HA9" i="9"/>
  <c r="GZ9" i="9"/>
  <c r="GX9" i="9"/>
  <c r="GW9" i="9"/>
  <c r="GV9" i="9"/>
  <c r="GU9" i="9"/>
  <c r="GT9" i="9"/>
  <c r="GS9" i="9"/>
  <c r="GR9" i="9"/>
  <c r="GQ9" i="9"/>
  <c r="GP9" i="9"/>
  <c r="GO9" i="9"/>
  <c r="GN9" i="9"/>
  <c r="GM9" i="9"/>
  <c r="GK9" i="9"/>
  <c r="GJ9" i="9"/>
  <c r="GI9" i="9"/>
  <c r="GH9" i="9"/>
  <c r="GG9" i="9"/>
  <c r="GF9" i="9"/>
  <c r="GE9" i="9"/>
  <c r="GD9" i="9"/>
  <c r="GC9" i="9"/>
  <c r="GB9" i="9"/>
  <c r="GA9" i="9"/>
  <c r="FZ9" i="9"/>
  <c r="GL9" i="9" s="1"/>
  <c r="FX9" i="9"/>
  <c r="FW9" i="9"/>
  <c r="FV9" i="9"/>
  <c r="FU9" i="9"/>
  <c r="FT9" i="9"/>
  <c r="FS9" i="9"/>
  <c r="FR9" i="9"/>
  <c r="FQ9" i="9"/>
  <c r="FP9" i="9"/>
  <c r="FO9" i="9"/>
  <c r="FN9" i="9"/>
  <c r="FM9" i="9"/>
  <c r="FY9" i="9" s="1"/>
  <c r="FK9" i="9"/>
  <c r="FJ9" i="9"/>
  <c r="FI9" i="9"/>
  <c r="FH9" i="9"/>
  <c r="FG9" i="9"/>
  <c r="FF9" i="9"/>
  <c r="FE9" i="9"/>
  <c r="FD9" i="9"/>
  <c r="FC9" i="9"/>
  <c r="FB9" i="9"/>
  <c r="FA9" i="9"/>
  <c r="EZ9" i="9"/>
  <c r="FL9" i="9" s="1"/>
  <c r="EX9" i="9"/>
  <c r="EW9" i="9"/>
  <c r="EV9" i="9"/>
  <c r="EU9" i="9"/>
  <c r="ET9" i="9"/>
  <c r="ES9" i="9"/>
  <c r="ER9" i="9"/>
  <c r="EQ9" i="9"/>
  <c r="EP9" i="9"/>
  <c r="EO9" i="9"/>
  <c r="EN9" i="9"/>
  <c r="EM9" i="9"/>
  <c r="EY9" i="9" s="1"/>
  <c r="EK9" i="9"/>
  <c r="EJ9" i="9"/>
  <c r="EI9" i="9"/>
  <c r="EH9" i="9"/>
  <c r="EG9" i="9"/>
  <c r="EF9" i="9"/>
  <c r="EE9" i="9"/>
  <c r="ED9" i="9"/>
  <c r="EC9" i="9"/>
  <c r="EB9" i="9"/>
  <c r="EA9" i="9"/>
  <c r="DZ9" i="9"/>
  <c r="EL9" i="9" s="1"/>
  <c r="DX9" i="9"/>
  <c r="DW9" i="9"/>
  <c r="DV9" i="9"/>
  <c r="DU9" i="9"/>
  <c r="DT9" i="9"/>
  <c r="DS9" i="9"/>
  <c r="DR9" i="9"/>
  <c r="DQ9" i="9"/>
  <c r="DP9" i="9"/>
  <c r="DO9" i="9"/>
  <c r="DN9" i="9"/>
  <c r="DM9" i="9"/>
  <c r="DY9" i="9" s="1"/>
  <c r="DK9" i="9"/>
  <c r="DJ9" i="9"/>
  <c r="DI9" i="9"/>
  <c r="DH9" i="9"/>
  <c r="DG9" i="9"/>
  <c r="DF9" i="9"/>
  <c r="DE9" i="9"/>
  <c r="DD9" i="9"/>
  <c r="DC9" i="9"/>
  <c r="DB9" i="9"/>
  <c r="DA9" i="9"/>
  <c r="CZ9" i="9"/>
  <c r="DL9" i="9" s="1"/>
  <c r="CX9" i="9"/>
  <c r="CW9" i="9"/>
  <c r="CV9" i="9"/>
  <c r="CU9" i="9"/>
  <c r="CT9" i="9"/>
  <c r="CS9" i="9"/>
  <c r="CR9" i="9"/>
  <c r="CQ9" i="9"/>
  <c r="CP9" i="9"/>
  <c r="CO9" i="9"/>
  <c r="CN9" i="9"/>
  <c r="CM9" i="9"/>
  <c r="CY9" i="9" s="1"/>
  <c r="CK9" i="9"/>
  <c r="CJ9" i="9"/>
  <c r="CI9" i="9"/>
  <c r="CH9" i="9"/>
  <c r="CG9" i="9"/>
  <c r="CF9" i="9"/>
  <c r="CE9" i="9"/>
  <c r="CD9" i="9"/>
  <c r="CC9" i="9"/>
  <c r="CB9" i="9"/>
  <c r="CA9" i="9"/>
  <c r="BZ9" i="9"/>
  <c r="CL9" i="9" s="1"/>
  <c r="BX9" i="9"/>
  <c r="BW9" i="9"/>
  <c r="BV9" i="9"/>
  <c r="BU9" i="9"/>
  <c r="BT9" i="9"/>
  <c r="BS9" i="9"/>
  <c r="BR9" i="9"/>
  <c r="BQ9" i="9"/>
  <c r="BP9" i="9"/>
  <c r="BO9" i="9"/>
  <c r="BN9" i="9"/>
  <c r="BM9" i="9"/>
  <c r="BY9" i="9" s="1"/>
  <c r="BK9" i="9"/>
  <c r="BJ9" i="9"/>
  <c r="BI9" i="9"/>
  <c r="BH9" i="9"/>
  <c r="BG9" i="9"/>
  <c r="BF9" i="9"/>
  <c r="BE9" i="9"/>
  <c r="BD9" i="9"/>
  <c r="BC9" i="9"/>
  <c r="BB9" i="9"/>
  <c r="BA9" i="9"/>
  <c r="AZ9" i="9"/>
  <c r="BL9" i="9" s="1"/>
  <c r="AX9" i="9"/>
  <c r="AW9" i="9"/>
  <c r="AV9" i="9"/>
  <c r="AU9" i="9"/>
  <c r="AT9" i="9"/>
  <c r="AS9" i="9"/>
  <c r="AR9" i="9"/>
  <c r="AQ9" i="9"/>
  <c r="AP9" i="9"/>
  <c r="AO9" i="9"/>
  <c r="AN9" i="9"/>
  <c r="AM9" i="9"/>
  <c r="AY9" i="9" s="1"/>
  <c r="AK9" i="9"/>
  <c r="AJ9" i="9"/>
  <c r="AI9" i="9"/>
  <c r="AH9" i="9"/>
  <c r="AG9" i="9"/>
  <c r="AF9" i="9"/>
  <c r="AE9" i="9"/>
  <c r="AD9" i="9"/>
  <c r="AC9" i="9"/>
  <c r="AB9" i="9"/>
  <c r="AA9" i="9"/>
  <c r="Z9" i="9"/>
  <c r="AL9" i="9" s="1"/>
  <c r="X9" i="9"/>
  <c r="W9" i="9"/>
  <c r="V9" i="9"/>
  <c r="U9" i="9"/>
  <c r="T9" i="9"/>
  <c r="S9" i="9"/>
  <c r="R9" i="9"/>
  <c r="Q9" i="9"/>
  <c r="P9" i="9"/>
  <c r="O9" i="9"/>
  <c r="N9" i="9"/>
  <c r="M9" i="9"/>
  <c r="Y9" i="9" s="1"/>
  <c r="OK8" i="9"/>
  <c r="OJ8" i="9"/>
  <c r="OI8" i="9"/>
  <c r="OH8" i="9"/>
  <c r="OG8" i="9"/>
  <c r="OF8" i="9"/>
  <c r="OE8" i="9"/>
  <c r="OD8" i="9"/>
  <c r="OC8" i="9"/>
  <c r="OB8" i="9"/>
  <c r="OA8" i="9"/>
  <c r="NZ8" i="9"/>
  <c r="OL8" i="9" s="1"/>
  <c r="NX8" i="9"/>
  <c r="NW8" i="9"/>
  <c r="NV8" i="9"/>
  <c r="NU8" i="9"/>
  <c r="NT8" i="9"/>
  <c r="NS8" i="9"/>
  <c r="NR8" i="9"/>
  <c r="NQ8" i="9"/>
  <c r="NP8" i="9"/>
  <c r="NO8" i="9"/>
  <c r="NN8" i="9"/>
  <c r="NM8" i="9"/>
  <c r="NY8" i="9" s="1"/>
  <c r="NK8" i="9"/>
  <c r="NJ8" i="9"/>
  <c r="NI8" i="9"/>
  <c r="NH8" i="9"/>
  <c r="NG8" i="9"/>
  <c r="NF8" i="9"/>
  <c r="NE8" i="9"/>
  <c r="ND8" i="9"/>
  <c r="NC8" i="9"/>
  <c r="NB8" i="9"/>
  <c r="NA8" i="9"/>
  <c r="MZ8" i="9"/>
  <c r="MX8" i="9"/>
  <c r="MW8" i="9"/>
  <c r="MV8" i="9"/>
  <c r="MU8" i="9"/>
  <c r="MT8" i="9"/>
  <c r="MS8" i="9"/>
  <c r="MR8" i="9"/>
  <c r="MQ8" i="9"/>
  <c r="MP8" i="9"/>
  <c r="MO8" i="9"/>
  <c r="MN8" i="9"/>
  <c r="MM8" i="9"/>
  <c r="MY8" i="9" s="1"/>
  <c r="MK8" i="9"/>
  <c r="MJ8" i="9"/>
  <c r="MI8" i="9"/>
  <c r="MH8" i="9"/>
  <c r="MG8" i="9"/>
  <c r="MF8" i="9"/>
  <c r="ME8" i="9"/>
  <c r="MD8" i="9"/>
  <c r="MC8" i="9"/>
  <c r="MB8" i="9"/>
  <c r="MA8" i="9"/>
  <c r="LZ8" i="9"/>
  <c r="LX8" i="9"/>
  <c r="LW8" i="9"/>
  <c r="LV8" i="9"/>
  <c r="LU8" i="9"/>
  <c r="LT8" i="9"/>
  <c r="LS8" i="9"/>
  <c r="LR8" i="9"/>
  <c r="LQ8" i="9"/>
  <c r="LP8" i="9"/>
  <c r="LO8" i="9"/>
  <c r="LN8" i="9"/>
  <c r="LM8" i="9"/>
  <c r="LY8" i="9" s="1"/>
  <c r="LK8" i="9"/>
  <c r="LJ8" i="9"/>
  <c r="LI8" i="9"/>
  <c r="LH8" i="9"/>
  <c r="LG8" i="9"/>
  <c r="LF8" i="9"/>
  <c r="LE8" i="9"/>
  <c r="LD8" i="9"/>
  <c r="LC8" i="9"/>
  <c r="LB8" i="9"/>
  <c r="LA8" i="9"/>
  <c r="KZ8" i="9"/>
  <c r="KX8" i="9"/>
  <c r="KW8" i="9"/>
  <c r="KV8" i="9"/>
  <c r="KU8" i="9"/>
  <c r="KT8" i="9"/>
  <c r="KS8" i="9"/>
  <c r="KR8" i="9"/>
  <c r="KQ8" i="9"/>
  <c r="KP8" i="9"/>
  <c r="KO8" i="9"/>
  <c r="KN8" i="9"/>
  <c r="KM8" i="9"/>
  <c r="KY8" i="9" s="1"/>
  <c r="KK8" i="9"/>
  <c r="KJ8" i="9"/>
  <c r="KI8" i="9"/>
  <c r="KH8" i="9"/>
  <c r="KG8" i="9"/>
  <c r="KF8" i="9"/>
  <c r="KE8" i="9"/>
  <c r="KD8" i="9"/>
  <c r="KC8" i="9"/>
  <c r="KB8" i="9"/>
  <c r="KA8" i="9"/>
  <c r="JZ8" i="9"/>
  <c r="KL8" i="9" s="1"/>
  <c r="JX8" i="9"/>
  <c r="JW8" i="9"/>
  <c r="JV8" i="9"/>
  <c r="JU8" i="9"/>
  <c r="JT8" i="9"/>
  <c r="JS8" i="9"/>
  <c r="JR8" i="9"/>
  <c r="JQ8" i="9"/>
  <c r="JP8" i="9"/>
  <c r="JO8" i="9"/>
  <c r="JN8" i="9"/>
  <c r="JM8" i="9"/>
  <c r="JY8" i="9" s="1"/>
  <c r="JK8" i="9"/>
  <c r="JJ8" i="9"/>
  <c r="JI8" i="9"/>
  <c r="JH8" i="9"/>
  <c r="JG8" i="9"/>
  <c r="JF8" i="9"/>
  <c r="JE8" i="9"/>
  <c r="JD8" i="9"/>
  <c r="JC8" i="9"/>
  <c r="JB8" i="9"/>
  <c r="JA8" i="9"/>
  <c r="IZ8" i="9"/>
  <c r="JL8" i="9" s="1"/>
  <c r="IX8" i="9"/>
  <c r="IW8" i="9"/>
  <c r="IV8" i="9"/>
  <c r="IU8" i="9"/>
  <c r="IT8" i="9"/>
  <c r="IS8" i="9"/>
  <c r="IR8" i="9"/>
  <c r="IQ8" i="9"/>
  <c r="IP8" i="9"/>
  <c r="IO8" i="9"/>
  <c r="IN8" i="9"/>
  <c r="IM8" i="9"/>
  <c r="IY8" i="9" s="1"/>
  <c r="IK8" i="9"/>
  <c r="IJ8" i="9"/>
  <c r="II8" i="9"/>
  <c r="IH8" i="9"/>
  <c r="IG8" i="9"/>
  <c r="IF8" i="9"/>
  <c r="IE8" i="9"/>
  <c r="ID8" i="9"/>
  <c r="IC8" i="9"/>
  <c r="IB8" i="9"/>
  <c r="IA8" i="9"/>
  <c r="HZ8" i="9"/>
  <c r="IL8" i="9" s="1"/>
  <c r="HX8" i="9"/>
  <c r="HW8" i="9"/>
  <c r="HV8" i="9"/>
  <c r="HU8" i="9"/>
  <c r="HT8" i="9"/>
  <c r="HS8" i="9"/>
  <c r="HR8" i="9"/>
  <c r="HQ8" i="9"/>
  <c r="HP8" i="9"/>
  <c r="HO8" i="9"/>
  <c r="HN8" i="9"/>
  <c r="HM8" i="9"/>
  <c r="HY8" i="9" s="1"/>
  <c r="HK8" i="9"/>
  <c r="HJ8" i="9"/>
  <c r="HI8" i="9"/>
  <c r="HH8" i="9"/>
  <c r="HG8" i="9"/>
  <c r="HF8" i="9"/>
  <c r="HE8" i="9"/>
  <c r="HD8" i="9"/>
  <c r="HC8" i="9"/>
  <c r="HB8" i="9"/>
  <c r="HA8" i="9"/>
  <c r="GZ8" i="9"/>
  <c r="HL8" i="9" s="1"/>
  <c r="GX8" i="9"/>
  <c r="GW8" i="9"/>
  <c r="GV8" i="9"/>
  <c r="GU8" i="9"/>
  <c r="GT8" i="9"/>
  <c r="GS8" i="9"/>
  <c r="GR8" i="9"/>
  <c r="GQ8" i="9"/>
  <c r="GP8" i="9"/>
  <c r="GO8" i="9"/>
  <c r="GN8" i="9"/>
  <c r="GM8" i="9"/>
  <c r="GY8" i="9" s="1"/>
  <c r="GK8" i="9"/>
  <c r="GJ8" i="9"/>
  <c r="GI8" i="9"/>
  <c r="GH8" i="9"/>
  <c r="GG8" i="9"/>
  <c r="GF8" i="9"/>
  <c r="GE8" i="9"/>
  <c r="GD8" i="9"/>
  <c r="GC8" i="9"/>
  <c r="GB8" i="9"/>
  <c r="GA8" i="9"/>
  <c r="FZ8" i="9"/>
  <c r="GL8" i="9" s="1"/>
  <c r="FX8" i="9"/>
  <c r="FW8" i="9"/>
  <c r="FV8" i="9"/>
  <c r="FU8" i="9"/>
  <c r="FT8" i="9"/>
  <c r="FS8" i="9"/>
  <c r="FR8" i="9"/>
  <c r="FQ8" i="9"/>
  <c r="FP8" i="9"/>
  <c r="FO8" i="9"/>
  <c r="FN8" i="9"/>
  <c r="FM8" i="9"/>
  <c r="FY8" i="9" s="1"/>
  <c r="FK8" i="9"/>
  <c r="FJ8" i="9"/>
  <c r="FI8" i="9"/>
  <c r="FH8" i="9"/>
  <c r="FG8" i="9"/>
  <c r="FF8" i="9"/>
  <c r="FE8" i="9"/>
  <c r="FD8" i="9"/>
  <c r="FC8" i="9"/>
  <c r="FB8" i="9"/>
  <c r="FA8" i="9"/>
  <c r="EZ8" i="9"/>
  <c r="FL8" i="9" s="1"/>
  <c r="EX8" i="9"/>
  <c r="EW8" i="9"/>
  <c r="EV8" i="9"/>
  <c r="EU8" i="9"/>
  <c r="ET8" i="9"/>
  <c r="ES8" i="9"/>
  <c r="ER8" i="9"/>
  <c r="EQ8" i="9"/>
  <c r="EP8" i="9"/>
  <c r="EO8" i="9"/>
  <c r="EN8" i="9"/>
  <c r="EM8" i="9"/>
  <c r="EY8" i="9" s="1"/>
  <c r="EK8" i="9"/>
  <c r="EJ8" i="9"/>
  <c r="EI8" i="9"/>
  <c r="EH8" i="9"/>
  <c r="EG8" i="9"/>
  <c r="EF8" i="9"/>
  <c r="EE8" i="9"/>
  <c r="ED8" i="9"/>
  <c r="EC8" i="9"/>
  <c r="EB8" i="9"/>
  <c r="EA8" i="9"/>
  <c r="DZ8" i="9"/>
  <c r="EL8" i="9" s="1"/>
  <c r="DX8" i="9"/>
  <c r="DW8" i="9"/>
  <c r="DV8" i="9"/>
  <c r="DU8" i="9"/>
  <c r="DT8" i="9"/>
  <c r="DS8" i="9"/>
  <c r="DR8" i="9"/>
  <c r="DQ8" i="9"/>
  <c r="DP8" i="9"/>
  <c r="DO8" i="9"/>
  <c r="DN8" i="9"/>
  <c r="DM8" i="9"/>
  <c r="DY8" i="9" s="1"/>
  <c r="DK8" i="9"/>
  <c r="DJ8" i="9"/>
  <c r="DI8" i="9"/>
  <c r="DH8" i="9"/>
  <c r="DG8" i="9"/>
  <c r="DF8" i="9"/>
  <c r="DE8" i="9"/>
  <c r="DD8" i="9"/>
  <c r="DC8" i="9"/>
  <c r="DB8" i="9"/>
  <c r="DA8" i="9"/>
  <c r="CZ8" i="9"/>
  <c r="DL8" i="9" s="1"/>
  <c r="CX8" i="9"/>
  <c r="CW8" i="9"/>
  <c r="CV8" i="9"/>
  <c r="CU8" i="9"/>
  <c r="CT8" i="9"/>
  <c r="CS8" i="9"/>
  <c r="CR8" i="9"/>
  <c r="CQ8" i="9"/>
  <c r="CP8" i="9"/>
  <c r="CO8" i="9"/>
  <c r="CN8" i="9"/>
  <c r="CM8" i="9"/>
  <c r="CY8" i="9" s="1"/>
  <c r="CK8" i="9"/>
  <c r="CJ8" i="9"/>
  <c r="CI8" i="9"/>
  <c r="CH8" i="9"/>
  <c r="CG8" i="9"/>
  <c r="CF8" i="9"/>
  <c r="CE8" i="9"/>
  <c r="CD8" i="9"/>
  <c r="CC8" i="9"/>
  <c r="CB8" i="9"/>
  <c r="CA8" i="9"/>
  <c r="BZ8" i="9"/>
  <c r="CL8" i="9" s="1"/>
  <c r="BX8" i="9"/>
  <c r="BW8" i="9"/>
  <c r="BV8" i="9"/>
  <c r="BU8" i="9"/>
  <c r="BT8" i="9"/>
  <c r="BS8" i="9"/>
  <c r="BR8" i="9"/>
  <c r="BQ8" i="9"/>
  <c r="BP8" i="9"/>
  <c r="BO8" i="9"/>
  <c r="BN8" i="9"/>
  <c r="BM8" i="9"/>
  <c r="BY8" i="9" s="1"/>
  <c r="BK8" i="9"/>
  <c r="BJ8" i="9"/>
  <c r="BI8" i="9"/>
  <c r="BH8" i="9"/>
  <c r="BG8" i="9"/>
  <c r="BF8" i="9"/>
  <c r="BE8" i="9"/>
  <c r="BD8" i="9"/>
  <c r="BC8" i="9"/>
  <c r="BB8" i="9"/>
  <c r="BA8" i="9"/>
  <c r="AZ8" i="9"/>
  <c r="BL8" i="9" s="1"/>
  <c r="AX8" i="9"/>
  <c r="AW8" i="9"/>
  <c r="AV8" i="9"/>
  <c r="AU8" i="9"/>
  <c r="AT8" i="9"/>
  <c r="AS8" i="9"/>
  <c r="AR8" i="9"/>
  <c r="AQ8" i="9"/>
  <c r="AP8" i="9"/>
  <c r="AO8" i="9"/>
  <c r="AN8" i="9"/>
  <c r="AM8" i="9"/>
  <c r="AY8" i="9" s="1"/>
  <c r="AK8" i="9"/>
  <c r="AJ8" i="9"/>
  <c r="AI8" i="9"/>
  <c r="AH8" i="9"/>
  <c r="AG8" i="9"/>
  <c r="AF8" i="9"/>
  <c r="AE8" i="9"/>
  <c r="AD8" i="9"/>
  <c r="AC8" i="9"/>
  <c r="AB8" i="9"/>
  <c r="AA8" i="9"/>
  <c r="Z8" i="9"/>
  <c r="AL8" i="9" s="1"/>
  <c r="X8" i="9"/>
  <c r="W8" i="9"/>
  <c r="V8" i="9"/>
  <c r="U8" i="9"/>
  <c r="T8" i="9"/>
  <c r="S8" i="9"/>
  <c r="R8" i="9"/>
  <c r="Q8" i="9"/>
  <c r="P8" i="9"/>
  <c r="O8" i="9"/>
  <c r="N8" i="9"/>
  <c r="M8" i="9"/>
  <c r="Y8" i="9" s="1"/>
  <c r="OK7" i="9"/>
  <c r="OJ7" i="9"/>
  <c r="OI7" i="9"/>
  <c r="OH7" i="9"/>
  <c r="OG7" i="9"/>
  <c r="OF7" i="9"/>
  <c r="OE7" i="9"/>
  <c r="OD7" i="9"/>
  <c r="OC7" i="9"/>
  <c r="OB7" i="9"/>
  <c r="OA7" i="9"/>
  <c r="NZ7" i="9"/>
  <c r="OL7" i="9" s="1"/>
  <c r="NX7" i="9"/>
  <c r="NW7" i="9"/>
  <c r="NV7" i="9"/>
  <c r="NU7" i="9"/>
  <c r="NT7" i="9"/>
  <c r="NS7" i="9"/>
  <c r="NR7" i="9"/>
  <c r="NQ7" i="9"/>
  <c r="NP7" i="9"/>
  <c r="NO7" i="9"/>
  <c r="NN7" i="9"/>
  <c r="NM7" i="9"/>
  <c r="NY7" i="9" s="1"/>
  <c r="NK7" i="9"/>
  <c r="NJ7" i="9"/>
  <c r="NI7" i="9"/>
  <c r="NH7" i="9"/>
  <c r="NG7" i="9"/>
  <c r="NF7" i="9"/>
  <c r="NE7" i="9"/>
  <c r="ND7" i="9"/>
  <c r="NC7" i="9"/>
  <c r="NB7" i="9"/>
  <c r="NA7" i="9"/>
  <c r="MZ7" i="9"/>
  <c r="NL7" i="9" s="1"/>
  <c r="MX7" i="9"/>
  <c r="MW7" i="9"/>
  <c r="MV7" i="9"/>
  <c r="MU7" i="9"/>
  <c r="MT7" i="9"/>
  <c r="MS7" i="9"/>
  <c r="MR7" i="9"/>
  <c r="MQ7" i="9"/>
  <c r="MP7" i="9"/>
  <c r="MO7" i="9"/>
  <c r="MN7" i="9"/>
  <c r="MM7" i="9"/>
  <c r="MY7" i="9" s="1"/>
  <c r="MK7" i="9"/>
  <c r="MJ7" i="9"/>
  <c r="MI7" i="9"/>
  <c r="MH7" i="9"/>
  <c r="MG7" i="9"/>
  <c r="MF7" i="9"/>
  <c r="ME7" i="9"/>
  <c r="MD7" i="9"/>
  <c r="MC7" i="9"/>
  <c r="MB7" i="9"/>
  <c r="MA7" i="9"/>
  <c r="LZ7" i="9"/>
  <c r="ML7" i="9" s="1"/>
  <c r="LX7" i="9"/>
  <c r="LW7" i="9"/>
  <c r="LV7" i="9"/>
  <c r="LU7" i="9"/>
  <c r="LT7" i="9"/>
  <c r="LS7" i="9"/>
  <c r="LR7" i="9"/>
  <c r="LQ7" i="9"/>
  <c r="LP7" i="9"/>
  <c r="LO7" i="9"/>
  <c r="LN7" i="9"/>
  <c r="LM7" i="9"/>
  <c r="LY7" i="9" s="1"/>
  <c r="LK7" i="9"/>
  <c r="LJ7" i="9"/>
  <c r="LI7" i="9"/>
  <c r="LH7" i="9"/>
  <c r="LG7" i="9"/>
  <c r="LF7" i="9"/>
  <c r="LE7" i="9"/>
  <c r="LD7" i="9"/>
  <c r="LC7" i="9"/>
  <c r="LB7" i="9"/>
  <c r="LA7" i="9"/>
  <c r="KZ7" i="9"/>
  <c r="LL7" i="9" s="1"/>
  <c r="KX7" i="9"/>
  <c r="KW7" i="9"/>
  <c r="KV7" i="9"/>
  <c r="KU7" i="9"/>
  <c r="KT7" i="9"/>
  <c r="KS7" i="9"/>
  <c r="KR7" i="9"/>
  <c r="KQ7" i="9"/>
  <c r="KP7" i="9"/>
  <c r="KO7" i="9"/>
  <c r="KN7" i="9"/>
  <c r="KM7" i="9"/>
  <c r="KY7" i="9" s="1"/>
  <c r="KK7" i="9"/>
  <c r="KJ7" i="9"/>
  <c r="KI7" i="9"/>
  <c r="KH7" i="9"/>
  <c r="KG7" i="9"/>
  <c r="KF7" i="9"/>
  <c r="KE7" i="9"/>
  <c r="KD7" i="9"/>
  <c r="KC7" i="9"/>
  <c r="KB7" i="9"/>
  <c r="KA7" i="9"/>
  <c r="JZ7" i="9"/>
  <c r="KL7" i="9" s="1"/>
  <c r="JX7" i="9"/>
  <c r="JW7" i="9"/>
  <c r="JV7" i="9"/>
  <c r="JU7" i="9"/>
  <c r="JT7" i="9"/>
  <c r="JS7" i="9"/>
  <c r="JR7" i="9"/>
  <c r="JQ7" i="9"/>
  <c r="JP7" i="9"/>
  <c r="JO7" i="9"/>
  <c r="JN7" i="9"/>
  <c r="JM7" i="9"/>
  <c r="JY7" i="9" s="1"/>
  <c r="JK7" i="9"/>
  <c r="JJ7" i="9"/>
  <c r="JI7" i="9"/>
  <c r="JH7" i="9"/>
  <c r="JG7" i="9"/>
  <c r="JF7" i="9"/>
  <c r="JE7" i="9"/>
  <c r="JD7" i="9"/>
  <c r="JC7" i="9"/>
  <c r="JB7" i="9"/>
  <c r="JA7" i="9"/>
  <c r="IZ7" i="9"/>
  <c r="JL7" i="9" s="1"/>
  <c r="IX7" i="9"/>
  <c r="IW7" i="9"/>
  <c r="IV7" i="9"/>
  <c r="IU7" i="9"/>
  <c r="IT7" i="9"/>
  <c r="IS7" i="9"/>
  <c r="IR7" i="9"/>
  <c r="IQ7" i="9"/>
  <c r="IP7" i="9"/>
  <c r="IO7" i="9"/>
  <c r="IN7" i="9"/>
  <c r="IM7" i="9"/>
  <c r="IY7" i="9" s="1"/>
  <c r="IK7" i="9"/>
  <c r="IJ7" i="9"/>
  <c r="II7" i="9"/>
  <c r="IH7" i="9"/>
  <c r="IG7" i="9"/>
  <c r="IF7" i="9"/>
  <c r="IE7" i="9"/>
  <c r="ID7" i="9"/>
  <c r="IC7" i="9"/>
  <c r="IB7" i="9"/>
  <c r="IA7" i="9"/>
  <c r="HZ7" i="9"/>
  <c r="IL7" i="9" s="1"/>
  <c r="HX7" i="9"/>
  <c r="HW7" i="9"/>
  <c r="HV7" i="9"/>
  <c r="HU7" i="9"/>
  <c r="HT7" i="9"/>
  <c r="HS7" i="9"/>
  <c r="HR7" i="9"/>
  <c r="HQ7" i="9"/>
  <c r="HP7" i="9"/>
  <c r="HO7" i="9"/>
  <c r="HN7" i="9"/>
  <c r="HM7" i="9"/>
  <c r="HY7" i="9" s="1"/>
  <c r="HK7" i="9"/>
  <c r="HJ7" i="9"/>
  <c r="HI7" i="9"/>
  <c r="HH7" i="9"/>
  <c r="HG7" i="9"/>
  <c r="HF7" i="9"/>
  <c r="HE7" i="9"/>
  <c r="HD7" i="9"/>
  <c r="HC7" i="9"/>
  <c r="HB7" i="9"/>
  <c r="HA7" i="9"/>
  <c r="GZ7" i="9"/>
  <c r="HL7" i="9" s="1"/>
  <c r="GX7" i="9"/>
  <c r="GW7" i="9"/>
  <c r="GV7" i="9"/>
  <c r="GU7" i="9"/>
  <c r="GT7" i="9"/>
  <c r="GS7" i="9"/>
  <c r="GR7" i="9"/>
  <c r="GQ7" i="9"/>
  <c r="GP7" i="9"/>
  <c r="GO7" i="9"/>
  <c r="GN7" i="9"/>
  <c r="GM7" i="9"/>
  <c r="GY7" i="9" s="1"/>
  <c r="GK7" i="9"/>
  <c r="GJ7" i="9"/>
  <c r="GI7" i="9"/>
  <c r="GH7" i="9"/>
  <c r="GG7" i="9"/>
  <c r="GF7" i="9"/>
  <c r="GE7" i="9"/>
  <c r="GD7" i="9"/>
  <c r="GC7" i="9"/>
  <c r="GB7" i="9"/>
  <c r="GA7" i="9"/>
  <c r="FZ7" i="9"/>
  <c r="GL7" i="9" s="1"/>
  <c r="FX7" i="9"/>
  <c r="FW7" i="9"/>
  <c r="FV7" i="9"/>
  <c r="FU7" i="9"/>
  <c r="FT7" i="9"/>
  <c r="FS7" i="9"/>
  <c r="FR7" i="9"/>
  <c r="FQ7" i="9"/>
  <c r="FP7" i="9"/>
  <c r="FO7" i="9"/>
  <c r="FN7" i="9"/>
  <c r="FM7" i="9"/>
  <c r="FY7" i="9" s="1"/>
  <c r="FK7" i="9"/>
  <c r="FJ7" i="9"/>
  <c r="FI7" i="9"/>
  <c r="FH7" i="9"/>
  <c r="FG7" i="9"/>
  <c r="FF7" i="9"/>
  <c r="FE7" i="9"/>
  <c r="FD7" i="9"/>
  <c r="FC7" i="9"/>
  <c r="FB7" i="9"/>
  <c r="FA7" i="9"/>
  <c r="EZ7" i="9"/>
  <c r="FL7" i="9" s="1"/>
  <c r="EX7" i="9"/>
  <c r="EW7" i="9"/>
  <c r="EV7" i="9"/>
  <c r="EU7" i="9"/>
  <c r="ET7" i="9"/>
  <c r="ES7" i="9"/>
  <c r="ER7" i="9"/>
  <c r="EQ7" i="9"/>
  <c r="EP7" i="9"/>
  <c r="EO7" i="9"/>
  <c r="EN7" i="9"/>
  <c r="EM7" i="9"/>
  <c r="EY7" i="9" s="1"/>
  <c r="EK7" i="9"/>
  <c r="EJ7" i="9"/>
  <c r="EI7" i="9"/>
  <c r="EH7" i="9"/>
  <c r="EG7" i="9"/>
  <c r="EF7" i="9"/>
  <c r="EE7" i="9"/>
  <c r="ED7" i="9"/>
  <c r="EC7" i="9"/>
  <c r="EB7" i="9"/>
  <c r="EA7" i="9"/>
  <c r="DZ7" i="9"/>
  <c r="EL7" i="9" s="1"/>
  <c r="DX7" i="9"/>
  <c r="DW7" i="9"/>
  <c r="DV7" i="9"/>
  <c r="DU7" i="9"/>
  <c r="DT7" i="9"/>
  <c r="DS7" i="9"/>
  <c r="DR7" i="9"/>
  <c r="DQ7" i="9"/>
  <c r="DP7" i="9"/>
  <c r="DO7" i="9"/>
  <c r="DN7" i="9"/>
  <c r="DM7" i="9"/>
  <c r="DY7" i="9" s="1"/>
  <c r="DK7" i="9"/>
  <c r="DJ7" i="9"/>
  <c r="DI7" i="9"/>
  <c r="DH7" i="9"/>
  <c r="DG7" i="9"/>
  <c r="DF7" i="9"/>
  <c r="DE7" i="9"/>
  <c r="DD7" i="9"/>
  <c r="DC7" i="9"/>
  <c r="DB7" i="9"/>
  <c r="DA7" i="9"/>
  <c r="CZ7" i="9"/>
  <c r="DL7" i="9" s="1"/>
  <c r="CX7" i="9"/>
  <c r="CW7" i="9"/>
  <c r="CV7" i="9"/>
  <c r="CU7" i="9"/>
  <c r="CT7" i="9"/>
  <c r="CS7" i="9"/>
  <c r="CR7" i="9"/>
  <c r="CQ7" i="9"/>
  <c r="CP7" i="9"/>
  <c r="CO7" i="9"/>
  <c r="CN7" i="9"/>
  <c r="CM7" i="9"/>
  <c r="CY7" i="9" s="1"/>
  <c r="CK7" i="9"/>
  <c r="CJ7" i="9"/>
  <c r="CI7" i="9"/>
  <c r="CH7" i="9"/>
  <c r="CG7" i="9"/>
  <c r="CF7" i="9"/>
  <c r="CE7" i="9"/>
  <c r="CD7" i="9"/>
  <c r="CC7" i="9"/>
  <c r="CB7" i="9"/>
  <c r="CA7" i="9"/>
  <c r="BZ7" i="9"/>
  <c r="CL7" i="9" s="1"/>
  <c r="BX7" i="9"/>
  <c r="BW7" i="9"/>
  <c r="BV7" i="9"/>
  <c r="BU7" i="9"/>
  <c r="BT7" i="9"/>
  <c r="BS7" i="9"/>
  <c r="BR7" i="9"/>
  <c r="BQ7" i="9"/>
  <c r="BP7" i="9"/>
  <c r="BO7" i="9"/>
  <c r="BN7" i="9"/>
  <c r="BM7" i="9"/>
  <c r="BY7" i="9" s="1"/>
  <c r="BK7" i="9"/>
  <c r="BJ7" i="9"/>
  <c r="BI7" i="9"/>
  <c r="BH7" i="9"/>
  <c r="BG7" i="9"/>
  <c r="BF7" i="9"/>
  <c r="BE7" i="9"/>
  <c r="BD7" i="9"/>
  <c r="BC7" i="9"/>
  <c r="BB7" i="9"/>
  <c r="BA7" i="9"/>
  <c r="AZ7" i="9"/>
  <c r="BL7" i="9" s="1"/>
  <c r="AX7" i="9"/>
  <c r="AW7" i="9"/>
  <c r="AV7" i="9"/>
  <c r="AU7" i="9"/>
  <c r="AT7" i="9"/>
  <c r="AS7" i="9"/>
  <c r="AR7" i="9"/>
  <c r="AQ7" i="9"/>
  <c r="AP7" i="9"/>
  <c r="AO7" i="9"/>
  <c r="AN7" i="9"/>
  <c r="AM7" i="9"/>
  <c r="AY7" i="9" s="1"/>
  <c r="AK7" i="9"/>
  <c r="AJ7" i="9"/>
  <c r="AI7" i="9"/>
  <c r="AH7" i="9"/>
  <c r="AG7" i="9"/>
  <c r="AF7" i="9"/>
  <c r="AE7" i="9"/>
  <c r="AD7" i="9"/>
  <c r="AC7" i="9"/>
  <c r="AB7" i="9"/>
  <c r="AA7" i="9"/>
  <c r="Z7" i="9"/>
  <c r="AL7" i="9" s="1"/>
  <c r="X7" i="9"/>
  <c r="W7" i="9"/>
  <c r="V7" i="9"/>
  <c r="U7" i="9"/>
  <c r="T7" i="9"/>
  <c r="S7" i="9"/>
  <c r="R7" i="9"/>
  <c r="Q7" i="9"/>
  <c r="P7" i="9"/>
  <c r="O7" i="9"/>
  <c r="N7" i="9"/>
  <c r="M7" i="9"/>
  <c r="Y7" i="9" s="1"/>
  <c r="OK6" i="9"/>
  <c r="OJ6" i="9"/>
  <c r="OI6" i="9"/>
  <c r="OH6" i="9"/>
  <c r="OG6" i="9"/>
  <c r="OF6" i="9"/>
  <c r="OE6" i="9"/>
  <c r="OD6" i="9"/>
  <c r="OC6" i="9"/>
  <c r="OB6" i="9"/>
  <c r="OA6" i="9"/>
  <c r="NZ6" i="9"/>
  <c r="OL6" i="9" s="1"/>
  <c r="NX6" i="9"/>
  <c r="NW6" i="9"/>
  <c r="NV6" i="9"/>
  <c r="NU6" i="9"/>
  <c r="NT6" i="9"/>
  <c r="NS6" i="9"/>
  <c r="NR6" i="9"/>
  <c r="NQ6" i="9"/>
  <c r="NP6" i="9"/>
  <c r="NO6" i="9"/>
  <c r="NN6" i="9"/>
  <c r="NM6" i="9"/>
  <c r="NY6" i="9" s="1"/>
  <c r="NK6" i="9"/>
  <c r="NJ6" i="9"/>
  <c r="NI6" i="9"/>
  <c r="NH6" i="9"/>
  <c r="NG6" i="9"/>
  <c r="NF6" i="9"/>
  <c r="NE6" i="9"/>
  <c r="ND6" i="9"/>
  <c r="NC6" i="9"/>
  <c r="NB6" i="9"/>
  <c r="NA6" i="9"/>
  <c r="MZ6" i="9"/>
  <c r="NL6" i="9" s="1"/>
  <c r="MX6" i="9"/>
  <c r="MW6" i="9"/>
  <c r="MV6" i="9"/>
  <c r="MU6" i="9"/>
  <c r="MT6" i="9"/>
  <c r="MS6" i="9"/>
  <c r="MR6" i="9"/>
  <c r="MQ6" i="9"/>
  <c r="MP6" i="9"/>
  <c r="MO6" i="9"/>
  <c r="MN6" i="9"/>
  <c r="MM6" i="9"/>
  <c r="MY6" i="9" s="1"/>
  <c r="MK6" i="9"/>
  <c r="MJ6" i="9"/>
  <c r="MI6" i="9"/>
  <c r="MH6" i="9"/>
  <c r="MG6" i="9"/>
  <c r="MF6" i="9"/>
  <c r="ME6" i="9"/>
  <c r="MD6" i="9"/>
  <c r="MC6" i="9"/>
  <c r="MB6" i="9"/>
  <c r="MA6" i="9"/>
  <c r="LZ6" i="9"/>
  <c r="ML6" i="9" s="1"/>
  <c r="LX6" i="9"/>
  <c r="LW6" i="9"/>
  <c r="LV6" i="9"/>
  <c r="LU6" i="9"/>
  <c r="LT6" i="9"/>
  <c r="LS6" i="9"/>
  <c r="LR6" i="9"/>
  <c r="LQ6" i="9"/>
  <c r="LP6" i="9"/>
  <c r="LO6" i="9"/>
  <c r="LN6" i="9"/>
  <c r="LM6" i="9"/>
  <c r="LY6" i="9" s="1"/>
  <c r="LK6" i="9"/>
  <c r="LJ6" i="9"/>
  <c r="LI6" i="9"/>
  <c r="LH6" i="9"/>
  <c r="LG6" i="9"/>
  <c r="LF6" i="9"/>
  <c r="LE6" i="9"/>
  <c r="LD6" i="9"/>
  <c r="LC6" i="9"/>
  <c r="LB6" i="9"/>
  <c r="LA6" i="9"/>
  <c r="KZ6" i="9"/>
  <c r="LL6" i="9" s="1"/>
  <c r="KX6" i="9"/>
  <c r="KW6" i="9"/>
  <c r="KV6" i="9"/>
  <c r="KU6" i="9"/>
  <c r="KT6" i="9"/>
  <c r="KS6" i="9"/>
  <c r="KR6" i="9"/>
  <c r="KQ6" i="9"/>
  <c r="KP6" i="9"/>
  <c r="KO6" i="9"/>
  <c r="KN6" i="9"/>
  <c r="KM6" i="9"/>
  <c r="KY6" i="9" s="1"/>
  <c r="KK6" i="9"/>
  <c r="KJ6" i="9"/>
  <c r="KI6" i="9"/>
  <c r="KH6" i="9"/>
  <c r="KG6" i="9"/>
  <c r="KF6" i="9"/>
  <c r="KE6" i="9"/>
  <c r="KD6" i="9"/>
  <c r="KC6" i="9"/>
  <c r="KB6" i="9"/>
  <c r="KA6" i="9"/>
  <c r="JZ6" i="9"/>
  <c r="KL6" i="9" s="1"/>
  <c r="JX6" i="9"/>
  <c r="JW6" i="9"/>
  <c r="JV6" i="9"/>
  <c r="JU6" i="9"/>
  <c r="JT6" i="9"/>
  <c r="JS6" i="9"/>
  <c r="JR6" i="9"/>
  <c r="JQ6" i="9"/>
  <c r="JP6" i="9"/>
  <c r="JO6" i="9"/>
  <c r="JN6" i="9"/>
  <c r="JM6" i="9"/>
  <c r="JY6" i="9" s="1"/>
  <c r="JK6" i="9"/>
  <c r="JJ6" i="9"/>
  <c r="JI6" i="9"/>
  <c r="JH6" i="9"/>
  <c r="JG6" i="9"/>
  <c r="JF6" i="9"/>
  <c r="JE6" i="9"/>
  <c r="JD6" i="9"/>
  <c r="JC6" i="9"/>
  <c r="JB6" i="9"/>
  <c r="JA6" i="9"/>
  <c r="IZ6" i="9"/>
  <c r="JL6" i="9" s="1"/>
  <c r="IX6" i="9"/>
  <c r="IW6" i="9"/>
  <c r="IV6" i="9"/>
  <c r="IU6" i="9"/>
  <c r="IT6" i="9"/>
  <c r="IS6" i="9"/>
  <c r="IR6" i="9"/>
  <c r="IQ6" i="9"/>
  <c r="IP6" i="9"/>
  <c r="IO6" i="9"/>
  <c r="IN6" i="9"/>
  <c r="IM6" i="9"/>
  <c r="IY6" i="9" s="1"/>
  <c r="IK6" i="9"/>
  <c r="IJ6" i="9"/>
  <c r="II6" i="9"/>
  <c r="IH6" i="9"/>
  <c r="IG6" i="9"/>
  <c r="IF6" i="9"/>
  <c r="IE6" i="9"/>
  <c r="ID6" i="9"/>
  <c r="IC6" i="9"/>
  <c r="IB6" i="9"/>
  <c r="IA6" i="9"/>
  <c r="HZ6" i="9"/>
  <c r="IL6" i="9" s="1"/>
  <c r="HX6" i="9"/>
  <c r="HW6" i="9"/>
  <c r="HV6" i="9"/>
  <c r="HU6" i="9"/>
  <c r="HT6" i="9"/>
  <c r="HS6" i="9"/>
  <c r="HR6" i="9"/>
  <c r="HQ6" i="9"/>
  <c r="HP6" i="9"/>
  <c r="HO6" i="9"/>
  <c r="HN6" i="9"/>
  <c r="HM6" i="9"/>
  <c r="HY6" i="9" s="1"/>
  <c r="HK6" i="9"/>
  <c r="HJ6" i="9"/>
  <c r="HI6" i="9"/>
  <c r="HH6" i="9"/>
  <c r="HG6" i="9"/>
  <c r="HF6" i="9"/>
  <c r="HE6" i="9"/>
  <c r="HD6" i="9"/>
  <c r="HC6" i="9"/>
  <c r="HB6" i="9"/>
  <c r="HA6" i="9"/>
  <c r="GZ6" i="9"/>
  <c r="HL6" i="9" s="1"/>
  <c r="GX6" i="9"/>
  <c r="GW6" i="9"/>
  <c r="GV6" i="9"/>
  <c r="GU6" i="9"/>
  <c r="GT6" i="9"/>
  <c r="GS6" i="9"/>
  <c r="GR6" i="9"/>
  <c r="GQ6" i="9"/>
  <c r="GP6" i="9"/>
  <c r="GO6" i="9"/>
  <c r="GN6" i="9"/>
  <c r="GM6" i="9"/>
  <c r="GY6" i="9" s="1"/>
  <c r="GK6" i="9"/>
  <c r="GJ6" i="9"/>
  <c r="GI6" i="9"/>
  <c r="GH6" i="9"/>
  <c r="GG6" i="9"/>
  <c r="GF6" i="9"/>
  <c r="GE6" i="9"/>
  <c r="GD6" i="9"/>
  <c r="GC6" i="9"/>
  <c r="GB6" i="9"/>
  <c r="GA6" i="9"/>
  <c r="FZ6" i="9"/>
  <c r="GL6" i="9" s="1"/>
  <c r="FX6" i="9"/>
  <c r="FW6" i="9"/>
  <c r="FV6" i="9"/>
  <c r="FU6" i="9"/>
  <c r="FT6" i="9"/>
  <c r="FS6" i="9"/>
  <c r="FR6" i="9"/>
  <c r="FQ6" i="9"/>
  <c r="FP6" i="9"/>
  <c r="FO6" i="9"/>
  <c r="FN6" i="9"/>
  <c r="FM6" i="9"/>
  <c r="FY6" i="9" s="1"/>
  <c r="FK6" i="9"/>
  <c r="FJ6" i="9"/>
  <c r="FI6" i="9"/>
  <c r="FH6" i="9"/>
  <c r="FG6" i="9"/>
  <c r="FF6" i="9"/>
  <c r="FE6" i="9"/>
  <c r="FD6" i="9"/>
  <c r="FC6" i="9"/>
  <c r="FB6" i="9"/>
  <c r="FA6" i="9"/>
  <c r="EZ6" i="9"/>
  <c r="FL6" i="9" s="1"/>
  <c r="EX6" i="9"/>
  <c r="EW6" i="9"/>
  <c r="EV6" i="9"/>
  <c r="EU6" i="9"/>
  <c r="ET6" i="9"/>
  <c r="ES6" i="9"/>
  <c r="ER6" i="9"/>
  <c r="EQ6" i="9"/>
  <c r="EP6" i="9"/>
  <c r="EO6" i="9"/>
  <c r="EN6" i="9"/>
  <c r="EM6" i="9"/>
  <c r="EY6" i="9" s="1"/>
  <c r="EK6" i="9"/>
  <c r="EJ6" i="9"/>
  <c r="EI6" i="9"/>
  <c r="EH6" i="9"/>
  <c r="EG6" i="9"/>
  <c r="EF6" i="9"/>
  <c r="EE6" i="9"/>
  <c r="ED6" i="9"/>
  <c r="EC6" i="9"/>
  <c r="EB6" i="9"/>
  <c r="EA6" i="9"/>
  <c r="DZ6" i="9"/>
  <c r="EL6" i="9" s="1"/>
  <c r="DX6" i="9"/>
  <c r="DW6" i="9"/>
  <c r="DV6" i="9"/>
  <c r="DU6" i="9"/>
  <c r="DT6" i="9"/>
  <c r="DS6" i="9"/>
  <c r="DR6" i="9"/>
  <c r="DQ6" i="9"/>
  <c r="DP6" i="9"/>
  <c r="DO6" i="9"/>
  <c r="DN6" i="9"/>
  <c r="DM6" i="9"/>
  <c r="DY6" i="9" s="1"/>
  <c r="DK6" i="9"/>
  <c r="DJ6" i="9"/>
  <c r="DI6" i="9"/>
  <c r="DH6" i="9"/>
  <c r="DG6" i="9"/>
  <c r="DF6" i="9"/>
  <c r="DE6" i="9"/>
  <c r="DD6" i="9"/>
  <c r="DC6" i="9"/>
  <c r="DB6" i="9"/>
  <c r="DA6" i="9"/>
  <c r="CZ6" i="9"/>
  <c r="DL6" i="9" s="1"/>
  <c r="CX6" i="9"/>
  <c r="CW6" i="9"/>
  <c r="CV6" i="9"/>
  <c r="CU6" i="9"/>
  <c r="CT6" i="9"/>
  <c r="CS6" i="9"/>
  <c r="CR6" i="9"/>
  <c r="CQ6" i="9"/>
  <c r="CP6" i="9"/>
  <c r="CO6" i="9"/>
  <c r="CN6" i="9"/>
  <c r="CM6" i="9"/>
  <c r="CY6" i="9" s="1"/>
  <c r="CK6" i="9"/>
  <c r="CJ6" i="9"/>
  <c r="CI6" i="9"/>
  <c r="CH6" i="9"/>
  <c r="CG6" i="9"/>
  <c r="CF6" i="9"/>
  <c r="CE6" i="9"/>
  <c r="CD6" i="9"/>
  <c r="CC6" i="9"/>
  <c r="CB6" i="9"/>
  <c r="CA6" i="9"/>
  <c r="BZ6" i="9"/>
  <c r="CL6" i="9" s="1"/>
  <c r="BX6" i="9"/>
  <c r="BW6" i="9"/>
  <c r="BV6" i="9"/>
  <c r="BU6" i="9"/>
  <c r="BT6" i="9"/>
  <c r="BS6" i="9"/>
  <c r="BR6" i="9"/>
  <c r="BQ6" i="9"/>
  <c r="BP6" i="9"/>
  <c r="BO6" i="9"/>
  <c r="BN6" i="9"/>
  <c r="BM6" i="9"/>
  <c r="BY6" i="9" s="1"/>
  <c r="BK6" i="9"/>
  <c r="BJ6" i="9"/>
  <c r="BI6" i="9"/>
  <c r="BH6" i="9"/>
  <c r="BG6" i="9"/>
  <c r="BF6" i="9"/>
  <c r="BE6" i="9"/>
  <c r="BD6" i="9"/>
  <c r="BC6" i="9"/>
  <c r="BB6" i="9"/>
  <c r="BA6" i="9"/>
  <c r="AZ6" i="9"/>
  <c r="BL6" i="9" s="1"/>
  <c r="AX6" i="9"/>
  <c r="AW6" i="9"/>
  <c r="AV6" i="9"/>
  <c r="AU6" i="9"/>
  <c r="AT6" i="9"/>
  <c r="AS6" i="9"/>
  <c r="AR6" i="9"/>
  <c r="AQ6" i="9"/>
  <c r="AP6" i="9"/>
  <c r="AO6" i="9"/>
  <c r="AN6" i="9"/>
  <c r="AM6" i="9"/>
  <c r="AY6" i="9" s="1"/>
  <c r="AK6" i="9"/>
  <c r="AJ6" i="9"/>
  <c r="AI6" i="9"/>
  <c r="AH6" i="9"/>
  <c r="AG6" i="9"/>
  <c r="AF6" i="9"/>
  <c r="AE6" i="9"/>
  <c r="AD6" i="9"/>
  <c r="AC6" i="9"/>
  <c r="AB6" i="9"/>
  <c r="AA6" i="9"/>
  <c r="Z6" i="9"/>
  <c r="AL6" i="9" s="1"/>
  <c r="X6" i="9"/>
  <c r="W6" i="9"/>
  <c r="V6" i="9"/>
  <c r="U6" i="9"/>
  <c r="T6" i="9"/>
  <c r="S6" i="9"/>
  <c r="R6" i="9"/>
  <c r="Q6" i="9"/>
  <c r="P6" i="9"/>
  <c r="O6" i="9"/>
  <c r="N6" i="9"/>
  <c r="M6" i="9"/>
  <c r="Y6" i="9" s="1"/>
  <c r="OK5" i="9"/>
  <c r="OJ5" i="9"/>
  <c r="OI5" i="9"/>
  <c r="OH5" i="9"/>
  <c r="OG5" i="9"/>
  <c r="OF5" i="9"/>
  <c r="OE5" i="9"/>
  <c r="OD5" i="9"/>
  <c r="OC5" i="9"/>
  <c r="OB5" i="9"/>
  <c r="OA5" i="9"/>
  <c r="NZ5" i="9"/>
  <c r="OL5" i="9" s="1"/>
  <c r="NX5" i="9"/>
  <c r="NW5" i="9"/>
  <c r="NV5" i="9"/>
  <c r="NU5" i="9"/>
  <c r="NT5" i="9"/>
  <c r="NS5" i="9"/>
  <c r="NR5" i="9"/>
  <c r="NQ5" i="9"/>
  <c r="NP5" i="9"/>
  <c r="NO5" i="9"/>
  <c r="NN5" i="9"/>
  <c r="NM5" i="9"/>
  <c r="NY5" i="9" s="1"/>
  <c r="NK5" i="9"/>
  <c r="NJ5" i="9"/>
  <c r="NI5" i="9"/>
  <c r="NH5" i="9"/>
  <c r="NG5" i="9"/>
  <c r="NF5" i="9"/>
  <c r="NE5" i="9"/>
  <c r="ND5" i="9"/>
  <c r="NC5" i="9"/>
  <c r="NB5" i="9"/>
  <c r="NA5" i="9"/>
  <c r="MZ5" i="9"/>
  <c r="NL5" i="9" s="1"/>
  <c r="MX5" i="9"/>
  <c r="MW5" i="9"/>
  <c r="MV5" i="9"/>
  <c r="MU5" i="9"/>
  <c r="MT5" i="9"/>
  <c r="MS5" i="9"/>
  <c r="MR5" i="9"/>
  <c r="MQ5" i="9"/>
  <c r="MP5" i="9"/>
  <c r="MO5" i="9"/>
  <c r="MN5" i="9"/>
  <c r="MM5" i="9"/>
  <c r="MY5" i="9" s="1"/>
  <c r="MK5" i="9"/>
  <c r="MJ5" i="9"/>
  <c r="MI5" i="9"/>
  <c r="MH5" i="9"/>
  <c r="MG5" i="9"/>
  <c r="MF5" i="9"/>
  <c r="ME5" i="9"/>
  <c r="MD5" i="9"/>
  <c r="MC5" i="9"/>
  <c r="MB5" i="9"/>
  <c r="MA5" i="9"/>
  <c r="LZ5" i="9"/>
  <c r="ML5" i="9" s="1"/>
  <c r="LX5" i="9"/>
  <c r="LW5" i="9"/>
  <c r="LV5" i="9"/>
  <c r="LU5" i="9"/>
  <c r="LT5" i="9"/>
  <c r="LS5" i="9"/>
  <c r="LR5" i="9"/>
  <c r="LQ5" i="9"/>
  <c r="LP5" i="9"/>
  <c r="LO5" i="9"/>
  <c r="LN5" i="9"/>
  <c r="LM5" i="9"/>
  <c r="LY5" i="9" s="1"/>
  <c r="LK5" i="9"/>
  <c r="LJ5" i="9"/>
  <c r="LI5" i="9"/>
  <c r="LH5" i="9"/>
  <c r="LG5" i="9"/>
  <c r="LF5" i="9"/>
  <c r="LE5" i="9"/>
  <c r="LD5" i="9"/>
  <c r="LC5" i="9"/>
  <c r="LB5" i="9"/>
  <c r="LA5" i="9"/>
  <c r="KZ5" i="9"/>
  <c r="LL5" i="9" s="1"/>
  <c r="KX5" i="9"/>
  <c r="KW5" i="9"/>
  <c r="KV5" i="9"/>
  <c r="KU5" i="9"/>
  <c r="KT5" i="9"/>
  <c r="KS5" i="9"/>
  <c r="KR5" i="9"/>
  <c r="KQ5" i="9"/>
  <c r="KP5" i="9"/>
  <c r="KO5" i="9"/>
  <c r="KN5" i="9"/>
  <c r="KM5" i="9"/>
  <c r="KY5" i="9" s="1"/>
  <c r="KK5" i="9"/>
  <c r="KJ5" i="9"/>
  <c r="KI5" i="9"/>
  <c r="KH5" i="9"/>
  <c r="KG5" i="9"/>
  <c r="KF5" i="9"/>
  <c r="KE5" i="9"/>
  <c r="KD5" i="9"/>
  <c r="KC5" i="9"/>
  <c r="KB5" i="9"/>
  <c r="KA5" i="9"/>
  <c r="JZ5" i="9"/>
  <c r="KL5" i="9" s="1"/>
  <c r="JX5" i="9"/>
  <c r="JW5" i="9"/>
  <c r="JV5" i="9"/>
  <c r="JU5" i="9"/>
  <c r="JT5" i="9"/>
  <c r="JS5" i="9"/>
  <c r="JR5" i="9"/>
  <c r="JQ5" i="9"/>
  <c r="JP5" i="9"/>
  <c r="JO5" i="9"/>
  <c r="JN5" i="9"/>
  <c r="JM5" i="9"/>
  <c r="JY5" i="9" s="1"/>
  <c r="JK5" i="9"/>
  <c r="JJ5" i="9"/>
  <c r="JI5" i="9"/>
  <c r="JH5" i="9"/>
  <c r="JG5" i="9"/>
  <c r="JF5" i="9"/>
  <c r="JE5" i="9"/>
  <c r="JD5" i="9"/>
  <c r="JC5" i="9"/>
  <c r="JB5" i="9"/>
  <c r="JA5" i="9"/>
  <c r="IZ5" i="9"/>
  <c r="JL5" i="9" s="1"/>
  <c r="IX5" i="9"/>
  <c r="IW5" i="9"/>
  <c r="IV5" i="9"/>
  <c r="IU5" i="9"/>
  <c r="IT5" i="9"/>
  <c r="IS5" i="9"/>
  <c r="IR5" i="9"/>
  <c r="IQ5" i="9"/>
  <c r="IP5" i="9"/>
  <c r="IO5" i="9"/>
  <c r="IN5" i="9"/>
  <c r="IM5" i="9"/>
  <c r="IY5" i="9" s="1"/>
  <c r="IK5" i="9"/>
  <c r="IJ5" i="9"/>
  <c r="II5" i="9"/>
  <c r="IH5" i="9"/>
  <c r="IG5" i="9"/>
  <c r="IF5" i="9"/>
  <c r="IE5" i="9"/>
  <c r="ID5" i="9"/>
  <c r="IC5" i="9"/>
  <c r="IB5" i="9"/>
  <c r="IA5" i="9"/>
  <c r="HZ5" i="9"/>
  <c r="IL5" i="9" s="1"/>
  <c r="HX5" i="9"/>
  <c r="HW5" i="9"/>
  <c r="HV5" i="9"/>
  <c r="HU5" i="9"/>
  <c r="HT5" i="9"/>
  <c r="HS5" i="9"/>
  <c r="HR5" i="9"/>
  <c r="HQ5" i="9"/>
  <c r="HP5" i="9"/>
  <c r="HO5" i="9"/>
  <c r="HN5" i="9"/>
  <c r="HM5" i="9"/>
  <c r="HY5" i="9" s="1"/>
  <c r="HK5" i="9"/>
  <c r="HJ5" i="9"/>
  <c r="HI5" i="9"/>
  <c r="HH5" i="9"/>
  <c r="HG5" i="9"/>
  <c r="HF5" i="9"/>
  <c r="HE5" i="9"/>
  <c r="HD5" i="9"/>
  <c r="HC5" i="9"/>
  <c r="HB5" i="9"/>
  <c r="HA5" i="9"/>
  <c r="GZ5" i="9"/>
  <c r="HL5" i="9" s="1"/>
  <c r="GX5" i="9"/>
  <c r="GW5" i="9"/>
  <c r="GV5" i="9"/>
  <c r="GU5" i="9"/>
  <c r="GT5" i="9"/>
  <c r="GS5" i="9"/>
  <c r="GR5" i="9"/>
  <c r="GQ5" i="9"/>
  <c r="GP5" i="9"/>
  <c r="GO5" i="9"/>
  <c r="GN5" i="9"/>
  <c r="GM5" i="9"/>
  <c r="GY5" i="9" s="1"/>
  <c r="GK5" i="9"/>
  <c r="GJ5" i="9"/>
  <c r="GI5" i="9"/>
  <c r="GH5" i="9"/>
  <c r="GG5" i="9"/>
  <c r="GF5" i="9"/>
  <c r="GE5" i="9"/>
  <c r="GD5" i="9"/>
  <c r="GC5" i="9"/>
  <c r="GB5" i="9"/>
  <c r="GA5" i="9"/>
  <c r="FZ5" i="9"/>
  <c r="GL5" i="9" s="1"/>
  <c r="FX5" i="9"/>
  <c r="FW5" i="9"/>
  <c r="FV5" i="9"/>
  <c r="FU5" i="9"/>
  <c r="FT5" i="9"/>
  <c r="FS5" i="9"/>
  <c r="FR5" i="9"/>
  <c r="FQ5" i="9"/>
  <c r="FP5" i="9"/>
  <c r="FO5" i="9"/>
  <c r="FN5" i="9"/>
  <c r="FM5" i="9"/>
  <c r="FY5" i="9" s="1"/>
  <c r="FK5" i="9"/>
  <c r="FJ5" i="9"/>
  <c r="FI5" i="9"/>
  <c r="FH5" i="9"/>
  <c r="FG5" i="9"/>
  <c r="FF5" i="9"/>
  <c r="FE5" i="9"/>
  <c r="FD5" i="9"/>
  <c r="FC5" i="9"/>
  <c r="FB5" i="9"/>
  <c r="FA5" i="9"/>
  <c r="EZ5" i="9"/>
  <c r="FL5" i="9" s="1"/>
  <c r="EX5" i="9"/>
  <c r="EW5" i="9"/>
  <c r="EV5" i="9"/>
  <c r="EU5" i="9"/>
  <c r="ET5" i="9"/>
  <c r="ES5" i="9"/>
  <c r="ER5" i="9"/>
  <c r="EQ5" i="9"/>
  <c r="EP5" i="9"/>
  <c r="EO5" i="9"/>
  <c r="EN5" i="9"/>
  <c r="EM5" i="9"/>
  <c r="EY5" i="9" s="1"/>
  <c r="EK5" i="9"/>
  <c r="EJ5" i="9"/>
  <c r="EI5" i="9"/>
  <c r="EH5" i="9"/>
  <c r="EG5" i="9"/>
  <c r="EF5" i="9"/>
  <c r="EE5" i="9"/>
  <c r="ED5" i="9"/>
  <c r="EC5" i="9"/>
  <c r="EB5" i="9"/>
  <c r="EA5" i="9"/>
  <c r="DZ5" i="9"/>
  <c r="EL5" i="9" s="1"/>
  <c r="DX5" i="9"/>
  <c r="DW5" i="9"/>
  <c r="DV5" i="9"/>
  <c r="DU5" i="9"/>
  <c r="DT5" i="9"/>
  <c r="DS5" i="9"/>
  <c r="DR5" i="9"/>
  <c r="DQ5" i="9"/>
  <c r="DP5" i="9"/>
  <c r="DO5" i="9"/>
  <c r="DN5" i="9"/>
  <c r="DM5" i="9"/>
  <c r="DY5" i="9" s="1"/>
  <c r="DK5" i="9"/>
  <c r="DJ5" i="9"/>
  <c r="DI5" i="9"/>
  <c r="DH5" i="9"/>
  <c r="DG5" i="9"/>
  <c r="DF5" i="9"/>
  <c r="DE5" i="9"/>
  <c r="DD5" i="9"/>
  <c r="DC5" i="9"/>
  <c r="DB5" i="9"/>
  <c r="DA5" i="9"/>
  <c r="CZ5" i="9"/>
  <c r="DL5" i="9" s="1"/>
  <c r="CX5" i="9"/>
  <c r="CW5" i="9"/>
  <c r="CV5" i="9"/>
  <c r="CU5" i="9"/>
  <c r="CT5" i="9"/>
  <c r="CS5" i="9"/>
  <c r="CR5" i="9"/>
  <c r="CQ5" i="9"/>
  <c r="CP5" i="9"/>
  <c r="CO5" i="9"/>
  <c r="CN5" i="9"/>
  <c r="CM5" i="9"/>
  <c r="CY5" i="9" s="1"/>
  <c r="CK5" i="9"/>
  <c r="CJ5" i="9"/>
  <c r="CI5" i="9"/>
  <c r="CH5" i="9"/>
  <c r="CG5" i="9"/>
  <c r="CF5" i="9"/>
  <c r="CE5" i="9"/>
  <c r="CD5" i="9"/>
  <c r="CC5" i="9"/>
  <c r="CB5" i="9"/>
  <c r="CA5" i="9"/>
  <c r="BZ5" i="9"/>
  <c r="CL5" i="9" s="1"/>
  <c r="BX5" i="9"/>
  <c r="BW5" i="9"/>
  <c r="BV5" i="9"/>
  <c r="BU5" i="9"/>
  <c r="BT5" i="9"/>
  <c r="BS5" i="9"/>
  <c r="BR5" i="9"/>
  <c r="BQ5" i="9"/>
  <c r="BP5" i="9"/>
  <c r="BO5" i="9"/>
  <c r="BN5" i="9"/>
  <c r="BM5" i="9"/>
  <c r="BY5" i="9" s="1"/>
  <c r="BK5" i="9"/>
  <c r="BJ5" i="9"/>
  <c r="BI5" i="9"/>
  <c r="BH5" i="9"/>
  <c r="BG5" i="9"/>
  <c r="BF5" i="9"/>
  <c r="BE5" i="9"/>
  <c r="BD5" i="9"/>
  <c r="BC5" i="9"/>
  <c r="BB5" i="9"/>
  <c r="BA5" i="9"/>
  <c r="AZ5" i="9"/>
  <c r="BL5" i="9" s="1"/>
  <c r="AX5" i="9"/>
  <c r="AW5" i="9"/>
  <c r="AV5" i="9"/>
  <c r="AU5" i="9"/>
  <c r="AT5" i="9"/>
  <c r="AS5" i="9"/>
  <c r="AR5" i="9"/>
  <c r="AQ5" i="9"/>
  <c r="AP5" i="9"/>
  <c r="AO5" i="9"/>
  <c r="AN5" i="9"/>
  <c r="AM5" i="9"/>
  <c r="AY5" i="9" s="1"/>
  <c r="AK5" i="9"/>
  <c r="AJ5" i="9"/>
  <c r="AI5" i="9"/>
  <c r="AH5" i="9"/>
  <c r="AG5" i="9"/>
  <c r="AF5" i="9"/>
  <c r="AE5" i="9"/>
  <c r="AD5" i="9"/>
  <c r="AC5" i="9"/>
  <c r="AB5" i="9"/>
  <c r="AA5" i="9"/>
  <c r="Z5" i="9"/>
  <c r="AL5" i="9" s="1"/>
  <c r="X5" i="9"/>
  <c r="W5" i="9"/>
  <c r="V5" i="9"/>
  <c r="U5" i="9"/>
  <c r="T5" i="9"/>
  <c r="S5" i="9"/>
  <c r="R5" i="9"/>
  <c r="Q5" i="9"/>
  <c r="P5" i="9"/>
  <c r="O5" i="9"/>
  <c r="N5" i="9"/>
  <c r="M5" i="9"/>
  <c r="Y5" i="9" s="1"/>
  <c r="NZ4" i="9"/>
  <c r="NB4" i="9"/>
  <c r="NA4" i="9"/>
  <c r="MZ4" i="9"/>
  <c r="MO4" i="9"/>
  <c r="MN4" i="9"/>
  <c r="MM4" i="9"/>
  <c r="MB4" i="9"/>
  <c r="MA4" i="9"/>
  <c r="LZ4" i="9"/>
  <c r="LO4" i="9"/>
  <c r="LN4" i="9"/>
  <c r="LM4" i="9"/>
  <c r="LB4" i="9"/>
  <c r="LA4" i="9"/>
  <c r="KZ4" i="9"/>
  <c r="KO4" i="9"/>
  <c r="KN4" i="9"/>
  <c r="KM4" i="9"/>
  <c r="KB4" i="9"/>
  <c r="KA4" i="9"/>
  <c r="JZ4" i="9"/>
  <c r="JU4" i="9"/>
  <c r="JO4" i="9"/>
  <c r="JN4" i="9"/>
  <c r="JM4" i="9"/>
  <c r="JB4" i="9"/>
  <c r="JA4" i="9"/>
  <c r="IZ4" i="9"/>
  <c r="IN4" i="9"/>
  <c r="IM4" i="9"/>
  <c r="HZ4" i="9"/>
  <c r="HB4" i="9"/>
  <c r="HA4" i="9"/>
  <c r="GZ4" i="9"/>
  <c r="GO4" i="9"/>
  <c r="GN4" i="9"/>
  <c r="GM4" i="9"/>
  <c r="GB4" i="9"/>
  <c r="GA4" i="9"/>
  <c r="FZ4" i="9"/>
  <c r="FO4" i="9"/>
  <c r="FN4" i="9"/>
  <c r="FM4" i="9"/>
  <c r="FB4" i="9"/>
  <c r="FA4" i="9"/>
  <c r="EZ4" i="9"/>
  <c r="EO4" i="9"/>
  <c r="EN4" i="9"/>
  <c r="EM4" i="9"/>
  <c r="EI4" i="9"/>
  <c r="EH4" i="9"/>
  <c r="EG4" i="9"/>
  <c r="EB4" i="9"/>
  <c r="EA4" i="9"/>
  <c r="DZ4" i="9"/>
  <c r="DV4" i="9"/>
  <c r="DU4" i="9"/>
  <c r="DT4" i="9"/>
  <c r="DO4" i="9"/>
  <c r="DN4" i="9"/>
  <c r="DM4" i="9"/>
  <c r="DB4" i="9"/>
  <c r="DA4" i="9"/>
  <c r="CZ4" i="9"/>
  <c r="CO4" i="9"/>
  <c r="CN4" i="9"/>
  <c r="CM4" i="9"/>
  <c r="BZ4" i="9"/>
  <c r="BB4" i="9"/>
  <c r="BA4" i="9"/>
  <c r="AZ4" i="9"/>
  <c r="AO4" i="9"/>
  <c r="AN4" i="9"/>
  <c r="AM4" i="9"/>
  <c r="AB4" i="9"/>
  <c r="AA4" i="9"/>
  <c r="Z4" i="9"/>
  <c r="O4" i="9"/>
  <c r="N4" i="9"/>
  <c r="M4" i="9"/>
  <c r="A23" i="8"/>
  <c r="C23" i="8"/>
  <c r="C20" i="8"/>
  <c r="C19" i="8"/>
  <c r="C16" i="8"/>
  <c r="C15" i="8"/>
  <c r="C14" i="8"/>
  <c r="E79" i="18"/>
  <c r="A2" i="18"/>
  <c r="E4" i="18"/>
  <c r="E56" i="18"/>
  <c r="G55" i="18"/>
  <c r="G56" i="18" s="1"/>
  <c r="F55" i="18"/>
  <c r="F56" i="18" s="1"/>
  <c r="AB51" i="18"/>
  <c r="Y51" i="18"/>
  <c r="W51" i="18"/>
  <c r="E51" i="18"/>
  <c r="AH50" i="18"/>
  <c r="AG50" i="18"/>
  <c r="AF50" i="18"/>
  <c r="AE50" i="18"/>
  <c r="AD50" i="18"/>
  <c r="AC50" i="18"/>
  <c r="AB50" i="18"/>
  <c r="AA50" i="18"/>
  <c r="Z50" i="18"/>
  <c r="Y50" i="18"/>
  <c r="X50" i="18"/>
  <c r="W50" i="18"/>
  <c r="V50" i="18"/>
  <c r="U50" i="18"/>
  <c r="T50" i="18"/>
  <c r="S50" i="18"/>
  <c r="R50" i="18"/>
  <c r="Q50" i="18"/>
  <c r="P50" i="18"/>
  <c r="O50" i="18"/>
  <c r="N50" i="18"/>
  <c r="M50" i="18"/>
  <c r="L50" i="18"/>
  <c r="K50" i="18"/>
  <c r="J50" i="18"/>
  <c r="I50" i="18"/>
  <c r="H50" i="18"/>
  <c r="G50" i="18"/>
  <c r="F50" i="18"/>
  <c r="AH49" i="18"/>
  <c r="AG49" i="18"/>
  <c r="AF49" i="18"/>
  <c r="AE49" i="18"/>
  <c r="AD49" i="18"/>
  <c r="AC49" i="18"/>
  <c r="AB49" i="18"/>
  <c r="AA49" i="18"/>
  <c r="Z49" i="18"/>
  <c r="Y49" i="18"/>
  <c r="X49" i="18"/>
  <c r="X51" i="18" s="1"/>
  <c r="W49" i="18"/>
  <c r="V49" i="18"/>
  <c r="U49" i="18"/>
  <c r="T49" i="18"/>
  <c r="S49" i="18"/>
  <c r="R49" i="18"/>
  <c r="Q49" i="18"/>
  <c r="P49" i="18"/>
  <c r="P51" i="18" s="1"/>
  <c r="O49" i="18"/>
  <c r="N49" i="18"/>
  <c r="M49" i="18"/>
  <c r="L49" i="18"/>
  <c r="L51" i="18" s="1"/>
  <c r="K49" i="18"/>
  <c r="K51" i="18" s="1"/>
  <c r="J49" i="18"/>
  <c r="I49" i="18"/>
  <c r="H49" i="18"/>
  <c r="G49" i="18"/>
  <c r="F49" i="18"/>
  <c r="AH48" i="18"/>
  <c r="AG48" i="18"/>
  <c r="AF48" i="18"/>
  <c r="AE48" i="18"/>
  <c r="AD48" i="18"/>
  <c r="AC48" i="18"/>
  <c r="AC51" i="18" s="1"/>
  <c r="AB48" i="18"/>
  <c r="AA48" i="18"/>
  <c r="Z48" i="18"/>
  <c r="Y48" i="18"/>
  <c r="X48" i="18"/>
  <c r="W48" i="18"/>
  <c r="V48" i="18"/>
  <c r="U48" i="18"/>
  <c r="T48" i="18"/>
  <c r="S48" i="18"/>
  <c r="R48" i="18"/>
  <c r="Q48" i="18"/>
  <c r="Q51" i="18" s="1"/>
  <c r="P48" i="18"/>
  <c r="O48" i="18"/>
  <c r="N48" i="18"/>
  <c r="M48" i="18"/>
  <c r="L48" i="18"/>
  <c r="K48" i="18"/>
  <c r="J48" i="18"/>
  <c r="I48" i="18"/>
  <c r="H48" i="18"/>
  <c r="G48" i="18"/>
  <c r="F48" i="18"/>
  <c r="AH47" i="18"/>
  <c r="AH51" i="18" s="1"/>
  <c r="AG47" i="18"/>
  <c r="AF47" i="18"/>
  <c r="AE47" i="18"/>
  <c r="AD47" i="18"/>
  <c r="AC47" i="18"/>
  <c r="AB47" i="18"/>
  <c r="AA47" i="18"/>
  <c r="Z47" i="18"/>
  <c r="Y47" i="18"/>
  <c r="X47" i="18"/>
  <c r="W47" i="18"/>
  <c r="V47" i="18"/>
  <c r="V51" i="18" s="1"/>
  <c r="U47" i="18"/>
  <c r="T47" i="18"/>
  <c r="S47" i="18"/>
  <c r="R47" i="18"/>
  <c r="Q47" i="18"/>
  <c r="P47" i="18"/>
  <c r="O47" i="18"/>
  <c r="N47" i="18"/>
  <c r="M47" i="18"/>
  <c r="M51" i="18" s="1"/>
  <c r="L47" i="18"/>
  <c r="K47" i="18"/>
  <c r="J47" i="18"/>
  <c r="J51" i="18" s="1"/>
  <c r="I47" i="18"/>
  <c r="H47" i="18"/>
  <c r="G47" i="18"/>
  <c r="F47" i="18"/>
  <c r="AH46" i="18"/>
  <c r="AG46" i="18"/>
  <c r="AF46" i="18"/>
  <c r="AE46" i="18"/>
  <c r="AD46" i="18"/>
  <c r="AD51" i="18" s="1"/>
  <c r="AC46" i="18"/>
  <c r="AB46" i="18"/>
  <c r="AA46" i="18"/>
  <c r="AA51" i="18" s="1"/>
  <c r="Z46" i="18"/>
  <c r="Y46" i="18"/>
  <c r="X46" i="18"/>
  <c r="W46" i="18"/>
  <c r="V46" i="18"/>
  <c r="U46" i="18"/>
  <c r="T46" i="18"/>
  <c r="S46" i="18"/>
  <c r="R46" i="18"/>
  <c r="R51" i="18" s="1"/>
  <c r="Q46" i="18"/>
  <c r="P46" i="18"/>
  <c r="O46" i="18"/>
  <c r="O51" i="18" s="1"/>
  <c r="N46" i="18"/>
  <c r="M46" i="18"/>
  <c r="L46" i="18"/>
  <c r="K46" i="18"/>
  <c r="J46" i="18"/>
  <c r="I46" i="18"/>
  <c r="H46" i="18"/>
  <c r="G46" i="18"/>
  <c r="F46" i="18"/>
  <c r="F51" i="18" s="1"/>
  <c r="AF43" i="18"/>
  <c r="AE43" i="18"/>
  <c r="AD43" i="18"/>
  <c r="H43" i="18"/>
  <c r="G43" i="18"/>
  <c r="F43" i="18"/>
  <c r="E43" i="18"/>
  <c r="E57" i="18" s="1"/>
  <c r="AH42" i="18"/>
  <c r="AG42" i="18"/>
  <c r="AF42" i="18"/>
  <c r="AE42" i="18"/>
  <c r="AD42" i="18"/>
  <c r="AC42" i="18"/>
  <c r="AB42" i="18"/>
  <c r="AA42" i="18"/>
  <c r="Z42" i="18"/>
  <c r="Y42" i="18"/>
  <c r="Y43" i="18" s="1"/>
  <c r="X42" i="18"/>
  <c r="W42" i="18"/>
  <c r="V42" i="18"/>
  <c r="U42" i="18"/>
  <c r="T42" i="18"/>
  <c r="S42" i="18"/>
  <c r="R42" i="18"/>
  <c r="Q42" i="18"/>
  <c r="P42" i="18"/>
  <c r="O42" i="18"/>
  <c r="N42" i="18"/>
  <c r="M42" i="18"/>
  <c r="M43" i="18" s="1"/>
  <c r="L42" i="18"/>
  <c r="K42" i="18"/>
  <c r="J42" i="18"/>
  <c r="I42" i="18"/>
  <c r="H42" i="18"/>
  <c r="G42" i="18"/>
  <c r="F42" i="18"/>
  <c r="AH41" i="18"/>
  <c r="AG41" i="18"/>
  <c r="AF41" i="18"/>
  <c r="AE41" i="18"/>
  <c r="AD41" i="18"/>
  <c r="AC41" i="18"/>
  <c r="AB41" i="18"/>
  <c r="AA41" i="18"/>
  <c r="Z41" i="18"/>
  <c r="Y41" i="18"/>
  <c r="X41" i="18"/>
  <c r="W41" i="18"/>
  <c r="V41" i="18"/>
  <c r="U41" i="18"/>
  <c r="T41" i="18"/>
  <c r="S41" i="18"/>
  <c r="S43" i="18" s="1"/>
  <c r="R41" i="18"/>
  <c r="R43" i="18" s="1"/>
  <c r="Q41" i="18"/>
  <c r="P41" i="18"/>
  <c r="O41" i="18"/>
  <c r="N41" i="18"/>
  <c r="M41" i="18"/>
  <c r="L41" i="18"/>
  <c r="K41" i="18"/>
  <c r="J41" i="18"/>
  <c r="I41" i="18"/>
  <c r="H41" i="18"/>
  <c r="G41" i="18"/>
  <c r="F41" i="18"/>
  <c r="AH40" i="18"/>
  <c r="AG40" i="18"/>
  <c r="AF40" i="18"/>
  <c r="AE40" i="18"/>
  <c r="AD40" i="18"/>
  <c r="AC40" i="18"/>
  <c r="AB40" i="18"/>
  <c r="AA40" i="18"/>
  <c r="Z40" i="18"/>
  <c r="Y40" i="18"/>
  <c r="X40" i="18"/>
  <c r="X43" i="18" s="1"/>
  <c r="W40" i="18"/>
  <c r="W43" i="18" s="1"/>
  <c r="V40" i="18"/>
  <c r="U40" i="18"/>
  <c r="T40" i="18"/>
  <c r="S40" i="18"/>
  <c r="R40" i="18"/>
  <c r="Q40" i="18"/>
  <c r="P40" i="18"/>
  <c r="O40" i="18"/>
  <c r="N40" i="18"/>
  <c r="M40" i="18"/>
  <c r="L40" i="18"/>
  <c r="L43" i="18" s="1"/>
  <c r="K40" i="18"/>
  <c r="K43" i="18" s="1"/>
  <c r="J40" i="18"/>
  <c r="I40" i="18"/>
  <c r="H40" i="18"/>
  <c r="G40" i="18"/>
  <c r="F40" i="18"/>
  <c r="AH39" i="18"/>
  <c r="AG39" i="18"/>
  <c r="AG43" i="18" s="1"/>
  <c r="AF39" i="18"/>
  <c r="AE39" i="18"/>
  <c r="AD39" i="18"/>
  <c r="AC39" i="18"/>
  <c r="AC43" i="18" s="1"/>
  <c r="AB39" i="18"/>
  <c r="AB43" i="18" s="1"/>
  <c r="AA39" i="18"/>
  <c r="AA43" i="18" s="1"/>
  <c r="Z39" i="18"/>
  <c r="Y39" i="18"/>
  <c r="X39" i="18"/>
  <c r="W39" i="18"/>
  <c r="V39" i="18"/>
  <c r="U39" i="18"/>
  <c r="U43" i="18" s="1"/>
  <c r="T39" i="18"/>
  <c r="T43" i="18" s="1"/>
  <c r="S39" i="18"/>
  <c r="R39" i="18"/>
  <c r="Q39" i="18"/>
  <c r="Q43" i="18" s="1"/>
  <c r="P39" i="18"/>
  <c r="P43" i="18" s="1"/>
  <c r="O39" i="18"/>
  <c r="O43" i="18" s="1"/>
  <c r="N39" i="18"/>
  <c r="M39" i="18"/>
  <c r="L39" i="18"/>
  <c r="K39" i="18"/>
  <c r="J39" i="18"/>
  <c r="I39" i="18"/>
  <c r="I43" i="18" s="1"/>
  <c r="H39" i="18"/>
  <c r="G39" i="18"/>
  <c r="F39" i="18"/>
  <c r="AF36" i="18"/>
  <c r="H36" i="18"/>
  <c r="E36" i="18"/>
  <c r="AH35" i="18"/>
  <c r="AG35" i="18"/>
  <c r="AF35" i="18"/>
  <c r="AE35" i="18"/>
  <c r="AD35" i="18"/>
  <c r="AC35" i="18"/>
  <c r="AB35" i="18"/>
  <c r="AA35" i="18"/>
  <c r="Z35" i="18"/>
  <c r="Y35" i="18"/>
  <c r="X35" i="18"/>
  <c r="W35" i="18"/>
  <c r="V35" i="18"/>
  <c r="U35" i="18"/>
  <c r="T35" i="18"/>
  <c r="S35" i="18"/>
  <c r="R35" i="18"/>
  <c r="Q35" i="18"/>
  <c r="P35" i="18"/>
  <c r="O35" i="18"/>
  <c r="N35" i="18"/>
  <c r="M35" i="18"/>
  <c r="L35" i="18"/>
  <c r="K35" i="18"/>
  <c r="J35" i="18"/>
  <c r="I35" i="18"/>
  <c r="H35" i="18"/>
  <c r="G35" i="18"/>
  <c r="F35" i="18"/>
  <c r="AH34" i="18"/>
  <c r="AG34" i="18"/>
  <c r="AF34" i="18"/>
  <c r="AE34" i="18"/>
  <c r="AD34" i="18"/>
  <c r="AC34" i="18"/>
  <c r="AB34" i="18"/>
  <c r="AA34" i="18"/>
  <c r="Z34" i="18"/>
  <c r="Y34" i="18"/>
  <c r="X34" i="18"/>
  <c r="W34" i="18"/>
  <c r="V34" i="18"/>
  <c r="U34" i="18"/>
  <c r="T34" i="18"/>
  <c r="S34" i="18"/>
  <c r="R34" i="18"/>
  <c r="Q34" i="18"/>
  <c r="P34" i="18"/>
  <c r="O34" i="18"/>
  <c r="N34" i="18"/>
  <c r="M34" i="18"/>
  <c r="L34" i="18"/>
  <c r="K34" i="18"/>
  <c r="J34" i="18"/>
  <c r="I34" i="18"/>
  <c r="H34" i="18"/>
  <c r="G34" i="18"/>
  <c r="F34" i="18"/>
  <c r="AH33" i="18"/>
  <c r="AG33" i="18"/>
  <c r="AF33" i="18"/>
  <c r="AE33" i="18"/>
  <c r="AD33" i="18"/>
  <c r="AC33" i="18"/>
  <c r="AB33" i="18"/>
  <c r="AA33" i="18"/>
  <c r="Z33" i="18"/>
  <c r="Y33" i="18"/>
  <c r="X33" i="18"/>
  <c r="W33" i="18"/>
  <c r="V33" i="18"/>
  <c r="U33" i="18"/>
  <c r="T33" i="18"/>
  <c r="S33" i="18"/>
  <c r="R33" i="18"/>
  <c r="Q33" i="18"/>
  <c r="P33" i="18"/>
  <c r="O33" i="18"/>
  <c r="N33" i="18"/>
  <c r="M33" i="18"/>
  <c r="L33" i="18"/>
  <c r="K33" i="18"/>
  <c r="J33" i="18"/>
  <c r="I33" i="18"/>
  <c r="H33" i="18"/>
  <c r="G33" i="18"/>
  <c r="F33" i="18"/>
  <c r="AH32" i="18"/>
  <c r="AG32" i="18"/>
  <c r="AF32" i="18"/>
  <c r="AE32" i="18"/>
  <c r="AD32" i="18"/>
  <c r="AC32" i="18"/>
  <c r="AB32" i="18"/>
  <c r="AA32" i="18"/>
  <c r="Z32" i="18"/>
  <c r="Y32" i="18"/>
  <c r="X32" i="18"/>
  <c r="W32" i="18"/>
  <c r="V32" i="18"/>
  <c r="U32" i="18"/>
  <c r="T32" i="18"/>
  <c r="S32" i="18"/>
  <c r="R32" i="18"/>
  <c r="Q32" i="18"/>
  <c r="P32" i="18"/>
  <c r="O32" i="18"/>
  <c r="N32" i="18"/>
  <c r="M32" i="18"/>
  <c r="L32" i="18"/>
  <c r="K32" i="18"/>
  <c r="J32" i="18"/>
  <c r="I32" i="18"/>
  <c r="H32" i="18"/>
  <c r="G32" i="18"/>
  <c r="F32" i="18"/>
  <c r="AH31" i="18"/>
  <c r="AG31" i="18"/>
  <c r="AG36" i="18" s="1"/>
  <c r="AF31" i="18"/>
  <c r="AE31" i="18"/>
  <c r="AD31" i="18"/>
  <c r="AC31" i="18"/>
  <c r="AB31" i="18"/>
  <c r="AA31" i="18"/>
  <c r="Z31" i="18"/>
  <c r="Y31" i="18"/>
  <c r="X31" i="18"/>
  <c r="W31" i="18"/>
  <c r="V31" i="18"/>
  <c r="U31" i="18"/>
  <c r="T31" i="18"/>
  <c r="S31" i="18"/>
  <c r="R31" i="18"/>
  <c r="Q31" i="18"/>
  <c r="P31" i="18"/>
  <c r="O31" i="18"/>
  <c r="N31" i="18"/>
  <c r="M31" i="18"/>
  <c r="L31" i="18"/>
  <c r="K31" i="18"/>
  <c r="J31" i="18"/>
  <c r="I31" i="18"/>
  <c r="I36" i="18" s="1"/>
  <c r="H31" i="18"/>
  <c r="G31" i="18"/>
  <c r="F31" i="18"/>
  <c r="AH30" i="18"/>
  <c r="AG30" i="18"/>
  <c r="AF30" i="18"/>
  <c r="AE30" i="18"/>
  <c r="AD30" i="18"/>
  <c r="AC30" i="18"/>
  <c r="AB30" i="18"/>
  <c r="AA30" i="18"/>
  <c r="Z30" i="18"/>
  <c r="Y30" i="18"/>
  <c r="X30" i="18"/>
  <c r="W30" i="18"/>
  <c r="V30" i="18"/>
  <c r="U30" i="18"/>
  <c r="T30" i="18"/>
  <c r="S30" i="18"/>
  <c r="R30" i="18"/>
  <c r="Q30" i="18"/>
  <c r="P30" i="18"/>
  <c r="O30" i="18"/>
  <c r="N30" i="18"/>
  <c r="M30" i="18"/>
  <c r="L30" i="18"/>
  <c r="K30" i="18"/>
  <c r="J30" i="18"/>
  <c r="I30" i="18"/>
  <c r="H30" i="18"/>
  <c r="G30" i="18"/>
  <c r="F30" i="18"/>
  <c r="AH29" i="18"/>
  <c r="AG29" i="18"/>
  <c r="AF29" i="18"/>
  <c r="AE29" i="18"/>
  <c r="AD29" i="18"/>
  <c r="AC29" i="18"/>
  <c r="AB29" i="18"/>
  <c r="AA29" i="18"/>
  <c r="Z29" i="18"/>
  <c r="Y29" i="18"/>
  <c r="X29" i="18"/>
  <c r="W29" i="18"/>
  <c r="V29" i="18"/>
  <c r="U29" i="18"/>
  <c r="U36" i="18" s="1"/>
  <c r="T29" i="18"/>
  <c r="S29" i="18"/>
  <c r="R29" i="18"/>
  <c r="Q29" i="18"/>
  <c r="P29" i="18"/>
  <c r="O29" i="18"/>
  <c r="N29" i="18"/>
  <c r="M29" i="18"/>
  <c r="L29" i="18"/>
  <c r="K29" i="18"/>
  <c r="J29" i="18"/>
  <c r="I29" i="18"/>
  <c r="H29" i="18"/>
  <c r="G29" i="18"/>
  <c r="F29" i="18"/>
  <c r="AH28" i="18"/>
  <c r="AG28" i="18"/>
  <c r="AF28" i="18"/>
  <c r="AE28" i="18"/>
  <c r="AD28" i="18"/>
  <c r="AC28" i="18"/>
  <c r="AB28" i="18"/>
  <c r="AA28" i="18"/>
  <c r="Z28" i="18"/>
  <c r="Z36" i="18" s="1"/>
  <c r="Y28" i="18"/>
  <c r="X28" i="18"/>
  <c r="W28" i="18"/>
  <c r="V28" i="18"/>
  <c r="U28" i="18"/>
  <c r="T28" i="18"/>
  <c r="S28" i="18"/>
  <c r="R28" i="18"/>
  <c r="Q28" i="18"/>
  <c r="P28" i="18"/>
  <c r="O28" i="18"/>
  <c r="N28" i="18"/>
  <c r="N36" i="18" s="1"/>
  <c r="M28" i="18"/>
  <c r="L28" i="18"/>
  <c r="K28" i="18"/>
  <c r="J28" i="18"/>
  <c r="I28" i="18"/>
  <c r="H28" i="18"/>
  <c r="G28" i="18"/>
  <c r="F28" i="18"/>
  <c r="AH27" i="18"/>
  <c r="AG27" i="18"/>
  <c r="AF27" i="18"/>
  <c r="AE27" i="18"/>
  <c r="AE36" i="18" s="1"/>
  <c r="AD27" i="18"/>
  <c r="AC27" i="18"/>
  <c r="AB27" i="18"/>
  <c r="AA27" i="18"/>
  <c r="Z27" i="18"/>
  <c r="Y27" i="18"/>
  <c r="X27" i="18"/>
  <c r="W27" i="18"/>
  <c r="V27" i="18"/>
  <c r="U27" i="18"/>
  <c r="T27" i="18"/>
  <c r="T36" i="18" s="1"/>
  <c r="S27" i="18"/>
  <c r="S36" i="18" s="1"/>
  <c r="R27" i="18"/>
  <c r="Q27" i="18"/>
  <c r="P27" i="18"/>
  <c r="O27" i="18"/>
  <c r="N27" i="18"/>
  <c r="M27" i="18"/>
  <c r="L27" i="18"/>
  <c r="K27" i="18"/>
  <c r="J27" i="18"/>
  <c r="I27" i="18"/>
  <c r="H27" i="18"/>
  <c r="G27" i="18"/>
  <c r="G36" i="18" s="1"/>
  <c r="F27" i="18"/>
  <c r="AH26" i="18"/>
  <c r="AH36" i="18" s="1"/>
  <c r="AG26" i="18"/>
  <c r="AF26" i="18"/>
  <c r="AE26" i="18"/>
  <c r="AD26" i="18"/>
  <c r="AC26" i="18"/>
  <c r="AB26" i="18"/>
  <c r="AA26" i="18"/>
  <c r="Z26" i="18"/>
  <c r="Y26" i="18"/>
  <c r="Y36" i="18" s="1"/>
  <c r="X26" i="18"/>
  <c r="W26" i="18"/>
  <c r="V26" i="18"/>
  <c r="U26" i="18"/>
  <c r="T26" i="18"/>
  <c r="S26" i="18"/>
  <c r="R26" i="18"/>
  <c r="Q26" i="18"/>
  <c r="P26" i="18"/>
  <c r="O26" i="18"/>
  <c r="N26" i="18"/>
  <c r="M26" i="18"/>
  <c r="M36" i="18" s="1"/>
  <c r="L26" i="18"/>
  <c r="K26" i="18"/>
  <c r="J26" i="18"/>
  <c r="J36" i="18" s="1"/>
  <c r="I26" i="18"/>
  <c r="H26" i="18"/>
  <c r="G26" i="18"/>
  <c r="F26" i="18"/>
  <c r="AH25" i="18"/>
  <c r="AG25" i="18"/>
  <c r="AF25" i="18"/>
  <c r="AE25" i="18"/>
  <c r="AD25" i="18"/>
  <c r="AC25" i="18"/>
  <c r="AB25" i="18"/>
  <c r="AA25" i="18"/>
  <c r="AA36" i="18" s="1"/>
  <c r="Z25" i="18"/>
  <c r="Y25" i="18"/>
  <c r="X25" i="18"/>
  <c r="W25" i="18"/>
  <c r="V25" i="18"/>
  <c r="V36" i="18" s="1"/>
  <c r="U25" i="18"/>
  <c r="T25" i="18"/>
  <c r="S25" i="18"/>
  <c r="R25" i="18"/>
  <c r="Q25" i="18"/>
  <c r="P25" i="18"/>
  <c r="O25" i="18"/>
  <c r="O36" i="18" s="1"/>
  <c r="N25" i="18"/>
  <c r="M25" i="18"/>
  <c r="L25" i="18"/>
  <c r="K25" i="18"/>
  <c r="J25" i="18"/>
  <c r="I25" i="18"/>
  <c r="H25" i="18"/>
  <c r="G25" i="18"/>
  <c r="F25" i="18"/>
  <c r="AG22" i="18"/>
  <c r="AF22" i="18"/>
  <c r="I22" i="18"/>
  <c r="H22" i="18"/>
  <c r="E22" i="18"/>
  <c r="AH21" i="18"/>
  <c r="AG21" i="18"/>
  <c r="AF21" i="18"/>
  <c r="AE21" i="18"/>
  <c r="AD21" i="18"/>
  <c r="AC21" i="18"/>
  <c r="AB21" i="18"/>
  <c r="AA21" i="18"/>
  <c r="Z21" i="18"/>
  <c r="Y21" i="18"/>
  <c r="X21" i="18"/>
  <c r="W21" i="18"/>
  <c r="V21" i="18"/>
  <c r="U21" i="18"/>
  <c r="T21" i="18"/>
  <c r="S21" i="18"/>
  <c r="R21" i="18"/>
  <c r="Q21" i="18"/>
  <c r="P21" i="18"/>
  <c r="O21" i="18"/>
  <c r="N21" i="18"/>
  <c r="M21" i="18"/>
  <c r="L21" i="18"/>
  <c r="K21" i="18"/>
  <c r="J21" i="18"/>
  <c r="I21" i="18"/>
  <c r="H21" i="18"/>
  <c r="G21" i="18"/>
  <c r="F21" i="18"/>
  <c r="AH20" i="18"/>
  <c r="AG20" i="18"/>
  <c r="AF20" i="18"/>
  <c r="AE20" i="18"/>
  <c r="AD20" i="18"/>
  <c r="AC20" i="18"/>
  <c r="AB20" i="18"/>
  <c r="AA20" i="18"/>
  <c r="Z20" i="18"/>
  <c r="Y20" i="18"/>
  <c r="X20" i="18"/>
  <c r="W20" i="18"/>
  <c r="V20" i="18"/>
  <c r="U20" i="18"/>
  <c r="T20" i="18"/>
  <c r="S20" i="18"/>
  <c r="R20" i="18"/>
  <c r="Q20" i="18"/>
  <c r="P20" i="18"/>
  <c r="O20" i="18"/>
  <c r="N20" i="18"/>
  <c r="M20" i="18"/>
  <c r="L20" i="18"/>
  <c r="K20" i="18"/>
  <c r="J20" i="18"/>
  <c r="I20" i="18"/>
  <c r="H20" i="18"/>
  <c r="G20" i="18"/>
  <c r="F20" i="18"/>
  <c r="AH19" i="18"/>
  <c r="AG19" i="18"/>
  <c r="AF19" i="18"/>
  <c r="AE19" i="18"/>
  <c r="AD19" i="18"/>
  <c r="AC19" i="18"/>
  <c r="AB19" i="18"/>
  <c r="AA19" i="18"/>
  <c r="Z19" i="18"/>
  <c r="Y19" i="18"/>
  <c r="X19" i="18"/>
  <c r="W19" i="18"/>
  <c r="V19" i="18"/>
  <c r="U19" i="18"/>
  <c r="T19" i="18"/>
  <c r="S19" i="18"/>
  <c r="R19" i="18"/>
  <c r="Q19" i="18"/>
  <c r="P19" i="18"/>
  <c r="O19" i="18"/>
  <c r="N19" i="18"/>
  <c r="M19" i="18"/>
  <c r="L19" i="18"/>
  <c r="K19" i="18"/>
  <c r="J19" i="18"/>
  <c r="I19" i="18"/>
  <c r="H19" i="18"/>
  <c r="G19" i="18"/>
  <c r="F19" i="18"/>
  <c r="AH18" i="18"/>
  <c r="AG18" i="18"/>
  <c r="AF18" i="18"/>
  <c r="AE18" i="18"/>
  <c r="AD18" i="18"/>
  <c r="AC18" i="18"/>
  <c r="AB18" i="18"/>
  <c r="AA18" i="18"/>
  <c r="Z18" i="18"/>
  <c r="Y18" i="18"/>
  <c r="X18" i="18"/>
  <c r="W18" i="18"/>
  <c r="V18" i="18"/>
  <c r="U18" i="18"/>
  <c r="T18" i="18"/>
  <c r="S18" i="18"/>
  <c r="R18" i="18"/>
  <c r="Q18" i="18"/>
  <c r="P18" i="18"/>
  <c r="O18" i="18"/>
  <c r="N18" i="18"/>
  <c r="M18" i="18"/>
  <c r="L18" i="18"/>
  <c r="K18" i="18"/>
  <c r="J18" i="18"/>
  <c r="I18" i="18"/>
  <c r="H18" i="18"/>
  <c r="G18" i="18"/>
  <c r="F18" i="18"/>
  <c r="AH17" i="18"/>
  <c r="AH22" i="18" s="1"/>
  <c r="AG17" i="18"/>
  <c r="AF17" i="18"/>
  <c r="AE17" i="18"/>
  <c r="AD17" i="18"/>
  <c r="AC17" i="18"/>
  <c r="AB17" i="18"/>
  <c r="AA17" i="18"/>
  <c r="Z17" i="18"/>
  <c r="Y17" i="18"/>
  <c r="X17" i="18"/>
  <c r="W17" i="18"/>
  <c r="V17" i="18"/>
  <c r="U17" i="18"/>
  <c r="T17" i="18"/>
  <c r="S17" i="18"/>
  <c r="R17" i="18"/>
  <c r="Q17" i="18"/>
  <c r="P17" i="18"/>
  <c r="O17" i="18"/>
  <c r="N17" i="18"/>
  <c r="M17" i="18"/>
  <c r="L17" i="18"/>
  <c r="K17" i="18"/>
  <c r="K22" i="18" s="1"/>
  <c r="J17" i="18"/>
  <c r="J22" i="18" s="1"/>
  <c r="I17" i="18"/>
  <c r="H17" i="18"/>
  <c r="G17" i="18"/>
  <c r="F17" i="18"/>
  <c r="AH16" i="18"/>
  <c r="AG16" i="18"/>
  <c r="AF16" i="18"/>
  <c r="AE16" i="18"/>
  <c r="AD16" i="18"/>
  <c r="AC16" i="18"/>
  <c r="AB16" i="18"/>
  <c r="AA16" i="18"/>
  <c r="Z16" i="18"/>
  <c r="Y16" i="18"/>
  <c r="X16" i="18"/>
  <c r="W16" i="18"/>
  <c r="V16" i="18"/>
  <c r="U16" i="18"/>
  <c r="T16" i="18"/>
  <c r="S16" i="18"/>
  <c r="R16" i="18"/>
  <c r="Q16" i="18"/>
  <c r="P16" i="18"/>
  <c r="O16" i="18"/>
  <c r="N16" i="18"/>
  <c r="M16" i="18"/>
  <c r="L16" i="18"/>
  <c r="K16" i="18"/>
  <c r="J16" i="18"/>
  <c r="I16" i="18"/>
  <c r="H16" i="18"/>
  <c r="G16" i="18"/>
  <c r="F16" i="18"/>
  <c r="AH15" i="18"/>
  <c r="AG15" i="18"/>
  <c r="AF15" i="18"/>
  <c r="AE15" i="18"/>
  <c r="AD15" i="18"/>
  <c r="AC15" i="18"/>
  <c r="AB15" i="18"/>
  <c r="AA15" i="18"/>
  <c r="Z15" i="18"/>
  <c r="Y15" i="18"/>
  <c r="X15" i="18"/>
  <c r="W15" i="18"/>
  <c r="W22" i="18" s="1"/>
  <c r="V15" i="18"/>
  <c r="V22" i="18" s="1"/>
  <c r="U15" i="18"/>
  <c r="U22" i="18" s="1"/>
  <c r="T15" i="18"/>
  <c r="S15" i="18"/>
  <c r="R15" i="18"/>
  <c r="Q15" i="18"/>
  <c r="P15" i="18"/>
  <c r="O15" i="18"/>
  <c r="N15" i="18"/>
  <c r="M15" i="18"/>
  <c r="L15" i="18"/>
  <c r="K15" i="18"/>
  <c r="J15" i="18"/>
  <c r="I15" i="18"/>
  <c r="H15" i="18"/>
  <c r="G15" i="18"/>
  <c r="F15" i="18"/>
  <c r="AH14" i="18"/>
  <c r="AG14" i="18"/>
  <c r="AF14" i="18"/>
  <c r="AE14" i="18"/>
  <c r="AD14" i="18"/>
  <c r="AC14" i="18"/>
  <c r="AB14" i="18"/>
  <c r="AA14" i="18"/>
  <c r="AA22" i="18" s="1"/>
  <c r="Z14" i="18"/>
  <c r="Z22" i="18" s="1"/>
  <c r="Y14" i="18"/>
  <c r="X14" i="18"/>
  <c r="W14" i="18"/>
  <c r="V14" i="18"/>
  <c r="U14" i="18"/>
  <c r="T14" i="18"/>
  <c r="S14" i="18"/>
  <c r="R14" i="18"/>
  <c r="Q14" i="18"/>
  <c r="P14" i="18"/>
  <c r="O14" i="18"/>
  <c r="O22" i="18" s="1"/>
  <c r="N14" i="18"/>
  <c r="N22" i="18" s="1"/>
  <c r="M14" i="18"/>
  <c r="L14" i="18"/>
  <c r="K14" i="18"/>
  <c r="J14" i="18"/>
  <c r="I14" i="18"/>
  <c r="H14" i="18"/>
  <c r="G14" i="18"/>
  <c r="F14" i="18"/>
  <c r="AH13" i="18"/>
  <c r="AG13" i="18"/>
  <c r="AF13" i="18"/>
  <c r="AE13" i="18"/>
  <c r="AD13" i="18"/>
  <c r="AD22" i="18" s="1"/>
  <c r="AC13" i="18"/>
  <c r="AB13" i="18"/>
  <c r="AA13" i="18"/>
  <c r="Z13" i="18"/>
  <c r="Y13" i="18"/>
  <c r="X13" i="18"/>
  <c r="W13" i="18"/>
  <c r="V13" i="18"/>
  <c r="U13" i="18"/>
  <c r="T13" i="18"/>
  <c r="T22" i="18" s="1"/>
  <c r="S13" i="18"/>
  <c r="R13" i="18"/>
  <c r="R22" i="18" s="1"/>
  <c r="Q13" i="18"/>
  <c r="P13" i="18"/>
  <c r="O13" i="18"/>
  <c r="N13" i="18"/>
  <c r="M13" i="18"/>
  <c r="L13" i="18"/>
  <c r="K13" i="18"/>
  <c r="J13" i="18"/>
  <c r="I13" i="18"/>
  <c r="H13" i="18"/>
  <c r="G13" i="18"/>
  <c r="F13" i="18"/>
  <c r="F22" i="18" s="1"/>
  <c r="AH8" i="18"/>
  <c r="AG8" i="18"/>
  <c r="AF8" i="18"/>
  <c r="AE8" i="18"/>
  <c r="AD8" i="18"/>
  <c r="AC8" i="18"/>
  <c r="AB8" i="18"/>
  <c r="AA8" i="18"/>
  <c r="Z8" i="18"/>
  <c r="Y8" i="18"/>
  <c r="X8" i="18"/>
  <c r="W8" i="18"/>
  <c r="V8" i="18"/>
  <c r="U8" i="18"/>
  <c r="T8" i="18"/>
  <c r="S8" i="18"/>
  <c r="R8" i="18"/>
  <c r="Q8" i="18"/>
  <c r="P8" i="18"/>
  <c r="O8" i="18"/>
  <c r="N8" i="18"/>
  <c r="M8" i="18"/>
  <c r="L8" i="18"/>
  <c r="K8" i="18"/>
  <c r="J8" i="18"/>
  <c r="I8" i="18"/>
  <c r="H8" i="18"/>
  <c r="G8" i="18"/>
  <c r="F8" i="18"/>
  <c r="AH7" i="18"/>
  <c r="AG7" i="18"/>
  <c r="AF7" i="18"/>
  <c r="AE7" i="18"/>
  <c r="AD7" i="18"/>
  <c r="AC7" i="18"/>
  <c r="AB7" i="18"/>
  <c r="AA7" i="18"/>
  <c r="Z7" i="18"/>
  <c r="Y7" i="18"/>
  <c r="X7" i="18"/>
  <c r="W7" i="18"/>
  <c r="V7" i="18"/>
  <c r="U7" i="18"/>
  <c r="T7" i="18"/>
  <c r="S7" i="18"/>
  <c r="R7" i="18"/>
  <c r="Q7" i="18"/>
  <c r="P7" i="18"/>
  <c r="O7" i="18"/>
  <c r="N7" i="18"/>
  <c r="M7" i="18"/>
  <c r="L7" i="18"/>
  <c r="K7" i="18"/>
  <c r="J7" i="18"/>
  <c r="I7" i="18"/>
  <c r="H7" i="18"/>
  <c r="G7" i="18"/>
  <c r="F7" i="18"/>
  <c r="U6" i="18"/>
  <c r="U9" i="18" s="1"/>
  <c r="R6" i="18"/>
  <c r="R9" i="18" s="1"/>
  <c r="AH5" i="18"/>
  <c r="AH6" i="18" s="1"/>
  <c r="AH9" i="18" s="1"/>
  <c r="AG5" i="18"/>
  <c r="AG6" i="18" s="1"/>
  <c r="AG9" i="18" s="1"/>
  <c r="U5" i="18"/>
  <c r="J5" i="18"/>
  <c r="I5" i="18"/>
  <c r="I6" i="18" s="1"/>
  <c r="I9" i="18" s="1"/>
  <c r="E5" i="18"/>
  <c r="E6" i="18" s="1"/>
  <c r="E9" i="18" s="1"/>
  <c r="E59" i="18" s="1"/>
  <c r="AH4" i="18"/>
  <c r="AG4" i="18"/>
  <c r="AF4" i="18"/>
  <c r="AF5" i="18" s="1"/>
  <c r="AE4" i="18"/>
  <c r="AE5" i="18" s="1"/>
  <c r="AD4" i="18"/>
  <c r="AD5" i="18" s="1"/>
  <c r="AC4" i="18"/>
  <c r="AB4" i="18"/>
  <c r="AA4" i="18"/>
  <c r="AA5" i="18" s="1"/>
  <c r="Z4" i="18"/>
  <c r="Y4" i="18"/>
  <c r="X4" i="18"/>
  <c r="X5" i="18" s="1"/>
  <c r="W4" i="18"/>
  <c r="W5" i="18" s="1"/>
  <c r="V4" i="18"/>
  <c r="V5" i="18" s="1"/>
  <c r="V6" i="18" s="1"/>
  <c r="V9" i="18" s="1"/>
  <c r="U4" i="18"/>
  <c r="T4" i="18"/>
  <c r="T5" i="18" s="1"/>
  <c r="S4" i="18"/>
  <c r="S5" i="18" s="1"/>
  <c r="R4" i="18"/>
  <c r="R5" i="18" s="1"/>
  <c r="Q4" i="18"/>
  <c r="Q5" i="18" s="1"/>
  <c r="Q6" i="18" s="1"/>
  <c r="Q9" i="18" s="1"/>
  <c r="P4" i="18"/>
  <c r="P5" i="18" s="1"/>
  <c r="P6" i="18" s="1"/>
  <c r="P9" i="18" s="1"/>
  <c r="O4" i="18"/>
  <c r="O5" i="18" s="1"/>
  <c r="O6" i="18" s="1"/>
  <c r="O9" i="18" s="1"/>
  <c r="N4" i="18"/>
  <c r="M4" i="18"/>
  <c r="M5" i="18" s="1"/>
  <c r="L4" i="18"/>
  <c r="L5" i="18" s="1"/>
  <c r="K4" i="18"/>
  <c r="J4" i="18"/>
  <c r="I4" i="18"/>
  <c r="H4" i="18"/>
  <c r="H5" i="18" s="1"/>
  <c r="G4" i="18"/>
  <c r="G5" i="18" s="1"/>
  <c r="F4" i="18"/>
  <c r="F5" i="18" s="1"/>
  <c r="B20" i="3"/>
  <c r="D18" i="3"/>
  <c r="D17" i="3"/>
  <c r="D16" i="3"/>
  <c r="F92" i="16"/>
  <c r="E92" i="16"/>
  <c r="B92" i="16"/>
  <c r="F91" i="16"/>
  <c r="E91" i="16"/>
  <c r="D91" i="16"/>
  <c r="B91" i="16"/>
  <c r="F90" i="16"/>
  <c r="E90" i="16"/>
  <c r="D90" i="16"/>
  <c r="C90" i="16"/>
  <c r="E89" i="16"/>
  <c r="D89" i="16"/>
  <c r="C89" i="16"/>
  <c r="B89" i="16"/>
  <c r="B85" i="16"/>
  <c r="B99" i="16" s="1"/>
  <c r="F84" i="16"/>
  <c r="F98" i="16" s="1"/>
  <c r="F83" i="16"/>
  <c r="F97" i="16" s="1"/>
  <c r="E83" i="16"/>
  <c r="E97" i="16" s="1"/>
  <c r="E82" i="16"/>
  <c r="E96" i="16" s="1"/>
  <c r="D82" i="16"/>
  <c r="D96" i="16" s="1"/>
  <c r="F78" i="16"/>
  <c r="F85" i="16" s="1"/>
  <c r="F99" i="16" s="1"/>
  <c r="E78" i="16"/>
  <c r="E85" i="16" s="1"/>
  <c r="E99" i="16" s="1"/>
  <c r="D78" i="16"/>
  <c r="D85" i="16" s="1"/>
  <c r="C78" i="16"/>
  <c r="C85" i="16" s="1"/>
  <c r="B78" i="16"/>
  <c r="F77" i="16"/>
  <c r="E77" i="16"/>
  <c r="E84" i="16" s="1"/>
  <c r="E98" i="16" s="1"/>
  <c r="D77" i="16"/>
  <c r="D84" i="16" s="1"/>
  <c r="D98" i="16" s="1"/>
  <c r="C77" i="16"/>
  <c r="C91" i="16" s="1"/>
  <c r="B77" i="16"/>
  <c r="B84" i="16" s="1"/>
  <c r="B98" i="16" s="1"/>
  <c r="F76" i="16"/>
  <c r="E76" i="16"/>
  <c r="D76" i="16"/>
  <c r="D83" i="16" s="1"/>
  <c r="D97" i="16" s="1"/>
  <c r="C76" i="16"/>
  <c r="C83" i="16" s="1"/>
  <c r="C97" i="16" s="1"/>
  <c r="B76" i="16"/>
  <c r="B83" i="16" s="1"/>
  <c r="F75" i="16"/>
  <c r="F82" i="16" s="1"/>
  <c r="E75" i="16"/>
  <c r="D75" i="16"/>
  <c r="C75" i="16"/>
  <c r="C82" i="16" s="1"/>
  <c r="C96" i="16" s="1"/>
  <c r="B75" i="16"/>
  <c r="B82" i="16" s="1"/>
  <c r="B96" i="16" s="1"/>
  <c r="NL8" i="9" l="1"/>
  <c r="LL8" i="9"/>
  <c r="ML8" i="9"/>
  <c r="GY13" i="9"/>
  <c r="HL13" i="9"/>
  <c r="HY13" i="9"/>
  <c r="IL13" i="9"/>
  <c r="IY13" i="9"/>
  <c r="JL13" i="9"/>
  <c r="JY13" i="9"/>
  <c r="KL13" i="9"/>
  <c r="KY13" i="9"/>
  <c r="LL13" i="9"/>
  <c r="LY13" i="9"/>
  <c r="ML13" i="9"/>
  <c r="MY13" i="9"/>
  <c r="NL13" i="9"/>
  <c r="NY13" i="9"/>
  <c r="OL13" i="9"/>
  <c r="Y14" i="9"/>
  <c r="AL14" i="9"/>
  <c r="AY14" i="9"/>
  <c r="BL14" i="9"/>
  <c r="BY14" i="9"/>
  <c r="CL14" i="9"/>
  <c r="CY14" i="9"/>
  <c r="DL14" i="9"/>
  <c r="DY14" i="9"/>
  <c r="EL14" i="9"/>
  <c r="EY14" i="9"/>
  <c r="FL14" i="9"/>
  <c r="FY14" i="9"/>
  <c r="GL14" i="9"/>
  <c r="GY14" i="9"/>
  <c r="HL14" i="9"/>
  <c r="HY14" i="9"/>
  <c r="IL14" i="9"/>
  <c r="IY14" i="9"/>
  <c r="JL14" i="9"/>
  <c r="JY14" i="9"/>
  <c r="KL14" i="9"/>
  <c r="KY14" i="9"/>
  <c r="LL14" i="9"/>
  <c r="LY14" i="9"/>
  <c r="ML14" i="9"/>
  <c r="MY14" i="9"/>
  <c r="NL14" i="9"/>
  <c r="NY14" i="9"/>
  <c r="OL14" i="9"/>
  <c r="Y15" i="9"/>
  <c r="AL15" i="9"/>
  <c r="AY15" i="9"/>
  <c r="BL15" i="9"/>
  <c r="BY15" i="9"/>
  <c r="CL15" i="9"/>
  <c r="CY15" i="9"/>
  <c r="DL15" i="9"/>
  <c r="DY15" i="9"/>
  <c r="EL15" i="9"/>
  <c r="EY15" i="9"/>
  <c r="FL15" i="9"/>
  <c r="FY15" i="9"/>
  <c r="GL15" i="9"/>
  <c r="GY15" i="9"/>
  <c r="HL15" i="9"/>
  <c r="HY15" i="9"/>
  <c r="IL15" i="9"/>
  <c r="IY15" i="9"/>
  <c r="JL15" i="9"/>
  <c r="JY15" i="9"/>
  <c r="KL15" i="9"/>
  <c r="KY15" i="9"/>
  <c r="LL15" i="9"/>
  <c r="LY15" i="9"/>
  <c r="ML15" i="9"/>
  <c r="MY15" i="9"/>
  <c r="NL15" i="9"/>
  <c r="IL9" i="9"/>
  <c r="HL9" i="9"/>
  <c r="NY15" i="9"/>
  <c r="IY9" i="9"/>
  <c r="GY9" i="9"/>
  <c r="JL9" i="9"/>
  <c r="P4" i="9"/>
  <c r="AC4" i="9"/>
  <c r="AP4" i="9"/>
  <c r="BC4" i="9"/>
  <c r="BP4" i="9"/>
  <c r="CC4" i="9"/>
  <c r="CP4" i="9"/>
  <c r="DC4" i="9"/>
  <c r="DP4" i="9"/>
  <c r="EC4" i="9"/>
  <c r="EP4" i="9"/>
  <c r="FC4" i="9"/>
  <c r="FP4" i="9"/>
  <c r="GC4" i="9"/>
  <c r="GP4" i="9"/>
  <c r="HC4" i="9"/>
  <c r="HP4" i="9"/>
  <c r="IC4" i="9"/>
  <c r="IP4" i="9"/>
  <c r="JC4" i="9"/>
  <c r="JP4" i="9"/>
  <c r="KC4" i="9"/>
  <c r="KP4" i="9"/>
  <c r="LC4" i="9"/>
  <c r="LP4" i="9"/>
  <c r="MC4" i="9"/>
  <c r="MP4" i="9"/>
  <c r="NC4" i="9"/>
  <c r="NP4" i="9"/>
  <c r="OC4" i="9"/>
  <c r="HM4" i="9"/>
  <c r="IA4" i="9"/>
  <c r="OA4" i="9"/>
  <c r="CB4" i="9"/>
  <c r="HO4" i="9"/>
  <c r="NO4" i="9"/>
  <c r="Q4" i="9"/>
  <c r="AD4" i="9"/>
  <c r="AQ4" i="9"/>
  <c r="BD4" i="9"/>
  <c r="BQ4" i="9"/>
  <c r="CD4" i="9"/>
  <c r="CQ4" i="9"/>
  <c r="DD4" i="9"/>
  <c r="DQ4" i="9"/>
  <c r="ED4" i="9"/>
  <c r="EQ4" i="9"/>
  <c r="FD4" i="9"/>
  <c r="FQ4" i="9"/>
  <c r="GD4" i="9"/>
  <c r="GQ4" i="9"/>
  <c r="HD4" i="9"/>
  <c r="HQ4" i="9"/>
  <c r="IQ4" i="9"/>
  <c r="JD4" i="9"/>
  <c r="JQ4" i="9"/>
  <c r="KD4" i="9"/>
  <c r="KQ4" i="9"/>
  <c r="LD4" i="9"/>
  <c r="LQ4" i="9"/>
  <c r="MD4" i="9"/>
  <c r="MQ4" i="9"/>
  <c r="ND4" i="9"/>
  <c r="NQ4" i="9"/>
  <c r="OD4" i="9"/>
  <c r="BM4" i="9"/>
  <c r="BN4" i="9"/>
  <c r="HN4" i="9"/>
  <c r="NN4" i="9"/>
  <c r="IO4" i="9"/>
  <c r="OB4" i="9"/>
  <c r="R4" i="9"/>
  <c r="AE4" i="9"/>
  <c r="AR4" i="9"/>
  <c r="BE4" i="9"/>
  <c r="BR4" i="9"/>
  <c r="CE4" i="9"/>
  <c r="CR4" i="9"/>
  <c r="DE4" i="9"/>
  <c r="DR4" i="9"/>
  <c r="EE4" i="9"/>
  <c r="ER4" i="9"/>
  <c r="FE4" i="9"/>
  <c r="FR4" i="9"/>
  <c r="GE4" i="9"/>
  <c r="GR4" i="9"/>
  <c r="HE4" i="9"/>
  <c r="HR4" i="9"/>
  <c r="IE4" i="9"/>
  <c r="IR4" i="9"/>
  <c r="JE4" i="9"/>
  <c r="JR4" i="9"/>
  <c r="KE4" i="9"/>
  <c r="KR4" i="9"/>
  <c r="LE4" i="9"/>
  <c r="LR4" i="9"/>
  <c r="ME4" i="9"/>
  <c r="MR4" i="9"/>
  <c r="NE4" i="9"/>
  <c r="NR4" i="9"/>
  <c r="OE4" i="9"/>
  <c r="S4" i="9"/>
  <c r="AF4" i="9"/>
  <c r="AS4" i="9"/>
  <c r="BF4" i="9"/>
  <c r="CF4" i="9"/>
  <c r="CS4" i="9"/>
  <c r="DF4" i="9"/>
  <c r="DS4" i="9"/>
  <c r="EF4" i="9"/>
  <c r="ES4" i="9"/>
  <c r="FF4" i="9"/>
  <c r="FS4" i="9"/>
  <c r="GF4" i="9"/>
  <c r="GS4" i="9"/>
  <c r="HF4" i="9"/>
  <c r="HS4" i="9"/>
  <c r="IF4" i="9"/>
  <c r="IS4" i="9"/>
  <c r="JF4" i="9"/>
  <c r="JS4" i="9"/>
  <c r="KF4" i="9"/>
  <c r="KS4" i="9"/>
  <c r="LF4" i="9"/>
  <c r="LS4" i="9"/>
  <c r="MF4" i="9"/>
  <c r="MS4" i="9"/>
  <c r="NF4" i="9"/>
  <c r="NS4" i="9"/>
  <c r="OF4" i="9"/>
  <c r="T4" i="9"/>
  <c r="AG4" i="9"/>
  <c r="AT4" i="9"/>
  <c r="BG4" i="9"/>
  <c r="BT4" i="9"/>
  <c r="CG4" i="9"/>
  <c r="CT4" i="9"/>
  <c r="DG4" i="9"/>
  <c r="ET4" i="9"/>
  <c r="FG4" i="9"/>
  <c r="FT4" i="9"/>
  <c r="GG4" i="9"/>
  <c r="GT4" i="9"/>
  <c r="HG4" i="9"/>
  <c r="HT4" i="9"/>
  <c r="IG4" i="9"/>
  <c r="IT4" i="9"/>
  <c r="JG4" i="9"/>
  <c r="JT4" i="9"/>
  <c r="KG4" i="9"/>
  <c r="KT4" i="9"/>
  <c r="LG4" i="9"/>
  <c r="LT4" i="9"/>
  <c r="MG4" i="9"/>
  <c r="MT4" i="9"/>
  <c r="NG4" i="9"/>
  <c r="NT4" i="9"/>
  <c r="OG4" i="9"/>
  <c r="U4" i="9"/>
  <c r="AH4" i="9"/>
  <c r="AU4" i="9"/>
  <c r="BH4" i="9"/>
  <c r="BU4" i="9"/>
  <c r="CH4" i="9"/>
  <c r="CU4" i="9"/>
  <c r="DH4" i="9"/>
  <c r="EU4" i="9"/>
  <c r="FH4" i="9"/>
  <c r="FU4" i="9"/>
  <c r="GH4" i="9"/>
  <c r="GU4" i="9"/>
  <c r="HH4" i="9"/>
  <c r="IH4" i="9"/>
  <c r="IU4" i="9"/>
  <c r="JH4" i="9"/>
  <c r="KH4" i="9"/>
  <c r="KU4" i="9"/>
  <c r="LH4" i="9"/>
  <c r="LU4" i="9"/>
  <c r="MH4" i="9"/>
  <c r="MU4" i="9"/>
  <c r="NH4" i="9"/>
  <c r="NU4" i="9"/>
  <c r="OH4" i="9"/>
  <c r="IB4" i="9"/>
  <c r="V4" i="9"/>
  <c r="AI4" i="9"/>
  <c r="AV4" i="9"/>
  <c r="BI4" i="9"/>
  <c r="BV4" i="9"/>
  <c r="CI4" i="9"/>
  <c r="CV4" i="9"/>
  <c r="DI4" i="9"/>
  <c r="EV4" i="9"/>
  <c r="FI4" i="9"/>
  <c r="FV4" i="9"/>
  <c r="GI4" i="9"/>
  <c r="GV4" i="9"/>
  <c r="HI4" i="9"/>
  <c r="HV4" i="9"/>
  <c r="II4" i="9"/>
  <c r="IV4" i="9"/>
  <c r="JI4" i="9"/>
  <c r="JV4" i="9"/>
  <c r="KI4" i="9"/>
  <c r="KV4" i="9"/>
  <c r="LI4" i="9"/>
  <c r="LV4" i="9"/>
  <c r="MI4" i="9"/>
  <c r="MV4" i="9"/>
  <c r="NI4" i="9"/>
  <c r="OI4" i="9"/>
  <c r="CA4" i="9"/>
  <c r="W4" i="9"/>
  <c r="AJ4" i="9"/>
  <c r="AW4" i="9"/>
  <c r="BJ4" i="9"/>
  <c r="BW4" i="9"/>
  <c r="CJ4" i="9"/>
  <c r="CW4" i="9"/>
  <c r="DJ4" i="9"/>
  <c r="DW4" i="9"/>
  <c r="EJ4" i="9"/>
  <c r="EW4" i="9"/>
  <c r="FJ4" i="9"/>
  <c r="FW4" i="9"/>
  <c r="GJ4" i="9"/>
  <c r="GW4" i="9"/>
  <c r="HJ4" i="9"/>
  <c r="HW4" i="9"/>
  <c r="IJ4" i="9"/>
  <c r="IW4" i="9"/>
  <c r="JJ4" i="9"/>
  <c r="JW4" i="9"/>
  <c r="KJ4" i="9"/>
  <c r="KW4" i="9"/>
  <c r="LJ4" i="9"/>
  <c r="LW4" i="9"/>
  <c r="MJ4" i="9"/>
  <c r="MW4" i="9"/>
  <c r="NJ4" i="9"/>
  <c r="NW4" i="9"/>
  <c r="OJ4" i="9"/>
  <c r="NM4" i="9"/>
  <c r="BO4" i="9"/>
  <c r="BX4" i="9"/>
  <c r="DX4" i="9"/>
  <c r="EK4" i="9"/>
  <c r="HX4" i="9"/>
  <c r="IK4" i="9"/>
  <c r="JK4" i="9"/>
  <c r="JX4" i="9"/>
  <c r="KK4" i="9"/>
  <c r="KX4" i="9"/>
  <c r="LK4" i="9"/>
  <c r="LX4" i="9"/>
  <c r="NX4" i="9"/>
  <c r="OK4" i="9"/>
  <c r="Y5" i="18"/>
  <c r="Y6" i="18" s="1"/>
  <c r="Y9" i="18" s="1"/>
  <c r="L6" i="18"/>
  <c r="L9" i="18" s="1"/>
  <c r="J6" i="18"/>
  <c r="J9" i="18" s="1"/>
  <c r="AB5" i="18"/>
  <c r="AB6" i="18" s="1"/>
  <c r="AB9" i="18" s="1"/>
  <c r="M6" i="18"/>
  <c r="M9" i="18" s="1"/>
  <c r="AA6" i="18"/>
  <c r="AA9" i="18" s="1"/>
  <c r="AC5" i="18"/>
  <c r="AC6" i="18" s="1"/>
  <c r="AC9" i="18" s="1"/>
  <c r="AB36" i="18"/>
  <c r="S22" i="18"/>
  <c r="R36" i="18"/>
  <c r="G51" i="18"/>
  <c r="S51" i="18"/>
  <c r="AE51" i="18"/>
  <c r="P22" i="18"/>
  <c r="AB22" i="18"/>
  <c r="H51" i="18"/>
  <c r="T51" i="18"/>
  <c r="AF51" i="18"/>
  <c r="W6" i="18"/>
  <c r="W9" i="18" s="1"/>
  <c r="Q22" i="18"/>
  <c r="AC22" i="18"/>
  <c r="I51" i="18"/>
  <c r="U51" i="18"/>
  <c r="AG51" i="18"/>
  <c r="P36" i="18"/>
  <c r="AC36" i="18"/>
  <c r="K5" i="18"/>
  <c r="K6" i="18" s="1"/>
  <c r="K9" i="18" s="1"/>
  <c r="G22" i="18"/>
  <c r="AE22" i="18"/>
  <c r="F36" i="18"/>
  <c r="F57" i="18" s="1"/>
  <c r="AD36" i="18"/>
  <c r="J43" i="18"/>
  <c r="AH43" i="18"/>
  <c r="L22" i="18"/>
  <c r="W36" i="18"/>
  <c r="H55" i="18"/>
  <c r="Y22" i="18"/>
  <c r="L36" i="18"/>
  <c r="X36" i="18"/>
  <c r="AD6" i="18"/>
  <c r="AD9" i="18" s="1"/>
  <c r="X6" i="18"/>
  <c r="X9" i="18" s="1"/>
  <c r="Q36" i="18"/>
  <c r="V43" i="18"/>
  <c r="F6" i="18"/>
  <c r="F9" i="18" s="1"/>
  <c r="F59" i="18" s="1"/>
  <c r="X22" i="18"/>
  <c r="K36" i="18"/>
  <c r="M22" i="18"/>
  <c r="N43" i="18"/>
  <c r="Z43" i="18"/>
  <c r="N51" i="18"/>
  <c r="Z51" i="18"/>
  <c r="G6" i="18"/>
  <c r="G9" i="18" s="1"/>
  <c r="S6" i="18"/>
  <c r="S9" i="18" s="1"/>
  <c r="AE6" i="18"/>
  <c r="AE9" i="18" s="1"/>
  <c r="N5" i="18"/>
  <c r="N6" i="18" s="1"/>
  <c r="N9" i="18" s="1"/>
  <c r="Z5" i="18"/>
  <c r="Z6" i="18" s="1"/>
  <c r="Z9" i="18" s="1"/>
  <c r="H6" i="18"/>
  <c r="H9" i="18" s="1"/>
  <c r="T6" i="18"/>
  <c r="T9" i="18" s="1"/>
  <c r="AF6" i="18"/>
  <c r="AF9" i="18" s="1"/>
  <c r="E80" i="18"/>
  <c r="C84" i="16"/>
  <c r="C98" i="16" s="1"/>
  <c r="F89" i="16"/>
  <c r="F96" i="16" s="1"/>
  <c r="C92" i="16"/>
  <c r="C99" i="16" s="1"/>
  <c r="B90" i="16"/>
  <c r="B97" i="16" s="1"/>
  <c r="D92" i="16"/>
  <c r="D99" i="16" s="1"/>
  <c r="B54" i="17"/>
  <c r="B53" i="17"/>
  <c r="B52" i="17"/>
  <c r="B51" i="17"/>
  <c r="B50" i="17"/>
  <c r="B49" i="17"/>
  <c r="B48" i="17"/>
  <c r="B47" i="17"/>
  <c r="B44" i="17"/>
  <c r="B43" i="17"/>
  <c r="B42" i="17"/>
  <c r="B41" i="17"/>
  <c r="B40" i="17"/>
  <c r="B39" i="17"/>
  <c r="B38" i="17"/>
  <c r="B37" i="17"/>
  <c r="B33" i="17"/>
  <c r="B32" i="17"/>
  <c r="B31" i="17"/>
  <c r="B30" i="17"/>
  <c r="B29" i="17"/>
  <c r="B28" i="17"/>
  <c r="B27" i="17"/>
  <c r="B26" i="17"/>
  <c r="B15" i="17"/>
  <c r="B16" i="17"/>
  <c r="B17" i="17"/>
  <c r="B18" i="17"/>
  <c r="B19" i="17"/>
  <c r="B20" i="17"/>
  <c r="B21" i="17"/>
  <c r="B22" i="17"/>
  <c r="B11" i="17"/>
  <c r="B10" i="17"/>
  <c r="B9" i="17"/>
  <c r="B8" i="17"/>
  <c r="B7" i="17"/>
  <c r="B6" i="17"/>
  <c r="B5" i="17"/>
  <c r="B4" i="17"/>
  <c r="EL4" i="9" l="1"/>
  <c r="N64" i="18" s="1"/>
  <c r="N63" i="18"/>
  <c r="N62" i="18"/>
  <c r="N67" i="18" s="1"/>
  <c r="OL4" i="9"/>
  <c r="JY4" i="9"/>
  <c r="DY4" i="9"/>
  <c r="M64" i="18" s="1"/>
  <c r="JL4" i="9"/>
  <c r="LL4" i="9"/>
  <c r="KL4" i="9"/>
  <c r="KY4" i="9"/>
  <c r="LY4" i="9"/>
  <c r="W63" i="18"/>
  <c r="AA63" i="18"/>
  <c r="AE63" i="18"/>
  <c r="X63" i="18"/>
  <c r="AB63" i="18"/>
  <c r="AF63" i="18"/>
  <c r="Z63" i="18"/>
  <c r="AH63" i="18"/>
  <c r="V63" i="18"/>
  <c r="AD63" i="18"/>
  <c r="H59" i="18"/>
  <c r="G57" i="18"/>
  <c r="G59" i="18" s="1"/>
  <c r="H56" i="18"/>
  <c r="H57" i="18" s="1"/>
  <c r="I55" i="18"/>
  <c r="AB64" i="18" l="1"/>
  <c r="AF64" i="18"/>
  <c r="X64" i="18"/>
  <c r="AF62" i="18"/>
  <c r="AB62" i="18"/>
  <c r="AB67" i="18" s="1"/>
  <c r="X62" i="18"/>
  <c r="X67" i="18" s="1"/>
  <c r="M63" i="18"/>
  <c r="M62" i="18"/>
  <c r="M67" i="18" s="1"/>
  <c r="N66" i="18"/>
  <c r="N68" i="18" s="1"/>
  <c r="Y63" i="18"/>
  <c r="AG63" i="18"/>
  <c r="U63" i="18"/>
  <c r="AC63" i="18"/>
  <c r="I56" i="18"/>
  <c r="I57" i="18" s="1"/>
  <c r="I59" i="18" s="1"/>
  <c r="J55" i="18"/>
  <c r="X66" i="18" l="1"/>
  <c r="X68" i="18" s="1"/>
  <c r="M66" i="18"/>
  <c r="M68" i="18" s="1"/>
  <c r="NK4" i="9"/>
  <c r="NL4" i="9" s="1"/>
  <c r="AF67" i="18"/>
  <c r="AB66" i="18"/>
  <c r="AB68" i="18" s="1"/>
  <c r="AF66" i="18"/>
  <c r="AF68" i="18" s="1"/>
  <c r="J56" i="18"/>
  <c r="J57" i="18" s="1"/>
  <c r="J59" i="18" s="1"/>
  <c r="K55" i="18"/>
  <c r="K56" i="18" l="1"/>
  <c r="K57" i="18" s="1"/>
  <c r="K59" i="18" s="1"/>
  <c r="L55" i="18"/>
  <c r="M55" i="18" l="1"/>
  <c r="L56" i="18"/>
  <c r="L57" i="18" s="1"/>
  <c r="L59" i="18" s="1"/>
  <c r="N55" i="18" l="1"/>
  <c r="M56" i="18"/>
  <c r="M57" i="18" s="1"/>
  <c r="M59" i="18" s="1"/>
  <c r="M69" i="18" s="1"/>
  <c r="M74" i="18" s="1"/>
  <c r="M81" i="18" l="1"/>
  <c r="M75" i="18"/>
  <c r="M76" i="18" s="1"/>
  <c r="O55" i="18"/>
  <c r="N56" i="18"/>
  <c r="N57" i="18" s="1"/>
  <c r="N59" i="18" s="1"/>
  <c r="N69" i="18" s="1"/>
  <c r="N74" i="18" s="1"/>
  <c r="N81" i="18" l="1"/>
  <c r="N75" i="18"/>
  <c r="N76" i="18" s="1"/>
  <c r="P55" i="18"/>
  <c r="O56" i="18"/>
  <c r="O57" i="18" s="1"/>
  <c r="O59" i="18" s="1"/>
  <c r="P56" i="18" l="1"/>
  <c r="P57" i="18" s="1"/>
  <c r="P59" i="18" s="1"/>
  <c r="Q55" i="18"/>
  <c r="Q56" i="18" l="1"/>
  <c r="Q57" i="18" s="1"/>
  <c r="Q59" i="18" s="1"/>
  <c r="R55" i="18"/>
  <c r="S55" i="18" l="1"/>
  <c r="R56" i="18"/>
  <c r="R57" i="18" s="1"/>
  <c r="R59" i="18" s="1"/>
  <c r="S56" i="18" l="1"/>
  <c r="S57" i="18" s="1"/>
  <c r="S59" i="18" s="1"/>
  <c r="T55" i="18"/>
  <c r="T56" i="18" l="1"/>
  <c r="T57" i="18" s="1"/>
  <c r="T59" i="18" s="1"/>
  <c r="U55" i="18"/>
  <c r="U56" i="18" l="1"/>
  <c r="U57" i="18" s="1"/>
  <c r="U59" i="18" s="1"/>
  <c r="V55" i="18"/>
  <c r="V56" i="18" l="1"/>
  <c r="V57" i="18" s="1"/>
  <c r="V59" i="18" s="1"/>
  <c r="W55" i="18"/>
  <c r="W56" i="18" l="1"/>
  <c r="W57" i="18" s="1"/>
  <c r="W59" i="18" s="1"/>
  <c r="X55" i="18"/>
  <c r="Y55" i="18" l="1"/>
  <c r="X56" i="18"/>
  <c r="X57" i="18" s="1"/>
  <c r="X59" i="18" s="1"/>
  <c r="X69" i="18" s="1"/>
  <c r="X74" i="18" s="1"/>
  <c r="X81" i="18" l="1"/>
  <c r="X75" i="18"/>
  <c r="X76" i="18" s="1"/>
  <c r="Z55" i="18"/>
  <c r="Y56" i="18"/>
  <c r="Y57" i="18" s="1"/>
  <c r="Y59" i="18" s="1"/>
  <c r="AA55" i="18" l="1"/>
  <c r="Z56" i="18"/>
  <c r="Z57" i="18" s="1"/>
  <c r="Z59" i="18" s="1"/>
  <c r="AB55" i="18" l="1"/>
  <c r="AA56" i="18"/>
  <c r="AA57" i="18" s="1"/>
  <c r="AA59" i="18" s="1"/>
  <c r="AB56" i="18" l="1"/>
  <c r="AB57" i="18" s="1"/>
  <c r="AB59" i="18" s="1"/>
  <c r="AB69" i="18" s="1"/>
  <c r="AB74" i="18" s="1"/>
  <c r="AC55" i="18"/>
  <c r="AC56" i="18" l="1"/>
  <c r="AC57" i="18" s="1"/>
  <c r="AC59" i="18" s="1"/>
  <c r="AD55" i="18"/>
  <c r="AB81" i="18"/>
  <c r="AB75" i="18"/>
  <c r="AB76" i="18" s="1"/>
  <c r="AE55" i="18" l="1"/>
  <c r="AD56" i="18"/>
  <c r="AD57" i="18" s="1"/>
  <c r="AD59" i="18" s="1"/>
  <c r="AE56" i="18" l="1"/>
  <c r="AE57" i="18" s="1"/>
  <c r="AE59" i="18" s="1"/>
  <c r="AF55" i="18"/>
  <c r="AF56" i="18" l="1"/>
  <c r="AF57" i="18" s="1"/>
  <c r="AF59" i="18" s="1"/>
  <c r="AF69" i="18" s="1"/>
  <c r="AF74" i="18" s="1"/>
  <c r="AG55" i="18"/>
  <c r="AG56" i="18" l="1"/>
  <c r="AG57" i="18" s="1"/>
  <c r="AG59" i="18" s="1"/>
  <c r="AH55" i="18"/>
  <c r="AH56" i="18" s="1"/>
  <c r="AH57" i="18" s="1"/>
  <c r="AH59" i="18" s="1"/>
  <c r="AF81" i="18"/>
  <c r="AF75" i="18"/>
  <c r="AF76" i="18" s="1"/>
  <c r="J22" i="13" l="1"/>
  <c r="L22" i="13"/>
  <c r="C51" i="6"/>
  <c r="C50" i="6"/>
  <c r="C49" i="6"/>
  <c r="C48" i="6"/>
  <c r="C47" i="6"/>
  <c r="B51" i="6"/>
  <c r="B50" i="6"/>
  <c r="B49" i="6"/>
  <c r="B48" i="6"/>
  <c r="B47" i="6"/>
  <c r="B5" i="14"/>
  <c r="B6" i="14"/>
  <c r="B7" i="14"/>
  <c r="B8" i="14"/>
  <c r="B9" i="14"/>
  <c r="B10" i="14"/>
  <c r="B11" i="14"/>
  <c r="B12" i="14"/>
  <c r="B13" i="14"/>
  <c r="B14" i="14"/>
  <c r="B15" i="14"/>
  <c r="B16" i="14"/>
  <c r="B17" i="14"/>
  <c r="B18" i="14"/>
  <c r="B19" i="14"/>
  <c r="B20" i="14"/>
  <c r="B21" i="14"/>
  <c r="B22" i="14"/>
  <c r="B23" i="14"/>
  <c r="B24" i="14"/>
  <c r="A2" i="8"/>
  <c r="A2" i="6"/>
  <c r="A2" i="9"/>
  <c r="A2" i="5"/>
  <c r="A2" i="4"/>
  <c r="A2" i="3"/>
  <c r="A2" i="12"/>
  <c r="C15" i="6"/>
  <c r="D15" i="6"/>
  <c r="E15" i="6"/>
  <c r="F15" i="6"/>
  <c r="C16" i="6"/>
  <c r="D16" i="6"/>
  <c r="E16" i="6"/>
  <c r="F16" i="6"/>
  <c r="C17" i="6"/>
  <c r="D17" i="6"/>
  <c r="E17" i="6"/>
  <c r="F17" i="6"/>
  <c r="C18" i="6"/>
  <c r="D18" i="6"/>
  <c r="E18" i="6"/>
  <c r="F18" i="6"/>
  <c r="C19" i="6"/>
  <c r="D19" i="6"/>
  <c r="E19" i="6"/>
  <c r="F19" i="6"/>
  <c r="C20" i="6"/>
  <c r="D20" i="6"/>
  <c r="E20" i="6"/>
  <c r="F20" i="6"/>
  <c r="C21" i="6"/>
  <c r="D21" i="6"/>
  <c r="E21" i="6"/>
  <c r="F21" i="6"/>
  <c r="C14" i="6"/>
  <c r="D14" i="6"/>
  <c r="E14" i="6"/>
  <c r="F14" i="6"/>
  <c r="B15" i="6"/>
  <c r="B16" i="6"/>
  <c r="B17" i="6"/>
  <c r="B18" i="6"/>
  <c r="B19" i="6"/>
  <c r="B20" i="6"/>
  <c r="B21" i="6"/>
  <c r="B14" i="6"/>
  <c r="B3" i="6"/>
  <c r="E10" i="6" l="1"/>
  <c r="C10" i="6"/>
  <c r="B10" i="6"/>
  <c r="B6" i="6"/>
  <c r="F10" i="6"/>
  <c r="D10" i="6"/>
  <c r="E6" i="6"/>
  <c r="D6" i="6"/>
  <c r="C6" i="6"/>
  <c r="F6" i="6"/>
  <c r="B4" i="14"/>
  <c r="A4" i="9" l="1"/>
  <c r="L15" i="13"/>
  <c r="L16" i="13"/>
  <c r="L17" i="13"/>
  <c r="L18" i="13"/>
  <c r="L14" i="13"/>
  <c r="I15" i="13"/>
  <c r="I16" i="13"/>
  <c r="I17" i="13"/>
  <c r="I18" i="13"/>
  <c r="I14" i="13"/>
  <c r="F18" i="13" l="1"/>
  <c r="F17" i="13"/>
  <c r="F15" i="13"/>
  <c r="F16" i="13"/>
  <c r="F14" i="13"/>
  <c r="B74" i="3" l="1"/>
  <c r="A16" i="13" l="1"/>
  <c r="A17" i="13"/>
  <c r="A18" i="13"/>
  <c r="A19" i="13"/>
  <c r="A15" i="13"/>
  <c r="A14" i="13"/>
  <c r="C11" i="8" l="1"/>
  <c r="F11" i="8" s="1"/>
  <c r="F42" i="6" l="1"/>
  <c r="G42" i="6" s="1"/>
  <c r="F27" i="6" l="1"/>
  <c r="G27" i="6" s="1"/>
  <c r="F26" i="6"/>
  <c r="G26" i="6" s="1"/>
  <c r="F28" i="6"/>
  <c r="G28" i="6" s="1"/>
  <c r="F29" i="6"/>
  <c r="G29" i="6" s="1"/>
  <c r="F31" i="6"/>
  <c r="G31" i="6" s="1"/>
  <c r="F30" i="6"/>
  <c r="G30" i="6" s="1"/>
  <c r="F34" i="6"/>
  <c r="G34" i="6" s="1"/>
  <c r="F32" i="6"/>
  <c r="G32" i="6" s="1"/>
  <c r="F35" i="6"/>
  <c r="G35" i="6" s="1"/>
  <c r="F38" i="6"/>
  <c r="G38" i="6" s="1"/>
  <c r="F36" i="6"/>
  <c r="G36" i="6" s="1"/>
  <c r="F33" i="6"/>
  <c r="G33" i="6" s="1"/>
  <c r="F39" i="6"/>
  <c r="G39" i="6" s="1"/>
  <c r="F40" i="6"/>
  <c r="G40" i="6" s="1"/>
  <c r="F37" i="6"/>
  <c r="G37" i="6" s="1"/>
  <c r="F41" i="6"/>
  <c r="G41" i="6" s="1"/>
  <c r="F24" i="6"/>
  <c r="G24" i="6" s="1"/>
  <c r="F43" i="6"/>
  <c r="G43" i="6" s="1"/>
  <c r="F25" i="6"/>
  <c r="G25" i="6" s="1"/>
  <c r="B59" i="6" l="1"/>
  <c r="D29" i="4"/>
  <c r="D30" i="4"/>
  <c r="D31" i="4"/>
  <c r="D32" i="4"/>
  <c r="D28" i="4"/>
  <c r="D21" i="4"/>
  <c r="D22" i="4"/>
  <c r="D23" i="4"/>
  <c r="D24" i="4"/>
  <c r="D20" i="4"/>
  <c r="D13" i="4"/>
  <c r="D14" i="4"/>
  <c r="D15" i="4"/>
  <c r="D16" i="4"/>
  <c r="D12" i="4"/>
  <c r="D5" i="4"/>
  <c r="D6" i="4"/>
  <c r="D7" i="4"/>
  <c r="D8" i="4"/>
  <c r="D4" i="4"/>
  <c r="D9" i="4" l="1"/>
  <c r="F19" i="8"/>
  <c r="D28" i="3"/>
  <c r="A5" i="8"/>
  <c r="A8" i="8" s="1"/>
  <c r="A9" i="8" s="1"/>
  <c r="A10" i="8" l="1"/>
  <c r="A11" i="8" s="1"/>
  <c r="A14" i="8" s="1"/>
  <c r="A15" i="8" s="1"/>
  <c r="A16" i="8" s="1"/>
  <c r="A17" i="8" s="1"/>
  <c r="H16" i="9" l="1"/>
  <c r="G7" i="9"/>
  <c r="G8" i="9"/>
  <c r="G9" i="9"/>
  <c r="G10" i="9"/>
  <c r="G11" i="9"/>
  <c r="G12" i="9"/>
  <c r="G13" i="9"/>
  <c r="G14" i="9"/>
  <c r="G15" i="9"/>
  <c r="D51" i="6"/>
  <c r="D50" i="6"/>
  <c r="D49" i="6"/>
  <c r="D48" i="6"/>
  <c r="D47" i="6"/>
  <c r="E47" i="6" l="1"/>
  <c r="B14" i="13" s="1"/>
  <c r="E48" i="6"/>
  <c r="B15" i="13" s="1"/>
  <c r="K15" i="13" s="1"/>
  <c r="M15" i="13" s="1"/>
  <c r="E49" i="6"/>
  <c r="B16" i="13" s="1"/>
  <c r="E50" i="6"/>
  <c r="B17" i="13" s="1"/>
  <c r="K17" i="13" s="1"/>
  <c r="M17" i="13" s="1"/>
  <c r="E51" i="6"/>
  <c r="B18" i="13" s="1"/>
  <c r="K18" i="13" s="1"/>
  <c r="M18" i="13" s="1"/>
  <c r="B52" i="6"/>
  <c r="B55" i="6" s="1"/>
  <c r="C52" i="6"/>
  <c r="B56" i="6" s="1"/>
  <c r="B58" i="6"/>
  <c r="D52" i="6"/>
  <c r="B57" i="6" s="1"/>
  <c r="I16" i="2"/>
  <c r="J16" i="2"/>
  <c r="I22" i="13" s="1"/>
  <c r="K22" i="13" s="1"/>
  <c r="M22" i="13" s="1"/>
  <c r="F16" i="2"/>
  <c r="D16" i="9"/>
  <c r="K14" i="13" l="1"/>
  <c r="M14" i="13" s="1"/>
  <c r="I19" i="13"/>
  <c r="K16" i="13"/>
  <c r="M16" i="13" s="1"/>
  <c r="F23" i="8"/>
  <c r="B19" i="13"/>
  <c r="E52" i="6"/>
  <c r="D4" i="3"/>
  <c r="D5" i="3"/>
  <c r="C5" i="9"/>
  <c r="G5" i="9" s="1"/>
  <c r="C6" i="9"/>
  <c r="G6" i="9" s="1"/>
  <c r="C7" i="9"/>
  <c r="C8" i="9"/>
  <c r="C9" i="9"/>
  <c r="C10" i="9"/>
  <c r="C11" i="9"/>
  <c r="C12" i="9"/>
  <c r="C13" i="9"/>
  <c r="C14" i="9"/>
  <c r="C15" i="9"/>
  <c r="C4" i="9"/>
  <c r="G4" i="9" s="1"/>
  <c r="B5" i="9"/>
  <c r="B6" i="9"/>
  <c r="B7" i="9"/>
  <c r="B8" i="9"/>
  <c r="B9" i="9"/>
  <c r="B10" i="9"/>
  <c r="B11" i="9"/>
  <c r="B12" i="9"/>
  <c r="B13" i="9"/>
  <c r="B14" i="9"/>
  <c r="B15" i="9"/>
  <c r="B4" i="9"/>
  <c r="A15" i="9"/>
  <c r="A5" i="9"/>
  <c r="A6" i="9"/>
  <c r="A7" i="9"/>
  <c r="A8" i="9"/>
  <c r="A9" i="9"/>
  <c r="A10" i="9"/>
  <c r="A11" i="9"/>
  <c r="A12" i="9"/>
  <c r="A13" i="9"/>
  <c r="A14" i="9"/>
  <c r="H16" i="5"/>
  <c r="G16" i="5"/>
  <c r="E16" i="5"/>
  <c r="D16" i="5"/>
  <c r="K19" i="13" l="1"/>
  <c r="M19" i="13"/>
  <c r="G16" i="9"/>
  <c r="E17" i="5"/>
  <c r="H17" i="5"/>
  <c r="C16" i="9"/>
  <c r="D33" i="4"/>
  <c r="C33" i="4"/>
  <c r="C68" i="3" s="1"/>
  <c r="B33" i="4"/>
  <c r="B68" i="3" s="1"/>
  <c r="B69" i="3" s="1"/>
  <c r="D25" i="4"/>
  <c r="C25" i="4"/>
  <c r="C57" i="3" s="1"/>
  <c r="B25" i="4"/>
  <c r="B57" i="3" s="1"/>
  <c r="D17" i="4"/>
  <c r="C17" i="4"/>
  <c r="C43" i="3" s="1"/>
  <c r="C44" i="3" s="1"/>
  <c r="C9" i="4"/>
  <c r="C19" i="3" s="1"/>
  <c r="B9" i="4"/>
  <c r="B19" i="3" s="1"/>
  <c r="L19" i="13" l="1"/>
  <c r="D62" i="3"/>
  <c r="D59" i="3"/>
  <c r="D50" i="3"/>
  <c r="D51" i="3"/>
  <c r="D52" i="3"/>
  <c r="D53" i="3"/>
  <c r="D18" i="9" s="1"/>
  <c r="D54" i="3"/>
  <c r="D55" i="3"/>
  <c r="D56" i="3"/>
  <c r="D57" i="3"/>
  <c r="D49" i="3"/>
  <c r="C58" i="3"/>
  <c r="C60" i="3" s="1"/>
  <c r="B58" i="3"/>
  <c r="B60" i="3" s="1"/>
  <c r="C46" i="3"/>
  <c r="D45" i="3"/>
  <c r="C20" i="3"/>
  <c r="C25" i="3" s="1"/>
  <c r="D19" i="3"/>
  <c r="B25" i="3"/>
  <c r="D30" i="3"/>
  <c r="D31" i="3"/>
  <c r="D32" i="3"/>
  <c r="D33" i="3"/>
  <c r="D34" i="3"/>
  <c r="D35" i="3"/>
  <c r="D36" i="3"/>
  <c r="D37" i="3"/>
  <c r="D38" i="3"/>
  <c r="D39" i="3"/>
  <c r="D40" i="3"/>
  <c r="D41" i="3"/>
  <c r="D42" i="3"/>
  <c r="D29" i="3"/>
  <c r="D21" i="3"/>
  <c r="D13" i="3"/>
  <c r="D24" i="3"/>
  <c r="D22" i="3"/>
  <c r="D10" i="3"/>
  <c r="D11" i="3"/>
  <c r="D12" i="3"/>
  <c r="D14" i="3"/>
  <c r="D15" i="3"/>
  <c r="D9" i="3"/>
  <c r="C6" i="3"/>
  <c r="B6" i="3"/>
  <c r="C63" i="3" l="1"/>
  <c r="D58" i="3"/>
  <c r="D60" i="3" s="1"/>
  <c r="D20" i="3"/>
  <c r="D25" i="3" s="1"/>
  <c r="C19" i="12" s="1"/>
  <c r="M23" i="13" s="1"/>
  <c r="D6" i="3"/>
  <c r="A18" i="8"/>
  <c r="B17" i="4"/>
  <c r="B43" i="3" s="1"/>
  <c r="B44" i="3" s="1"/>
  <c r="C74" i="3"/>
  <c r="D73" i="3"/>
  <c r="D72" i="3"/>
  <c r="C69" i="3"/>
  <c r="D68" i="3"/>
  <c r="D67" i="3"/>
  <c r="D66" i="3"/>
  <c r="C24" i="8" s="1"/>
  <c r="M24" i="13" l="1"/>
  <c r="M25" i="13"/>
  <c r="D69" i="3"/>
  <c r="D74" i="3"/>
  <c r="C9" i="8"/>
  <c r="F9" i="8" s="1"/>
  <c r="C4" i="8"/>
  <c r="A19" i="8"/>
  <c r="A20" i="8" s="1"/>
  <c r="A24" i="8" s="1"/>
  <c r="B46" i="3"/>
  <c r="B63" i="3" s="1"/>
  <c r="B76" i="3" s="1"/>
  <c r="D43" i="3"/>
  <c r="D44" i="3" s="1"/>
  <c r="C76" i="3"/>
  <c r="C5" i="8" l="1"/>
  <c r="F4" i="8"/>
  <c r="D46" i="3"/>
  <c r="D63" i="3" l="1"/>
  <c r="C10" i="8" s="1"/>
  <c r="F10" i="8" s="1"/>
  <c r="C8" i="8"/>
  <c r="F8" i="8" s="1"/>
  <c r="F20" i="8"/>
  <c r="F5" i="8"/>
  <c r="D76" i="3" l="1"/>
  <c r="F14" i="8"/>
  <c r="F16" i="8" l="1"/>
  <c r="F15" i="8" l="1"/>
  <c r="F18" i="8" l="1"/>
  <c r="X4" i="9"/>
  <c r="Y4" i="9"/>
  <c r="E64" i="18" s="1"/>
  <c r="E62" i="18"/>
  <c r="E66" i="18" s="1"/>
  <c r="E63" i="18"/>
  <c r="AK4" i="9"/>
  <c r="AL4" i="9" s="1"/>
  <c r="F64" i="18" s="1"/>
  <c r="F62" i="18"/>
  <c r="F63" i="18"/>
  <c r="AX4" i="9"/>
  <c r="AY4" i="9" s="1"/>
  <c r="G64" i="18" s="1"/>
  <c r="G62" i="18"/>
  <c r="G63" i="18"/>
  <c r="BK4" i="9"/>
  <c r="BL4" i="9"/>
  <c r="H64" i="18" s="1"/>
  <c r="H62" i="18"/>
  <c r="H63" i="18"/>
  <c r="BS4" i="9"/>
  <c r="BY4" i="9" s="1"/>
  <c r="I64" i="18" s="1"/>
  <c r="I62" i="18"/>
  <c r="I67" i="18" s="1"/>
  <c r="I63" i="18"/>
  <c r="CK4" i="9"/>
  <c r="CL4" i="9" s="1"/>
  <c r="J64" i="18" s="1"/>
  <c r="J62" i="18"/>
  <c r="J63" i="18"/>
  <c r="J66" i="18"/>
  <c r="J68" i="18" s="1"/>
  <c r="CX4" i="9"/>
  <c r="CY4" i="9" s="1"/>
  <c r="K63" i="18"/>
  <c r="DK4" i="9"/>
  <c r="DL4" i="9" s="1"/>
  <c r="L63" i="18"/>
  <c r="EX4" i="9"/>
  <c r="EY4" i="9" s="1"/>
  <c r="O64" i="18" s="1"/>
  <c r="O62" i="18"/>
  <c r="O67" i="18" s="1"/>
  <c r="O63" i="18"/>
  <c r="FK4" i="9"/>
  <c r="FL4" i="9" s="1"/>
  <c r="P64" i="18" s="1"/>
  <c r="P62" i="18"/>
  <c r="P67" i="18" s="1"/>
  <c r="P63" i="18"/>
  <c r="FX4" i="9"/>
  <c r="FY4" i="9" s="1"/>
  <c r="Q64" i="18" s="1"/>
  <c r="Q62" i="18"/>
  <c r="Q67" i="18" s="1"/>
  <c r="Q63" i="18"/>
  <c r="GK4" i="9"/>
  <c r="GL4" i="9"/>
  <c r="R64" i="18" s="1"/>
  <c r="R62" i="18"/>
  <c r="R63" i="18"/>
  <c r="GX4" i="9"/>
  <c r="GY4" i="9" s="1"/>
  <c r="S63" i="18"/>
  <c r="HK4" i="9"/>
  <c r="HL4" i="9" s="1"/>
  <c r="T63" i="18"/>
  <c r="HU4" i="9"/>
  <c r="HY4" i="9" s="1"/>
  <c r="U62" i="18"/>
  <c r="ID4" i="9"/>
  <c r="IL4" i="9" s="1"/>
  <c r="V62" i="18"/>
  <c r="V67" i="18" s="1"/>
  <c r="IX4" i="9"/>
  <c r="IY4" i="9" s="1"/>
  <c r="W62" i="18"/>
  <c r="AC62" i="18"/>
  <c r="AC67" i="18" s="1"/>
  <c r="AD62" i="18"/>
  <c r="AD67" i="18" s="1"/>
  <c r="AH62" i="18"/>
  <c r="AH67" i="18" s="1"/>
  <c r="MX4" i="9"/>
  <c r="MY4" i="9" s="1"/>
  <c r="MK4" i="9"/>
  <c r="ML4" i="9" s="1"/>
  <c r="NV4" i="9"/>
  <c r="NY4" i="9" s="1"/>
  <c r="J67" i="18"/>
  <c r="Z62" i="18" l="1"/>
  <c r="AD64" i="18"/>
  <c r="AH64" i="18"/>
  <c r="Z64" i="18"/>
  <c r="V64" i="18"/>
  <c r="K62" i="18"/>
  <c r="K67" i="18" s="1"/>
  <c r="K64" i="18"/>
  <c r="K66" i="18" s="1"/>
  <c r="AC64" i="18"/>
  <c r="Y64" i="18"/>
  <c r="AG64" i="18"/>
  <c r="U64" i="18"/>
  <c r="U66" i="18" s="1"/>
  <c r="S62" i="18"/>
  <c r="S67" i="18" s="1"/>
  <c r="S64" i="18"/>
  <c r="AA64" i="18"/>
  <c r="AE64" i="18"/>
  <c r="W64" i="18"/>
  <c r="W66" i="18" s="1"/>
  <c r="L62" i="18"/>
  <c r="L64" i="18"/>
  <c r="T62" i="18"/>
  <c r="T66" i="18" s="1"/>
  <c r="T64" i="18"/>
  <c r="AD66" i="18"/>
  <c r="AD68" i="18" s="1"/>
  <c r="R66" i="18"/>
  <c r="R68" i="18" s="1"/>
  <c r="H66" i="18"/>
  <c r="H69" i="18" s="1"/>
  <c r="H74" i="18" s="1"/>
  <c r="H75" i="18" s="1"/>
  <c r="H76" i="18" s="1"/>
  <c r="W67" i="18"/>
  <c r="D24" i="8"/>
  <c r="F24" i="8" s="1"/>
  <c r="E68" i="18"/>
  <c r="E69" i="18"/>
  <c r="E74" i="18" s="1"/>
  <c r="E81" i="18" s="1"/>
  <c r="E82" i="18" s="1"/>
  <c r="F79" i="18" s="1"/>
  <c r="F80" i="18" s="1"/>
  <c r="J69" i="18"/>
  <c r="J74" i="18" s="1"/>
  <c r="Z67" i="18"/>
  <c r="AC66" i="18"/>
  <c r="AC69" i="18" s="1"/>
  <c r="AC74" i="18" s="1"/>
  <c r="AC81" i="18" s="1"/>
  <c r="Q66" i="18"/>
  <c r="AH66" i="18"/>
  <c r="E67" i="18"/>
  <c r="C17" i="8" s="1"/>
  <c r="F17" i="8" s="1"/>
  <c r="F66" i="18"/>
  <c r="F68" i="18" s="1"/>
  <c r="P66" i="18"/>
  <c r="H67" i="18"/>
  <c r="V66" i="18"/>
  <c r="I66" i="18"/>
  <c r="R69" i="18"/>
  <c r="R74" i="18" s="1"/>
  <c r="R81" i="18" s="1"/>
  <c r="G66" i="18"/>
  <c r="G69" i="18" s="1"/>
  <c r="G74" i="18" s="1"/>
  <c r="F67" i="18"/>
  <c r="O66" i="18"/>
  <c r="O69" i="18" s="1"/>
  <c r="O74" i="18" s="1"/>
  <c r="S66" i="18"/>
  <c r="R67" i="18"/>
  <c r="L66" i="18"/>
  <c r="L67" i="18"/>
  <c r="G67" i="18"/>
  <c r="AE62" i="18"/>
  <c r="AA62" i="18"/>
  <c r="AG62" i="18"/>
  <c r="Y62" i="18"/>
  <c r="U67" i="18"/>
  <c r="U69" i="18" l="1"/>
  <c r="U74" i="18" s="1"/>
  <c r="U68" i="18"/>
  <c r="W68" i="18"/>
  <c r="W69" i="18"/>
  <c r="W74" i="18" s="1"/>
  <c r="W81" i="18" s="1"/>
  <c r="O68" i="18"/>
  <c r="T67" i="18"/>
  <c r="AD69" i="18"/>
  <c r="AD74" i="18" s="1"/>
  <c r="Z66" i="18"/>
  <c r="E75" i="18"/>
  <c r="E76" i="18" s="1"/>
  <c r="W75" i="18"/>
  <c r="W76" i="18" s="1"/>
  <c r="H68" i="18"/>
  <c r="AC68" i="18"/>
  <c r="AH68" i="18"/>
  <c r="AH69" i="18"/>
  <c r="AH74" i="18" s="1"/>
  <c r="Q68" i="18"/>
  <c r="Q69" i="18"/>
  <c r="Q74" i="18" s="1"/>
  <c r="I68" i="18"/>
  <c r="I69" i="18"/>
  <c r="I74" i="18" s="1"/>
  <c r="J75" i="18"/>
  <c r="J76" i="18" s="1"/>
  <c r="J81" i="18"/>
  <c r="AC75" i="18"/>
  <c r="AC76" i="18" s="1"/>
  <c r="AD75" i="18"/>
  <c r="AD76" i="18" s="1"/>
  <c r="AD81" i="18"/>
  <c r="H81" i="18"/>
  <c r="R75" i="18"/>
  <c r="R76" i="18" s="1"/>
  <c r="F69" i="18"/>
  <c r="F74" i="18" s="1"/>
  <c r="F81" i="18" s="1"/>
  <c r="F82" i="18" s="1"/>
  <c r="G79" i="18" s="1"/>
  <c r="V69" i="18"/>
  <c r="V74" i="18" s="1"/>
  <c r="V68" i="18"/>
  <c r="P68" i="18"/>
  <c r="P69" i="18"/>
  <c r="P74" i="18" s="1"/>
  <c r="K69" i="18"/>
  <c r="K74" i="18" s="1"/>
  <c r="K68" i="18"/>
  <c r="G81" i="18"/>
  <c r="G75" i="18"/>
  <c r="G76" i="18" s="1"/>
  <c r="G68" i="18"/>
  <c r="S68" i="18"/>
  <c r="S69" i="18"/>
  <c r="S74" i="18" s="1"/>
  <c r="Y67" i="18"/>
  <c r="Y66" i="18"/>
  <c r="L69" i="18"/>
  <c r="L74" i="18" s="1"/>
  <c r="L68" i="18"/>
  <c r="AG66" i="18"/>
  <c r="AG67" i="18"/>
  <c r="AA66" i="18"/>
  <c r="AA67" i="18"/>
  <c r="AE66" i="18"/>
  <c r="AE67" i="18"/>
  <c r="U81" i="18"/>
  <c r="U75" i="18"/>
  <c r="U76" i="18" s="1"/>
  <c r="T68" i="18"/>
  <c r="T69" i="18"/>
  <c r="T74" i="18" s="1"/>
  <c r="O81" i="18"/>
  <c r="O75" i="18"/>
  <c r="O76" i="18" s="1"/>
  <c r="Z68" i="18" l="1"/>
  <c r="Z69" i="18"/>
  <c r="Z74" i="18" s="1"/>
  <c r="F75" i="18"/>
  <c r="F76" i="18" s="1"/>
  <c r="I75" i="18"/>
  <c r="I76" i="18" s="1"/>
  <c r="I81" i="18"/>
  <c r="V81" i="18"/>
  <c r="V75" i="18"/>
  <c r="V76" i="18" s="1"/>
  <c r="P81" i="18"/>
  <c r="P75" i="18"/>
  <c r="P76" i="18" s="1"/>
  <c r="Q75" i="18"/>
  <c r="Q76" i="18" s="1"/>
  <c r="Q81" i="18"/>
  <c r="AH81" i="18"/>
  <c r="AH75" i="18"/>
  <c r="AH76" i="18" s="1"/>
  <c r="G80" i="18"/>
  <c r="G82" i="18" s="1"/>
  <c r="H79" i="18" s="1"/>
  <c r="S75" i="18"/>
  <c r="S76" i="18" s="1"/>
  <c r="S81" i="18"/>
  <c r="K75" i="18"/>
  <c r="K76" i="18" s="1"/>
  <c r="K81" i="18"/>
  <c r="AA69" i="18"/>
  <c r="AA74" i="18" s="1"/>
  <c r="AA68" i="18"/>
  <c r="AG69" i="18"/>
  <c r="AG74" i="18" s="1"/>
  <c r="AG68" i="18"/>
  <c r="L81" i="18"/>
  <c r="L75" i="18"/>
  <c r="L76" i="18" s="1"/>
  <c r="T81" i="18"/>
  <c r="T75" i="18"/>
  <c r="T76" i="18" s="1"/>
  <c r="Y69" i="18"/>
  <c r="Y74" i="18" s="1"/>
  <c r="Y68" i="18"/>
  <c r="AE69" i="18"/>
  <c r="AE74" i="18" s="1"/>
  <c r="AE68" i="18"/>
  <c r="Z75" i="18" l="1"/>
  <c r="Z76" i="18" s="1"/>
  <c r="Z81" i="18"/>
  <c r="H80" i="18"/>
  <c r="H82" i="18" s="1"/>
  <c r="I79" i="18" s="1"/>
  <c r="I80" i="18" s="1"/>
  <c r="I82" i="18" s="1"/>
  <c r="J79" i="18" s="1"/>
  <c r="E77" i="18"/>
  <c r="Y75" i="18"/>
  <c r="Y76" i="18" s="1"/>
  <c r="Y81" i="18"/>
  <c r="AG75" i="18"/>
  <c r="AG76" i="18" s="1"/>
  <c r="AG81" i="18"/>
  <c r="AE75" i="18"/>
  <c r="AE76" i="18" s="1"/>
  <c r="AE81" i="18"/>
  <c r="AA81" i="18"/>
  <c r="AA75" i="18"/>
  <c r="AA76" i="18" s="1"/>
  <c r="J80" i="18" l="1"/>
  <c r="J82" i="18"/>
  <c r="K79" i="18" s="1"/>
  <c r="K80" i="18" l="1"/>
  <c r="K82" i="18" s="1"/>
  <c r="L79" i="18" s="1"/>
  <c r="L80" i="18" l="1"/>
  <c r="L82" i="18" s="1"/>
  <c r="M79" i="18" s="1"/>
  <c r="M80" i="18" l="1"/>
  <c r="M82" i="18" s="1"/>
  <c r="N79" i="18" s="1"/>
  <c r="N80" i="18" l="1"/>
  <c r="N82" i="18" s="1"/>
  <c r="O79" i="18" s="1"/>
  <c r="O80" i="18" l="1"/>
  <c r="O82" i="18"/>
  <c r="P79" i="18" s="1"/>
  <c r="P80" i="18" l="1"/>
  <c r="P82" i="18" s="1"/>
  <c r="Q79" i="18" s="1"/>
  <c r="Q80" i="18" l="1"/>
  <c r="Q82" i="18" s="1"/>
  <c r="R79" i="18" s="1"/>
  <c r="R80" i="18" l="1"/>
  <c r="R82" i="18"/>
  <c r="S79" i="18" s="1"/>
  <c r="S80" i="18" l="1"/>
  <c r="S82" i="18"/>
  <c r="T79" i="18" s="1"/>
  <c r="T80" i="18" l="1"/>
  <c r="T82" i="18" s="1"/>
  <c r="U79" i="18" s="1"/>
  <c r="U80" i="18" l="1"/>
  <c r="U82" i="18" s="1"/>
  <c r="V79" i="18" s="1"/>
  <c r="V80" i="18" l="1"/>
  <c r="V82" i="18" s="1"/>
  <c r="W79" i="18" s="1"/>
  <c r="W80" i="18" l="1"/>
  <c r="W82" i="18" s="1"/>
  <c r="X79" i="18" s="1"/>
  <c r="X80" i="18" l="1"/>
  <c r="X82" i="18"/>
  <c r="Y79" i="18" s="1"/>
  <c r="Y80" i="18" l="1"/>
  <c r="Y82" i="18"/>
  <c r="Z79" i="18" s="1"/>
  <c r="Z80" i="18" l="1"/>
  <c r="Z82" i="18"/>
  <c r="AA79" i="18" s="1"/>
  <c r="AA80" i="18" l="1"/>
  <c r="AA82" i="18" s="1"/>
  <c r="AB79" i="18" s="1"/>
  <c r="AB80" i="18" l="1"/>
  <c r="AB82" i="18" s="1"/>
  <c r="AC79" i="18" s="1"/>
  <c r="AC80" i="18" l="1"/>
  <c r="AC82" i="18" s="1"/>
  <c r="AD79" i="18" s="1"/>
  <c r="AD80" i="18" l="1"/>
  <c r="AD82" i="18"/>
  <c r="AE79" i="18" s="1"/>
  <c r="AE80" i="18" l="1"/>
  <c r="AE82" i="18" s="1"/>
  <c r="AF79" i="18" s="1"/>
  <c r="AF80" i="18" l="1"/>
  <c r="AF82" i="18"/>
  <c r="AG79" i="18" s="1"/>
  <c r="AG80" i="18" l="1"/>
  <c r="AG82" i="18"/>
  <c r="AH79" i="18" s="1"/>
  <c r="AH80" i="18" l="1"/>
  <c r="AH82"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El-Sadek, Kimberly</author>
  </authors>
  <commentList>
    <comment ref="B2" authorId="0" shapeId="0" xr:uid="{4036B511-201D-4CCE-B47B-80A4EA676641}">
      <text>
        <r>
          <rPr>
            <b/>
            <sz val="9"/>
            <color indexed="81"/>
            <rFont val="Tahoma"/>
            <family val="2"/>
          </rPr>
          <t xml:space="preserve">Instructions: </t>
        </r>
        <r>
          <rPr>
            <sz val="9"/>
            <color indexed="81"/>
            <rFont val="Tahoma"/>
            <family val="2"/>
          </rPr>
          <t>Enter project name.</t>
        </r>
      </text>
    </comment>
    <comment ref="I2" authorId="0" shapeId="0" xr:uid="{7A043146-802C-45F6-B517-75C77A2ED511}">
      <text>
        <r>
          <rPr>
            <b/>
            <sz val="9"/>
            <color indexed="81"/>
            <rFont val="Tahoma"/>
            <family val="2"/>
          </rPr>
          <t xml:space="preserve">Instructions: </t>
        </r>
        <r>
          <rPr>
            <sz val="9"/>
            <color indexed="81"/>
            <rFont val="Tahoma"/>
            <family val="2"/>
          </rPr>
          <t xml:space="preserve">Select County from dropdown list.
</t>
        </r>
      </text>
    </comment>
    <comment ref="B3" authorId="0" shapeId="0" xr:uid="{0236870C-DC00-4C51-A7F0-BD7219474C05}">
      <text>
        <r>
          <rPr>
            <b/>
            <sz val="9"/>
            <color indexed="81"/>
            <rFont val="Tahoma"/>
            <family val="2"/>
          </rPr>
          <t xml:space="preserve">Instructions: </t>
        </r>
        <r>
          <rPr>
            <sz val="9"/>
            <color indexed="81"/>
            <rFont val="Tahoma"/>
            <family val="2"/>
          </rPr>
          <t>Select 
Special Needs Population from dropdown list.</t>
        </r>
      </text>
    </comment>
    <comment ref="G5" authorId="0" shapeId="0" xr:uid="{6A8333E3-87DD-48A5-A23F-87459D41C507}">
      <text>
        <r>
          <rPr>
            <b/>
            <sz val="9"/>
            <color indexed="81"/>
            <rFont val="Tahoma"/>
            <family val="2"/>
          </rPr>
          <t xml:space="preserve">Instructions: </t>
        </r>
        <r>
          <rPr>
            <sz val="9"/>
            <color indexed="81"/>
            <rFont val="Tahoma"/>
            <family val="2"/>
          </rPr>
          <t>Select Construction Type from dropdown list.</t>
        </r>
      </text>
    </comment>
    <comment ref="H5" authorId="0" shapeId="0" xr:uid="{93905A09-C7B4-42E4-98A5-0219775F0E0F}">
      <text>
        <r>
          <rPr>
            <b/>
            <sz val="9"/>
            <color indexed="81"/>
            <rFont val="Tahoma"/>
            <family val="2"/>
          </rPr>
          <t xml:space="preserve">Instructions: </t>
        </r>
        <r>
          <rPr>
            <sz val="9"/>
            <color indexed="81"/>
            <rFont val="Tahoma"/>
            <family val="2"/>
          </rPr>
          <t>Select Building Type from dropdown list.</t>
        </r>
      </text>
    </comment>
    <comment ref="I5" authorId="0" shapeId="0" xr:uid="{576E16C8-D62F-4A6B-BD75-8010F8A4A0EA}">
      <text>
        <r>
          <rPr>
            <b/>
            <sz val="9"/>
            <color indexed="81"/>
            <rFont val="Tahoma"/>
            <family val="2"/>
          </rPr>
          <t xml:space="preserve">Instructions: </t>
        </r>
        <r>
          <rPr>
            <sz val="9"/>
            <color indexed="81"/>
            <rFont val="Tahoma"/>
            <family val="2"/>
          </rPr>
          <t>Enter total combined square footage of residential space including units, hallways, stairwells, lobby, common areas, elevator banks, management offices, and laundry rooms.</t>
        </r>
      </text>
    </comment>
    <comment ref="J5" authorId="0" shapeId="0" xr:uid="{A7998F4B-C86F-441F-A4E1-588FF374E904}">
      <text>
        <r>
          <rPr>
            <b/>
            <sz val="9"/>
            <color indexed="81"/>
            <rFont val="Tahoma"/>
            <family val="2"/>
          </rPr>
          <t xml:space="preserve">Instructions: </t>
        </r>
        <r>
          <rPr>
            <sz val="9"/>
            <color indexed="81"/>
            <rFont val="Tahoma"/>
            <family val="2"/>
          </rPr>
          <t>Enter gross square footage of the building(s).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El-Sadek, Kimberly</author>
  </authors>
  <commentList>
    <comment ref="J13" authorId="0" shapeId="0" xr:uid="{2256157D-4451-4D61-93D1-CF411F7AF4CD}">
      <text>
        <r>
          <rPr>
            <b/>
            <sz val="9"/>
            <color indexed="81"/>
            <rFont val="Tahoma"/>
            <family val="2"/>
          </rPr>
          <t xml:space="preserve">Instructions: </t>
        </r>
        <r>
          <rPr>
            <sz val="9"/>
            <color indexed="81"/>
            <rFont val="Tahoma"/>
            <family val="2"/>
          </rPr>
          <t>Enter Per Square Foot Value from respective row/column based on bulding type and unit size.</t>
        </r>
      </text>
    </comment>
    <comment ref="M23" authorId="0" shapeId="0" xr:uid="{38BF82D2-FA79-47ED-AFA9-620987D4E892}">
      <text>
        <r>
          <rPr>
            <b/>
            <sz val="9"/>
            <color indexed="81"/>
            <rFont val="Tahoma"/>
            <family val="2"/>
          </rPr>
          <t xml:space="preserve">Note: </t>
        </r>
        <r>
          <rPr>
            <sz val="9"/>
            <color indexed="81"/>
            <rFont val="Tahoma"/>
            <family val="2"/>
          </rPr>
          <t>Does not include General Requirements,  Overhead, or Contractor's Profit.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El-Sadek, Kimberly</author>
  </authors>
  <commentList>
    <comment ref="C3" authorId="0" shapeId="0" xr:uid="{4F88B4EA-9B61-4481-9E2F-3470A03B4AA2}">
      <text>
        <r>
          <rPr>
            <b/>
            <sz val="9"/>
            <color indexed="81"/>
            <rFont val="Tahoma"/>
            <family val="2"/>
          </rPr>
          <t xml:space="preserve">Instructions: </t>
        </r>
        <r>
          <rPr>
            <sz val="9"/>
            <color indexed="81"/>
            <rFont val="Tahoma"/>
            <family val="2"/>
          </rPr>
          <t>Please select response from dropdown list.</t>
        </r>
      </text>
    </comment>
    <comment ref="C4" authorId="0" shapeId="0" xr:uid="{A307FB86-BBBB-44D0-B562-83D24337E3F2}">
      <text>
        <r>
          <rPr>
            <b/>
            <sz val="9"/>
            <color indexed="81"/>
            <rFont val="Tahoma"/>
            <family val="2"/>
          </rPr>
          <t xml:space="preserve">Instructions: </t>
        </r>
        <r>
          <rPr>
            <sz val="9"/>
            <color indexed="81"/>
            <rFont val="Tahoma"/>
            <family val="2"/>
          </rPr>
          <t xml:space="preserve">Please select response from dropdown list.
</t>
        </r>
      </text>
    </comment>
    <comment ref="C5" authorId="0" shapeId="0" xr:uid="{2C6E7464-3F5F-423E-BD9F-42437109E24E}">
      <text>
        <r>
          <rPr>
            <b/>
            <sz val="9"/>
            <color indexed="81"/>
            <rFont val="Tahoma"/>
            <family val="2"/>
          </rPr>
          <t xml:space="preserve">Instructions: </t>
        </r>
        <r>
          <rPr>
            <sz val="9"/>
            <color indexed="81"/>
            <rFont val="Tahoma"/>
            <family val="2"/>
          </rPr>
          <t xml:space="preserve">Please select response from dropdown list.
</t>
        </r>
      </text>
    </comment>
    <comment ref="C6" authorId="0" shapeId="0" xr:uid="{3D4C07D9-E28E-49F4-B349-C46BB052828C}">
      <text>
        <r>
          <rPr>
            <b/>
            <sz val="9"/>
            <color indexed="81"/>
            <rFont val="Tahoma"/>
            <family val="2"/>
          </rPr>
          <t>Instructions:</t>
        </r>
        <r>
          <rPr>
            <sz val="9"/>
            <color indexed="81"/>
            <rFont val="Tahoma"/>
            <family val="2"/>
          </rPr>
          <t xml:space="preserve">
Please select response from dropdown list.</t>
        </r>
      </text>
    </comment>
    <comment ref="C7" authorId="0" shapeId="0" xr:uid="{306E2EE7-304C-469F-B877-D73D809C5CCB}">
      <text>
        <r>
          <rPr>
            <b/>
            <sz val="9"/>
            <color indexed="81"/>
            <rFont val="Tahoma"/>
            <family val="2"/>
          </rPr>
          <t xml:space="preserve">Instructions: </t>
        </r>
        <r>
          <rPr>
            <sz val="9"/>
            <color indexed="81"/>
            <rFont val="Tahoma"/>
            <family val="2"/>
          </rPr>
          <t xml:space="preserve">Please select response from dropdown list.
</t>
        </r>
      </text>
    </comment>
    <comment ref="C10" authorId="0" shapeId="0" xr:uid="{F15CF4BA-3DBA-4822-954A-708D6541B662}">
      <text>
        <r>
          <rPr>
            <b/>
            <sz val="9"/>
            <color indexed="81"/>
            <rFont val="Tahoma"/>
            <family val="2"/>
          </rPr>
          <t xml:space="preserve">Instructions: </t>
        </r>
        <r>
          <rPr>
            <sz val="9"/>
            <color indexed="81"/>
            <rFont val="Tahoma"/>
            <family val="2"/>
          </rPr>
          <t xml:space="preserve">Please enter the typical square footage for each unit based on bedroom sizes. If there is more than one floorplan for each unit based on bedroom sizes, please use an average.
</t>
        </r>
      </text>
    </comment>
    <comment ref="B22" authorId="0" shapeId="0" xr:uid="{CE534E04-0F24-42C5-ADEA-6074EE42CEFC}">
      <text>
        <r>
          <rPr>
            <b/>
            <sz val="9"/>
            <color indexed="81"/>
            <rFont val="Tahoma"/>
            <family val="2"/>
          </rPr>
          <t xml:space="preserve">Note: </t>
        </r>
        <r>
          <rPr>
            <sz val="9"/>
            <color indexed="81"/>
            <rFont val="Tahoma"/>
            <family val="2"/>
          </rPr>
          <t>Please select the fuel source for each Utility.</t>
        </r>
        <r>
          <rPr>
            <sz val="9"/>
            <color indexed="81"/>
            <rFont val="Tahoma"/>
            <family val="2"/>
          </rPr>
          <t xml:space="preserve">
</t>
        </r>
      </text>
    </comment>
    <comment ref="C22" authorId="0" shapeId="0" xr:uid="{8DBDECAC-06EB-44BC-B0BE-3A129D3B7A28}">
      <text>
        <r>
          <rPr>
            <b/>
            <sz val="9"/>
            <color indexed="81"/>
            <rFont val="Tahoma"/>
            <family val="2"/>
          </rPr>
          <t xml:space="preserve">Note: </t>
        </r>
        <r>
          <rPr>
            <sz val="9"/>
            <color indexed="81"/>
            <rFont val="Tahoma"/>
            <family val="2"/>
          </rPr>
          <t>Please select Yes if tenant is responsible for paying for the Utility. Otherwise, select No.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Kimberly El-Sadek</author>
    <author>El-Sadek, Kimberly</author>
  </authors>
  <commentList>
    <comment ref="B3" authorId="0" shapeId="0" xr:uid="{00000000-0006-0000-0200-000001000000}">
      <text>
        <r>
          <rPr>
            <b/>
            <sz val="9"/>
            <color indexed="81"/>
            <rFont val="Tahoma"/>
            <family val="2"/>
          </rPr>
          <t xml:space="preserve">Instructions: 
</t>
        </r>
        <r>
          <rPr>
            <sz val="9"/>
            <color indexed="81"/>
            <rFont val="Tahoma"/>
            <family val="2"/>
          </rPr>
          <t xml:space="preserve">Enter the value of the cost to be covered by NHTF funds.
</t>
        </r>
      </text>
    </comment>
    <comment ref="C3" authorId="0" shapeId="0" xr:uid="{00000000-0006-0000-0200-000002000000}">
      <text>
        <r>
          <rPr>
            <b/>
            <sz val="9"/>
            <color indexed="81"/>
            <rFont val="Tahoma"/>
            <family val="2"/>
          </rPr>
          <t xml:space="preserve">Instructions: 
</t>
        </r>
        <r>
          <rPr>
            <sz val="9"/>
            <color indexed="81"/>
            <rFont val="Tahoma"/>
            <family val="2"/>
          </rPr>
          <t xml:space="preserve">Enter the value of the cost to be covered by Other Sources of funds.
</t>
        </r>
      </text>
    </comment>
    <comment ref="B8" authorId="1" shapeId="0" xr:uid="{A00761B4-6337-4CA9-8CFE-FEAC0B935868}">
      <text>
        <r>
          <rPr>
            <b/>
            <sz val="9"/>
            <color indexed="81"/>
            <rFont val="Tahoma"/>
            <family val="2"/>
          </rPr>
          <t xml:space="preserve">Instructions: 
</t>
        </r>
        <r>
          <rPr>
            <sz val="9"/>
            <color indexed="81"/>
            <rFont val="Tahoma"/>
            <family val="2"/>
          </rPr>
          <t>Enter the value of the cost to be covered by NHTF funds.</t>
        </r>
        <r>
          <rPr>
            <b/>
            <sz val="9"/>
            <color indexed="81"/>
            <rFont val="Tahoma"/>
            <family val="2"/>
          </rPr>
          <t xml:space="preserve">
</t>
        </r>
        <r>
          <rPr>
            <sz val="9"/>
            <color indexed="81"/>
            <rFont val="Tahoma"/>
            <family val="2"/>
          </rPr>
          <t xml:space="preserve">
</t>
        </r>
      </text>
    </comment>
    <comment ref="C8" authorId="1" shapeId="0" xr:uid="{60A314EB-D670-4374-959B-576EA7DF5BCB}">
      <text>
        <r>
          <rPr>
            <b/>
            <sz val="9"/>
            <color indexed="81"/>
            <rFont val="Tahoma"/>
            <family val="2"/>
          </rPr>
          <t xml:space="preserve">Instructions: 
</t>
        </r>
        <r>
          <rPr>
            <sz val="9"/>
            <color indexed="81"/>
            <rFont val="Tahoma"/>
            <family val="2"/>
          </rPr>
          <t xml:space="preserve">Enter the value of the cost to be covered by Other Sources of funds.
</t>
        </r>
      </text>
    </comment>
    <comment ref="A24" authorId="1" shapeId="0" xr:uid="{A4E12D74-1351-48B5-BCBF-1D3842C49445}">
      <text>
        <r>
          <rPr>
            <b/>
            <sz val="9"/>
            <color indexed="81"/>
            <rFont val="Tahoma"/>
            <family val="2"/>
          </rPr>
          <t>Note:</t>
        </r>
        <r>
          <rPr>
            <sz val="9"/>
            <color indexed="81"/>
            <rFont val="Tahoma"/>
            <family val="2"/>
          </rPr>
          <t xml:space="preserve"> Maximum 5% of Construction Subtotal, excludes Contractor General Requirements, Contractor Overhead, and Contractor Profit.</t>
        </r>
      </text>
    </comment>
    <comment ref="B27" authorId="1" shapeId="0" xr:uid="{5151F88E-F73B-476D-84DB-D500983EA146}">
      <text>
        <r>
          <rPr>
            <b/>
            <sz val="9"/>
            <color indexed="81"/>
            <rFont val="Tahoma"/>
            <family val="2"/>
          </rPr>
          <t xml:space="preserve">Instructions: 
</t>
        </r>
        <r>
          <rPr>
            <sz val="9"/>
            <color indexed="81"/>
            <rFont val="Tahoma"/>
            <family val="2"/>
          </rPr>
          <t>Enter the value of the cost to be covered by NHTF funds.</t>
        </r>
        <r>
          <rPr>
            <b/>
            <sz val="9"/>
            <color indexed="81"/>
            <rFont val="Tahoma"/>
            <family val="2"/>
          </rPr>
          <t xml:space="preserve">
</t>
        </r>
        <r>
          <rPr>
            <sz val="9"/>
            <color indexed="81"/>
            <rFont val="Tahoma"/>
            <family val="2"/>
          </rPr>
          <t xml:space="preserve">
</t>
        </r>
      </text>
    </comment>
    <comment ref="C27" authorId="1" shapeId="0" xr:uid="{25A0399C-53CE-4B09-98F7-A8F9BC5BF181}">
      <text>
        <r>
          <rPr>
            <b/>
            <sz val="9"/>
            <color indexed="81"/>
            <rFont val="Tahoma"/>
            <family val="2"/>
          </rPr>
          <t xml:space="preserve">Instructions: 
</t>
        </r>
        <r>
          <rPr>
            <sz val="9"/>
            <color indexed="81"/>
            <rFont val="Tahoma"/>
            <family val="2"/>
          </rPr>
          <t xml:space="preserve">Enter the value of the cost to be covered by Other Sources of funds.
</t>
        </r>
      </text>
    </comment>
    <comment ref="A45" authorId="1" shapeId="0" xr:uid="{243D82F6-CC94-4BC9-9BDA-2194A3D03F1B}">
      <text>
        <r>
          <rPr>
            <b/>
            <sz val="9"/>
            <color indexed="81"/>
            <rFont val="Tahoma"/>
            <family val="2"/>
          </rPr>
          <t xml:space="preserve">Note: </t>
        </r>
        <r>
          <rPr>
            <sz val="9"/>
            <color indexed="81"/>
            <rFont val="Tahoma"/>
            <family val="2"/>
          </rPr>
          <t xml:space="preserve">Maximum 5% of Professional Services Subtotal.
</t>
        </r>
      </text>
    </comment>
    <comment ref="B48" authorId="1" shapeId="0" xr:uid="{CF770056-9C46-47EB-8C74-C1A0F032DAD5}">
      <text>
        <r>
          <rPr>
            <b/>
            <sz val="9"/>
            <color indexed="81"/>
            <rFont val="Tahoma"/>
            <family val="2"/>
          </rPr>
          <t xml:space="preserve">Instructions: 
</t>
        </r>
        <r>
          <rPr>
            <sz val="9"/>
            <color indexed="81"/>
            <rFont val="Tahoma"/>
            <family val="2"/>
          </rPr>
          <t>Enter the value of the cost to be covered by NHTF funds.</t>
        </r>
        <r>
          <rPr>
            <b/>
            <sz val="9"/>
            <color indexed="81"/>
            <rFont val="Tahoma"/>
            <family val="2"/>
          </rPr>
          <t xml:space="preserve">
</t>
        </r>
        <r>
          <rPr>
            <sz val="9"/>
            <color indexed="81"/>
            <rFont val="Tahoma"/>
            <family val="2"/>
          </rPr>
          <t xml:space="preserve">
</t>
        </r>
      </text>
    </comment>
    <comment ref="C48" authorId="1" shapeId="0" xr:uid="{3EFCD2AA-C124-4BFE-998D-3001FC95B88C}">
      <text>
        <r>
          <rPr>
            <b/>
            <sz val="9"/>
            <color indexed="81"/>
            <rFont val="Tahoma"/>
            <family val="2"/>
          </rPr>
          <t xml:space="preserve">Instructions: 
</t>
        </r>
        <r>
          <rPr>
            <sz val="9"/>
            <color indexed="81"/>
            <rFont val="Tahoma"/>
            <family val="2"/>
          </rPr>
          <t xml:space="preserve">Enter the value of the cost to be covered by Other Sources of funds.
</t>
        </r>
      </text>
    </comment>
    <comment ref="A59" authorId="1" shapeId="0" xr:uid="{69FF29A3-E116-41F3-9153-457F50439080}">
      <text>
        <r>
          <rPr>
            <b/>
            <sz val="9"/>
            <color indexed="81"/>
            <rFont val="Tahoma"/>
            <family val="2"/>
          </rPr>
          <t xml:space="preserve">Note: </t>
        </r>
        <r>
          <rPr>
            <sz val="9"/>
            <color indexed="81"/>
            <rFont val="Tahoma"/>
            <family val="2"/>
          </rPr>
          <t xml:space="preserve">Maximum 5% of Carrying &amp; Financing Subtotal.
</t>
        </r>
      </text>
    </comment>
    <comment ref="A62" authorId="1" shapeId="0" xr:uid="{A8B28CC8-4E7E-4C0F-82A5-4DE02E4B2E94}">
      <text>
        <r>
          <rPr>
            <b/>
            <sz val="9"/>
            <color indexed="81"/>
            <rFont val="Tahoma"/>
            <family val="2"/>
          </rPr>
          <t>Note:</t>
        </r>
        <r>
          <rPr>
            <sz val="9"/>
            <color indexed="81"/>
            <rFont val="Tahoma"/>
            <family val="2"/>
          </rPr>
          <t xml:space="preserve"> Maximim 8% of Total Acquisition + Total Construction + Total Professional Services + Total Carrying &amp; Financing. Developer Fee will be disbrused in the final drawdown.
</t>
        </r>
      </text>
    </comment>
    <comment ref="B65" authorId="1" shapeId="0" xr:uid="{AFA5D8F9-F79D-4E7E-B2A6-0D7B3E028661}">
      <text>
        <r>
          <rPr>
            <b/>
            <sz val="9"/>
            <color indexed="81"/>
            <rFont val="Tahoma"/>
            <family val="2"/>
          </rPr>
          <t xml:space="preserve">Instructions: 
</t>
        </r>
        <r>
          <rPr>
            <sz val="9"/>
            <color indexed="81"/>
            <rFont val="Tahoma"/>
            <family val="2"/>
          </rPr>
          <t>Enter the value of the cost to be covered by NHTF funds.</t>
        </r>
        <r>
          <rPr>
            <b/>
            <sz val="9"/>
            <color indexed="81"/>
            <rFont val="Tahoma"/>
            <family val="2"/>
          </rPr>
          <t xml:space="preserve">
</t>
        </r>
        <r>
          <rPr>
            <sz val="9"/>
            <color indexed="81"/>
            <rFont val="Tahoma"/>
            <family val="2"/>
          </rPr>
          <t xml:space="preserve">
</t>
        </r>
      </text>
    </comment>
    <comment ref="C65" authorId="1" shapeId="0" xr:uid="{62F8C626-1D5D-486E-9AB7-BBFE003FA212}">
      <text>
        <r>
          <rPr>
            <b/>
            <sz val="9"/>
            <color indexed="81"/>
            <rFont val="Tahoma"/>
            <family val="2"/>
          </rPr>
          <t xml:space="preserve">Instructions: 
</t>
        </r>
        <r>
          <rPr>
            <sz val="9"/>
            <color indexed="81"/>
            <rFont val="Tahoma"/>
            <family val="2"/>
          </rPr>
          <t xml:space="preserve">Enter the value of the cost to be covered by Other Sources of funds.
</t>
        </r>
      </text>
    </comment>
    <comment ref="B67" authorId="1" shapeId="0" xr:uid="{A5E1B9E3-2C02-4880-8D3C-ADC4D33BE900}">
      <text>
        <r>
          <rPr>
            <b/>
            <sz val="9"/>
            <color indexed="81"/>
            <rFont val="Tahoma"/>
            <family val="2"/>
          </rPr>
          <t xml:space="preserve">Note: </t>
        </r>
        <r>
          <rPr>
            <sz val="9"/>
            <color indexed="81"/>
            <rFont val="Tahoma"/>
            <family val="2"/>
          </rPr>
          <t xml:space="preserve">Not an eligible cost for reimbursement under the NHTF program.
</t>
        </r>
      </text>
    </comment>
    <comment ref="B71" authorId="1" shapeId="0" xr:uid="{F48F0E6E-D85F-4B82-BF51-C29DCE261FF8}">
      <text>
        <r>
          <rPr>
            <b/>
            <sz val="9"/>
            <color indexed="81"/>
            <rFont val="Tahoma"/>
            <family val="2"/>
          </rPr>
          <t xml:space="preserve">Note: </t>
        </r>
        <r>
          <rPr>
            <sz val="9"/>
            <color indexed="81"/>
            <rFont val="Tahoma"/>
            <family val="2"/>
          </rPr>
          <t>Enter the value of the cost to be covered by NHTF funds.</t>
        </r>
      </text>
    </comment>
    <comment ref="C71" authorId="1" shapeId="0" xr:uid="{82E65DAF-2D82-4EDD-BAD7-8D353D53F561}">
      <text>
        <r>
          <rPr>
            <b/>
            <sz val="9"/>
            <color indexed="81"/>
            <rFont val="Tahoma"/>
            <family val="2"/>
          </rPr>
          <t xml:space="preserve">Instructions: 
</t>
        </r>
        <r>
          <rPr>
            <sz val="9"/>
            <color indexed="81"/>
            <rFont val="Tahoma"/>
            <family val="2"/>
          </rPr>
          <t xml:space="preserve">Enter the value of the cost to be covered by Other Sources of funds.
</t>
        </r>
      </text>
    </comment>
    <comment ref="B72" authorId="1" shapeId="0" xr:uid="{7C92E69D-6C03-4663-B597-DFB10C8C8072}">
      <text>
        <r>
          <rPr>
            <b/>
            <sz val="9"/>
            <color indexed="81"/>
            <rFont val="Tahoma"/>
            <family val="2"/>
          </rPr>
          <t xml:space="preserve">Note: </t>
        </r>
        <r>
          <rPr>
            <sz val="9"/>
            <color indexed="81"/>
            <rFont val="Tahoma"/>
            <family val="2"/>
          </rPr>
          <t xml:space="preserve">As project will receive Project Based Vouchers, a Capitalized Operating Reserve is not eliigible for reiumbursement with NHTF funds.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Kimberly El-Sadek</author>
  </authors>
  <commentList>
    <comment ref="A3" authorId="0" shapeId="0" xr:uid="{00000000-0006-0000-0300-000001000000}">
      <text>
        <r>
          <rPr>
            <b/>
            <sz val="9"/>
            <color indexed="81"/>
            <rFont val="Tahoma"/>
            <family val="2"/>
          </rPr>
          <t>Instructions:</t>
        </r>
        <r>
          <rPr>
            <sz val="9"/>
            <color indexed="81"/>
            <rFont val="Tahoma"/>
            <family val="2"/>
          </rPr>
          <t xml:space="preserve">
Enter a brief description of the additional cost.
</t>
        </r>
      </text>
    </comment>
    <comment ref="B3" authorId="0" shapeId="0" xr:uid="{00000000-0006-0000-0300-000002000000}">
      <text>
        <r>
          <rPr>
            <b/>
            <sz val="9"/>
            <color indexed="81"/>
            <rFont val="Tahoma"/>
            <family val="2"/>
          </rPr>
          <t xml:space="preserve">Instructions: </t>
        </r>
        <r>
          <rPr>
            <sz val="9"/>
            <color indexed="81"/>
            <rFont val="Tahoma"/>
            <family val="2"/>
          </rPr>
          <t xml:space="preserve">
Enter the value of the cost to be covered by NHTF funds.
</t>
        </r>
      </text>
    </comment>
    <comment ref="C3" authorId="0" shapeId="0" xr:uid="{00000000-0006-0000-0300-000003000000}">
      <text>
        <r>
          <rPr>
            <b/>
            <sz val="9"/>
            <color indexed="81"/>
            <rFont val="Tahoma"/>
            <family val="2"/>
          </rPr>
          <t xml:space="preserve">Instructions: 
</t>
        </r>
        <r>
          <rPr>
            <sz val="9"/>
            <color indexed="81"/>
            <rFont val="Tahoma"/>
            <family val="2"/>
          </rPr>
          <t xml:space="preserve">Enter the value of the cost to be covered by Other Sources of funds.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Kimberly El-Sadek</author>
  </authors>
  <commentList>
    <comment ref="A3" authorId="0" shapeId="0" xr:uid="{00000000-0006-0000-0400-000001000000}">
      <text>
        <r>
          <rPr>
            <b/>
            <sz val="9"/>
            <color indexed="81"/>
            <rFont val="Tahoma"/>
            <family val="2"/>
          </rPr>
          <t xml:space="preserve">Instructions: </t>
        </r>
        <r>
          <rPr>
            <sz val="9"/>
            <color indexed="81"/>
            <rFont val="Tahoma"/>
            <family val="2"/>
          </rPr>
          <t xml:space="preserve">
Click cell and select the Funding Source Type from the dropdown menu.
</t>
        </r>
      </text>
    </comment>
    <comment ref="B3" authorId="0" shapeId="0" xr:uid="{00000000-0006-0000-0400-000002000000}">
      <text>
        <r>
          <rPr>
            <b/>
            <sz val="9"/>
            <color indexed="81"/>
            <rFont val="Tahoma"/>
            <family val="2"/>
          </rPr>
          <t>Instructions:</t>
        </r>
        <r>
          <rPr>
            <sz val="9"/>
            <color indexed="81"/>
            <rFont val="Tahoma"/>
            <family val="2"/>
          </rPr>
          <t xml:space="preserve">
Enter Funding Source Name.
</t>
        </r>
      </text>
    </comment>
    <comment ref="D3" authorId="0" shapeId="0" xr:uid="{00000000-0006-0000-0400-000003000000}">
      <text>
        <r>
          <rPr>
            <b/>
            <sz val="9"/>
            <color indexed="81"/>
            <rFont val="Tahoma"/>
            <family val="2"/>
          </rPr>
          <t xml:space="preserve">Instructions:
</t>
        </r>
        <r>
          <rPr>
            <sz val="9"/>
            <color indexed="81"/>
            <rFont val="Tahoma"/>
            <family val="2"/>
          </rPr>
          <t xml:space="preserve">Enter the amount of each Construction Funding source.
</t>
        </r>
      </text>
    </comment>
    <comment ref="E3" authorId="0" shapeId="0" xr:uid="{00000000-0006-0000-0400-000004000000}">
      <text>
        <r>
          <rPr>
            <b/>
            <sz val="9"/>
            <color indexed="81"/>
            <rFont val="Tahoma"/>
            <family val="2"/>
          </rPr>
          <t xml:space="preserve">Instructions:
</t>
        </r>
        <r>
          <rPr>
            <sz val="9"/>
            <color indexed="81"/>
            <rFont val="Tahoma"/>
            <family val="2"/>
          </rPr>
          <t>Enter the amount of each Construction Funding source that is committed.</t>
        </r>
      </text>
    </comment>
    <comment ref="F3" authorId="0" shapeId="0" xr:uid="{00000000-0006-0000-0400-000005000000}">
      <text>
        <r>
          <rPr>
            <b/>
            <sz val="9"/>
            <color indexed="81"/>
            <rFont val="Tahoma"/>
            <family val="2"/>
          </rPr>
          <t xml:space="preserve">Instructions:
</t>
        </r>
        <r>
          <rPr>
            <sz val="9"/>
            <color indexed="81"/>
            <rFont val="Tahoma"/>
            <family val="2"/>
          </rPr>
          <t>Click cell and select from dropdown menu the Construction Funds Commitment Status.</t>
        </r>
      </text>
    </comment>
    <comment ref="G3" authorId="0" shapeId="0" xr:uid="{00000000-0006-0000-0400-000006000000}">
      <text>
        <r>
          <rPr>
            <b/>
            <sz val="9"/>
            <color indexed="81"/>
            <rFont val="Tahoma"/>
            <family val="2"/>
          </rPr>
          <t xml:space="preserve">Instructions:
</t>
        </r>
        <r>
          <rPr>
            <sz val="9"/>
            <color indexed="81"/>
            <rFont val="Tahoma"/>
            <family val="2"/>
          </rPr>
          <t>Enter the amount of each Permanent Funds source.</t>
        </r>
      </text>
    </comment>
    <comment ref="H3" authorId="0" shapeId="0" xr:uid="{00000000-0006-0000-0400-000007000000}">
      <text>
        <r>
          <rPr>
            <b/>
            <sz val="9"/>
            <color indexed="81"/>
            <rFont val="Tahoma"/>
            <family val="2"/>
          </rPr>
          <t>Instructions:</t>
        </r>
        <r>
          <rPr>
            <sz val="9"/>
            <color indexed="81"/>
            <rFont val="Tahoma"/>
            <family val="2"/>
          </rPr>
          <t xml:space="preserve">
Enter the amount of each Permanent Funds source that is committed.</t>
        </r>
      </text>
    </comment>
    <comment ref="I3" authorId="0" shapeId="0" xr:uid="{00000000-0006-0000-0400-000008000000}">
      <text>
        <r>
          <rPr>
            <b/>
            <sz val="9"/>
            <color indexed="81"/>
            <rFont val="Tahoma"/>
            <family val="2"/>
          </rPr>
          <t xml:space="preserve">Instructions:
</t>
        </r>
        <r>
          <rPr>
            <sz val="9"/>
            <color indexed="81"/>
            <rFont val="Tahoma"/>
            <family val="2"/>
          </rPr>
          <t xml:space="preserve">Click cell and select from dropdown menu the Permanent Funds Commitment Status.
</t>
        </r>
      </text>
    </comment>
    <comment ref="A18" authorId="0" shapeId="0" xr:uid="{00000000-0006-0000-0400-000009000000}">
      <text>
        <r>
          <rPr>
            <b/>
            <sz val="9"/>
            <color indexed="81"/>
            <rFont val="Tahoma"/>
            <family val="2"/>
          </rPr>
          <t xml:space="preserve">Instructions:
</t>
        </r>
        <r>
          <rPr>
            <sz val="9"/>
            <color indexed="81"/>
            <rFont val="Tahoma"/>
            <family val="2"/>
          </rPr>
          <t xml:space="preserve">Enter the amount of the Estimated LIHTC Allocation and select an answer regarding the allocation status from the dropdown menu.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Kimberly El-Sadek</author>
  </authors>
  <commentList>
    <comment ref="D3" authorId="0" shapeId="0" xr:uid="{00000000-0006-0000-0500-000001000000}">
      <text>
        <r>
          <rPr>
            <b/>
            <sz val="9"/>
            <color rgb="FF000000"/>
            <rFont val="Tahoma"/>
            <family val="2"/>
          </rPr>
          <t xml:space="preserve">Instructions:
</t>
        </r>
        <r>
          <rPr>
            <sz val="9"/>
            <color rgb="FF000000"/>
            <rFont val="Tahoma"/>
            <family val="2"/>
          </rPr>
          <t xml:space="preserve">Enter Lender &amp; Funder Fees, if any, for each funding source.
</t>
        </r>
      </text>
    </comment>
    <comment ref="E3" authorId="0" shapeId="0" xr:uid="{00000000-0006-0000-0500-000002000000}">
      <text>
        <r>
          <rPr>
            <b/>
            <sz val="9"/>
            <color indexed="81"/>
            <rFont val="Tahoma"/>
            <family val="2"/>
          </rPr>
          <t xml:space="preserve">Instructions:
</t>
        </r>
        <r>
          <rPr>
            <sz val="9"/>
            <color indexed="81"/>
            <rFont val="Tahoma"/>
            <family val="2"/>
          </rPr>
          <t xml:space="preserve">Enter the Term Length of the funding in Months. Ex. 30 years = 360 months.
</t>
        </r>
      </text>
    </comment>
    <comment ref="F3" authorId="0" shapeId="0" xr:uid="{00000000-0006-0000-0500-000003000000}">
      <text>
        <r>
          <rPr>
            <b/>
            <sz val="9"/>
            <color indexed="81"/>
            <rFont val="Tahoma"/>
            <family val="2"/>
          </rPr>
          <t xml:space="preserve">Instructions:
</t>
        </r>
        <r>
          <rPr>
            <sz val="9"/>
            <color indexed="81"/>
            <rFont val="Tahoma"/>
            <family val="2"/>
          </rPr>
          <t>Enter the Funding Source Interest Rate or Cash Flow as a percentage.</t>
        </r>
      </text>
    </comment>
    <comment ref="G3" authorId="0" shapeId="0" xr:uid="{00000000-0006-0000-0500-000004000000}">
      <text>
        <r>
          <rPr>
            <b/>
            <sz val="9"/>
            <color indexed="81"/>
            <rFont val="Tahoma"/>
            <family val="2"/>
          </rPr>
          <t xml:space="preserve">Instructions:
</t>
        </r>
        <r>
          <rPr>
            <sz val="9"/>
            <color indexed="81"/>
            <rFont val="Tahoma"/>
            <family val="2"/>
          </rPr>
          <t xml:space="preserve">Automatic calculation of an amortizing loan with equal monthly payments. 
</t>
        </r>
      </text>
    </comment>
    <comment ref="H3" authorId="0" shapeId="0" xr:uid="{00000000-0006-0000-0500-000005000000}">
      <text>
        <r>
          <rPr>
            <b/>
            <sz val="9"/>
            <color indexed="81"/>
            <rFont val="Tahoma"/>
            <family val="2"/>
          </rPr>
          <t xml:space="preserve">Instructions:
</t>
        </r>
        <r>
          <rPr>
            <sz val="9"/>
            <color indexed="81"/>
            <rFont val="Tahoma"/>
            <family val="2"/>
          </rPr>
          <t xml:space="preserve">Enter the Actual Monthly Debt Service required for each Funding Source. This may be different than the calculated Amoritized Monthly Debt Service amount in Column G based on the terms of the loan.
</t>
        </r>
      </text>
    </comment>
    <comment ref="I3" authorId="0" shapeId="0" xr:uid="{00000000-0006-0000-0500-000006000000}">
      <text>
        <r>
          <rPr>
            <b/>
            <sz val="9"/>
            <color indexed="81"/>
            <rFont val="Tahoma"/>
            <family val="2"/>
          </rPr>
          <t xml:space="preserve">Instructions:
</t>
        </r>
        <r>
          <rPr>
            <sz val="9"/>
            <color indexed="81"/>
            <rFont val="Tahoma"/>
            <family val="2"/>
          </rPr>
          <t xml:space="preserve">Select the Terms of Repayment from the dropdown menu by clicking on the cell. 
</t>
        </r>
      </text>
    </comment>
    <comment ref="J3" authorId="0" shapeId="0" xr:uid="{00000000-0006-0000-0500-000007000000}">
      <text>
        <r>
          <rPr>
            <b/>
            <sz val="9"/>
            <color indexed="81"/>
            <rFont val="Tahoma"/>
            <family val="2"/>
          </rPr>
          <t xml:space="preserve">Instructions:
</t>
        </r>
        <r>
          <rPr>
            <sz val="9"/>
            <color indexed="81"/>
            <rFont val="Tahoma"/>
            <family val="2"/>
          </rPr>
          <t xml:space="preserve">Enter any notes regarding the funding source details that may be important to know.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El-Sadek, Kimberly</author>
    <author>Kimberly El-Sadek</author>
  </authors>
  <commentList>
    <comment ref="B3" authorId="0" shapeId="0" xr:uid="{3AB3D945-D0E3-4F37-AFFF-1295B3B85119}">
      <text>
        <r>
          <rPr>
            <b/>
            <sz val="9"/>
            <color indexed="81"/>
            <rFont val="Tahoma"/>
            <family val="2"/>
          </rPr>
          <t xml:space="preserve">Note: </t>
        </r>
        <r>
          <rPr>
            <sz val="9"/>
            <color indexed="81"/>
            <rFont val="Tahoma"/>
            <family val="2"/>
          </rPr>
          <t xml:space="preserve">Field automatically populates based on selected county in the Site Info tab.
</t>
        </r>
      </text>
    </comment>
    <comment ref="E3" authorId="0" shapeId="0" xr:uid="{7A62237C-9EA7-4CF9-9397-AAAE62A5102D}">
      <text>
        <r>
          <rPr>
            <b/>
            <sz val="9"/>
            <color indexed="81"/>
            <rFont val="Tahoma"/>
            <family val="2"/>
          </rPr>
          <t xml:space="preserve">Instructions: </t>
        </r>
        <r>
          <rPr>
            <sz val="9"/>
            <color indexed="81"/>
            <rFont val="Tahoma"/>
            <family val="2"/>
          </rPr>
          <t xml:space="preserve">Select building type from dropdown list to populate Utility Allowances.
</t>
        </r>
      </text>
    </comment>
    <comment ref="A4" authorId="0" shapeId="0" xr:uid="{BCDB9C19-C1A7-4FE3-9E12-1A0980F41250}">
      <text>
        <r>
          <rPr>
            <b/>
            <sz val="9"/>
            <color indexed="81"/>
            <rFont val="Tahoma"/>
            <family val="2"/>
          </rPr>
          <t>Note:</t>
        </r>
        <r>
          <rPr>
            <sz val="9"/>
            <color indexed="81"/>
            <rFont val="Tahoma"/>
            <family val="2"/>
          </rPr>
          <t xml:space="preserve"> NHTF Rents will populate based on county selection on Site Info tab. Please note that Project Based Vouchers in some areas use Small Area FMRs which have higher limits. If this is applicable, please enter the Small Area FMR in the Monthly Gross Rent column below.</t>
        </r>
      </text>
    </comment>
    <comment ref="A12" authorId="0" shapeId="0" xr:uid="{A46253DA-42EE-4FA8-B1F8-4FFA1B6E8AD3}">
      <text>
        <r>
          <rPr>
            <b/>
            <sz val="9"/>
            <color indexed="81"/>
            <rFont val="Tahoma"/>
            <family val="2"/>
          </rPr>
          <t xml:space="preserve">Note: </t>
        </r>
        <r>
          <rPr>
            <sz val="9"/>
            <color indexed="81"/>
            <rFont val="Tahoma"/>
            <family val="2"/>
          </rPr>
          <t>Tenant Paid Utility Allowances will automatically populate based on county selection in the Site Info tab AND Housing Type selection on this tab.</t>
        </r>
      </text>
    </comment>
    <comment ref="A23" authorId="1" shapeId="0" xr:uid="{00000000-0006-0000-0600-000001000000}">
      <text>
        <r>
          <rPr>
            <b/>
            <sz val="9"/>
            <color indexed="81"/>
            <rFont val="Tahoma"/>
            <family val="2"/>
          </rPr>
          <t xml:space="preserve">Instructions:
</t>
        </r>
        <r>
          <rPr>
            <sz val="9"/>
            <color indexed="81"/>
            <rFont val="Tahoma"/>
            <family val="2"/>
          </rPr>
          <t>Select the Targeted AMI from the dropdown menu by clicking on the cell. For units not funded by HOME, select "Non-HOME Unit" even if they are affordable. For units to be occupied by a super, select Super Unit.</t>
        </r>
      </text>
    </comment>
    <comment ref="B23" authorId="1" shapeId="0" xr:uid="{00000000-0006-0000-0600-000002000000}">
      <text>
        <r>
          <rPr>
            <b/>
            <sz val="9"/>
            <color indexed="81"/>
            <rFont val="Tahoma"/>
            <family val="2"/>
          </rPr>
          <t xml:space="preserve">Instructions:
</t>
        </r>
        <r>
          <rPr>
            <sz val="9"/>
            <color indexed="81"/>
            <rFont val="Tahoma"/>
            <family val="2"/>
          </rPr>
          <t xml:space="preserve">Enter the Number of Units.
</t>
        </r>
      </text>
    </comment>
    <comment ref="C23" authorId="1" shapeId="0" xr:uid="{00000000-0006-0000-0600-000003000000}">
      <text>
        <r>
          <rPr>
            <b/>
            <sz val="9"/>
            <color indexed="81"/>
            <rFont val="Tahoma"/>
            <family val="2"/>
          </rPr>
          <t xml:space="preserve">Instructions:
</t>
        </r>
        <r>
          <rPr>
            <sz val="9"/>
            <color indexed="81"/>
            <rFont val="Tahoma"/>
            <family val="2"/>
          </rPr>
          <t xml:space="preserve">Select the Number of Bedrooms from the dropdown menu. For Single Room Occupancy units, select SRO. For Studio units, select 0.
</t>
        </r>
      </text>
    </comment>
    <comment ref="D23" authorId="1" shapeId="0" xr:uid="{00000000-0006-0000-0600-000004000000}">
      <text>
        <r>
          <rPr>
            <b/>
            <sz val="9"/>
            <color indexed="81"/>
            <rFont val="Tahoma"/>
            <family val="2"/>
          </rPr>
          <t xml:space="preserve">Instructions:
</t>
        </r>
        <r>
          <rPr>
            <sz val="9"/>
            <color indexed="81"/>
            <rFont val="Tahoma"/>
            <family val="2"/>
          </rPr>
          <t xml:space="preserve">Enter the Monthly Gross Rent for the unit. For HOME units the Monthly Proposed Gross Rent may not exceed the HOME Program Rents.
</t>
        </r>
      </text>
    </comment>
    <comment ref="E23" authorId="1" shapeId="0" xr:uid="{00000000-0006-0000-0600-000005000000}">
      <text>
        <r>
          <rPr>
            <b/>
            <sz val="9"/>
            <color indexed="81"/>
            <rFont val="Tahoma"/>
            <family val="2"/>
          </rPr>
          <t xml:space="preserve">Instructions:
</t>
        </r>
        <r>
          <rPr>
            <sz val="9"/>
            <color indexed="81"/>
            <rFont val="Tahoma"/>
            <family val="2"/>
          </rPr>
          <t xml:space="preserve">Enter the calculated Utility Allowance for Tenant Paid Utilities using the table above for the unit based on bedroom size. Enter $0.00 for Non-HOME Units and Super Units unless required by other funding sources
</t>
        </r>
      </text>
    </comment>
    <comment ref="F23" authorId="1" shapeId="0" xr:uid="{00000000-0006-0000-0600-000006000000}">
      <text>
        <r>
          <rPr>
            <b/>
            <sz val="9"/>
            <color rgb="FF000000"/>
            <rFont val="Tahoma"/>
            <family val="2"/>
          </rPr>
          <t>This column automatically calculates.</t>
        </r>
        <r>
          <rPr>
            <sz val="9"/>
            <color rgb="FF000000"/>
            <rFont val="Tahoma"/>
            <family val="2"/>
          </rPr>
          <t xml:space="preserve">
</t>
        </r>
      </text>
    </comment>
    <comment ref="G23" authorId="1" shapeId="0" xr:uid="{00000000-0006-0000-0600-000007000000}">
      <text>
        <r>
          <rPr>
            <b/>
            <sz val="9"/>
            <color indexed="81"/>
            <rFont val="Tahoma"/>
            <family val="2"/>
          </rPr>
          <t>This column automatically calculates.</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Kimberly El-Sadek</author>
  </authors>
  <commentList>
    <comment ref="C3" authorId="0" shapeId="0" xr:uid="{B271EEFA-154A-411B-877F-923C448CE2E2}">
      <text>
        <r>
          <rPr>
            <b/>
            <sz val="9"/>
            <color indexed="81"/>
            <rFont val="Tahoma"/>
            <family val="2"/>
          </rPr>
          <t xml:space="preserve">Instructions: </t>
        </r>
        <r>
          <rPr>
            <sz val="9"/>
            <color indexed="81"/>
            <rFont val="Tahoma"/>
            <family val="2"/>
          </rPr>
          <t xml:space="preserve">
In the green colored cells, enter the annual percentage increase expected for all anticipated income.</t>
        </r>
      </text>
    </comment>
    <comment ref="E3" authorId="0" shapeId="0" xr:uid="{F38D42A9-44FB-446D-BCFB-ADA281493773}">
      <text>
        <r>
          <rPr>
            <b/>
            <sz val="9"/>
            <color indexed="81"/>
            <rFont val="Tahoma"/>
            <family val="2"/>
          </rPr>
          <t xml:space="preserve">Instructions: 
</t>
        </r>
        <r>
          <rPr>
            <sz val="9"/>
            <color indexed="81"/>
            <rFont val="Tahoma"/>
            <family val="2"/>
          </rPr>
          <t>In the green colored cells enter the estimated annual cost for each income source. 
If no cost is anticipated for a income source, enter 0.</t>
        </r>
      </text>
    </comment>
    <comment ref="C5" authorId="0" shapeId="0" xr:uid="{E76BFF68-083B-454D-873D-88BD0BD50827}">
      <text>
        <r>
          <rPr>
            <b/>
            <sz val="9"/>
            <color indexed="81"/>
            <rFont val="Tahoma"/>
            <family val="2"/>
          </rPr>
          <t xml:space="preserve">Note: 
</t>
        </r>
        <r>
          <rPr>
            <sz val="9"/>
            <color indexed="81"/>
            <rFont val="Tahoma"/>
            <family val="2"/>
          </rPr>
          <t xml:space="preserve">The Vacancy Rate must be set to a minimum 4% and a maximum of 7%.
</t>
        </r>
      </text>
    </comment>
    <comment ref="C12" authorId="0" shapeId="0" xr:uid="{5E2379BB-E05F-4136-88C0-D756BF1EF4C5}">
      <text>
        <r>
          <rPr>
            <b/>
            <sz val="9"/>
            <color indexed="81"/>
            <rFont val="Tahoma"/>
            <family val="2"/>
          </rPr>
          <t xml:space="preserve">Instructions: </t>
        </r>
        <r>
          <rPr>
            <sz val="9"/>
            <color indexed="81"/>
            <rFont val="Tahoma"/>
            <family val="2"/>
          </rPr>
          <t xml:space="preserve">
In the green colored cells, enter the annual percentage increase expected for all anticipated expenses.</t>
        </r>
      </text>
    </comment>
    <comment ref="E12" authorId="0" shapeId="0" xr:uid="{DC5ACF19-BF18-4CD5-BD1E-8116488FFA3D}">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 ref="C24" authorId="0" shapeId="0" xr:uid="{5C75126B-AA5D-450E-914F-E8862C34F89D}">
      <text>
        <r>
          <rPr>
            <b/>
            <sz val="9"/>
            <color indexed="81"/>
            <rFont val="Tahoma"/>
            <family val="2"/>
          </rPr>
          <t xml:space="preserve">Instructions: </t>
        </r>
        <r>
          <rPr>
            <sz val="9"/>
            <color indexed="81"/>
            <rFont val="Tahoma"/>
            <family val="2"/>
          </rPr>
          <t xml:space="preserve">
In the green colored cells, enter the annual percentage increase expected for all anticipated expenses.</t>
        </r>
      </text>
    </comment>
    <comment ref="E24" authorId="0" shapeId="0" xr:uid="{3EBBBB37-47B8-4413-8C73-063CDD7EA6EC}">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 ref="C38" authorId="0" shapeId="0" xr:uid="{9FEEA358-A980-4E57-B8AD-EBAD99169413}">
      <text>
        <r>
          <rPr>
            <b/>
            <sz val="9"/>
            <color indexed="81"/>
            <rFont val="Tahoma"/>
            <family val="2"/>
          </rPr>
          <t xml:space="preserve">Instructions: </t>
        </r>
        <r>
          <rPr>
            <sz val="9"/>
            <color indexed="81"/>
            <rFont val="Tahoma"/>
            <family val="2"/>
          </rPr>
          <t xml:space="preserve">
In the green colored cells, enter the annual percentage increase expected for all anticipated expenses.</t>
        </r>
      </text>
    </comment>
    <comment ref="E38" authorId="0" shapeId="0" xr:uid="{F52EB0E2-419A-48DE-8134-3347D902C2DD}">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 ref="C45" authorId="0" shapeId="0" xr:uid="{4E2B5A63-2ABC-4B00-ABDB-6B7DF33E74EA}">
      <text>
        <r>
          <rPr>
            <b/>
            <sz val="9"/>
            <color indexed="81"/>
            <rFont val="Tahoma"/>
            <family val="2"/>
          </rPr>
          <t xml:space="preserve">Instructions: </t>
        </r>
        <r>
          <rPr>
            <sz val="9"/>
            <color indexed="81"/>
            <rFont val="Tahoma"/>
            <family val="2"/>
          </rPr>
          <t xml:space="preserve">
In the green colored cells, enter the annual percentage increase expected for all anticipated expenses. </t>
        </r>
      </text>
    </comment>
    <comment ref="E45" authorId="0" shapeId="0" xr:uid="{AD4057D3-D8F0-4ADB-9891-9F6C36D7939A}">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 ref="E53" authorId="0" shapeId="0" xr:uid="{6F33DDDA-8821-4D11-A312-C3C85F9227BA}">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 ref="E61" authorId="0" shapeId="0" xr:uid="{01EE8F85-4679-4E96-9DC4-6DB761C4B215}">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El-Sadek, Kimberly</author>
    <author>Kimberly El-Sadek</author>
  </authors>
  <commentList>
    <comment ref="B4" authorId="0" shapeId="0" xr:uid="{05E5C492-048B-4F20-A4BB-05A4FF8EABB0}">
      <text>
        <r>
          <rPr>
            <b/>
            <sz val="9"/>
            <color indexed="81"/>
            <rFont val="Tahoma"/>
            <charset val="1"/>
          </rPr>
          <t xml:space="preserve">Note: </t>
        </r>
        <r>
          <rPr>
            <sz val="9"/>
            <color indexed="81"/>
            <rFont val="Tahoma"/>
            <family val="2"/>
          </rPr>
          <t>Note: Construction Contingency is calculated on the Subtotal of Construction Costs and excludes General Requirements and Contractor Overhead + Profit.</t>
        </r>
        <r>
          <rPr>
            <sz val="9"/>
            <color indexed="81"/>
            <rFont val="Tahoma"/>
            <charset val="1"/>
          </rPr>
          <t xml:space="preserve">
</t>
        </r>
      </text>
    </comment>
    <comment ref="B8" authorId="0" shapeId="0" xr:uid="{1C7CFDB9-782B-44E6-985B-BA36960005F6}">
      <text>
        <r>
          <rPr>
            <b/>
            <sz val="9"/>
            <color indexed="81"/>
            <rFont val="Tahoma"/>
            <family val="2"/>
          </rPr>
          <t xml:space="preserve">Note: </t>
        </r>
        <r>
          <rPr>
            <sz val="9"/>
            <color indexed="81"/>
            <rFont val="Tahoma"/>
            <family val="2"/>
          </rPr>
          <t xml:space="preserve">Maximum 8% of Construction Subtotal, excludes Contractor General Requirements, Contractor Overhead, and Contractor Profit.
</t>
        </r>
      </text>
    </comment>
    <comment ref="C18" authorId="0" shapeId="0" xr:uid="{A6795024-3E16-499E-BCA1-CE0BA966F09C}">
      <text>
        <r>
          <rPr>
            <b/>
            <sz val="9"/>
            <color indexed="81"/>
            <rFont val="Tahoma"/>
            <family val="2"/>
          </rPr>
          <t xml:space="preserve">Note: </t>
        </r>
        <r>
          <rPr>
            <sz val="9"/>
            <color indexed="81"/>
            <rFont val="Tahoma"/>
            <family val="2"/>
          </rPr>
          <t>This figure is calculated by DCA Housing Production Unit Staff.</t>
        </r>
        <r>
          <rPr>
            <sz val="9"/>
            <color indexed="81"/>
            <rFont val="Tahoma"/>
            <family val="2"/>
          </rPr>
          <t xml:space="preserve">
</t>
        </r>
      </text>
    </comment>
    <comment ref="A26" authorId="1" shapeId="0" xr:uid="{00000000-0006-0000-0800-000001000000}">
      <text>
        <r>
          <rPr>
            <b/>
            <sz val="9"/>
            <color indexed="81"/>
            <rFont val="Tahoma"/>
            <family val="2"/>
          </rPr>
          <t xml:space="preserve">Instructions: </t>
        </r>
        <r>
          <rPr>
            <sz val="9"/>
            <color indexed="81"/>
            <rFont val="Tahoma"/>
            <family val="2"/>
          </rPr>
          <t xml:space="preserve">
For any item resulting in "Explain" please provide a brief explanation.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<sst xmlns="http://schemas.openxmlformats.org/spreadsheetml/2006/main" count="815" uniqueCount="503">
  <si>
    <t>NHTF Application: Site Info</t>
  </si>
  <si>
    <t>Project Name:</t>
  </si>
  <si>
    <t>Project County:</t>
  </si>
  <si>
    <t>Union</t>
  </si>
  <si>
    <t>Property Address</t>
  </si>
  <si>
    <t>Municipality</t>
  </si>
  <si>
    <t>Zip Code</t>
  </si>
  <si>
    <t>Block</t>
  </si>
  <si>
    <t>Lot</t>
  </si>
  <si>
    <t># Units</t>
  </si>
  <si>
    <t>Construction
Type</t>
  </si>
  <si>
    <t>Building
Type</t>
  </si>
  <si>
    <t>Residential Square Footage</t>
  </si>
  <si>
    <t>Gross 
Square Footage</t>
  </si>
  <si>
    <t>Census Tract</t>
  </si>
  <si>
    <t>QCT or DDA</t>
  </si>
  <si>
    <t>Urban Aid Muni</t>
  </si>
  <si>
    <t>Approved Plan</t>
  </si>
  <si>
    <t>Total</t>
  </si>
  <si>
    <t>NHTF Application: Construction Budget Summary</t>
  </si>
  <si>
    <t xml:space="preserve">1. Are architectural drawings required for the proposed work? </t>
  </si>
  <si>
    <t xml:space="preserve">2. Is this Cost Estimate based on final approved architectural drawings?  </t>
  </si>
  <si>
    <t>SRO</t>
  </si>
  <si>
    <t xml:space="preserve">Studio </t>
  </si>
  <si>
    <t>1 Bedroom</t>
  </si>
  <si>
    <t>2 Bedroom</t>
  </si>
  <si>
    <t>3 Bedroom</t>
  </si>
  <si>
    <t>Demolition</t>
  </si>
  <si>
    <t>Environmental Remediation</t>
  </si>
  <si>
    <t>Landscaping</t>
  </si>
  <si>
    <t>Construction Contingency</t>
  </si>
  <si>
    <t>NHTF Application: Development Budget</t>
  </si>
  <si>
    <t>ACQUISITION</t>
  </si>
  <si>
    <t>NHTF</t>
  </si>
  <si>
    <t>Other Sources</t>
  </si>
  <si>
    <t>Land</t>
  </si>
  <si>
    <t>Structures</t>
  </si>
  <si>
    <t>Total Acquisition</t>
  </si>
  <si>
    <t>CONSTRUCTION</t>
  </si>
  <si>
    <t>Building Permits</t>
  </si>
  <si>
    <t>Performance Bond</t>
  </si>
  <si>
    <t>Site Work</t>
  </si>
  <si>
    <t>Other (Specify on Additional Costs Tab)</t>
  </si>
  <si>
    <t>Subtotal</t>
  </si>
  <si>
    <t>Total Construction</t>
  </si>
  <si>
    <t>PROFESSIONAL SERVICES</t>
  </si>
  <si>
    <t>Accountant</t>
  </si>
  <si>
    <t>Appraisal</t>
  </si>
  <si>
    <t>Architect</t>
  </si>
  <si>
    <t>Attorney</t>
  </si>
  <si>
    <t>Construction Cost Certification</t>
  </si>
  <si>
    <t>Engineer</t>
  </si>
  <si>
    <t>Environmental Consultant</t>
  </si>
  <si>
    <t>Market Study (3rd Party)</t>
  </si>
  <si>
    <t>Marketing &amp; Advertising</t>
  </si>
  <si>
    <t>Planning &amp; Zoning Fees</t>
  </si>
  <si>
    <t>Planner</t>
  </si>
  <si>
    <t>Realtor</t>
  </si>
  <si>
    <t>Security</t>
  </si>
  <si>
    <t>Surveyor</t>
  </si>
  <si>
    <t>Professional Services Contingency</t>
  </si>
  <si>
    <t>Total Professional Services</t>
  </si>
  <si>
    <t>CARRYING &amp; FINANCING</t>
  </si>
  <si>
    <t>Interest</t>
  </si>
  <si>
    <t>Real Estate Taxes</t>
  </si>
  <si>
    <t>Electric &amp; Gas Charges</t>
  </si>
  <si>
    <t>Water &amp; Sewer Charges</t>
  </si>
  <si>
    <t>Lender &amp; Funder Fees</t>
  </si>
  <si>
    <t>Property Insurance (Liability &amp; Builder's Risk)</t>
  </si>
  <si>
    <t>Title Insurance</t>
  </si>
  <si>
    <t>Recording Fees</t>
  </si>
  <si>
    <t>Carrying &amp; Financing Contingency</t>
  </si>
  <si>
    <t>Total Carrying &amp; Financing</t>
  </si>
  <si>
    <t>DEVELOPER FEE</t>
  </si>
  <si>
    <t>TOTAL DEVELOPMENT COSTS</t>
  </si>
  <si>
    <t>WORKING CAPITAL</t>
  </si>
  <si>
    <t>Operating Deficit Reserve (Up to 18 Months)</t>
  </si>
  <si>
    <t>Other (specify on Additional Costs Tab)</t>
  </si>
  <si>
    <t>TOTAL WORKING CAPITAL</t>
  </si>
  <si>
    <t>PROJECT RESERVES</t>
  </si>
  <si>
    <t>Capitalization of Operating Reserve</t>
  </si>
  <si>
    <t>Capitalization of Replacement Reserve</t>
  </si>
  <si>
    <t>TOTAL PROJECT RESERVES</t>
  </si>
  <si>
    <t>TOTAL PROJECT COSTS</t>
  </si>
  <si>
    <t>NHTF Application: Additional Costs</t>
  </si>
  <si>
    <t>NHTF Application: Funding Sources</t>
  </si>
  <si>
    <t>Funding Source Type</t>
  </si>
  <si>
    <t>Funding Source Name</t>
  </si>
  <si>
    <t>Construction Funds</t>
  </si>
  <si>
    <t>Committed 
Construction Funds</t>
  </si>
  <si>
    <t>Construction Funds Commitment Status</t>
  </si>
  <si>
    <t>Permanent Funds</t>
  </si>
  <si>
    <t>Committed
Permanent Funds</t>
  </si>
  <si>
    <t>Permanent Funds
Commitment Status</t>
  </si>
  <si>
    <t>Percentage Committed</t>
  </si>
  <si>
    <t xml:space="preserve"> </t>
  </si>
  <si>
    <t>Tax Credit Projects Only</t>
  </si>
  <si>
    <t>Estimated LIHTC Allocation:</t>
  </si>
  <si>
    <t xml:space="preserve">Does the Project have its allocation? </t>
  </si>
  <si>
    <t>DCA National Housing Trust Fund Maximum Per Unit Subsidy</t>
  </si>
  <si>
    <t>Bedrooms</t>
  </si>
  <si>
    <t>Maximum Subsidy</t>
  </si>
  <si>
    <t>NHTF Application: Debt Service</t>
  </si>
  <si>
    <t>Permanent Amount</t>
  </si>
  <si>
    <t>Lender &amp;
Funder Fees</t>
  </si>
  <si>
    <t>Term Length
(Months)</t>
  </si>
  <si>
    <t>Interest Rate % or Cash Flow %</t>
  </si>
  <si>
    <t>Amoritized Monthly
Debt Service</t>
  </si>
  <si>
    <t>Actual Monthly Debt Service</t>
  </si>
  <si>
    <t>Terms of Repayment</t>
  </si>
  <si>
    <t>Notes for Debt Service</t>
  </si>
  <si>
    <t>Year 1</t>
  </si>
  <si>
    <t>Year 2</t>
  </si>
  <si>
    <t>Year 3</t>
  </si>
  <si>
    <t>Year 4</t>
  </si>
  <si>
    <t>Year 5</t>
  </si>
  <si>
    <t>Year 6</t>
  </si>
  <si>
    <t>Year 7</t>
  </si>
  <si>
    <t>Year 8</t>
  </si>
  <si>
    <t>Year 9</t>
  </si>
  <si>
    <t>Year 10</t>
  </si>
  <si>
    <t>Year 11</t>
  </si>
  <si>
    <t>Year 12</t>
  </si>
  <si>
    <t>Year 13</t>
  </si>
  <si>
    <t>Year 14</t>
  </si>
  <si>
    <t>Year 15</t>
  </si>
  <si>
    <t>Year 16</t>
  </si>
  <si>
    <t>Year 17</t>
  </si>
  <si>
    <t>Year 18</t>
  </si>
  <si>
    <t>Year 19</t>
  </si>
  <si>
    <t>Year 20</t>
  </si>
  <si>
    <t>Do the Lender &amp; Funder Fees Total match the Development Budget Tab? --&gt;</t>
  </si>
  <si>
    <t>NHTF Application: Unit Mix</t>
  </si>
  <si>
    <t>County:</t>
  </si>
  <si>
    <t>Housing Type:</t>
  </si>
  <si>
    <t>0 Bedroom</t>
  </si>
  <si>
    <t>NHTF Rent Limit (30% AMI)</t>
  </si>
  <si>
    <t>Natural Gas Heat</t>
  </si>
  <si>
    <t>Electric Heat</t>
  </si>
  <si>
    <t>Natural Gas Cooking</t>
  </si>
  <si>
    <t>Electric Cooking</t>
  </si>
  <si>
    <t>Other Electricity</t>
  </si>
  <si>
    <t>Natural Gas Hot Water</t>
  </si>
  <si>
    <t>Electric Hot Water</t>
  </si>
  <si>
    <t>Central Air Conditioning</t>
  </si>
  <si>
    <t>Targeted AMI</t>
  </si>
  <si>
    <t>Number of Units</t>
  </si>
  <si>
    <t>Number of Bedrooms</t>
  </si>
  <si>
    <t>Monthly Gross Rent</t>
  </si>
  <si>
    <t>Monthly Utility Allowance</t>
  </si>
  <si>
    <t>Monthly Net Rent</t>
  </si>
  <si>
    <t>Annual
Net Rent</t>
  </si>
  <si>
    <t>Bedroom Distribution:</t>
  </si>
  <si>
    <t>NHTF Units</t>
  </si>
  <si>
    <t>Non-NHTF Units</t>
  </si>
  <si>
    <t>Super 
Units</t>
  </si>
  <si>
    <t>Total
Units</t>
  </si>
  <si>
    <t>Unit Mix Summary</t>
  </si>
  <si>
    <t>NHTF Assisted-Units</t>
  </si>
  <si>
    <t>Super Units</t>
  </si>
  <si>
    <t>Total Units</t>
  </si>
  <si>
    <t>Annual Net Rent</t>
  </si>
  <si>
    <t>YEAR OF OPERATION</t>
  </si>
  <si>
    <t>INCOME</t>
  </si>
  <si>
    <t>Annual % Increase</t>
  </si>
  <si>
    <t>Vacancy Rate</t>
  </si>
  <si>
    <t>Net Residential Income</t>
  </si>
  <si>
    <t>Ancillary Income (ie. Laundry, Vending)</t>
  </si>
  <si>
    <t>Other Rent (ie. Commercial, Parking)</t>
  </si>
  <si>
    <t>Total Effective Income</t>
  </si>
  <si>
    <t>ANNUAL EXPENSES</t>
  </si>
  <si>
    <t>% Increase</t>
  </si>
  <si>
    <t>Property Manager Payroll &amp; Fringe</t>
  </si>
  <si>
    <t>Management Fee</t>
  </si>
  <si>
    <t>Accounting and Audit</t>
  </si>
  <si>
    <t>Legal</t>
  </si>
  <si>
    <t>Advertising</t>
  </si>
  <si>
    <t>Office Supplies &amp; Equipment</t>
  </si>
  <si>
    <t>Other:</t>
  </si>
  <si>
    <t>Total Administration</t>
  </si>
  <si>
    <t>Maintenance &amp; Repair Payroll + Fringe</t>
  </si>
  <si>
    <t>Maintenance &amp; Repair Materials</t>
  </si>
  <si>
    <t>Maintenance &amp; Repair Contracts</t>
  </si>
  <si>
    <t>Garbage &amp; Recycling</t>
  </si>
  <si>
    <t>Pest Control</t>
  </si>
  <si>
    <t>Snow Removal</t>
  </si>
  <si>
    <t>Total Maintenance &amp; Operations</t>
  </si>
  <si>
    <t>Natural Gas</t>
  </si>
  <si>
    <t>Electricity</t>
  </si>
  <si>
    <t>Water &amp; Sewer</t>
  </si>
  <si>
    <t>Total Utilities</t>
  </si>
  <si>
    <t>Property Tax</t>
  </si>
  <si>
    <t>Payroll Taxes</t>
  </si>
  <si>
    <t>Other Taxes:</t>
  </si>
  <si>
    <t>Property &amp; Liability Insurance</t>
  </si>
  <si>
    <t>Other Insurance:</t>
  </si>
  <si>
    <t>Total Taxes &amp; Insurance</t>
  </si>
  <si>
    <t>Operating Reserve</t>
  </si>
  <si>
    <t>Replacement Reserve</t>
  </si>
  <si>
    <t>Total Reserve Contribution</t>
  </si>
  <si>
    <t>TOTAL EXPENSES</t>
  </si>
  <si>
    <t>Mandatory</t>
  </si>
  <si>
    <t>Percentage of Cash Flow</t>
  </si>
  <si>
    <t>Soft</t>
  </si>
  <si>
    <t>Miscellaneous Debt:</t>
  </si>
  <si>
    <t>Total Debt Service</t>
  </si>
  <si>
    <t>DSCR - Mandatory</t>
  </si>
  <si>
    <t>DSCR - Total</t>
  </si>
  <si>
    <t>Miscellaneous Cash Flow</t>
  </si>
  <si>
    <t>Other Cash Flow to Operating Reserve:</t>
  </si>
  <si>
    <t>Beginning Balance</t>
  </si>
  <si>
    <t>Interest Earned</t>
  </si>
  <si>
    <t>Payment to (draw from) cash flow</t>
  </si>
  <si>
    <t>Ending Balance</t>
  </si>
  <si>
    <t>Notes:</t>
  </si>
  <si>
    <t>NHTF Application: Underwriting Analysis</t>
  </si>
  <si>
    <t>Contingency Analysis</t>
  </si>
  <si>
    <t>Result</t>
  </si>
  <si>
    <t>Maximum</t>
  </si>
  <si>
    <t>Minimum</t>
  </si>
  <si>
    <t>Acceptable</t>
  </si>
  <si>
    <t>Is the Construction contingency within the standard?</t>
  </si>
  <si>
    <t>Is the Professional Services and Carrying &amp; Financing contingencies within the standard?</t>
  </si>
  <si>
    <t>Development Budget Analysis</t>
  </si>
  <si>
    <t>Is the developer’s fee within the standard?</t>
  </si>
  <si>
    <t>Is the Profit, Overhead &amp; General Requirement cost within the standard?</t>
  </si>
  <si>
    <t>Are the "soft" project costs within the standard?</t>
  </si>
  <si>
    <t>For projects utilizing Low Income Housing Tax Credit Financing, is the net equity received greater than or equal to the minimum?</t>
  </si>
  <si>
    <t>-</t>
  </si>
  <si>
    <t>Operating Pro Forma Analysis</t>
  </si>
  <si>
    <t xml:space="preserve">Maximum </t>
  </si>
  <si>
    <t>Is the percentage change in net income within the standard?</t>
  </si>
  <si>
    <t>Is the percentage change in operating expenses within the standard?</t>
  </si>
  <si>
    <r>
      <t xml:space="preserve">Does the project have a debt coverage ratio of 1.20 or greater on </t>
    </r>
    <r>
      <rPr>
        <u/>
        <sz val="11"/>
        <rFont val="Calibri"/>
        <family val="2"/>
        <scheme val="minor"/>
      </rPr>
      <t>mandatory debt</t>
    </r>
    <r>
      <rPr>
        <sz val="11"/>
        <rFont val="Calibri"/>
        <family val="2"/>
        <scheme val="minor"/>
      </rPr>
      <t>?</t>
    </r>
  </si>
  <si>
    <t>How much additional debt can the existing cash flow support?</t>
  </si>
  <si>
    <t>Is the vacancy rate within the standard?</t>
  </si>
  <si>
    <t>Reserve Analysis</t>
  </si>
  <si>
    <t>Is the initial operating deficit reserve less than 18 months of operating expenses plus debt service?</t>
  </si>
  <si>
    <t>Explanations:</t>
  </si>
  <si>
    <t>NHTF Application: Construction Analysis</t>
  </si>
  <si>
    <t>SRO/Studio</t>
  </si>
  <si>
    <t>4 Bedroom</t>
  </si>
  <si>
    <t>Hard Cost</t>
  </si>
  <si>
    <t>Detached/Semi-Detached (Single Family)</t>
  </si>
  <si>
    <t xml:space="preserve">Row House (2-4 Family) </t>
  </si>
  <si>
    <t>Walkup (5+ units)</t>
  </si>
  <si>
    <t>Elevator (5+ units)</t>
  </si>
  <si>
    <t>Unit Mix</t>
  </si>
  <si>
    <t>Level of Construction</t>
  </si>
  <si>
    <t>% Cost</t>
  </si>
  <si>
    <t>Type</t>
  </si>
  <si>
    <t>Avg SF</t>
  </si>
  <si>
    <t>$ PSF</t>
  </si>
  <si>
    <t>Expected</t>
  </si>
  <si>
    <t>Green Bonus</t>
  </si>
  <si>
    <t>Expected + Green</t>
  </si>
  <si>
    <t>Total Residential Unit SF</t>
  </si>
  <si>
    <t>Building Gross SF</t>
  </si>
  <si>
    <t>Average PSF Hard Cost</t>
  </si>
  <si>
    <t>Expected Construction Cost</t>
  </si>
  <si>
    <t>Green
Bonus</t>
  </si>
  <si>
    <t>Expected Construction Cost + Green Bonus</t>
  </si>
  <si>
    <t>Budgeted Construction Cost</t>
  </si>
  <si>
    <t>Variance $</t>
  </si>
  <si>
    <t>Variance %</t>
  </si>
  <si>
    <t>https://www.hud.gov/sites/dfiles/PIH/documents/2024_Units_TDC_Limits.pdf</t>
  </si>
  <si>
    <t>Construction Type</t>
  </si>
  <si>
    <t>Building Type</t>
  </si>
  <si>
    <t>Construction Summary</t>
  </si>
  <si>
    <t>Construction Level</t>
  </si>
  <si>
    <t>Funding Sources</t>
  </si>
  <si>
    <t>Funding Source Status</t>
  </si>
  <si>
    <t>LIHTC Allocation</t>
  </si>
  <si>
    <t>Repayment Terms</t>
  </si>
  <si>
    <t>Targeted AMI %</t>
  </si>
  <si>
    <t># of Bedrooms</t>
  </si>
  <si>
    <t>County</t>
  </si>
  <si>
    <t>New Construction</t>
  </si>
  <si>
    <t>1-4 Family</t>
  </si>
  <si>
    <t>Yes</t>
  </si>
  <si>
    <t>CDBG</t>
  </si>
  <si>
    <t>Commitment Letter</t>
  </si>
  <si>
    <t>Awarded</t>
  </si>
  <si>
    <t>NHTF Rent 30% AMI</t>
  </si>
  <si>
    <t>Atlantic</t>
  </si>
  <si>
    <t>Rehabilitation</t>
  </si>
  <si>
    <t>5+ Units Walk-Up</t>
  </si>
  <si>
    <t>No</t>
  </si>
  <si>
    <t>Grant Agreement</t>
  </si>
  <si>
    <t>Applied For</t>
  </si>
  <si>
    <t>Non-NHTF</t>
  </si>
  <si>
    <t>Bergen</t>
  </si>
  <si>
    <t>Both New &amp; Rehab</t>
  </si>
  <si>
    <t>5+ Units Elevator</t>
  </si>
  <si>
    <t>Preliminary</t>
  </si>
  <si>
    <t>Conventional Financing</t>
  </si>
  <si>
    <t>Note &amp; Mortgage</t>
  </si>
  <si>
    <t>Not Yet Applied For</t>
  </si>
  <si>
    <t>Super Unit</t>
  </si>
  <si>
    <t>Burlington</t>
  </si>
  <si>
    <t>Final</t>
  </si>
  <si>
    <t>Deferred Developer Fee</t>
  </si>
  <si>
    <t>Operating Agreement</t>
  </si>
  <si>
    <t>Not Applicable</t>
  </si>
  <si>
    <t>Camden</t>
  </si>
  <si>
    <t>Developer Equity</t>
  </si>
  <si>
    <t>Cape May</t>
  </si>
  <si>
    <t>Major systems are: structural support; roofing; cladding and weatherproofing (e.g., windows, doors, siding, gutters); plumbing; electrical; and HVAC.</t>
  </si>
  <si>
    <t>Federal Home Loan Bank</t>
  </si>
  <si>
    <t>Resolution</t>
  </si>
  <si>
    <t>Cumberland</t>
  </si>
  <si>
    <t>FHA Financing</t>
  </si>
  <si>
    <t>Essex</t>
  </si>
  <si>
    <t>Historic Tax Credits</t>
  </si>
  <si>
    <t>Gloucester</t>
  </si>
  <si>
    <t>Hudson</t>
  </si>
  <si>
    <t>LIHTC</t>
  </si>
  <si>
    <t>Hunterdon</t>
  </si>
  <si>
    <t>Local Funds</t>
  </si>
  <si>
    <t>Mercer</t>
  </si>
  <si>
    <t>Middlesex</t>
  </si>
  <si>
    <t>Monmouth</t>
  </si>
  <si>
    <t>Tax-Exempt Revenue Bonds</t>
  </si>
  <si>
    <t>Morris</t>
  </si>
  <si>
    <t>Other</t>
  </si>
  <si>
    <t>Ocean</t>
  </si>
  <si>
    <t>Passaic</t>
  </si>
  <si>
    <t>Moderate</t>
  </si>
  <si>
    <t>Salem</t>
  </si>
  <si>
    <t>Substantial</t>
  </si>
  <si>
    <t>Somerset</t>
  </si>
  <si>
    <t>Gut</t>
  </si>
  <si>
    <t>Sussex</t>
  </si>
  <si>
    <t>New</t>
  </si>
  <si>
    <t>Warren</t>
  </si>
  <si>
    <t>NHTF Rent Limit Input</t>
  </si>
  <si>
    <t>Atlantic County</t>
  </si>
  <si>
    <t>Bergen County</t>
  </si>
  <si>
    <t>Burlington County</t>
  </si>
  <si>
    <t>Camden County</t>
  </si>
  <si>
    <t>Cape May County</t>
  </si>
  <si>
    <t>Cumberland County</t>
  </si>
  <si>
    <t>Essex County</t>
  </si>
  <si>
    <t>Gloucester County</t>
  </si>
  <si>
    <t>Hudson County</t>
  </si>
  <si>
    <t>Hunterdon County</t>
  </si>
  <si>
    <t>Mercer County</t>
  </si>
  <si>
    <t>Middlesex County</t>
  </si>
  <si>
    <t>Monmouth County</t>
  </si>
  <si>
    <t>Morris County</t>
  </si>
  <si>
    <t>Ocean County</t>
  </si>
  <si>
    <t>Passaic County</t>
  </si>
  <si>
    <t>Salem County</t>
  </si>
  <si>
    <t>Somerset County</t>
  </si>
  <si>
    <t>Sussex County</t>
  </si>
  <si>
    <t>Union County</t>
  </si>
  <si>
    <t>Warren County</t>
  </si>
  <si>
    <t>NHTF Utility Allowances</t>
  </si>
  <si>
    <t>Single Family Attached</t>
  </si>
  <si>
    <t>Semi-Detached</t>
  </si>
  <si>
    <t>Rowhouse/Townhouse</t>
  </si>
  <si>
    <t>5+ Units No Elevator</t>
  </si>
  <si>
    <t>5+ Units With Elevator</t>
  </si>
  <si>
    <t>Household Size (Persons)</t>
  </si>
  <si>
    <t>Includes Followng Areas:</t>
  </si>
  <si>
    <t>All Warren County</t>
  </si>
  <si>
    <t>All Atlantic County</t>
  </si>
  <si>
    <t>All Cape May County</t>
  </si>
  <si>
    <t>All Bergen County, All Passaic County</t>
  </si>
  <si>
    <t>All Hudson County</t>
  </si>
  <si>
    <t>All Middlesex County, All Somerset County, All Hunterdon County</t>
  </si>
  <si>
    <t>All Monmouth County, All Ocean County</t>
  </si>
  <si>
    <t>All Essex County, All Morris County, All Sussex County, All Union County</t>
  </si>
  <si>
    <t>All Burlington County, All Camden County, All Gloucester County, All Salem County</t>
  </si>
  <si>
    <t>All Mercer County</t>
  </si>
  <si>
    <t>All Cumberland County</t>
  </si>
  <si>
    <t>Atlantic City</t>
  </si>
  <si>
    <t>Elizabeth</t>
  </si>
  <si>
    <t>Hackensack</t>
  </si>
  <si>
    <t>Jersey City</t>
  </si>
  <si>
    <t>New Brunswick</t>
  </si>
  <si>
    <t>Newark</t>
  </si>
  <si>
    <t>Paterson</t>
  </si>
  <si>
    <t>Trenton</t>
  </si>
  <si>
    <t>Vineland</t>
  </si>
  <si>
    <t>Statewide Average</t>
  </si>
  <si>
    <t>Is the annual management fee less than $80.00 per unit per month?</t>
  </si>
  <si>
    <t>3. Is this Cost Estimate based on a Preliminary or Final Estimate?</t>
  </si>
  <si>
    <t>4. What is the level of construction work to be undertaken?</t>
  </si>
  <si>
    <t>6. What is the typical square footage for each unit based on bedroom size? If units vary in size, enter in the average square footage for each unit type. Ex. If Layout A for 1 Bedroom is 700 SF, Layout B for 1 Bedroom is 800 SF, the average is 750 SF. Please enter a numerical value only.</t>
  </si>
  <si>
    <r>
      <t>5. Will the project be rehabilitated or constructed and</t>
    </r>
    <r>
      <rPr>
        <i/>
        <sz val="11"/>
        <color theme="1"/>
        <rFont val="Aptos Narrow"/>
        <family val="2"/>
      </rPr>
      <t xml:space="preserve"> </t>
    </r>
    <r>
      <rPr>
        <b/>
        <i/>
        <u/>
        <sz val="11"/>
        <color theme="1"/>
        <rFont val="Aptos Narrow"/>
        <family val="2"/>
      </rPr>
      <t>certified</t>
    </r>
    <r>
      <rPr>
        <sz val="11"/>
        <color theme="1"/>
        <rFont val="Aptos Narrow"/>
        <family val="2"/>
      </rPr>
      <t xml:space="preserve"> Energy Star?</t>
    </r>
  </si>
  <si>
    <t>7. What is the building's gross square footage?</t>
  </si>
  <si>
    <t>8. If the project is mixed use, enter the square footage of non-residential commercial, retail, office spaces (do not include residential leasing/property management office).</t>
  </si>
  <si>
    <t>9. What is the construction cost attributed to non-residential commercial, retail, office spaces?</t>
  </si>
  <si>
    <t>10. What is the construction cost of the entire project? (Autofills from Development Budget Total Construction Line)</t>
  </si>
  <si>
    <r>
      <t xml:space="preserve">Utilities Questionnaire: </t>
    </r>
    <r>
      <rPr>
        <sz val="11"/>
        <color theme="1"/>
        <rFont val="Calibri"/>
        <family val="2"/>
        <scheme val="minor"/>
      </rPr>
      <t>Please select from the dropdown menu the source of fuel sources for each utility and if the tenant is responsible for payment of the utility.</t>
    </r>
  </si>
  <si>
    <t>Utility</t>
  </si>
  <si>
    <t>Fuel Source</t>
  </si>
  <si>
    <t>Tenant Paid</t>
  </si>
  <si>
    <t>Heat</t>
  </si>
  <si>
    <t>Hot Water</t>
  </si>
  <si>
    <t>Cooking</t>
  </si>
  <si>
    <t>Electric</t>
  </si>
  <si>
    <t>Water/Sewer</t>
  </si>
  <si>
    <t>Developer Comments:</t>
  </si>
  <si>
    <t>No Central A/C</t>
  </si>
  <si>
    <t>As determined by DCA/HMFA on 10/1/2025</t>
  </si>
  <si>
    <t>Atlantic City (Atlantic,  Cape May, Monmouth &amp; Ocean County)</t>
  </si>
  <si>
    <t>Camden (Burlington, Camden &amp; Gloucester County)</t>
  </si>
  <si>
    <t>Elizabeth (Union County)</t>
  </si>
  <si>
    <t>Hackensack (Bergen County)</t>
  </si>
  <si>
    <t>Jersey City (Hudson County)</t>
  </si>
  <si>
    <t>New Brunswick (Hunterdon, Middlesex &amp; Somerset County)</t>
  </si>
  <si>
    <t>Newark (Essex County)</t>
  </si>
  <si>
    <t>Paterson (Morris, Passaic, Sussex &amp; Warren County)</t>
  </si>
  <si>
    <t>Trenton (Mercer County)</t>
  </si>
  <si>
    <t>Vineland (Cumberland &amp; Salem County)</t>
  </si>
  <si>
    <t>Maximum Value</t>
  </si>
  <si>
    <t>Minimum Value</t>
  </si>
  <si>
    <t>Minimum/Maximum Range</t>
  </si>
  <si>
    <t>Row House (1-4 Family)</t>
  </si>
  <si>
    <t>Walkup (5+ Units)</t>
  </si>
  <si>
    <t>Elevator (5+ Units)</t>
  </si>
  <si>
    <t>2025 HCC Limits downloaded from HCC/TCC Excel workbook on HUD.gov.</t>
  </si>
  <si>
    <t>2025 HUD TDC Limits</t>
  </si>
  <si>
    <t>2025 HUD Unit TDC Limits</t>
  </si>
  <si>
    <t xml:space="preserve">Moderate Rehabilitation </t>
  </si>
  <si>
    <t>Substantial Rehabilitation</t>
  </si>
  <si>
    <t>Gut Rehabilitation</t>
  </si>
  <si>
    <t>Water Supply Connection Fees &amp; Permits</t>
  </si>
  <si>
    <t>Sewer Connection Fees &amp; Permits</t>
  </si>
  <si>
    <t>Construction Material &amp; Labor Cost</t>
  </si>
  <si>
    <t>Electric Service Connection Fees</t>
  </si>
  <si>
    <t>Gas Service Connection Fees</t>
  </si>
  <si>
    <t>Contractor General Requirements</t>
  </si>
  <si>
    <t>Contractor Overhead</t>
  </si>
  <si>
    <t>Contractor Profit</t>
  </si>
  <si>
    <t>Energy Star Consultant</t>
  </si>
  <si>
    <t>Purchase of Maintenance &amp; Other Equipment</t>
  </si>
  <si>
    <t>$1,000,000 Maximum Per Project Award/4 Units Maximum</t>
  </si>
  <si>
    <t>Healthy Homes Initiative (HHI)</t>
  </si>
  <si>
    <t>HOME (Non-DCA)</t>
  </si>
  <si>
    <t>Other State Funds</t>
  </si>
  <si>
    <t>Private Grant</t>
  </si>
  <si>
    <t>LOI/Term Sheet</t>
  </si>
  <si>
    <t>Supportive Housing Population</t>
  </si>
  <si>
    <t>Serious Mental Health Diagnosis</t>
  </si>
  <si>
    <t>Domestic Violence Survivors</t>
  </si>
  <si>
    <t>Homeless Individuals</t>
  </si>
  <si>
    <t>Homeless Families</t>
  </si>
  <si>
    <t>Physical/Developmental Disability</t>
  </si>
  <si>
    <t>Youth Aging Out of Foster Care</t>
  </si>
  <si>
    <t>Re-entry After Incarceration</t>
  </si>
  <si>
    <t>Disabled or Homeless Veterans</t>
  </si>
  <si>
    <t>Special Needs Population:</t>
  </si>
  <si>
    <t>Effective 1/1/2026</t>
  </si>
  <si>
    <t>DCA Adopted 2026 Payment Standards</t>
  </si>
  <si>
    <t>Warren County NHTF Income Limit</t>
  </si>
  <si>
    <t>Atlantic City-Hammonton NHTF Income Limit</t>
  </si>
  <si>
    <t>Bergen-Passaic  NHTF Income Limit</t>
  </si>
  <si>
    <t>Jersey City NHTF Income Limit</t>
  </si>
  <si>
    <t>Middlesex-Somerset-Hunterdon NHTF Income Limit</t>
  </si>
  <si>
    <t>Monmouth-Ocean NHTF Income Limit</t>
  </si>
  <si>
    <t>Newark NHTF Income Limit</t>
  </si>
  <si>
    <t>Philadelphia-Camden-Wilmington NHTF Income Limit</t>
  </si>
  <si>
    <t>Trenton Limiton-Princeton NHTF Income Limit</t>
  </si>
  <si>
    <t>Vineland NHTF Income Limit</t>
  </si>
  <si>
    <t>Cape May County NHTF Income Limit</t>
  </si>
  <si>
    <t>HTF_IncomeLmts_State_NJ_2026.pdf</t>
  </si>
  <si>
    <t>Effective 6/1/2026</t>
  </si>
  <si>
    <t>NHTF Income Limit Input</t>
  </si>
  <si>
    <t>1 Person</t>
  </si>
  <si>
    <t>2 Person</t>
  </si>
  <si>
    <t>3 Person</t>
  </si>
  <si>
    <t>4 Person</t>
  </si>
  <si>
    <t>5 Person</t>
  </si>
  <si>
    <t>NHTF Income Limit (30% AMI)</t>
  </si>
  <si>
    <t>NHTF Application: 30 Year Operating Pro Forma</t>
  </si>
  <si>
    <t>ADMINISTRATION</t>
  </si>
  <si>
    <t>MAINTENANCE &amp; OPERATIONS</t>
  </si>
  <si>
    <t>UTILITIES</t>
  </si>
  <si>
    <t>TAXES &amp; INSURANCE</t>
  </si>
  <si>
    <t>RESERVE CONTRIBUTION</t>
  </si>
  <si>
    <t>NET OPERATING INCOME</t>
  </si>
  <si>
    <t>DEBT SERVICE</t>
  </si>
  <si>
    <t>CASH FLOW</t>
  </si>
  <si>
    <t>NET CASH FLOW</t>
  </si>
  <si>
    <t>OPERATING RESERVE</t>
  </si>
  <si>
    <t>Are the annual operating expenses on a per unit basis between 40% and 60% effective income?</t>
  </si>
  <si>
    <t>Is the annual contribution to the replacement reserve per unit a minimum of $450.00?</t>
  </si>
  <si>
    <t>2026 Tenant Paid Utility Allowances (Effective October 1, 2025)</t>
  </si>
  <si>
    <t>2026 New Jersey NHTF Income Limits (Effective June 1, 2026)</t>
  </si>
  <si>
    <t>2026 New Jersey FMR Local Area Summary (Effective June 1,2026)
(DCA Project Based Voucher Rent Limit, Tenant Pays 30% of Household Income)</t>
  </si>
  <si>
    <t>Year 21</t>
  </si>
  <si>
    <t>Year 22</t>
  </si>
  <si>
    <t>Year 23</t>
  </si>
  <si>
    <t>Year 24</t>
  </si>
  <si>
    <t>Year 25</t>
  </si>
  <si>
    <t>Year 26</t>
  </si>
  <si>
    <t>Year 27</t>
  </si>
  <si>
    <t>Year 28</t>
  </si>
  <si>
    <t>Year 29</t>
  </si>
  <si>
    <t>Year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</si>
</sst>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7" formatCode="&quot;$&quot;#,##0.00_);\(&quot;$&quot;#,##0.00\)"/>
    <numFmt numFmtId="8" formatCode="&quot;$&quot;#,##0.00_);[Red]\(&quot;$&quot;#,##0.00\)"/>
    <numFmt numFmtId="44" formatCode="_(&quot;$&quot;* #,##0.00_);_(&quot;$&quot;* \(#,##0.00\);_(&quot;$&quot;* &quot;-&quot;??_);_(@_)"/>
    <numFmt numFmtId="164" formatCode="&quot;$&quot;#,##0"/>
    <numFmt numFmtId="165" formatCode="&quot;$&quot;#,##0.00"/>
    <numFmt numFmtId="166" formatCode="0&quot;BR/SRO&quot;\ "/>
    <numFmt numFmtId="167" formatCode="#&quot;BR&quot;\ "/>
    <numFmt numFmtId="168" formatCode="0%&quot; AMI&quot;"/>
    <numFmt numFmtId="169" formatCode="_(&quot;$&quot;* #,##0_);_(&quot;$&quot;* \(#,##0\);_(&quot;$&quot;* &quot;-&quot;??_);_(@_)"/>
    <numFmt numFmtId="170" formatCode="#.##0\X\ &quot;DSCR&quot;"/>
    <numFmt numFmtId="171" formatCode="&quot;PV with a discount rate of&quot;\ ###.00%"/>
    <numFmt numFmtId="172" formatCode="&quot;Loan Size - using an int. rate of&quot;\ ##.##%"/>
    <numFmt numFmtId="173" formatCode="00000"/>
  </numFmts>
  <fonts count="4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u/>
      <sz val="7"/>
      <color theme="10"/>
      <name val="Arial"/>
      <family val="2"/>
    </font>
    <font>
      <u/>
      <sz val="11"/>
      <color theme="10"/>
      <name val="Calibri"/>
      <family val="2"/>
      <scheme val="minor"/>
    </font>
    <font>
      <u/>
      <sz val="10"/>
      <name val="Tahoma"/>
      <family val="2"/>
    </font>
    <font>
      <sz val="11"/>
      <name val="Arial"/>
      <family val="2"/>
    </font>
    <font>
      <sz val="11"/>
      <color theme="0"/>
      <name val="Calibri"/>
      <family val="2"/>
      <scheme val="minor"/>
    </font>
    <font>
      <b/>
      <sz val="14"/>
      <color theme="1"/>
      <name val="Calibri"/>
      <family val="2"/>
      <scheme val="minor"/>
    </font>
    <font>
      <b/>
      <sz val="10"/>
      <name val="Calibri"/>
      <family val="2"/>
      <scheme val="minor"/>
    </font>
    <font>
      <sz val="10"/>
      <name val="Calibri"/>
      <family val="2"/>
      <scheme val="minor"/>
    </font>
    <font>
      <b/>
      <sz val="11"/>
      <name val="Calibri"/>
      <family val="2"/>
      <scheme val="minor"/>
    </font>
    <font>
      <sz val="11"/>
      <name val="Calibri"/>
      <family val="2"/>
      <scheme val="minor"/>
    </font>
    <font>
      <b/>
      <u/>
      <sz val="11"/>
      <name val="Calibri"/>
      <family val="2"/>
      <scheme val="minor"/>
    </font>
    <font>
      <sz val="9"/>
      <color indexed="81"/>
      <name val="Tahoma"/>
      <family val="2"/>
    </font>
    <font>
      <b/>
      <sz val="9"/>
      <color indexed="81"/>
      <name val="Tahoma"/>
      <family val="2"/>
    </font>
    <font>
      <i/>
      <sz val="11"/>
      <color theme="1"/>
      <name val="Calibri"/>
      <family val="2"/>
      <scheme val="minor"/>
    </font>
    <font>
      <sz val="11"/>
      <color indexed="8"/>
      <name val="Calibri"/>
      <family val="2"/>
      <scheme val="minor"/>
    </font>
    <font>
      <b/>
      <sz val="11"/>
      <color indexed="8"/>
      <name val="Calibri"/>
      <family val="2"/>
      <scheme val="minor"/>
    </font>
    <font>
      <u/>
      <sz val="11"/>
      <name val="Calibri"/>
      <family val="2"/>
      <scheme val="minor"/>
    </font>
    <font>
      <b/>
      <sz val="9"/>
      <color rgb="FF000000"/>
      <name val="Tahoma"/>
      <family val="2"/>
    </font>
    <font>
      <sz val="9"/>
      <color rgb="FF000000"/>
      <name val="Tahoma"/>
      <family val="2"/>
    </font>
    <font>
      <sz val="14"/>
      <color theme="1"/>
      <name val="Calibri"/>
      <family val="2"/>
      <scheme val="minor"/>
    </font>
    <font>
      <sz val="10"/>
      <color theme="10"/>
      <name val="Calibri"/>
      <family val="2"/>
      <scheme val="minor"/>
    </font>
    <font>
      <b/>
      <sz val="14"/>
      <color rgb="FF0000FF"/>
      <name val="Calibri"/>
      <family val="2"/>
      <scheme val="minor"/>
    </font>
    <font>
      <b/>
      <sz val="14"/>
      <color theme="10"/>
      <name val="Calibri"/>
      <family val="2"/>
      <scheme val="minor"/>
    </font>
    <font>
      <b/>
      <sz val="11"/>
      <color rgb="FF0000FF"/>
      <name val="Calibri"/>
      <family val="2"/>
      <scheme val="minor"/>
    </font>
    <font>
      <sz val="11"/>
      <color theme="1"/>
      <name val="Calibri"/>
      <family val="2"/>
    </font>
    <font>
      <sz val="9"/>
      <color indexed="81"/>
      <name val="Tahoma"/>
      <charset val="1"/>
    </font>
    <font>
      <b/>
      <sz val="14"/>
      <color theme="1"/>
      <name val="Aptos Narrow"/>
      <family val="2"/>
    </font>
    <font>
      <sz val="11"/>
      <color theme="1"/>
      <name val="Aptos Narrow"/>
      <family val="2"/>
    </font>
    <font>
      <b/>
      <sz val="14"/>
      <color rgb="FF0000FF"/>
      <name val="Aptos Narrow"/>
      <family val="2"/>
    </font>
    <font>
      <i/>
      <sz val="11"/>
      <color theme="1"/>
      <name val="Aptos Narrow"/>
      <family val="2"/>
    </font>
    <font>
      <b/>
      <i/>
      <u/>
      <sz val="11"/>
      <color theme="1"/>
      <name val="Aptos Narrow"/>
      <family val="2"/>
    </font>
    <font>
      <b/>
      <sz val="11"/>
      <color rgb="FF000000"/>
      <name val="Aptos Narrow"/>
      <family val="2"/>
    </font>
    <font>
      <sz val="11"/>
      <name val="Calibri"/>
      <family val="2"/>
    </font>
    <font>
      <i/>
      <sz val="11"/>
      <color rgb="FF000000"/>
      <name val="Calibri"/>
      <family val="2"/>
    </font>
    <font>
      <i/>
      <sz val="11"/>
      <color theme="1"/>
      <name val="Calibri"/>
      <family val="2"/>
    </font>
    <font>
      <b/>
      <sz val="14"/>
      <name val="Calibri"/>
      <family val="2"/>
    </font>
    <font>
      <b/>
      <sz val="11"/>
      <name val="Calibri"/>
      <family val="2"/>
    </font>
    <font>
      <b/>
      <sz val="14"/>
      <color rgb="FF3333FF"/>
      <name val="Calibri"/>
      <family val="2"/>
    </font>
    <font>
      <u/>
      <sz val="11"/>
      <color theme="10"/>
      <name val="Calibri"/>
      <family val="2"/>
    </font>
    <font>
      <b/>
      <u/>
      <sz val="11"/>
      <name val="Calibri"/>
      <family val="2"/>
    </font>
    <font>
      <sz val="11"/>
      <color theme="0"/>
      <name val="Calibri"/>
      <family val="2"/>
    </font>
    <font>
      <b/>
      <sz val="11"/>
      <color theme="1"/>
      <name val="Calibri"/>
      <family val="2"/>
    </font>
    <font>
      <b/>
      <sz val="9"/>
      <color indexed="81"/>
      <name val="Tahoma"/>
      <charset val="1"/>
    </font>
  </fonts>
  <fills count="17">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rgb="FFDAF2D0"/>
        <bgColor rgb="FF000000"/>
      </patternFill>
    </fill>
    <fill>
      <patternFill patternType="solid">
        <fgColor rgb="FFDAE9F8"/>
        <bgColor rgb="FF000000"/>
      </patternFill>
    </fill>
    <fill>
      <patternFill patternType="solid">
        <fgColor rgb="FFD9D9D9"/>
        <bgColor rgb="FF000000"/>
      </patternFill>
    </fill>
    <fill>
      <patternFill patternType="solid">
        <fgColor rgb="FFDAF2D0"/>
        <bgColor indexed="64"/>
      </patternFill>
    </fill>
    <fill>
      <patternFill patternType="solid">
        <fgColor theme="0" tint="-0.249977111117893"/>
        <bgColor indexed="64"/>
      </patternFill>
    </fill>
    <fill>
      <patternFill patternType="solid">
        <fgColor rgb="FF92D050"/>
        <bgColor indexed="64"/>
      </patternFill>
    </fill>
    <fill>
      <patternFill patternType="solid">
        <fgColor rgb="FFDAE9F8"/>
        <bgColor indexed="64"/>
      </patternFill>
    </fill>
  </fills>
  <borders count="37">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22"/>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top style="double">
        <color indexed="64"/>
      </top>
      <bottom style="thin">
        <color indexed="64"/>
      </bottom>
      <diagonal/>
    </border>
    <border>
      <left/>
      <right/>
      <top style="double">
        <color indexed="64"/>
      </top>
      <bottom style="double">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10">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alignment vertical="top"/>
      <protection locked="0"/>
    </xf>
    <xf numFmtId="0" fontId="3" fillId="0" borderId="0"/>
    <xf numFmtId="0" fontId="7" fillId="0" borderId="0"/>
    <xf numFmtId="0" fontId="7" fillId="0" borderId="0"/>
  </cellStyleXfs>
  <cellXfs count="446">
    <xf numFmtId="0" fontId="0" fillId="0" borderId="0" xfId="0"/>
    <xf numFmtId="0" fontId="6" fillId="0" borderId="2" xfId="0" applyFont="1" applyBorder="1" applyAlignment="1">
      <alignment horizontal="left" vertical="top"/>
    </xf>
    <xf numFmtId="0" fontId="9" fillId="0" borderId="0" xfId="0" applyFont="1"/>
    <xf numFmtId="0" fontId="10" fillId="0" borderId="0" xfId="0" applyFont="1"/>
    <xf numFmtId="0" fontId="11" fillId="0" borderId="0" xfId="0" applyFont="1"/>
    <xf numFmtId="0" fontId="0" fillId="3" borderId="9" xfId="0" applyFill="1" applyBorder="1"/>
    <xf numFmtId="0" fontId="12" fillId="0" borderId="9" xfId="0" applyFont="1" applyBorder="1" applyAlignment="1">
      <alignment horizontal="center" vertical="top" wrapText="1"/>
    </xf>
    <xf numFmtId="0" fontId="12" fillId="0" borderId="9" xfId="0" applyFont="1" applyBorder="1" applyAlignment="1">
      <alignment horizontal="center" vertical="top"/>
    </xf>
    <xf numFmtId="3" fontId="13" fillId="0" borderId="9" xfId="0" applyNumberFormat="1" applyFont="1" applyBorder="1" applyAlignment="1">
      <alignment horizontal="left"/>
    </xf>
    <xf numFmtId="0" fontId="2" fillId="0" borderId="9" xfId="0" applyFont="1" applyBorder="1"/>
    <xf numFmtId="0" fontId="13" fillId="0" borderId="0" xfId="0" applyFont="1"/>
    <xf numFmtId="0" fontId="0" fillId="0" borderId="0" xfId="0" applyAlignment="1">
      <alignment horizontal="center"/>
    </xf>
    <xf numFmtId="0" fontId="12" fillId="0" borderId="0" xfId="0" applyFont="1"/>
    <xf numFmtId="0" fontId="14" fillId="0" borderId="0" xfId="0" applyFont="1"/>
    <xf numFmtId="165" fontId="12" fillId="0" borderId="0" xfId="0" applyNumberFormat="1" applyFont="1" applyAlignment="1">
      <alignment horizontal="center"/>
    </xf>
    <xf numFmtId="0" fontId="12" fillId="0" borderId="9" xfId="0" applyFont="1" applyBorder="1"/>
    <xf numFmtId="3" fontId="13" fillId="0" borderId="9" xfId="0" applyNumberFormat="1" applyFont="1" applyBorder="1"/>
    <xf numFmtId="3" fontId="12" fillId="0" borderId="9" xfId="0" applyNumberFormat="1" applyFont="1" applyBorder="1"/>
    <xf numFmtId="3" fontId="12" fillId="0" borderId="3" xfId="0" applyNumberFormat="1" applyFont="1" applyBorder="1"/>
    <xf numFmtId="164" fontId="12" fillId="0" borderId="3" xfId="0" applyNumberFormat="1" applyFont="1" applyBorder="1"/>
    <xf numFmtId="0" fontId="0" fillId="0" borderId="9" xfId="0" applyBorder="1"/>
    <xf numFmtId="0" fontId="13" fillId="0" borderId="0" xfId="9" applyFont="1" applyAlignment="1">
      <alignment horizontal="center"/>
    </xf>
    <xf numFmtId="0" fontId="10" fillId="0" borderId="0" xfId="0" applyFont="1" applyAlignment="1">
      <alignment horizontal="center"/>
    </xf>
    <xf numFmtId="0" fontId="12" fillId="0" borderId="7" xfId="0" applyFont="1" applyBorder="1"/>
    <xf numFmtId="0" fontId="12" fillId="0" borderId="9" xfId="0" applyFont="1" applyBorder="1" applyAlignment="1">
      <alignment horizontal="center" wrapText="1"/>
    </xf>
    <xf numFmtId="165" fontId="13" fillId="5" borderId="9" xfId="0" applyNumberFormat="1" applyFont="1" applyFill="1" applyBorder="1" applyAlignment="1">
      <alignment horizontal="right"/>
    </xf>
    <xf numFmtId="165" fontId="13" fillId="5" borderId="9" xfId="0" applyNumberFormat="1" applyFont="1" applyFill="1" applyBorder="1"/>
    <xf numFmtId="0" fontId="13" fillId="0" borderId="15" xfId="0" applyFont="1" applyBorder="1"/>
    <xf numFmtId="0" fontId="13" fillId="0" borderId="9" xfId="0" applyFont="1" applyBorder="1"/>
    <xf numFmtId="0" fontId="13" fillId="0" borderId="9" xfId="0" applyFont="1" applyBorder="1" applyAlignment="1">
      <alignment horizontal="left"/>
    </xf>
    <xf numFmtId="0" fontId="0" fillId="0" borderId="0" xfId="0" applyAlignment="1">
      <alignment horizontal="left"/>
    </xf>
    <xf numFmtId="0" fontId="2" fillId="0" borderId="0" xfId="0" applyFont="1" applyAlignment="1">
      <alignment horizontal="left"/>
    </xf>
    <xf numFmtId="0" fontId="2" fillId="0" borderId="9" xfId="0" applyFont="1" applyBorder="1" applyAlignment="1">
      <alignment horizontal="left"/>
    </xf>
    <xf numFmtId="0" fontId="2" fillId="0" borderId="9" xfId="0" applyFont="1" applyBorder="1" applyAlignment="1">
      <alignment horizontal="center" wrapText="1"/>
    </xf>
    <xf numFmtId="0" fontId="12" fillId="0" borderId="9" xfId="0" applyFont="1" applyBorder="1" applyAlignment="1">
      <alignment horizontal="left"/>
    </xf>
    <xf numFmtId="164" fontId="12" fillId="4" borderId="9" xfId="0" applyNumberFormat="1" applyFont="1" applyFill="1" applyBorder="1" applyAlignment="1">
      <alignment horizontal="center"/>
    </xf>
    <xf numFmtId="0" fontId="12" fillId="0" borderId="9" xfId="0" applyFont="1" applyBorder="1" applyAlignment="1">
      <alignment horizontal="right"/>
    </xf>
    <xf numFmtId="0" fontId="12" fillId="0" borderId="0" xfId="0" applyFont="1" applyAlignment="1">
      <alignment horizontal="center"/>
    </xf>
    <xf numFmtId="0" fontId="2" fillId="0" borderId="9" xfId="0" applyFont="1" applyBorder="1" applyAlignment="1">
      <alignment horizontal="center" vertical="center"/>
    </xf>
    <xf numFmtId="165" fontId="0" fillId="0" borderId="0" xfId="0" applyNumberFormat="1"/>
    <xf numFmtId="3" fontId="0" fillId="0" borderId="0" xfId="0" applyNumberFormat="1"/>
    <xf numFmtId="0" fontId="13" fillId="0" borderId="9" xfId="0" applyFont="1" applyBorder="1" applyAlignment="1">
      <alignment horizontal="center" wrapText="1"/>
    </xf>
    <xf numFmtId="44" fontId="13" fillId="0" borderId="0" xfId="0" applyNumberFormat="1" applyFont="1" applyAlignment="1">
      <alignment horizontal="center" vertical="center"/>
    </xf>
    <xf numFmtId="0" fontId="5" fillId="0" borderId="9" xfId="6" applyFont="1" applyFill="1" applyBorder="1" applyAlignment="1" applyProtection="1">
      <alignment vertical="center"/>
    </xf>
    <xf numFmtId="0" fontId="12" fillId="0" borderId="9" xfId="6" applyFont="1" applyFill="1" applyBorder="1" applyAlignment="1" applyProtection="1">
      <alignment vertical="center"/>
    </xf>
    <xf numFmtId="7" fontId="13" fillId="3" borderId="9" xfId="0" applyNumberFormat="1" applyFont="1" applyFill="1" applyBorder="1" applyAlignment="1">
      <alignment horizontal="center" vertical="center"/>
    </xf>
    <xf numFmtId="0" fontId="5" fillId="0" borderId="2" xfId="6" applyFont="1" applyFill="1" applyBorder="1" applyAlignment="1" applyProtection="1">
      <alignment vertical="top"/>
    </xf>
    <xf numFmtId="0" fontId="0" fillId="3" borderId="9" xfId="0" applyFill="1" applyBorder="1" applyAlignment="1">
      <alignment horizontal="center"/>
    </xf>
    <xf numFmtId="0" fontId="2" fillId="5" borderId="9" xfId="0" applyFont="1" applyFill="1" applyBorder="1" applyAlignment="1">
      <alignment horizontal="center"/>
    </xf>
    <xf numFmtId="0" fontId="2" fillId="5" borderId="9" xfId="0" applyFont="1" applyFill="1" applyBorder="1"/>
    <xf numFmtId="0" fontId="2" fillId="0" borderId="0" xfId="0" applyFont="1" applyAlignment="1">
      <alignment horizontal="center" wrapText="1"/>
    </xf>
    <xf numFmtId="0" fontId="2" fillId="0" borderId="0" xfId="0" applyFont="1"/>
    <xf numFmtId="0" fontId="12" fillId="0" borderId="9" xfId="0" applyFont="1" applyBorder="1" applyAlignment="1">
      <alignment horizontal="center" vertical="center"/>
    </xf>
    <xf numFmtId="0" fontId="13" fillId="0" borderId="0" xfId="0" applyFont="1" applyAlignment="1">
      <alignment vertical="center"/>
    </xf>
    <xf numFmtId="166" fontId="12" fillId="0" borderId="9" xfId="8" applyNumberFormat="1" applyFont="1" applyBorder="1" applyAlignment="1">
      <alignment horizontal="center" vertical="center"/>
    </xf>
    <xf numFmtId="167" fontId="13" fillId="0" borderId="0" xfId="8" applyNumberFormat="1" applyFont="1" applyAlignment="1">
      <alignment horizontal="center" vertical="center"/>
    </xf>
    <xf numFmtId="164" fontId="13" fillId="0" borderId="9" xfId="0" applyNumberFormat="1" applyFont="1" applyBorder="1" applyAlignment="1">
      <alignment horizontal="center" vertical="center"/>
    </xf>
    <xf numFmtId="169" fontId="13" fillId="0" borderId="0" xfId="1" applyNumberFormat="1" applyFont="1" applyFill="1" applyBorder="1" applyAlignment="1" applyProtection="1">
      <alignment horizontal="center" vertical="center"/>
    </xf>
    <xf numFmtId="9" fontId="8" fillId="0" borderId="0" xfId="0" applyNumberFormat="1" applyFont="1" applyAlignment="1">
      <alignment horizontal="right" vertical="center"/>
    </xf>
    <xf numFmtId="168" fontId="13" fillId="0" borderId="0" xfId="0" applyNumberFormat="1" applyFont="1" applyAlignment="1">
      <alignment vertical="center"/>
    </xf>
    <xf numFmtId="0" fontId="12" fillId="0" borderId="9" xfId="0" applyFont="1" applyBorder="1" applyAlignment="1">
      <alignment vertical="center"/>
    </xf>
    <xf numFmtId="9" fontId="12" fillId="0" borderId="9" xfId="0" applyNumberFormat="1" applyFont="1" applyBorder="1" applyAlignment="1">
      <alignment horizontal="center" vertical="center"/>
    </xf>
    <xf numFmtId="168" fontId="12" fillId="0" borderId="9" xfId="0" applyNumberFormat="1" applyFont="1" applyBorder="1" applyAlignment="1">
      <alignment horizontal="center" vertical="center"/>
    </xf>
    <xf numFmtId="168" fontId="13" fillId="0" borderId="0" xfId="0" applyNumberFormat="1" applyFont="1" applyAlignment="1">
      <alignment horizontal="right" vertical="center"/>
    </xf>
    <xf numFmtId="9" fontId="13" fillId="0" borderId="0" xfId="2" applyFont="1" applyFill="1" applyBorder="1" applyAlignment="1" applyProtection="1">
      <alignment horizontal="center" vertical="center"/>
    </xf>
    <xf numFmtId="0" fontId="13" fillId="0" borderId="0" xfId="0" applyFont="1" applyAlignment="1">
      <alignment horizontal="center" vertical="center"/>
    </xf>
    <xf numFmtId="0" fontId="13" fillId="0" borderId="0" xfId="0" applyFont="1" applyAlignment="1">
      <alignment horizontal="center" vertical="center" wrapText="1"/>
    </xf>
    <xf numFmtId="44" fontId="13" fillId="0" borderId="0" xfId="1" applyFont="1" applyFill="1" applyBorder="1" applyAlignment="1" applyProtection="1">
      <alignment horizontal="center" vertical="center"/>
    </xf>
    <xf numFmtId="37" fontId="13" fillId="0" borderId="0" xfId="0" applyNumberFormat="1" applyFont="1" applyAlignment="1">
      <alignment horizontal="center" vertical="center"/>
    </xf>
    <xf numFmtId="0" fontId="13" fillId="0" borderId="0" xfId="0" applyFont="1" applyAlignment="1">
      <alignment horizontal="left" vertical="center" wrapText="1"/>
    </xf>
    <xf numFmtId="0" fontId="13" fillId="0" borderId="9" xfId="0" applyFont="1" applyBorder="1" applyAlignment="1">
      <alignment vertical="center"/>
    </xf>
    <xf numFmtId="0" fontId="13" fillId="0" borderId="9" xfId="0" applyFont="1" applyBorder="1" applyAlignment="1">
      <alignment horizontal="center" vertical="center" wrapText="1"/>
    </xf>
    <xf numFmtId="0" fontId="0" fillId="0" borderId="9" xfId="0" applyBorder="1" applyAlignment="1">
      <alignment horizontal="center" wrapText="1"/>
    </xf>
    <xf numFmtId="44" fontId="13" fillId="0" borderId="9" xfId="1" applyFont="1" applyFill="1" applyBorder="1" applyAlignment="1" applyProtection="1">
      <alignment horizontal="center" vertical="center" wrapText="1"/>
    </xf>
    <xf numFmtId="0" fontId="13" fillId="0" borderId="9" xfId="0" applyFont="1" applyBorder="1" applyAlignment="1">
      <alignment horizontal="center" vertical="center"/>
    </xf>
    <xf numFmtId="166" fontId="13" fillId="0" borderId="9" xfId="8" quotePrefix="1" applyNumberFormat="1" applyFont="1" applyBorder="1" applyAlignment="1">
      <alignment horizontal="center" vertical="center"/>
    </xf>
    <xf numFmtId="167" fontId="13" fillId="0" borderId="9" xfId="8" quotePrefix="1" applyNumberFormat="1" applyFont="1" applyBorder="1" applyAlignment="1">
      <alignment horizontal="center" vertical="center"/>
    </xf>
    <xf numFmtId="167" fontId="13" fillId="0" borderId="9" xfId="8" applyNumberFormat="1" applyFont="1" applyBorder="1" applyAlignment="1">
      <alignment horizontal="center" vertical="center"/>
    </xf>
    <xf numFmtId="0" fontId="14" fillId="0" borderId="0" xfId="0" applyFont="1" applyAlignment="1">
      <alignment vertical="center"/>
    </xf>
    <xf numFmtId="9" fontId="13" fillId="0" borderId="0" xfId="8" applyNumberFormat="1" applyFont="1" applyAlignment="1">
      <alignment vertical="center" wrapText="1"/>
    </xf>
    <xf numFmtId="0" fontId="0" fillId="0" borderId="0" xfId="0" applyAlignment="1">
      <alignment horizontal="center" wrapText="1"/>
    </xf>
    <xf numFmtId="0" fontId="17" fillId="0" borderId="0" xfId="0" applyFont="1" applyAlignment="1">
      <alignment horizontal="right"/>
    </xf>
    <xf numFmtId="0" fontId="14" fillId="0" borderId="1" xfId="0" applyFont="1" applyBorder="1" applyAlignment="1">
      <alignment horizontal="center" vertical="center"/>
    </xf>
    <xf numFmtId="0" fontId="14" fillId="0" borderId="4" xfId="0" applyFont="1" applyBorder="1" applyAlignment="1">
      <alignment horizontal="center" vertical="center"/>
    </xf>
    <xf numFmtId="0" fontId="13" fillId="0" borderId="9" xfId="0" applyFont="1" applyBorder="1" applyAlignment="1">
      <alignment horizontal="left" vertical="top"/>
    </xf>
    <xf numFmtId="10" fontId="13" fillId="0" borderId="9" xfId="0" applyNumberFormat="1" applyFont="1" applyBorder="1" applyAlignment="1">
      <alignment horizontal="center" vertical="center"/>
    </xf>
    <xf numFmtId="10" fontId="13" fillId="0" borderId="9" xfId="2" applyNumberFormat="1" applyFont="1" applyFill="1" applyBorder="1" applyAlignment="1">
      <alignment horizontal="center" vertical="center"/>
    </xf>
    <xf numFmtId="0" fontId="12" fillId="7" borderId="9" xfId="0" applyFont="1" applyFill="1" applyBorder="1" applyAlignment="1">
      <alignment horizontal="center" vertical="center"/>
    </xf>
    <xf numFmtId="0" fontId="13" fillId="0" borderId="0" xfId="0" quotePrefix="1" applyFont="1" applyAlignment="1">
      <alignment horizontal="left" vertical="top"/>
    </xf>
    <xf numFmtId="0" fontId="13" fillId="0" borderId="0" xfId="0" applyFont="1" applyAlignment="1">
      <alignment horizontal="left" vertical="top" wrapText="1"/>
    </xf>
    <xf numFmtId="10" fontId="13" fillId="0" borderId="0" xfId="0" applyNumberFormat="1" applyFont="1" applyAlignment="1">
      <alignment horizontal="center" vertical="top"/>
    </xf>
    <xf numFmtId="9" fontId="13" fillId="0" borderId="0" xfId="0" applyNumberFormat="1" applyFont="1" applyAlignment="1">
      <alignment horizontal="center" vertical="top"/>
    </xf>
    <xf numFmtId="0" fontId="13" fillId="0" borderId="0" xfId="0" applyFont="1" applyAlignment="1">
      <alignment horizontal="center" vertical="top"/>
    </xf>
    <xf numFmtId="0" fontId="14" fillId="0" borderId="3" xfId="0" applyFont="1" applyBorder="1" applyAlignment="1">
      <alignment horizontal="center" vertical="center"/>
    </xf>
    <xf numFmtId="0" fontId="14" fillId="0" borderId="8" xfId="0" applyFont="1" applyBorder="1" applyAlignment="1">
      <alignment horizontal="center" vertical="center"/>
    </xf>
    <xf numFmtId="10" fontId="13" fillId="0" borderId="9" xfId="0" applyNumberFormat="1" applyFont="1" applyBorder="1" applyAlignment="1">
      <alignment horizontal="center" vertical="center" wrapText="1"/>
    </xf>
    <xf numFmtId="10" fontId="13" fillId="0" borderId="9" xfId="2" quotePrefix="1" applyNumberFormat="1" applyFont="1" applyFill="1" applyBorder="1" applyAlignment="1" applyProtection="1">
      <alignment horizontal="center" vertical="center"/>
    </xf>
    <xf numFmtId="10" fontId="13" fillId="0" borderId="9" xfId="2" applyNumberFormat="1" applyFont="1" applyFill="1" applyBorder="1" applyAlignment="1" applyProtection="1">
      <alignment horizontal="center" vertical="center"/>
    </xf>
    <xf numFmtId="165" fontId="13" fillId="0" borderId="9" xfId="0" applyNumberFormat="1" applyFont="1" applyBorder="1" applyAlignment="1">
      <alignment horizontal="center" vertical="center"/>
    </xf>
    <xf numFmtId="164" fontId="13" fillId="0" borderId="0" xfId="0" applyNumberFormat="1" applyFont="1" applyAlignment="1">
      <alignment horizontal="center" vertical="top"/>
    </xf>
    <xf numFmtId="0" fontId="13" fillId="0" borderId="0" xfId="0" quotePrefix="1" applyFont="1" applyAlignment="1">
      <alignment horizontal="center" vertical="top"/>
    </xf>
    <xf numFmtId="1" fontId="18" fillId="0" borderId="9" xfId="0" applyNumberFormat="1" applyFont="1" applyBorder="1" applyAlignment="1">
      <alignment horizontal="left" vertical="top"/>
    </xf>
    <xf numFmtId="165" fontId="18" fillId="0" borderId="9" xfId="0" applyNumberFormat="1" applyFont="1" applyBorder="1" applyAlignment="1">
      <alignment horizontal="center" vertical="center" wrapText="1"/>
    </xf>
    <xf numFmtId="165" fontId="18" fillId="0" borderId="9" xfId="0" applyNumberFormat="1" applyFont="1" applyBorder="1" applyAlignment="1">
      <alignment horizontal="center" vertical="center"/>
    </xf>
    <xf numFmtId="0" fontId="19" fillId="0" borderId="9" xfId="0" applyFont="1" applyBorder="1" applyAlignment="1">
      <alignment horizontal="center" vertical="center"/>
    </xf>
    <xf numFmtId="1" fontId="13" fillId="0" borderId="9" xfId="0" applyNumberFormat="1" applyFont="1" applyBorder="1" applyAlignment="1">
      <alignment horizontal="left" vertical="top"/>
    </xf>
    <xf numFmtId="2" fontId="13" fillId="0" borderId="9" xfId="0" applyNumberFormat="1" applyFont="1" applyBorder="1" applyAlignment="1">
      <alignment horizontal="center" vertical="center"/>
    </xf>
    <xf numFmtId="165" fontId="12" fillId="0" borderId="9" xfId="0" applyNumberFormat="1" applyFont="1" applyBorder="1" applyAlignment="1">
      <alignment horizontal="center" vertical="center"/>
    </xf>
    <xf numFmtId="8" fontId="13" fillId="0" borderId="9" xfId="0" applyNumberFormat="1" applyFont="1" applyBorder="1" applyAlignment="1">
      <alignment horizontal="center" vertical="center"/>
    </xf>
    <xf numFmtId="0" fontId="13" fillId="0" borderId="0" xfId="0" applyFont="1" applyAlignment="1">
      <alignment horizontal="left" vertical="top"/>
    </xf>
    <xf numFmtId="0" fontId="13" fillId="0" borderId="13" xfId="0" applyFont="1" applyBorder="1" applyAlignment="1">
      <alignment horizontal="left" vertical="top"/>
    </xf>
    <xf numFmtId="165" fontId="13" fillId="0" borderId="9" xfId="0" applyNumberFormat="1" applyFont="1" applyBorder="1" applyAlignment="1">
      <alignment horizontal="center" vertical="center" wrapText="1"/>
    </xf>
    <xf numFmtId="0" fontId="12" fillId="0" borderId="13" xfId="0" applyFont="1" applyBorder="1" applyAlignment="1">
      <alignment horizontal="center" vertical="center"/>
    </xf>
    <xf numFmtId="1" fontId="13" fillId="0" borderId="0" xfId="0" applyNumberFormat="1" applyFont="1" applyAlignment="1">
      <alignment horizontal="left" vertical="top"/>
    </xf>
    <xf numFmtId="0" fontId="18" fillId="0" borderId="0" xfId="0" applyFont="1" applyAlignment="1">
      <alignment horizontal="left" vertical="top" wrapText="1"/>
    </xf>
    <xf numFmtId="2" fontId="13" fillId="0" borderId="0" xfId="0" applyNumberFormat="1" applyFont="1" applyAlignment="1">
      <alignment horizontal="center" vertical="top"/>
    </xf>
    <xf numFmtId="9" fontId="0" fillId="3" borderId="9" xfId="2" applyFont="1" applyFill="1" applyBorder="1" applyAlignment="1">
      <alignment horizontal="center"/>
    </xf>
    <xf numFmtId="0" fontId="18" fillId="0" borderId="9" xfId="0" applyFont="1" applyBorder="1" applyAlignment="1">
      <alignment horizontal="left" vertical="top" wrapText="1"/>
    </xf>
    <xf numFmtId="0" fontId="13" fillId="0" borderId="9" xfId="0" applyFont="1" applyBorder="1" applyAlignment="1">
      <alignment horizontal="left" vertical="top" wrapText="1"/>
    </xf>
    <xf numFmtId="2" fontId="0" fillId="2" borderId="9" xfId="0" applyNumberFormat="1" applyFill="1" applyBorder="1" applyAlignment="1">
      <alignment horizontal="center"/>
    </xf>
    <xf numFmtId="165" fontId="0" fillId="3" borderId="9" xfId="0" applyNumberFormat="1" applyFill="1" applyBorder="1"/>
    <xf numFmtId="165" fontId="2" fillId="5" borderId="9" xfId="0" applyNumberFormat="1" applyFont="1" applyFill="1" applyBorder="1"/>
    <xf numFmtId="165" fontId="2" fillId="5" borderId="9" xfId="0" applyNumberFormat="1" applyFont="1" applyFill="1" applyBorder="1" applyAlignment="1">
      <alignment horizontal="center"/>
    </xf>
    <xf numFmtId="10" fontId="2" fillId="0" borderId="9" xfId="2" applyNumberFormat="1" applyFont="1" applyBorder="1" applyAlignment="1">
      <alignment horizontal="right"/>
    </xf>
    <xf numFmtId="5" fontId="0" fillId="0" borderId="9" xfId="1" applyNumberFormat="1" applyFont="1" applyBorder="1" applyAlignment="1">
      <alignment horizontal="center"/>
    </xf>
    <xf numFmtId="0" fontId="4" fillId="0" borderId="0" xfId="6" applyAlignment="1" applyProtection="1"/>
    <xf numFmtId="164" fontId="0" fillId="0" borderId="0" xfId="0" applyNumberFormat="1"/>
    <xf numFmtId="0" fontId="9" fillId="0" borderId="0" xfId="0" applyFont="1" applyAlignment="1">
      <alignment vertical="top"/>
    </xf>
    <xf numFmtId="0" fontId="0" fillId="0" borderId="0" xfId="0" applyAlignment="1">
      <alignment vertical="top"/>
    </xf>
    <xf numFmtId="0" fontId="0" fillId="0" borderId="0" xfId="0" applyAlignment="1">
      <alignment horizontal="right"/>
    </xf>
    <xf numFmtId="0" fontId="12" fillId="0" borderId="8" xfId="0" applyFont="1" applyBorder="1" applyAlignment="1">
      <alignment horizontal="center" wrapText="1"/>
    </xf>
    <xf numFmtId="0" fontId="12" fillId="0" borderId="35" xfId="0" applyFont="1" applyBorder="1" applyAlignment="1">
      <alignment horizontal="center" wrapText="1"/>
    </xf>
    <xf numFmtId="0" fontId="9" fillId="0" borderId="0" xfId="0" applyFont="1" applyAlignment="1">
      <alignment horizontal="left" vertical="top"/>
    </xf>
    <xf numFmtId="0" fontId="23" fillId="0" borderId="0" xfId="0" applyFont="1"/>
    <xf numFmtId="0" fontId="24" fillId="0" borderId="0" xfId="6" applyFont="1" applyFill="1" applyAlignment="1" applyProtection="1"/>
    <xf numFmtId="2" fontId="0" fillId="0" borderId="9" xfId="0" applyNumberFormat="1" applyBorder="1"/>
    <xf numFmtId="0" fontId="17" fillId="0" borderId="0" xfId="0" applyFont="1"/>
    <xf numFmtId="0" fontId="12" fillId="0" borderId="0" xfId="0" applyFont="1" applyAlignment="1">
      <alignment vertical="center"/>
    </xf>
    <xf numFmtId="164" fontId="13" fillId="0" borderId="0" xfId="0" applyNumberFormat="1" applyFont="1" applyAlignment="1">
      <alignment horizontal="center" vertical="center"/>
    </xf>
    <xf numFmtId="164" fontId="13" fillId="0" borderId="14" xfId="0" applyNumberFormat="1" applyFont="1" applyBorder="1" applyAlignment="1">
      <alignment horizontal="center" vertical="center"/>
    </xf>
    <xf numFmtId="0" fontId="9" fillId="0" borderId="0" xfId="0" applyFont="1" applyAlignment="1">
      <alignment horizontal="right"/>
    </xf>
    <xf numFmtId="0" fontId="9" fillId="0" borderId="0" xfId="0" applyFont="1" applyAlignment="1">
      <alignment horizontal="left"/>
    </xf>
    <xf numFmtId="0" fontId="9" fillId="0" borderId="9" xfId="0" applyFont="1" applyBorder="1" applyAlignment="1">
      <alignment horizontal="center"/>
    </xf>
    <xf numFmtId="0" fontId="0" fillId="5" borderId="9" xfId="0" applyFill="1" applyBorder="1" applyAlignment="1">
      <alignment horizontal="center"/>
    </xf>
    <xf numFmtId="0" fontId="12" fillId="0" borderId="24" xfId="0" applyFont="1" applyBorder="1" applyAlignment="1">
      <alignment horizontal="center" vertical="top" wrapText="1"/>
    </xf>
    <xf numFmtId="0" fontId="25" fillId="0" borderId="0" xfId="0" applyFont="1"/>
    <xf numFmtId="0" fontId="26" fillId="0" borderId="2" xfId="6" applyFont="1" applyFill="1" applyBorder="1" applyAlignment="1" applyProtection="1"/>
    <xf numFmtId="0" fontId="25" fillId="0" borderId="0" xfId="0" applyFont="1" applyAlignment="1">
      <alignment horizontal="left"/>
    </xf>
    <xf numFmtId="0" fontId="25" fillId="0" borderId="0" xfId="0" applyFont="1" applyAlignment="1">
      <alignment horizontal="left" vertical="top"/>
    </xf>
    <xf numFmtId="0" fontId="26" fillId="0" borderId="2" xfId="6" applyFont="1" applyFill="1" applyBorder="1" applyAlignment="1" applyProtection="1">
      <alignment vertical="top"/>
    </xf>
    <xf numFmtId="9" fontId="13" fillId="0" borderId="0" xfId="8" applyNumberFormat="1" applyFont="1" applyAlignment="1">
      <alignment vertical="center"/>
    </xf>
    <xf numFmtId="165" fontId="2" fillId="0" borderId="0" xfId="0" applyNumberFormat="1" applyFont="1"/>
    <xf numFmtId="165" fontId="2" fillId="0" borderId="0" xfId="0" applyNumberFormat="1" applyFont="1" applyAlignment="1">
      <alignment horizontal="center"/>
    </xf>
    <xf numFmtId="165" fontId="2" fillId="0" borderId="0" xfId="0" applyNumberFormat="1" applyFont="1" applyAlignment="1">
      <alignment horizontal="center" wrapText="1"/>
    </xf>
    <xf numFmtId="165" fontId="2" fillId="0" borderId="12" xfId="0" applyNumberFormat="1" applyFont="1" applyBorder="1"/>
    <xf numFmtId="3" fontId="2" fillId="5" borderId="9" xfId="0" applyNumberFormat="1" applyFont="1" applyFill="1" applyBorder="1" applyAlignment="1">
      <alignment horizontal="center"/>
    </xf>
    <xf numFmtId="165" fontId="2" fillId="5" borderId="12" xfId="0" applyNumberFormat="1" applyFont="1" applyFill="1" applyBorder="1"/>
    <xf numFmtId="0" fontId="2" fillId="0" borderId="12" xfId="0" applyFont="1" applyBorder="1"/>
    <xf numFmtId="0" fontId="0" fillId="0" borderId="36" xfId="0" applyBorder="1"/>
    <xf numFmtId="0" fontId="0" fillId="3" borderId="36" xfId="0" applyFill="1" applyBorder="1" applyAlignment="1">
      <alignment horizontal="center"/>
    </xf>
    <xf numFmtId="9" fontId="0" fillId="3" borderId="36" xfId="2" applyFont="1" applyFill="1" applyBorder="1" applyAlignment="1">
      <alignment horizontal="center"/>
    </xf>
    <xf numFmtId="0" fontId="0" fillId="5" borderId="36" xfId="0" applyFill="1" applyBorder="1" applyAlignment="1">
      <alignment horizontal="center"/>
    </xf>
    <xf numFmtId="2" fontId="0" fillId="2" borderId="36" xfId="0" applyNumberFormat="1" applyFill="1" applyBorder="1" applyAlignment="1">
      <alignment horizontal="center"/>
    </xf>
    <xf numFmtId="165" fontId="0" fillId="3" borderId="36" xfId="0" applyNumberFormat="1" applyFill="1" applyBorder="1"/>
    <xf numFmtId="0" fontId="2" fillId="5" borderId="12" xfId="0" applyFont="1" applyFill="1" applyBorder="1" applyAlignment="1">
      <alignment horizontal="center"/>
    </xf>
    <xf numFmtId="0" fontId="0" fillId="5" borderId="12" xfId="0" applyFill="1" applyBorder="1"/>
    <xf numFmtId="165" fontId="2" fillId="5" borderId="12" xfId="0" applyNumberFormat="1" applyFont="1" applyFill="1" applyBorder="1" applyAlignment="1">
      <alignment horizontal="center"/>
    </xf>
    <xf numFmtId="0" fontId="2" fillId="0" borderId="0" xfId="0" applyFont="1" applyAlignment="1">
      <alignment horizontal="right"/>
    </xf>
    <xf numFmtId="0" fontId="12" fillId="0" borderId="0" xfId="0" applyFont="1" applyAlignment="1">
      <alignment horizontal="right"/>
    </xf>
    <xf numFmtId="0" fontId="13" fillId="0" borderId="0" xfId="0" applyFont="1" applyAlignment="1">
      <alignment horizontal="center"/>
    </xf>
    <xf numFmtId="0" fontId="12" fillId="0" borderId="9" xfId="0" applyFont="1" applyBorder="1" applyAlignment="1">
      <alignment horizontal="center"/>
    </xf>
    <xf numFmtId="0" fontId="12" fillId="5" borderId="9" xfId="0" applyFont="1" applyFill="1" applyBorder="1" applyAlignment="1">
      <alignment horizontal="center"/>
    </xf>
    <xf numFmtId="0" fontId="0" fillId="0" borderId="9" xfId="0" applyBorder="1" applyAlignment="1">
      <alignment horizontal="center"/>
    </xf>
    <xf numFmtId="0" fontId="2" fillId="0" borderId="0" xfId="0" applyFont="1" applyAlignment="1">
      <alignment horizontal="center"/>
    </xf>
    <xf numFmtId="0" fontId="30" fillId="0" borderId="0" xfId="0" applyFont="1" applyAlignment="1">
      <alignment vertical="top"/>
    </xf>
    <xf numFmtId="0" fontId="31" fillId="0" borderId="0" xfId="0" applyFont="1" applyAlignment="1">
      <alignment vertical="top"/>
    </xf>
    <xf numFmtId="0" fontId="31" fillId="0" borderId="0" xfId="0" applyFont="1" applyAlignment="1">
      <alignment horizontal="right"/>
    </xf>
    <xf numFmtId="0" fontId="31" fillId="0" borderId="0" xfId="0" applyFont="1"/>
    <xf numFmtId="0" fontId="32" fillId="0" borderId="0" xfId="0" applyFont="1"/>
    <xf numFmtId="0" fontId="31" fillId="0" borderId="0" xfId="0" applyFont="1" applyAlignment="1">
      <alignment horizontal="left" wrapText="1"/>
    </xf>
    <xf numFmtId="0" fontId="31" fillId="0" borderId="0" xfId="0" applyFont="1" applyAlignment="1" applyProtection="1">
      <alignment horizontal="center" vertical="center"/>
      <protection locked="0"/>
    </xf>
    <xf numFmtId="3" fontId="31" fillId="10" borderId="9" xfId="0" applyNumberFormat="1" applyFont="1" applyFill="1" applyBorder="1" applyAlignment="1" applyProtection="1">
      <alignment horizontal="center"/>
      <protection locked="0"/>
    </xf>
    <xf numFmtId="164" fontId="31" fillId="10" borderId="9" xfId="0" applyNumberFormat="1" applyFont="1" applyFill="1" applyBorder="1" applyAlignment="1" applyProtection="1">
      <alignment horizontal="center"/>
      <protection locked="0"/>
    </xf>
    <xf numFmtId="164" fontId="31" fillId="11" borderId="9" xfId="0" applyNumberFormat="1" applyFont="1" applyFill="1" applyBorder="1" applyAlignment="1">
      <alignment horizontal="center"/>
    </xf>
    <xf numFmtId="0" fontId="35" fillId="12" borderId="9" xfId="0" applyFont="1" applyFill="1" applyBorder="1"/>
    <xf numFmtId="0" fontId="35" fillId="12" borderId="9" xfId="0" applyFont="1" applyFill="1" applyBorder="1" applyAlignment="1">
      <alignment horizontal="center"/>
    </xf>
    <xf numFmtId="0" fontId="31" fillId="0" borderId="9" xfId="0" applyFont="1" applyBorder="1"/>
    <xf numFmtId="0" fontId="31" fillId="10" borderId="9" xfId="0" applyFont="1" applyFill="1" applyBorder="1" applyProtection="1">
      <protection locked="0"/>
    </xf>
    <xf numFmtId="0" fontId="31" fillId="11" borderId="9" xfId="0" applyFont="1" applyFill="1" applyBorder="1"/>
    <xf numFmtId="0" fontId="35" fillId="0" borderId="0" xfId="0" applyFont="1"/>
    <xf numFmtId="0" fontId="31" fillId="13" borderId="9" xfId="0" applyFont="1" applyFill="1" applyBorder="1" applyAlignment="1" applyProtection="1">
      <alignment horizontal="center" vertical="center"/>
      <protection locked="0"/>
    </xf>
    <xf numFmtId="14" fontId="31" fillId="13" borderId="9" xfId="0" applyNumberFormat="1" applyFont="1" applyFill="1" applyBorder="1" applyAlignment="1" applyProtection="1">
      <alignment horizontal="center" vertical="center"/>
      <protection locked="0"/>
    </xf>
    <xf numFmtId="3" fontId="31" fillId="13" borderId="9" xfId="0" applyNumberFormat="1" applyFont="1" applyFill="1" applyBorder="1" applyAlignment="1" applyProtection="1">
      <alignment horizontal="center"/>
      <protection locked="0"/>
    </xf>
    <xf numFmtId="0" fontId="31" fillId="0" borderId="0" xfId="0" applyFont="1" applyAlignment="1">
      <alignment wrapText="1"/>
    </xf>
    <xf numFmtId="0" fontId="28" fillId="0" borderId="0" xfId="0" applyFont="1"/>
    <xf numFmtId="164" fontId="36" fillId="0" borderId="9" xfId="0" applyNumberFormat="1" applyFont="1" applyBorder="1" applyAlignment="1">
      <alignment horizontal="center" vertical="center"/>
    </xf>
    <xf numFmtId="0" fontId="37" fillId="0" borderId="0" xfId="0" applyFont="1"/>
    <xf numFmtId="2" fontId="0" fillId="0" borderId="0" xfId="0" applyNumberFormat="1" applyAlignment="1">
      <alignment horizontal="center"/>
    </xf>
    <xf numFmtId="0" fontId="0" fillId="14" borderId="0" xfId="0" applyFill="1"/>
    <xf numFmtId="2" fontId="0" fillId="15" borderId="0" xfId="0" applyNumberFormat="1" applyFill="1" applyAlignment="1">
      <alignment horizontal="center"/>
    </xf>
    <xf numFmtId="2" fontId="0" fillId="0" borderId="0" xfId="0" applyNumberFormat="1"/>
    <xf numFmtId="0" fontId="38" fillId="0" borderId="0" xfId="0" applyFont="1" applyAlignment="1">
      <alignment horizontal="right"/>
    </xf>
    <xf numFmtId="164" fontId="13" fillId="13" borderId="9" xfId="0" applyNumberFormat="1" applyFont="1" applyFill="1" applyBorder="1" applyProtection="1">
      <protection locked="0"/>
    </xf>
    <xf numFmtId="0" fontId="12" fillId="13" borderId="9" xfId="0" applyFont="1" applyFill="1" applyBorder="1" applyAlignment="1" applyProtection="1">
      <alignment horizontal="center"/>
      <protection locked="0"/>
    </xf>
    <xf numFmtId="0" fontId="13" fillId="13" borderId="9" xfId="0" applyFont="1" applyFill="1" applyBorder="1" applyProtection="1">
      <protection locked="0"/>
    </xf>
    <xf numFmtId="0" fontId="13" fillId="13" borderId="9" xfId="0" applyFont="1" applyFill="1" applyBorder="1" applyAlignment="1" applyProtection="1">
      <alignment horizontal="center"/>
      <protection locked="0"/>
    </xf>
    <xf numFmtId="173" fontId="13" fillId="13" borderId="9" xfId="0" applyNumberFormat="1" applyFont="1" applyFill="1" applyBorder="1" applyAlignment="1" applyProtection="1">
      <alignment horizontal="center"/>
      <protection locked="0"/>
    </xf>
    <xf numFmtId="4" fontId="13" fillId="13" borderId="9" xfId="0" applyNumberFormat="1" applyFont="1" applyFill="1" applyBorder="1" applyAlignment="1" applyProtection="1">
      <alignment horizontal="center"/>
      <protection locked="0"/>
    </xf>
    <xf numFmtId="3" fontId="13" fillId="13" borderId="9" xfId="0" applyNumberFormat="1" applyFont="1" applyFill="1" applyBorder="1" applyAlignment="1" applyProtection="1">
      <alignment horizontal="center"/>
      <protection locked="0"/>
    </xf>
    <xf numFmtId="164" fontId="13" fillId="16" borderId="9" xfId="0" applyNumberFormat="1" applyFont="1" applyFill="1" applyBorder="1"/>
    <xf numFmtId="164" fontId="12" fillId="16" borderId="9" xfId="0" applyNumberFormat="1" applyFont="1" applyFill="1" applyBorder="1"/>
    <xf numFmtId="164" fontId="2" fillId="16" borderId="9" xfId="0" applyNumberFormat="1" applyFont="1" applyFill="1" applyBorder="1"/>
    <xf numFmtId="164" fontId="13" fillId="5" borderId="9" xfId="0" applyNumberFormat="1" applyFont="1" applyFill="1" applyBorder="1"/>
    <xf numFmtId="164" fontId="12" fillId="13" borderId="9" xfId="0" applyNumberFormat="1" applyFont="1" applyFill="1" applyBorder="1"/>
    <xf numFmtId="0" fontId="13" fillId="13" borderId="9" xfId="0" applyFont="1" applyFill="1" applyBorder="1" applyAlignment="1" applyProtection="1">
      <alignment horizontal="left" vertical="center" wrapText="1"/>
      <protection locked="0"/>
    </xf>
    <xf numFmtId="164" fontId="13" fillId="13" borderId="9" xfId="0" applyNumberFormat="1" applyFont="1" applyFill="1" applyBorder="1" applyAlignment="1" applyProtection="1">
      <alignment horizontal="right" vertical="center"/>
      <protection locked="0"/>
    </xf>
    <xf numFmtId="164" fontId="13" fillId="16" borderId="9" xfId="0" applyNumberFormat="1" applyFont="1" applyFill="1" applyBorder="1" applyAlignment="1">
      <alignment horizontal="right" vertical="center"/>
    </xf>
    <xf numFmtId="164" fontId="12" fillId="16" borderId="9" xfId="0" applyNumberFormat="1" applyFont="1" applyFill="1" applyBorder="1" applyAlignment="1">
      <alignment horizontal="right"/>
    </xf>
    <xf numFmtId="0" fontId="36" fillId="0" borderId="0" xfId="9" applyFont="1" applyAlignment="1">
      <alignment horizontal="center"/>
    </xf>
    <xf numFmtId="0" fontId="28" fillId="0" borderId="0" xfId="0" applyFont="1" applyAlignment="1">
      <alignment horizontal="center"/>
    </xf>
    <xf numFmtId="0" fontId="13" fillId="13" borderId="9" xfId="0" applyFont="1" applyFill="1" applyBorder="1" applyAlignment="1" applyProtection="1">
      <alignment horizontal="left" indent="1"/>
      <protection locked="0"/>
    </xf>
    <xf numFmtId="165" fontId="13" fillId="13" borderId="9" xfId="0" applyNumberFormat="1" applyFont="1" applyFill="1" applyBorder="1" applyAlignment="1" applyProtection="1">
      <alignment horizontal="right"/>
      <protection locked="0"/>
    </xf>
    <xf numFmtId="164" fontId="13" fillId="13" borderId="35" xfId="0" applyNumberFormat="1" applyFont="1" applyFill="1" applyBorder="1" applyAlignment="1" applyProtection="1">
      <alignment horizontal="right"/>
      <protection locked="0"/>
    </xf>
    <xf numFmtId="165" fontId="13" fillId="13" borderId="8" xfId="0" applyNumberFormat="1" applyFont="1" applyFill="1" applyBorder="1" applyAlignment="1" applyProtection="1">
      <alignment horizontal="right"/>
      <protection locked="0"/>
    </xf>
    <xf numFmtId="0" fontId="13" fillId="13" borderId="9" xfId="0" applyFont="1" applyFill="1" applyBorder="1" applyAlignment="1" applyProtection="1">
      <alignment horizontal="right"/>
      <protection locked="0"/>
    </xf>
    <xf numFmtId="0" fontId="13" fillId="16" borderId="9" xfId="0" applyFont="1" applyFill="1" applyBorder="1" applyAlignment="1">
      <alignment horizontal="left" indent="1"/>
    </xf>
    <xf numFmtId="165" fontId="12" fillId="16" borderId="9" xfId="0" applyNumberFormat="1" applyFont="1" applyFill="1" applyBorder="1" applyAlignment="1">
      <alignment horizontal="right"/>
    </xf>
    <xf numFmtId="10" fontId="12" fillId="16" borderId="9" xfId="2" applyNumberFormat="1" applyFont="1" applyFill="1" applyBorder="1" applyAlignment="1" applyProtection="1">
      <alignment horizontal="right"/>
    </xf>
    <xf numFmtId="10" fontId="12" fillId="16" borderId="9" xfId="2" applyNumberFormat="1" applyFont="1" applyFill="1" applyBorder="1" applyProtection="1"/>
    <xf numFmtId="0" fontId="0" fillId="16" borderId="9" xfId="0" applyFill="1" applyBorder="1" applyAlignment="1">
      <alignment horizontal="left"/>
    </xf>
    <xf numFmtId="0" fontId="0" fillId="16" borderId="9" xfId="0" applyFill="1" applyBorder="1" applyAlignment="1">
      <alignment horizontal="center"/>
    </xf>
    <xf numFmtId="165" fontId="0" fillId="16" borderId="9" xfId="0" applyNumberFormat="1" applyFill="1" applyBorder="1" applyAlignment="1">
      <alignment horizontal="center"/>
    </xf>
    <xf numFmtId="165" fontId="2" fillId="16" borderId="9" xfId="0" applyNumberFormat="1" applyFont="1" applyFill="1" applyBorder="1" applyAlignment="1">
      <alignment horizontal="center"/>
    </xf>
    <xf numFmtId="165" fontId="0" fillId="13" borderId="9" xfId="0" applyNumberFormat="1" applyFill="1" applyBorder="1" applyAlignment="1" applyProtection="1">
      <alignment horizontal="center"/>
      <protection locked="0"/>
    </xf>
    <xf numFmtId="0" fontId="0" fillId="13" borderId="9" xfId="0" applyFill="1" applyBorder="1" applyAlignment="1" applyProtection="1">
      <alignment horizontal="center"/>
      <protection locked="0"/>
    </xf>
    <xf numFmtId="10" fontId="0" fillId="13" borderId="9" xfId="0" applyNumberFormat="1" applyFill="1" applyBorder="1" applyAlignment="1" applyProtection="1">
      <alignment horizontal="center"/>
      <protection locked="0"/>
    </xf>
    <xf numFmtId="0" fontId="0" fillId="13" borderId="9" xfId="0" applyFill="1" applyBorder="1" applyAlignment="1" applyProtection="1">
      <alignment wrapText="1"/>
      <protection locked="0"/>
    </xf>
    <xf numFmtId="9" fontId="13" fillId="13" borderId="9" xfId="2" applyFont="1" applyFill="1" applyBorder="1" applyAlignment="1" applyProtection="1">
      <alignment horizontal="center" vertical="center"/>
      <protection locked="0"/>
    </xf>
    <xf numFmtId="0" fontId="13" fillId="13" borderId="9" xfId="0" applyFont="1" applyFill="1" applyBorder="1" applyAlignment="1" applyProtection="1">
      <alignment horizontal="center" vertical="center"/>
      <protection locked="0"/>
    </xf>
    <xf numFmtId="7" fontId="13" fillId="13" borderId="9" xfId="1" applyNumberFormat="1" applyFont="1" applyFill="1" applyBorder="1" applyAlignment="1" applyProtection="1">
      <alignment horizontal="center" vertical="center"/>
      <protection locked="0"/>
    </xf>
    <xf numFmtId="7" fontId="13" fillId="16" borderId="9" xfId="1" applyNumberFormat="1" applyFont="1" applyFill="1" applyBorder="1" applyAlignment="1" applyProtection="1">
      <alignment horizontal="center" vertical="center"/>
    </xf>
    <xf numFmtId="0" fontId="13" fillId="16" borderId="9" xfId="0" applyFont="1" applyFill="1" applyBorder="1" applyAlignment="1">
      <alignment horizontal="center" vertical="center"/>
    </xf>
    <xf numFmtId="0" fontId="0" fillId="16" borderId="9" xfId="0" applyFill="1" applyBorder="1" applyAlignment="1">
      <alignment horizontal="center" wrapText="1"/>
    </xf>
    <xf numFmtId="0" fontId="13" fillId="16" borderId="12" xfId="0" applyFont="1" applyFill="1" applyBorder="1" applyAlignment="1">
      <alignment horizontal="center" vertical="center"/>
    </xf>
    <xf numFmtId="7" fontId="13" fillId="16" borderId="9" xfId="0" applyNumberFormat="1" applyFont="1" applyFill="1" applyBorder="1" applyAlignment="1">
      <alignment horizontal="center" vertical="center"/>
    </xf>
    <xf numFmtId="0" fontId="2" fillId="13" borderId="9" xfId="0" applyFont="1" applyFill="1" applyBorder="1" applyAlignment="1" applyProtection="1">
      <alignment horizontal="center" wrapText="1"/>
      <protection locked="0"/>
    </xf>
    <xf numFmtId="0" fontId="12" fillId="0" borderId="0" xfId="6" applyFont="1" applyFill="1" applyBorder="1" applyAlignment="1" applyProtection="1">
      <alignment vertical="center"/>
    </xf>
    <xf numFmtId="164" fontId="12" fillId="0" borderId="9" xfId="0" applyNumberFormat="1" applyFont="1" applyBorder="1" applyAlignment="1">
      <alignment horizontal="center" vertical="center"/>
    </xf>
    <xf numFmtId="0" fontId="39" fillId="0" borderId="0" xfId="0" applyFont="1" applyAlignment="1">
      <alignment horizontal="left" vertical="top"/>
    </xf>
    <xf numFmtId="0" fontId="40" fillId="0" borderId="0" xfId="0" applyFont="1" applyAlignment="1">
      <alignment vertical="top"/>
    </xf>
    <xf numFmtId="0" fontId="36" fillId="0" borderId="0" xfId="0" applyFont="1"/>
    <xf numFmtId="0" fontId="40" fillId="0" borderId="0" xfId="0" applyFont="1" applyAlignment="1">
      <alignment horizontal="right" vertical="top"/>
    </xf>
    <xf numFmtId="0" fontId="28" fillId="0" borderId="0" xfId="0" applyFont="1" applyAlignment="1">
      <alignment horizontal="right"/>
    </xf>
    <xf numFmtId="0" fontId="41" fillId="0" borderId="0" xfId="6" applyFont="1" applyFill="1" applyBorder="1" applyAlignment="1" applyProtection="1"/>
    <xf numFmtId="0" fontId="42" fillId="0" borderId="0" xfId="6" applyFont="1" applyFill="1" applyBorder="1" applyAlignment="1" applyProtection="1"/>
    <xf numFmtId="0" fontId="40" fillId="0" borderId="0" xfId="0" applyFont="1" applyAlignment="1">
      <alignment vertical="top" wrapText="1"/>
    </xf>
    <xf numFmtId="0" fontId="40" fillId="0" borderId="2" xfId="0" applyFont="1" applyBorder="1" applyAlignment="1">
      <alignment horizontal="center"/>
    </xf>
    <xf numFmtId="0" fontId="40" fillId="0" borderId="8" xfId="0" applyFont="1" applyBorder="1" applyAlignment="1">
      <alignment vertical="center"/>
    </xf>
    <xf numFmtId="0" fontId="40" fillId="0" borderId="2" xfId="0" applyFont="1" applyBorder="1" applyAlignment="1">
      <alignment vertical="center"/>
    </xf>
    <xf numFmtId="0" fontId="40" fillId="0" borderId="9" xfId="0" applyFont="1" applyBorder="1" applyAlignment="1">
      <alignment horizontal="center" vertical="center"/>
    </xf>
    <xf numFmtId="0" fontId="36" fillId="0" borderId="1" xfId="0" applyFont="1" applyBorder="1"/>
    <xf numFmtId="164" fontId="36" fillId="9" borderId="14" xfId="0" applyNumberFormat="1" applyFont="1" applyFill="1" applyBorder="1"/>
    <xf numFmtId="3" fontId="36" fillId="9" borderId="14" xfId="0" applyNumberFormat="1" applyFont="1" applyFill="1" applyBorder="1"/>
    <xf numFmtId="0" fontId="36" fillId="0" borderId="0" xfId="0" applyFont="1" applyAlignment="1">
      <alignment horizontal="left"/>
    </xf>
    <xf numFmtId="0" fontId="36" fillId="0" borderId="11" xfId="0" applyFont="1" applyBorder="1" applyAlignment="1">
      <alignment horizontal="left"/>
    </xf>
    <xf numFmtId="0" fontId="36" fillId="0" borderId="11" xfId="0" applyFont="1" applyBorder="1"/>
    <xf numFmtId="0" fontId="40" fillId="0" borderId="2" xfId="0" applyFont="1" applyBorder="1"/>
    <xf numFmtId="164" fontId="40" fillId="5" borderId="12" xfId="0" applyNumberFormat="1" applyFont="1" applyFill="1" applyBorder="1"/>
    <xf numFmtId="164" fontId="36" fillId="0" borderId="0" xfId="0" applyNumberFormat="1" applyFont="1"/>
    <xf numFmtId="164" fontId="36" fillId="0" borderId="1" xfId="0" applyNumberFormat="1" applyFont="1" applyBorder="1"/>
    <xf numFmtId="0" fontId="36" fillId="0" borderId="5" xfId="0" applyFont="1" applyBorder="1"/>
    <xf numFmtId="0" fontId="40" fillId="0" borderId="0" xfId="0" applyFont="1"/>
    <xf numFmtId="0" fontId="40" fillId="0" borderId="1" xfId="0" applyFont="1" applyBorder="1"/>
    <xf numFmtId="0" fontId="36" fillId="8" borderId="11" xfId="0" applyFont="1" applyFill="1" applyBorder="1"/>
    <xf numFmtId="164" fontId="36" fillId="0" borderId="5" xfId="0" applyNumberFormat="1" applyFont="1" applyBorder="1"/>
    <xf numFmtId="0" fontId="36" fillId="2" borderId="0" xfId="0" applyFont="1" applyFill="1"/>
    <xf numFmtId="0" fontId="36" fillId="2" borderId="11" xfId="0" applyFont="1" applyFill="1" applyBorder="1"/>
    <xf numFmtId="0" fontId="40" fillId="0" borderId="3" xfId="0" applyFont="1" applyBorder="1" applyAlignment="1">
      <alignment horizontal="center" vertical="center"/>
    </xf>
    <xf numFmtId="0" fontId="40" fillId="0" borderId="21" xfId="0" applyFont="1" applyBorder="1"/>
    <xf numFmtId="0" fontId="36" fillId="0" borderId="21" xfId="0" applyFont="1" applyBorder="1"/>
    <xf numFmtId="164" fontId="40" fillId="5" borderId="31" xfId="0" applyNumberFormat="1" applyFont="1" applyFill="1" applyBorder="1"/>
    <xf numFmtId="164" fontId="40" fillId="5" borderId="21" xfId="0" applyNumberFormat="1" applyFont="1" applyFill="1" applyBorder="1"/>
    <xf numFmtId="0" fontId="40" fillId="0" borderId="3" xfId="0" applyFont="1" applyBorder="1"/>
    <xf numFmtId="0" fontId="36" fillId="0" borderId="3" xfId="0" applyFont="1" applyBorder="1"/>
    <xf numFmtId="0" fontId="40" fillId="0" borderId="22" xfId="0" applyFont="1" applyBorder="1"/>
    <xf numFmtId="0" fontId="36" fillId="0" borderId="22" xfId="0" applyFont="1" applyBorder="1"/>
    <xf numFmtId="164" fontId="40" fillId="5" borderId="32" xfId="0" applyNumberFormat="1" applyFont="1" applyFill="1" applyBorder="1"/>
    <xf numFmtId="164" fontId="40" fillId="0" borderId="2" xfId="0" applyNumberFormat="1" applyFont="1" applyBorder="1"/>
    <xf numFmtId="164" fontId="40" fillId="0" borderId="0" xfId="0" applyNumberFormat="1" applyFont="1"/>
    <xf numFmtId="0" fontId="40" fillId="0" borderId="5" xfId="0" applyFont="1" applyBorder="1"/>
    <xf numFmtId="0" fontId="40" fillId="0" borderId="8" xfId="0" applyFont="1" applyBorder="1"/>
    <xf numFmtId="0" fontId="40" fillId="0" borderId="9" xfId="0" applyFont="1" applyBorder="1"/>
    <xf numFmtId="164" fontId="40" fillId="0" borderId="9" xfId="0" applyNumberFormat="1" applyFont="1" applyBorder="1"/>
    <xf numFmtId="164" fontId="40" fillId="0" borderId="3" xfId="0" applyNumberFormat="1" applyFont="1" applyBorder="1"/>
    <xf numFmtId="164" fontId="40" fillId="0" borderId="8" xfId="0" applyNumberFormat="1" applyFont="1" applyBorder="1"/>
    <xf numFmtId="164" fontId="40" fillId="5" borderId="14" xfId="0" applyNumberFormat="1" applyFont="1" applyFill="1" applyBorder="1"/>
    <xf numFmtId="3" fontId="36" fillId="0" borderId="14" xfId="0" applyNumberFormat="1" applyFont="1" applyBorder="1"/>
    <xf numFmtId="170" fontId="36" fillId="0" borderId="0" xfId="0" applyNumberFormat="1" applyFont="1" applyAlignment="1">
      <alignment horizontal="left"/>
    </xf>
    <xf numFmtId="164" fontId="36" fillId="0" borderId="14" xfId="0" applyNumberFormat="1" applyFont="1" applyBorder="1"/>
    <xf numFmtId="171" fontId="36" fillId="0" borderId="0" xfId="0" applyNumberFormat="1" applyFont="1" applyAlignment="1">
      <alignment horizontal="left"/>
    </xf>
    <xf numFmtId="172" fontId="36" fillId="0" borderId="0" xfId="0" applyNumberFormat="1" applyFont="1" applyAlignment="1">
      <alignment horizontal="left"/>
    </xf>
    <xf numFmtId="0" fontId="36" fillId="0" borderId="2" xfId="0" applyFont="1" applyBorder="1"/>
    <xf numFmtId="164" fontId="40" fillId="6" borderId="12" xfId="0" applyNumberFormat="1" applyFont="1" applyFill="1" applyBorder="1"/>
    <xf numFmtId="164" fontId="36" fillId="0" borderId="12" xfId="0" applyNumberFormat="1" applyFont="1" applyBorder="1"/>
    <xf numFmtId="0" fontId="43" fillId="0" borderId="0" xfId="0" applyFont="1"/>
    <xf numFmtId="164" fontId="36" fillId="0" borderId="14" xfId="1" applyNumberFormat="1" applyFont="1" applyFill="1" applyBorder="1" applyProtection="1"/>
    <xf numFmtId="164" fontId="36" fillId="0" borderId="12" xfId="1" applyNumberFormat="1" applyFont="1" applyFill="1" applyBorder="1" applyProtection="1"/>
    <xf numFmtId="0" fontId="44" fillId="0" borderId="0" xfId="0" applyFont="1"/>
    <xf numFmtId="10" fontId="36" fillId="0" borderId="0" xfId="2" applyNumberFormat="1" applyFont="1" applyFill="1" applyBorder="1" applyProtection="1"/>
    <xf numFmtId="169" fontId="36" fillId="0" borderId="0" xfId="1" applyNumberFormat="1" applyFont="1" applyFill="1" applyBorder="1" applyProtection="1"/>
    <xf numFmtId="8" fontId="36" fillId="0" borderId="0" xfId="0" applyNumberFormat="1" applyFont="1"/>
    <xf numFmtId="10" fontId="36" fillId="0" borderId="0" xfId="0" applyNumberFormat="1" applyFont="1"/>
    <xf numFmtId="0" fontId="36" fillId="13" borderId="11" xfId="0" applyFont="1" applyFill="1" applyBorder="1" applyAlignment="1" applyProtection="1">
      <alignment horizontal="left"/>
      <protection locked="0"/>
    </xf>
    <xf numFmtId="3" fontId="36" fillId="13" borderId="26" xfId="0" applyNumberFormat="1" applyFont="1" applyFill="1" applyBorder="1" applyProtection="1">
      <protection locked="0"/>
    </xf>
    <xf numFmtId="164" fontId="36" fillId="13" borderId="14" xfId="0" applyNumberFormat="1" applyFont="1" applyFill="1" applyBorder="1" applyProtection="1">
      <protection locked="0"/>
    </xf>
    <xf numFmtId="3" fontId="36" fillId="13" borderId="14" xfId="0" applyNumberFormat="1" applyFont="1" applyFill="1" applyBorder="1" applyProtection="1">
      <protection locked="0"/>
    </xf>
    <xf numFmtId="0" fontId="36" fillId="13" borderId="0" xfId="0" applyFont="1" applyFill="1" applyAlignment="1" applyProtection="1">
      <alignment horizontal="left"/>
      <protection locked="0"/>
    </xf>
    <xf numFmtId="0" fontId="36" fillId="13" borderId="11" xfId="0" applyFont="1" applyFill="1" applyBorder="1" applyProtection="1">
      <protection locked="0"/>
    </xf>
    <xf numFmtId="0" fontId="36" fillId="13" borderId="0" xfId="0" applyFont="1" applyFill="1" applyProtection="1">
      <protection locked="0"/>
    </xf>
    <xf numFmtId="0" fontId="36" fillId="13" borderId="0" xfId="0" applyFont="1" applyFill="1"/>
    <xf numFmtId="0" fontId="36" fillId="13" borderId="11" xfId="0" applyFont="1" applyFill="1" applyBorder="1"/>
    <xf numFmtId="164" fontId="36" fillId="16" borderId="14" xfId="0" applyNumberFormat="1" applyFont="1" applyFill="1" applyBorder="1" applyAlignment="1">
      <alignment horizontal="right"/>
    </xf>
    <xf numFmtId="3" fontId="36" fillId="16" borderId="14" xfId="0" applyNumberFormat="1" applyFont="1" applyFill="1" applyBorder="1"/>
    <xf numFmtId="3" fontId="36" fillId="16" borderId="14" xfId="0" applyNumberFormat="1" applyFont="1" applyFill="1" applyBorder="1" applyAlignment="1">
      <alignment horizontal="right"/>
    </xf>
    <xf numFmtId="3" fontId="36" fillId="16" borderId="26" xfId="0" applyNumberFormat="1" applyFont="1" applyFill="1" applyBorder="1" applyAlignment="1">
      <alignment horizontal="right"/>
    </xf>
    <xf numFmtId="164" fontId="36" fillId="16" borderId="13" xfId="0" applyNumberFormat="1" applyFont="1" applyFill="1" applyBorder="1" applyAlignment="1">
      <alignment horizontal="right"/>
    </xf>
    <xf numFmtId="164" fontId="36" fillId="16" borderId="0" xfId="0" applyNumberFormat="1" applyFont="1" applyFill="1" applyAlignment="1">
      <alignment horizontal="right"/>
    </xf>
    <xf numFmtId="3" fontId="36" fillId="16" borderId="0" xfId="0" applyNumberFormat="1" applyFont="1" applyFill="1" applyAlignment="1">
      <alignment horizontal="right"/>
    </xf>
    <xf numFmtId="3" fontId="36" fillId="16" borderId="11" xfId="0" applyNumberFormat="1" applyFont="1" applyFill="1" applyBorder="1" applyAlignment="1">
      <alignment horizontal="right"/>
    </xf>
    <xf numFmtId="3" fontId="36" fillId="16" borderId="26" xfId="0" applyNumberFormat="1" applyFont="1" applyFill="1" applyBorder="1"/>
    <xf numFmtId="164" fontId="36" fillId="16" borderId="13" xfId="0" applyNumberFormat="1" applyFont="1" applyFill="1" applyBorder="1"/>
    <xf numFmtId="164" fontId="36" fillId="16" borderId="14" xfId="0" applyNumberFormat="1" applyFont="1" applyFill="1" applyBorder="1"/>
    <xf numFmtId="4" fontId="36" fillId="16" borderId="13" xfId="0" applyNumberFormat="1" applyFont="1" applyFill="1" applyBorder="1"/>
    <xf numFmtId="4" fontId="36" fillId="16" borderId="26" xfId="0" applyNumberFormat="1" applyFont="1" applyFill="1" applyBorder="1"/>
    <xf numFmtId="0" fontId="45" fillId="0" borderId="0" xfId="0" applyFont="1" applyAlignment="1">
      <alignment horizontal="center" wrapText="1"/>
    </xf>
    <xf numFmtId="0" fontId="45" fillId="0" borderId="0" xfId="0" applyFont="1" applyAlignment="1">
      <alignment horizontal="center"/>
    </xf>
    <xf numFmtId="0" fontId="45" fillId="5" borderId="0" xfId="0" applyFont="1" applyFill="1" applyAlignment="1">
      <alignment horizontal="center"/>
    </xf>
    <xf numFmtId="165" fontId="28" fillId="0" borderId="0" xfId="0" applyNumberFormat="1" applyFont="1" applyAlignment="1">
      <alignment horizontal="center"/>
    </xf>
    <xf numFmtId="165" fontId="28" fillId="5" borderId="0" xfId="0" applyNumberFormat="1" applyFont="1" applyFill="1" applyAlignment="1">
      <alignment horizontal="center"/>
    </xf>
    <xf numFmtId="165" fontId="28" fillId="2" borderId="0" xfId="0" applyNumberFormat="1" applyFont="1" applyFill="1" applyAlignment="1">
      <alignment horizontal="center"/>
    </xf>
    <xf numFmtId="165" fontId="28" fillId="0" borderId="0" xfId="0" applyNumberFormat="1" applyFont="1"/>
    <xf numFmtId="10" fontId="0" fillId="16" borderId="9" xfId="0" applyNumberFormat="1" applyFill="1" applyBorder="1" applyAlignment="1">
      <alignment horizontal="center"/>
    </xf>
    <xf numFmtId="0" fontId="0" fillId="13" borderId="23" xfId="0" applyFill="1" applyBorder="1" applyAlignment="1" applyProtection="1">
      <alignment horizontal="left" vertical="top" wrapText="1"/>
      <protection locked="0"/>
    </xf>
    <xf numFmtId="0" fontId="0" fillId="13" borderId="1" xfId="0" applyFill="1" applyBorder="1" applyAlignment="1" applyProtection="1">
      <alignment horizontal="left" vertical="top" wrapText="1"/>
      <protection locked="0"/>
    </xf>
    <xf numFmtId="0" fontId="0" fillId="13" borderId="4" xfId="0" applyFill="1" applyBorder="1" applyAlignment="1" applyProtection="1">
      <alignment horizontal="left" vertical="top" wrapText="1"/>
      <protection locked="0"/>
    </xf>
    <xf numFmtId="0" fontId="0" fillId="13" borderId="24" xfId="0" applyFill="1" applyBorder="1" applyAlignment="1" applyProtection="1">
      <alignment horizontal="left" vertical="top" wrapText="1"/>
      <protection locked="0"/>
    </xf>
    <xf numFmtId="0" fontId="0" fillId="13" borderId="0" xfId="0" applyFill="1" applyAlignment="1" applyProtection="1">
      <alignment horizontal="left" vertical="top" wrapText="1"/>
      <protection locked="0"/>
    </xf>
    <xf numFmtId="0" fontId="0" fillId="13" borderId="5" xfId="0" applyFill="1" applyBorder="1" applyAlignment="1" applyProtection="1">
      <alignment horizontal="left" vertical="top" wrapText="1"/>
      <protection locked="0"/>
    </xf>
    <xf numFmtId="0" fontId="0" fillId="13" borderId="25" xfId="0" applyFill="1" applyBorder="1" applyAlignment="1" applyProtection="1">
      <alignment horizontal="left" vertical="top" wrapText="1"/>
      <protection locked="0"/>
    </xf>
    <xf numFmtId="0" fontId="0" fillId="13" borderId="2" xfId="0" applyFill="1" applyBorder="1" applyAlignment="1" applyProtection="1">
      <alignment horizontal="left" vertical="top" wrapText="1"/>
      <protection locked="0"/>
    </xf>
    <xf numFmtId="0" fontId="0" fillId="13" borderId="6" xfId="0" applyFill="1" applyBorder="1" applyAlignment="1" applyProtection="1">
      <alignment horizontal="left" vertical="top" wrapText="1"/>
      <protection locked="0"/>
    </xf>
    <xf numFmtId="0" fontId="12" fillId="0" borderId="7" xfId="0" applyFont="1" applyBorder="1" applyAlignment="1">
      <alignment horizontal="left" vertical="center"/>
    </xf>
    <xf numFmtId="0" fontId="12" fillId="0" borderId="3"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0" fontId="2" fillId="0" borderId="8" xfId="0" applyFont="1" applyBorder="1" applyAlignment="1">
      <alignment horizontal="left" vertical="center"/>
    </xf>
    <xf numFmtId="0" fontId="27" fillId="13" borderId="9" xfId="0" applyFont="1" applyFill="1" applyBorder="1" applyAlignment="1" applyProtection="1">
      <alignment horizontal="left" wrapText="1"/>
      <protection locked="0"/>
    </xf>
    <xf numFmtId="0" fontId="27" fillId="13" borderId="9" xfId="0" applyFont="1" applyFill="1" applyBorder="1" applyAlignment="1" applyProtection="1">
      <alignment horizontal="center" wrapText="1"/>
      <protection locked="0"/>
    </xf>
    <xf numFmtId="0" fontId="31" fillId="0" borderId="0" xfId="0" applyFont="1" applyAlignment="1">
      <alignment horizontal="left" vertical="top" wrapText="1"/>
    </xf>
    <xf numFmtId="0" fontId="31" fillId="0" borderId="0" xfId="0" applyFont="1" applyAlignment="1">
      <alignment horizontal="right" wrapText="1"/>
    </xf>
    <xf numFmtId="0" fontId="31" fillId="0" borderId="5" xfId="0" applyFont="1" applyBorder="1" applyAlignment="1">
      <alignment horizontal="right" wrapText="1"/>
    </xf>
    <xf numFmtId="0" fontId="31" fillId="0" borderId="0" xfId="0" applyFont="1" applyAlignment="1">
      <alignment horizontal="left"/>
    </xf>
    <xf numFmtId="0" fontId="31" fillId="0" borderId="0" xfId="0" applyFont="1" applyAlignment="1">
      <alignment horizontal="left" wrapText="1"/>
    </xf>
    <xf numFmtId="0" fontId="35" fillId="0" borderId="0" xfId="0" applyFont="1" applyAlignment="1">
      <alignment horizontal="left" wrapText="1"/>
    </xf>
    <xf numFmtId="0" fontId="31" fillId="10" borderId="23" xfId="0" applyFont="1" applyFill="1" applyBorder="1" applyAlignment="1" applyProtection="1">
      <alignment horizontal="left"/>
      <protection locked="0"/>
    </xf>
    <xf numFmtId="0" fontId="31" fillId="10" borderId="1" xfId="0" applyFont="1" applyFill="1" applyBorder="1" applyAlignment="1" applyProtection="1">
      <alignment horizontal="left"/>
      <protection locked="0"/>
    </xf>
    <xf numFmtId="0" fontId="31" fillId="10" borderId="4" xfId="0" applyFont="1" applyFill="1" applyBorder="1" applyAlignment="1" applyProtection="1">
      <alignment horizontal="left"/>
      <protection locked="0"/>
    </xf>
    <xf numFmtId="0" fontId="31" fillId="10" borderId="24" xfId="0" applyFont="1" applyFill="1" applyBorder="1" applyAlignment="1" applyProtection="1">
      <alignment horizontal="left"/>
      <protection locked="0"/>
    </xf>
    <xf numFmtId="0" fontId="31" fillId="10" borderId="0" xfId="0" applyFont="1" applyFill="1" applyAlignment="1" applyProtection="1">
      <alignment horizontal="left"/>
      <protection locked="0"/>
    </xf>
    <xf numFmtId="0" fontId="31" fillId="10" borderId="5" xfId="0" applyFont="1" applyFill="1" applyBorder="1" applyAlignment="1" applyProtection="1">
      <alignment horizontal="left"/>
      <protection locked="0"/>
    </xf>
    <xf numFmtId="0" fontId="31" fillId="10" borderId="25" xfId="0" applyFont="1" applyFill="1" applyBorder="1" applyAlignment="1" applyProtection="1">
      <alignment horizontal="left"/>
      <protection locked="0"/>
    </xf>
    <xf numFmtId="0" fontId="31" fillId="10" borderId="2" xfId="0" applyFont="1" applyFill="1" applyBorder="1" applyAlignment="1" applyProtection="1">
      <alignment horizontal="left"/>
      <protection locked="0"/>
    </xf>
    <xf numFmtId="0" fontId="31" fillId="10" borderId="6" xfId="0" applyFont="1" applyFill="1" applyBorder="1" applyAlignment="1" applyProtection="1">
      <alignment horizontal="left"/>
      <protection locked="0"/>
    </xf>
    <xf numFmtId="0" fontId="12" fillId="0" borderId="0" xfId="0" applyFont="1" applyAlignment="1">
      <alignment horizontal="right"/>
    </xf>
    <xf numFmtId="0" fontId="13" fillId="13" borderId="9" xfId="0" applyFont="1" applyFill="1" applyBorder="1" applyAlignment="1" applyProtection="1">
      <alignment horizontal="center" shrinkToFit="1"/>
      <protection locked="0"/>
    </xf>
    <xf numFmtId="0" fontId="13" fillId="0" borderId="0" xfId="0" applyFont="1" applyAlignment="1">
      <alignment horizontal="center"/>
    </xf>
    <xf numFmtId="0" fontId="12" fillId="0" borderId="9" xfId="0" applyFont="1" applyBorder="1" applyAlignment="1">
      <alignment horizontal="center"/>
    </xf>
    <xf numFmtId="0" fontId="2" fillId="0" borderId="9" xfId="0" applyFont="1" applyBorder="1" applyAlignment="1">
      <alignment horizontal="center"/>
    </xf>
    <xf numFmtId="0" fontId="12" fillId="0" borderId="7" xfId="0" applyFont="1" applyBorder="1" applyAlignment="1">
      <alignment horizontal="center"/>
    </xf>
    <xf numFmtId="0" fontId="12" fillId="0" borderId="8" xfId="0" applyFont="1" applyBorder="1" applyAlignment="1">
      <alignment horizontal="center"/>
    </xf>
    <xf numFmtId="0" fontId="13" fillId="16" borderId="7" xfId="0" applyFont="1" applyFill="1" applyBorder="1" applyAlignment="1">
      <alignment horizontal="center" shrinkToFit="1"/>
    </xf>
    <xf numFmtId="0" fontId="13" fillId="16" borderId="8" xfId="0" applyFont="1" applyFill="1" applyBorder="1" applyAlignment="1">
      <alignment horizontal="center" shrinkToFit="1"/>
    </xf>
    <xf numFmtId="0" fontId="13" fillId="13" borderId="7" xfId="0" applyFont="1" applyFill="1" applyBorder="1" applyAlignment="1" applyProtection="1">
      <alignment horizontal="center" shrinkToFit="1"/>
      <protection locked="0"/>
    </xf>
    <xf numFmtId="0" fontId="13" fillId="13" borderId="8" xfId="0" applyFont="1" applyFill="1" applyBorder="1" applyAlignment="1" applyProtection="1">
      <alignment horizontal="center" shrinkToFit="1"/>
      <protection locked="0"/>
    </xf>
    <xf numFmtId="0" fontId="12" fillId="0" borderId="7" xfId="0" applyFont="1" applyBorder="1" applyAlignment="1">
      <alignment horizontal="left"/>
    </xf>
    <xf numFmtId="0" fontId="12" fillId="0" borderId="8" xfId="0" applyFont="1" applyBorder="1" applyAlignment="1">
      <alignment horizontal="left"/>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12" fillId="0" borderId="0" xfId="0" applyFont="1" applyAlignment="1">
      <alignment horizontal="center" vertical="center" wrapText="1"/>
    </xf>
    <xf numFmtId="0" fontId="12" fillId="5" borderId="9" xfId="0" applyFont="1" applyFill="1" applyBorder="1" applyAlignment="1">
      <alignment horizontal="center" vertical="center"/>
    </xf>
    <xf numFmtId="0" fontId="12" fillId="5" borderId="9" xfId="0" applyFont="1" applyFill="1" applyBorder="1" applyAlignment="1">
      <alignment horizontal="center" vertical="center" wrapText="1"/>
    </xf>
    <xf numFmtId="0" fontId="12" fillId="5" borderId="12" xfId="0" applyFont="1" applyFill="1" applyBorder="1" applyAlignment="1">
      <alignment horizontal="center" vertical="center"/>
    </xf>
    <xf numFmtId="0" fontId="12" fillId="5" borderId="9" xfId="0" applyFont="1" applyFill="1" applyBorder="1" applyAlignment="1">
      <alignment horizontal="center"/>
    </xf>
    <xf numFmtId="10" fontId="36" fillId="13" borderId="23" xfId="2" applyNumberFormat="1" applyFont="1" applyFill="1" applyBorder="1" applyAlignment="1" applyProtection="1">
      <alignment horizontal="center"/>
      <protection locked="0"/>
    </xf>
    <xf numFmtId="10" fontId="36" fillId="13" borderId="4" xfId="2" applyNumberFormat="1" applyFont="1" applyFill="1" applyBorder="1" applyAlignment="1" applyProtection="1">
      <alignment horizontal="center"/>
      <protection locked="0"/>
    </xf>
    <xf numFmtId="0" fontId="40" fillId="0" borderId="2" xfId="0" applyFont="1" applyBorder="1" applyAlignment="1">
      <alignment horizontal="center"/>
    </xf>
    <xf numFmtId="0" fontId="40" fillId="0" borderId="7" xfId="0" applyFont="1" applyBorder="1" applyAlignment="1">
      <alignment horizontal="center" vertical="top" wrapText="1"/>
    </xf>
    <xf numFmtId="0" fontId="40" fillId="0" borderId="8" xfId="0" applyFont="1" applyBorder="1" applyAlignment="1">
      <alignment horizontal="center" vertical="top" wrapText="1"/>
    </xf>
    <xf numFmtId="10" fontId="36" fillId="13" borderId="24" xfId="2" applyNumberFormat="1" applyFont="1" applyFill="1" applyBorder="1" applyAlignment="1" applyProtection="1">
      <alignment horizontal="center"/>
      <protection locked="0"/>
    </xf>
    <xf numFmtId="10" fontId="36" fillId="13" borderId="5" xfId="2" applyNumberFormat="1" applyFont="1" applyFill="1" applyBorder="1" applyAlignment="1" applyProtection="1">
      <alignment horizontal="center"/>
      <protection locked="0"/>
    </xf>
    <xf numFmtId="10" fontId="28" fillId="13" borderId="24" xfId="2" applyNumberFormat="1" applyFont="1" applyFill="1" applyBorder="1" applyAlignment="1" applyProtection="1">
      <alignment horizontal="center"/>
      <protection locked="0"/>
    </xf>
    <xf numFmtId="10" fontId="28" fillId="13" borderId="5" xfId="2" applyNumberFormat="1" applyFont="1" applyFill="1" applyBorder="1" applyAlignment="1" applyProtection="1">
      <alignment horizontal="center"/>
      <protection locked="0"/>
    </xf>
    <xf numFmtId="0" fontId="36" fillId="5" borderId="24" xfId="0" applyFont="1" applyFill="1" applyBorder="1" applyAlignment="1">
      <alignment horizontal="center"/>
    </xf>
    <xf numFmtId="0" fontId="36" fillId="5" borderId="5" xfId="0" applyFont="1" applyFill="1" applyBorder="1" applyAlignment="1">
      <alignment horizontal="center"/>
    </xf>
    <xf numFmtId="10" fontId="36" fillId="13" borderId="27" xfId="2" applyNumberFormat="1" applyFont="1" applyFill="1" applyBorder="1" applyAlignment="1" applyProtection="1">
      <alignment horizontal="center"/>
      <protection locked="0"/>
    </xf>
    <xf numFmtId="10" fontId="36" fillId="13" borderId="28" xfId="2" applyNumberFormat="1" applyFont="1" applyFill="1" applyBorder="1" applyAlignment="1" applyProtection="1">
      <alignment horizontal="center"/>
      <protection locked="0"/>
    </xf>
    <xf numFmtId="0" fontId="36" fillId="5" borderId="29" xfId="0" applyFont="1" applyFill="1" applyBorder="1" applyAlignment="1">
      <alignment horizontal="center"/>
    </xf>
    <xf numFmtId="0" fontId="36" fillId="5" borderId="30" xfId="0" applyFont="1" applyFill="1" applyBorder="1" applyAlignment="1">
      <alignment horizontal="center"/>
    </xf>
    <xf numFmtId="0" fontId="36" fillId="0" borderId="1" xfId="0" applyFont="1" applyBorder="1" applyAlignment="1">
      <alignment horizontal="center"/>
    </xf>
    <xf numFmtId="0" fontId="36" fillId="0" borderId="0" xfId="0" applyFont="1" applyAlignment="1">
      <alignment horizontal="center"/>
    </xf>
    <xf numFmtId="0" fontId="36" fillId="5" borderId="21" xfId="0" applyFont="1" applyFill="1" applyBorder="1" applyAlignment="1">
      <alignment horizontal="center"/>
    </xf>
    <xf numFmtId="0" fontId="36" fillId="0" borderId="3" xfId="0" applyFont="1" applyBorder="1" applyAlignment="1">
      <alignment horizontal="center"/>
    </xf>
    <xf numFmtId="0" fontId="36" fillId="5" borderId="25" xfId="0" applyFont="1" applyFill="1" applyBorder="1" applyAlignment="1">
      <alignment horizontal="center"/>
    </xf>
    <xf numFmtId="0" fontId="36" fillId="5" borderId="6" xfId="0" applyFont="1" applyFill="1" applyBorder="1" applyAlignment="1">
      <alignment horizontal="center"/>
    </xf>
    <xf numFmtId="0" fontId="36" fillId="0" borderId="7" xfId="0" applyFont="1" applyBorder="1" applyAlignment="1">
      <alignment horizontal="center"/>
    </xf>
    <xf numFmtId="0" fontId="36" fillId="0" borderId="8" xfId="0" applyFont="1" applyBorder="1" applyAlignment="1">
      <alignment horizontal="center"/>
    </xf>
    <xf numFmtId="0" fontId="36" fillId="5" borderId="23" xfId="0" applyFont="1" applyFill="1" applyBorder="1" applyAlignment="1">
      <alignment horizontal="center"/>
    </xf>
    <xf numFmtId="0" fontId="36" fillId="5" borderId="4" xfId="0" applyFont="1" applyFill="1" applyBorder="1" applyAlignment="1">
      <alignment horizontal="center"/>
    </xf>
    <xf numFmtId="10" fontId="36" fillId="0" borderId="27" xfId="2" applyNumberFormat="1" applyFont="1" applyFill="1" applyBorder="1" applyAlignment="1">
      <alignment horizontal="center"/>
    </xf>
    <xf numFmtId="10" fontId="36" fillId="0" borderId="28" xfId="2" applyNumberFormat="1" applyFont="1" applyFill="1" applyBorder="1" applyAlignment="1">
      <alignment horizontal="center"/>
    </xf>
    <xf numFmtId="0" fontId="36" fillId="5" borderId="33" xfId="0" applyFont="1" applyFill="1" applyBorder="1" applyAlignment="1">
      <alignment horizontal="center"/>
    </xf>
    <xf numFmtId="0" fontId="36" fillId="5" borderId="34" xfId="0" applyFont="1" applyFill="1" applyBorder="1" applyAlignment="1">
      <alignment horizontal="center"/>
    </xf>
    <xf numFmtId="0" fontId="40" fillId="5" borderId="25" xfId="0" applyFont="1" applyFill="1" applyBorder="1" applyAlignment="1">
      <alignment horizontal="center"/>
    </xf>
    <xf numFmtId="0" fontId="40" fillId="5" borderId="6" xfId="0" applyFont="1" applyFill="1" applyBorder="1" applyAlignment="1">
      <alignment horizontal="center"/>
    </xf>
    <xf numFmtId="0" fontId="40" fillId="5" borderId="9" xfId="0" applyFont="1" applyFill="1" applyBorder="1" applyAlignment="1">
      <alignment horizontal="center"/>
    </xf>
    <xf numFmtId="0" fontId="36" fillId="5" borderId="27" xfId="0" applyFont="1" applyFill="1" applyBorder="1" applyAlignment="1">
      <alignment horizontal="center"/>
    </xf>
    <xf numFmtId="0" fontId="36" fillId="5" borderId="28" xfId="0" applyFont="1" applyFill="1" applyBorder="1" applyAlignment="1">
      <alignment horizontal="center"/>
    </xf>
    <xf numFmtId="0" fontId="40" fillId="0" borderId="16" xfId="0" applyFont="1" applyBorder="1" applyAlignment="1">
      <alignment horizontal="left"/>
    </xf>
    <xf numFmtId="0" fontId="40" fillId="0" borderId="17" xfId="0" applyFont="1" applyBorder="1" applyAlignment="1">
      <alignment horizontal="left"/>
    </xf>
    <xf numFmtId="0" fontId="36" fillId="13" borderId="1" xfId="0" applyFont="1" applyFill="1" applyBorder="1" applyAlignment="1" applyProtection="1">
      <alignment horizontal="left" vertical="top" wrapText="1"/>
      <protection locked="0"/>
    </xf>
    <xf numFmtId="0" fontId="36" fillId="13" borderId="18" xfId="0" applyFont="1" applyFill="1" applyBorder="1" applyAlignment="1" applyProtection="1">
      <alignment horizontal="left" vertical="top" wrapText="1"/>
      <protection locked="0"/>
    </xf>
    <xf numFmtId="0" fontId="36" fillId="13" borderId="0" xfId="0" applyFont="1" applyFill="1" applyAlignment="1" applyProtection="1">
      <alignment horizontal="left" vertical="top" wrapText="1"/>
      <protection locked="0"/>
    </xf>
    <xf numFmtId="0" fontId="36" fillId="13" borderId="19" xfId="0" applyFont="1" applyFill="1" applyBorder="1" applyAlignment="1" applyProtection="1">
      <alignment horizontal="left" vertical="top" wrapText="1"/>
      <protection locked="0"/>
    </xf>
    <xf numFmtId="0" fontId="36" fillId="13" borderId="10" xfId="0" applyFont="1" applyFill="1" applyBorder="1" applyAlignment="1" applyProtection="1">
      <alignment horizontal="left" vertical="top" wrapText="1"/>
      <protection locked="0"/>
    </xf>
    <xf numFmtId="0" fontId="36" fillId="13" borderId="20" xfId="0" applyFont="1" applyFill="1" applyBorder="1" applyAlignment="1" applyProtection="1">
      <alignment horizontal="left" vertical="top" wrapText="1"/>
      <protection locked="0"/>
    </xf>
    <xf numFmtId="0" fontId="36" fillId="0" borderId="23" xfId="0" applyFont="1" applyBorder="1" applyAlignment="1">
      <alignment horizontal="center"/>
    </xf>
    <xf numFmtId="0" fontId="36" fillId="0" borderId="4" xfId="0" applyFont="1" applyBorder="1" applyAlignment="1">
      <alignment horizontal="center"/>
    </xf>
    <xf numFmtId="9" fontId="36" fillId="9" borderId="24" xfId="0" applyNumberFormat="1" applyFont="1" applyFill="1" applyBorder="1" applyAlignment="1">
      <alignment horizontal="center"/>
    </xf>
    <xf numFmtId="9" fontId="36" fillId="9" borderId="5" xfId="0" applyNumberFormat="1" applyFont="1" applyFill="1" applyBorder="1" applyAlignment="1">
      <alignment horizontal="center"/>
    </xf>
    <xf numFmtId="0" fontId="0" fillId="2" borderId="9" xfId="0" applyFill="1" applyBorder="1" applyAlignment="1">
      <alignment horizontal="center"/>
    </xf>
    <xf numFmtId="0" fontId="0" fillId="2" borderId="36" xfId="0" applyFill="1" applyBorder="1" applyAlignment="1">
      <alignment horizontal="center"/>
    </xf>
    <xf numFmtId="0" fontId="0" fillId="5" borderId="12" xfId="0" applyFill="1" applyBorder="1" applyAlignment="1">
      <alignment horizontal="center"/>
    </xf>
    <xf numFmtId="0" fontId="2" fillId="5" borderId="25" xfId="0" applyFont="1" applyFill="1" applyBorder="1" applyAlignment="1">
      <alignment horizontal="center"/>
    </xf>
    <xf numFmtId="0" fontId="2" fillId="5" borderId="6" xfId="0" applyFont="1" applyFill="1" applyBorder="1" applyAlignment="1">
      <alignment horizontal="center"/>
    </xf>
    <xf numFmtId="0" fontId="2" fillId="0" borderId="2" xfId="0" applyFont="1" applyBorder="1" applyAlignment="1">
      <alignment horizontal="center"/>
    </xf>
    <xf numFmtId="0" fontId="2" fillId="0" borderId="0" xfId="0" applyFont="1" applyAlignment="1">
      <alignment horizontal="center"/>
    </xf>
  </cellXfs>
  <cellStyles count="10">
    <cellStyle name="Currency" xfId="1" builtinId="4"/>
    <cellStyle name="Currency 5" xfId="4" xr:uid="{00000000-0005-0000-0000-000001000000}"/>
    <cellStyle name="Hyperlink" xfId="6" builtinId="8"/>
    <cellStyle name="Normal" xfId="0" builtinId="0"/>
    <cellStyle name="Normal 2" xfId="7" xr:uid="{00000000-0005-0000-0000-000004000000}"/>
    <cellStyle name="Normal 9" xfId="3" xr:uid="{00000000-0005-0000-0000-000005000000}"/>
    <cellStyle name="Normal_MAXCOST" xfId="8" xr:uid="{00000000-0005-0000-0000-000006000000}"/>
    <cellStyle name="Normal_MAXCOST 3" xfId="9" xr:uid="{00000000-0005-0000-0000-000007000000}"/>
    <cellStyle name="Percent" xfId="2" builtinId="5"/>
    <cellStyle name="Percent 6" xfId="5" xr:uid="{00000000-0005-0000-0000-000009000000}"/>
  </cellStyles>
  <dxfs count="10">
    <dxf>
      <font>
        <color rgb="FF006100"/>
      </font>
      <fill>
        <patternFill>
          <bgColor rgb="FFC6EFCE"/>
        </patternFill>
      </fill>
    </dxf>
    <dxf>
      <font>
        <color rgb="FF9C6500"/>
      </font>
      <fill>
        <patternFill>
          <bgColor rgb="FFFFEB9C"/>
        </patternFill>
      </fill>
    </dxf>
    <dxf>
      <fill>
        <patternFill>
          <bgColor rgb="FFFFCC99"/>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0"/>
      </font>
      <fill>
        <patternFill>
          <bgColor theme="0"/>
        </patternFill>
      </fill>
      <border>
        <left/>
        <right/>
        <top/>
        <bottom/>
      </border>
    </dxf>
  </dxfs>
  <tableStyles count="0" defaultTableStyle="TableStyleMedium2" defaultPivotStyle="PivotStyleLight16"/>
  <colors>
    <mruColors>
      <color rgb="FFDAF2D0"/>
      <color rgb="FFDAE9F8"/>
      <color rgb="FF0000FF"/>
      <color rgb="FF00A550"/>
      <color rgb="FFFF9999"/>
      <color rgb="FFCC0000"/>
      <color rgb="FF99FF99"/>
      <color rgb="FF008000"/>
      <color rgb="FFFF0000"/>
      <color rgb="FF9BFF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2.xml"/><Relationship Id="rId3" Type="http://schemas.openxmlformats.org/officeDocument/2006/relationships/worksheet" Target="worksheets/sheet3.xml"/><Relationship Id="rId21"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Structure" Target="richData/rdrichvaluestructure.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32</xdr:col>
      <xdr:colOff>598169</xdr:colOff>
      <xdr:row>0</xdr:row>
      <xdr:rowOff>57150</xdr:rowOff>
    </xdr:from>
    <xdr:to>
      <xdr:col>34</xdr:col>
      <xdr:colOff>2632</xdr:colOff>
      <xdr:row>1</xdr:row>
      <xdr:rowOff>208788</xdr:rowOff>
    </xdr:to>
    <xdr:pic>
      <xdr:nvPicPr>
        <xdr:cNvPr id="2" name="Picture 1">
          <a:extLst>
            <a:ext uri="{FF2B5EF4-FFF2-40B4-BE49-F238E27FC236}">
              <a16:creationId xmlns:a16="http://schemas.microsoft.com/office/drawing/2014/main" id="{6051567A-954E-4BAD-884B-11B0198B336A}"/>
            </a:ext>
          </a:extLst>
        </xdr:cNvPr>
        <xdr:cNvPicPr preferRelativeResize="0">
          <a:picLocks/>
        </xdr:cNvPicPr>
      </xdr:nvPicPr>
      <xdr:blipFill>
        <a:blip xmlns:r="http://schemas.openxmlformats.org/officeDocument/2006/relationships" r:embed="rId1"/>
        <a:stretch>
          <a:fillRect/>
        </a:stretch>
      </xdr:blipFill>
      <xdr:spPr>
        <a:xfrm>
          <a:off x="22381844" y="57150"/>
          <a:ext cx="617313" cy="384048"/>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hyperlink" Target="https://www.hud.gov/sites/dfiles/PIH/documents/2024_Units_TDC_Limits.pdf"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huduser.gov/portal/datasets/home-datasets/files/HTF_IncomeLmts_State_NJ_2026.pdf"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6"/>
  <sheetViews>
    <sheetView tabSelected="1" workbookViewId="0">
      <selection activeCell="B3" sqref="B3:F3"/>
    </sheetView>
  </sheetViews>
  <sheetFormatPr defaultColWidth="9.109375" defaultRowHeight="14.4" outlineLevelCol="1" x14ac:dyDescent="0.3"/>
  <cols>
    <col min="1" max="1" width="46.33203125" bestFit="1" customWidth="1"/>
    <col min="2" max="2" width="14.44140625" bestFit="1" customWidth="1"/>
    <col min="7" max="7" width="17.88671875" bestFit="1" customWidth="1"/>
    <col min="8" max="8" width="19" bestFit="1" customWidth="1"/>
    <col min="9" max="10" width="14.44140625" customWidth="1"/>
    <col min="11" max="13" width="13.109375" hidden="1" customWidth="1" outlineLevel="1"/>
    <col min="14" max="14" width="11.44140625" hidden="1" customWidth="1" outlineLevel="1"/>
    <col min="15" max="15" width="9.109375" collapsed="1"/>
  </cols>
  <sheetData>
    <row r="1" spans="1:15" ht="37.5" customHeight="1" x14ac:dyDescent="0.3">
      <c r="A1" s="127" t="s">
        <v>0</v>
      </c>
      <c r="J1" s="129" t="e" vm="1">
        <v>#VALUE!</v>
      </c>
    </row>
    <row r="2" spans="1:15" ht="18" x14ac:dyDescent="0.35">
      <c r="A2" s="2" t="s">
        <v>1</v>
      </c>
      <c r="B2" s="356"/>
      <c r="C2" s="356"/>
      <c r="D2" s="356"/>
      <c r="E2" s="356"/>
      <c r="F2" s="356"/>
      <c r="G2" s="4"/>
      <c r="H2" s="2" t="s">
        <v>2</v>
      </c>
      <c r="I2" s="203"/>
      <c r="J2" s="4"/>
    </row>
    <row r="3" spans="1:15" ht="18" x14ac:dyDescent="0.35">
      <c r="A3" s="2" t="s">
        <v>454</v>
      </c>
      <c r="B3" s="357"/>
      <c r="C3" s="357"/>
      <c r="D3" s="357"/>
      <c r="E3" s="357"/>
      <c r="F3" s="357"/>
      <c r="G3" s="4"/>
      <c r="H3" s="2"/>
      <c r="I3" s="4"/>
    </row>
    <row r="4" spans="1:15" x14ac:dyDescent="0.3">
      <c r="A4" s="134"/>
      <c r="B4" s="3"/>
      <c r="C4" s="4"/>
      <c r="D4" s="4"/>
      <c r="E4" s="4"/>
      <c r="F4" s="4"/>
      <c r="G4" s="4"/>
      <c r="H4" s="4"/>
      <c r="I4" s="4"/>
      <c r="J4" s="4"/>
    </row>
    <row r="5" spans="1:15" ht="30" customHeight="1" x14ac:dyDescent="0.3">
      <c r="A5" s="6" t="s">
        <v>4</v>
      </c>
      <c r="B5" s="7" t="s">
        <v>5</v>
      </c>
      <c r="C5" s="6" t="s">
        <v>6</v>
      </c>
      <c r="D5" s="6" t="s">
        <v>7</v>
      </c>
      <c r="E5" s="6" t="s">
        <v>8</v>
      </c>
      <c r="F5" s="6" t="s">
        <v>9</v>
      </c>
      <c r="G5" s="6" t="s">
        <v>10</v>
      </c>
      <c r="H5" s="6" t="s">
        <v>11</v>
      </c>
      <c r="I5" s="6" t="s">
        <v>12</v>
      </c>
      <c r="J5" s="6" t="s">
        <v>13</v>
      </c>
      <c r="K5" s="6" t="s">
        <v>14</v>
      </c>
      <c r="L5" s="6" t="s">
        <v>15</v>
      </c>
      <c r="M5" s="6" t="s">
        <v>16</v>
      </c>
      <c r="N5" s="6" t="s">
        <v>17</v>
      </c>
      <c r="O5" s="144"/>
    </row>
    <row r="6" spans="1:15" x14ac:dyDescent="0.3">
      <c r="A6" s="204"/>
      <c r="B6" s="205"/>
      <c r="C6" s="206"/>
      <c r="D6" s="205"/>
      <c r="E6" s="207"/>
      <c r="F6" s="208"/>
      <c r="G6" s="208"/>
      <c r="H6" s="208"/>
      <c r="I6" s="208"/>
      <c r="J6" s="208"/>
      <c r="K6" s="5"/>
      <c r="L6" s="5"/>
      <c r="M6" s="5"/>
      <c r="N6" s="5"/>
    </row>
    <row r="7" spans="1:15" x14ac:dyDescent="0.3">
      <c r="A7" s="204"/>
      <c r="B7" s="205"/>
      <c r="C7" s="206"/>
      <c r="D7" s="205"/>
      <c r="E7" s="207"/>
      <c r="F7" s="208"/>
      <c r="G7" s="208"/>
      <c r="H7" s="208"/>
      <c r="I7" s="208"/>
      <c r="J7" s="208"/>
      <c r="K7" s="5"/>
      <c r="L7" s="5"/>
      <c r="M7" s="5"/>
      <c r="N7" s="5"/>
    </row>
    <row r="8" spans="1:15" x14ac:dyDescent="0.3">
      <c r="A8" s="204"/>
      <c r="B8" s="205"/>
      <c r="C8" s="206"/>
      <c r="D8" s="205"/>
      <c r="E8" s="207"/>
      <c r="F8" s="208"/>
      <c r="G8" s="208"/>
      <c r="H8" s="208"/>
      <c r="I8" s="208"/>
      <c r="J8" s="208"/>
      <c r="K8" s="5"/>
      <c r="L8" s="5"/>
      <c r="M8" s="5"/>
      <c r="N8" s="5"/>
    </row>
    <row r="9" spans="1:15" x14ac:dyDescent="0.3">
      <c r="A9" s="204"/>
      <c r="B9" s="205"/>
      <c r="C9" s="206"/>
      <c r="D9" s="205"/>
      <c r="E9" s="207"/>
      <c r="F9" s="208"/>
      <c r="G9" s="208"/>
      <c r="H9" s="208"/>
      <c r="I9" s="208"/>
      <c r="J9" s="208"/>
      <c r="K9" s="5"/>
      <c r="L9" s="5"/>
      <c r="M9" s="5"/>
      <c r="N9" s="5"/>
    </row>
    <row r="10" spans="1:15" x14ac:dyDescent="0.3">
      <c r="A10" s="204"/>
      <c r="B10" s="205"/>
      <c r="C10" s="206"/>
      <c r="D10" s="205"/>
      <c r="E10" s="207"/>
      <c r="F10" s="208"/>
      <c r="G10" s="208"/>
      <c r="H10" s="208"/>
      <c r="I10" s="208"/>
      <c r="J10" s="208"/>
      <c r="K10" s="5"/>
      <c r="L10" s="5"/>
      <c r="M10" s="5"/>
      <c r="N10" s="5"/>
    </row>
    <row r="11" spans="1:15" x14ac:dyDescent="0.3">
      <c r="A11" s="204"/>
      <c r="B11" s="205"/>
      <c r="C11" s="206"/>
      <c r="D11" s="205"/>
      <c r="E11" s="207"/>
      <c r="F11" s="208"/>
      <c r="G11" s="208"/>
      <c r="H11" s="208"/>
      <c r="I11" s="208"/>
      <c r="J11" s="208"/>
      <c r="K11" s="5"/>
      <c r="L11" s="5"/>
      <c r="M11" s="5"/>
      <c r="N11" s="5"/>
    </row>
    <row r="12" spans="1:15" x14ac:dyDescent="0.3">
      <c r="A12" s="204"/>
      <c r="B12" s="205"/>
      <c r="C12" s="206"/>
      <c r="D12" s="205"/>
      <c r="E12" s="207"/>
      <c r="F12" s="208"/>
      <c r="G12" s="208"/>
      <c r="H12" s="208"/>
      <c r="I12" s="208"/>
      <c r="J12" s="208"/>
      <c r="K12" s="5"/>
      <c r="L12" s="5"/>
      <c r="M12" s="5"/>
      <c r="N12" s="5"/>
    </row>
    <row r="13" spans="1:15" x14ac:dyDescent="0.3">
      <c r="A13" s="204"/>
      <c r="B13" s="205"/>
      <c r="C13" s="206"/>
      <c r="D13" s="205"/>
      <c r="E13" s="207"/>
      <c r="F13" s="208"/>
      <c r="G13" s="208"/>
      <c r="H13" s="208"/>
      <c r="I13" s="208"/>
      <c r="J13" s="208"/>
      <c r="K13" s="5"/>
      <c r="L13" s="5"/>
      <c r="M13" s="5"/>
      <c r="N13" s="5"/>
    </row>
    <row r="14" spans="1:15" x14ac:dyDescent="0.3">
      <c r="A14" s="204"/>
      <c r="B14" s="205"/>
      <c r="C14" s="206"/>
      <c r="D14" s="205"/>
      <c r="E14" s="207"/>
      <c r="F14" s="208"/>
      <c r="G14" s="208"/>
      <c r="H14" s="208"/>
      <c r="I14" s="208"/>
      <c r="J14" s="208"/>
      <c r="K14" s="5"/>
      <c r="L14" s="5"/>
      <c r="M14" s="5"/>
      <c r="N14" s="5"/>
    </row>
    <row r="15" spans="1:15" x14ac:dyDescent="0.3">
      <c r="A15" s="204"/>
      <c r="B15" s="205"/>
      <c r="C15" s="206"/>
      <c r="D15" s="205"/>
      <c r="E15" s="207"/>
      <c r="F15" s="208"/>
      <c r="G15" s="208"/>
      <c r="H15" s="208"/>
      <c r="I15" s="208"/>
      <c r="J15" s="208"/>
      <c r="K15" s="5"/>
      <c r="L15" s="5"/>
      <c r="M15" s="5"/>
      <c r="N15" s="5"/>
    </row>
    <row r="16" spans="1:15" x14ac:dyDescent="0.3">
      <c r="E16" s="167" t="s">
        <v>18</v>
      </c>
      <c r="F16" s="40">
        <f>SUM(F6:F15)</f>
        <v>0</v>
      </c>
      <c r="G16" s="40"/>
      <c r="H16" s="40"/>
      <c r="I16" s="40">
        <f>SUM(I6:I15)</f>
        <v>0</v>
      </c>
      <c r="J16" s="40">
        <f>SUM(J6:J15)</f>
        <v>0</v>
      </c>
    </row>
  </sheetData>
  <sheetProtection algorithmName="SHA-512" hashValue="cNVQ76trT+mX2v4wh0JejjMTlnW21Ig46kNvMbhBoFQBshJErlW7w2UGHizSV6nS+OuaLDflSngJTydny00qXQ==" saltValue="mJw45gkk1WMffLb87m9Bjg==" spinCount="100000" sheet="1" selectLockedCells="1"/>
  <mergeCells count="2">
    <mergeCell ref="B2:F2"/>
    <mergeCell ref="B3:F3"/>
  </mergeCells>
  <conditionalFormatting sqref="K5:O5 A5:J15">
    <cfRule type="expression" dxfId="9" priority="5" stopIfTrue="1">
      <formula>#REF!="No"</formula>
    </cfRule>
  </conditionalFormatting>
  <pageMargins left="0.25" right="0.25" top="0.25" bottom="0.75" header="0.3" footer="0.3"/>
  <pageSetup scale="82" fitToHeight="0"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Inputs!$A$2:$A$4</xm:f>
          </x14:formula1>
          <xm:sqref>G6:G15</xm:sqref>
        </x14:dataValidation>
        <x14:dataValidation type="list" allowBlank="1" showInputMessage="1" showErrorMessage="1" xr:uid="{00000000-0002-0000-0000-000001000000}">
          <x14:formula1>
            <xm:f>Inputs!$B$2:$B$4</xm:f>
          </x14:formula1>
          <xm:sqref>H6:H15</xm:sqref>
        </x14:dataValidation>
        <x14:dataValidation type="list" allowBlank="1" showInputMessage="1" showErrorMessage="1" xr:uid="{E3510E33-8487-4208-BCFB-6F537F3422D7}">
          <x14:formula1>
            <xm:f>Inputs!$K$2:$K$22</xm:f>
          </x14:formula1>
          <xm:sqref>I2</xm:sqref>
        </x14:dataValidation>
        <x14:dataValidation type="list" allowBlank="1" showInputMessage="1" showErrorMessage="1" xr:uid="{AF1C8E23-CAF8-4112-8402-58FEA87DDBC5}">
          <x14:formula1>
            <xm:f>Inputs!$L$2:$L$9</xm:f>
          </x14:formula1>
          <xm:sqref>B3:F3</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27"/>
  <sheetViews>
    <sheetView topLeftCell="A7" workbookViewId="0">
      <selection activeCell="M24" sqref="M24"/>
    </sheetView>
  </sheetViews>
  <sheetFormatPr defaultColWidth="8.88671875" defaultRowHeight="14.4" x14ac:dyDescent="0.3"/>
  <cols>
    <col min="1" max="1" width="38.44140625" bestFit="1" customWidth="1"/>
    <col min="2" max="7" width="9.33203125" customWidth="1"/>
    <col min="8" max="8" width="14" customWidth="1"/>
    <col min="9" max="9" width="9.33203125" customWidth="1"/>
    <col min="10" max="10" width="12.5546875" customWidth="1"/>
    <col min="11" max="11" width="12.6640625" customWidth="1"/>
    <col min="12" max="12" width="26.44140625" bestFit="1" customWidth="1"/>
    <col min="13" max="13" width="16.88671875" bestFit="1" customWidth="1"/>
  </cols>
  <sheetData>
    <row r="1" spans="1:14" ht="18" x14ac:dyDescent="0.35">
      <c r="A1" s="2" t="s">
        <v>239</v>
      </c>
    </row>
    <row r="3" spans="1:14" x14ac:dyDescent="0.3">
      <c r="A3" s="51" t="s">
        <v>425</v>
      </c>
    </row>
    <row r="5" spans="1:14" x14ac:dyDescent="0.3">
      <c r="B5" s="20" t="s">
        <v>240</v>
      </c>
      <c r="C5" s="20" t="s">
        <v>24</v>
      </c>
      <c r="D5" s="20" t="s">
        <v>25</v>
      </c>
      <c r="E5" s="20" t="s">
        <v>26</v>
      </c>
      <c r="F5" s="20" t="s">
        <v>241</v>
      </c>
    </row>
    <row r="6" spans="1:14" x14ac:dyDescent="0.3">
      <c r="B6" s="172" t="s">
        <v>242</v>
      </c>
      <c r="C6" s="172" t="s">
        <v>242</v>
      </c>
      <c r="D6" s="172" t="s">
        <v>242</v>
      </c>
      <c r="E6" s="172" t="s">
        <v>242</v>
      </c>
      <c r="F6" s="172" t="s">
        <v>242</v>
      </c>
    </row>
    <row r="7" spans="1:14" x14ac:dyDescent="0.3">
      <c r="A7" s="30" t="s">
        <v>243</v>
      </c>
      <c r="B7" s="135">
        <v>304.74041799999998</v>
      </c>
      <c r="C7" s="135">
        <v>282.96899857142859</v>
      </c>
      <c r="D7" s="135">
        <v>264.75713333333329</v>
      </c>
      <c r="E7" s="135">
        <v>238.67376083333335</v>
      </c>
      <c r="F7" s="135">
        <v>224.92170600000003</v>
      </c>
    </row>
    <row r="8" spans="1:14" x14ac:dyDescent="0.3">
      <c r="A8" s="30" t="s">
        <v>244</v>
      </c>
      <c r="B8" s="135">
        <v>267.97510399999999</v>
      </c>
      <c r="C8" s="135">
        <v>251.34481428571431</v>
      </c>
      <c r="D8" s="135">
        <v>238.1960722222222</v>
      </c>
      <c r="E8" s="135">
        <v>219.76588583333333</v>
      </c>
      <c r="F8" s="135">
        <v>209.01508066666665</v>
      </c>
    </row>
    <row r="9" spans="1:14" x14ac:dyDescent="0.3">
      <c r="A9" t="s">
        <v>245</v>
      </c>
      <c r="B9" s="135">
        <v>235.34244200000003</v>
      </c>
      <c r="C9" s="135">
        <v>228.67366142857139</v>
      </c>
      <c r="D9" s="135">
        <v>224.8440688888889</v>
      </c>
      <c r="E9" s="135">
        <v>221.96286833333335</v>
      </c>
      <c r="F9" s="135">
        <v>219.80196933333332</v>
      </c>
    </row>
    <row r="10" spans="1:14" x14ac:dyDescent="0.3">
      <c r="A10" t="s">
        <v>246</v>
      </c>
      <c r="B10" s="135">
        <v>263.87704200000002</v>
      </c>
      <c r="C10" s="135">
        <v>263.87904142857138</v>
      </c>
      <c r="D10" s="135">
        <v>263.87904111111106</v>
      </c>
      <c r="E10" s="135">
        <v>263.87904083333336</v>
      </c>
      <c r="F10" s="135">
        <v>263.87904199999997</v>
      </c>
    </row>
    <row r="13" spans="1:14" x14ac:dyDescent="0.3">
      <c r="A13" s="51" t="s">
        <v>247</v>
      </c>
      <c r="B13" s="173" t="s">
        <v>18</v>
      </c>
      <c r="C13" s="444" t="s">
        <v>248</v>
      </c>
      <c r="D13" s="444"/>
      <c r="E13" s="444"/>
      <c r="F13" s="173" t="s">
        <v>249</v>
      </c>
      <c r="G13" s="444" t="s">
        <v>250</v>
      </c>
      <c r="H13" s="444"/>
      <c r="I13" s="173" t="s">
        <v>251</v>
      </c>
      <c r="J13" s="173" t="s">
        <v>252</v>
      </c>
      <c r="K13" s="173" t="s">
        <v>253</v>
      </c>
      <c r="L13" s="173" t="s">
        <v>254</v>
      </c>
      <c r="M13" s="173" t="s">
        <v>255</v>
      </c>
      <c r="N13" s="173"/>
    </row>
    <row r="14" spans="1:14" x14ac:dyDescent="0.3">
      <c r="A14" s="20" t="str">
        <f>'Unit Mix'!A47</f>
        <v>SRO</v>
      </c>
      <c r="B14" s="47">
        <f>'Unit Mix'!E47</f>
        <v>0</v>
      </c>
      <c r="C14" s="439"/>
      <c r="D14" s="439"/>
      <c r="E14" s="439"/>
      <c r="F14" s="116">
        <f>IF(C14="Moderate",0.6,IF(C14="Substantial",0.8,IF(C14="Gut",1.1,IF(C14="New",1,0))))</f>
        <v>0</v>
      </c>
      <c r="G14" s="439"/>
      <c r="H14" s="439"/>
      <c r="I14" s="143">
        <f>'Construction Budget Summary'!C10</f>
        <v>0</v>
      </c>
      <c r="J14" s="119"/>
      <c r="K14" s="120">
        <f t="shared" ref="K14:K15" si="0">(B14*I14)*(F14*J14)</f>
        <v>0</v>
      </c>
      <c r="L14" s="116">
        <f>IF('Construction Budget Summary'!$C$7="Yes", 0.1,0)</f>
        <v>0</v>
      </c>
      <c r="M14" s="120">
        <f t="shared" ref="M14:M15" si="1">K14+(K14*L14)</f>
        <v>0</v>
      </c>
    </row>
    <row r="15" spans="1:14" x14ac:dyDescent="0.3">
      <c r="A15" s="20" t="str">
        <f>'Unit Mix'!A48</f>
        <v>0 Bedroom</v>
      </c>
      <c r="B15" s="47">
        <f>'Unit Mix'!E48</f>
        <v>0</v>
      </c>
      <c r="C15" s="439"/>
      <c r="D15" s="439"/>
      <c r="E15" s="439"/>
      <c r="F15" s="116">
        <f>IF(C15="Moderate",0.6,IF(C15="Substantial",0.8,IF(C15="Gut",1.1,IF(C15="New",1,0))))</f>
        <v>0</v>
      </c>
      <c r="G15" s="439"/>
      <c r="H15" s="439"/>
      <c r="I15" s="143">
        <f>'Construction Budget Summary'!C11</f>
        <v>0</v>
      </c>
      <c r="J15" s="119"/>
      <c r="K15" s="120">
        <f t="shared" si="0"/>
        <v>0</v>
      </c>
      <c r="L15" s="116">
        <f>IF('Construction Budget Summary'!$C$7="Yes", 0.1,0)</f>
        <v>0</v>
      </c>
      <c r="M15" s="120">
        <f t="shared" si="1"/>
        <v>0</v>
      </c>
    </row>
    <row r="16" spans="1:14" ht="15" customHeight="1" x14ac:dyDescent="0.3">
      <c r="A16" s="20" t="str">
        <f>'Unit Mix'!A49</f>
        <v>1 Bedroom</v>
      </c>
      <c r="B16" s="47">
        <f>'Unit Mix'!E49</f>
        <v>0</v>
      </c>
      <c r="C16" s="439"/>
      <c r="D16" s="439"/>
      <c r="E16" s="439"/>
      <c r="F16" s="116">
        <f>IF(C16="Moderate",0.6,IF(C16="Substantial",0.8,IF(C16="Gut",1.1,IF(C16="New",1,0))))</f>
        <v>0</v>
      </c>
      <c r="G16" s="439"/>
      <c r="H16" s="439"/>
      <c r="I16" s="143">
        <f>'Construction Budget Summary'!C12</f>
        <v>0</v>
      </c>
      <c r="J16" s="119"/>
      <c r="K16" s="120">
        <f>(B16*I16)*(F16*J16)</f>
        <v>0</v>
      </c>
      <c r="L16" s="116">
        <f>IF('Construction Budget Summary'!$C$7="Yes", 0.1,0)</f>
        <v>0</v>
      </c>
      <c r="M16" s="120">
        <f>K16+(K16*L16)</f>
        <v>0</v>
      </c>
    </row>
    <row r="17" spans="1:13" x14ac:dyDescent="0.3">
      <c r="A17" s="20" t="str">
        <f>'Unit Mix'!A50</f>
        <v>2 Bedroom</v>
      </c>
      <c r="B17" s="47">
        <f>'Unit Mix'!E50</f>
        <v>0</v>
      </c>
      <c r="C17" s="439"/>
      <c r="D17" s="439"/>
      <c r="E17" s="439"/>
      <c r="F17" s="116">
        <f>IF(C17="Moderate",0.6,IF(C17="Substantial",0.8,IF(C17="Gut",1.1,IF(C17="New",1,0))))</f>
        <v>0</v>
      </c>
      <c r="G17" s="439"/>
      <c r="H17" s="439"/>
      <c r="I17" s="143">
        <f>'Construction Budget Summary'!C13</f>
        <v>0</v>
      </c>
      <c r="J17" s="119"/>
      <c r="K17" s="120">
        <f t="shared" ref="K17:K18" si="2">(B17*I17)*(F17*J17)</f>
        <v>0</v>
      </c>
      <c r="L17" s="116">
        <f>IF('Construction Budget Summary'!$C$7="Yes", 0.1,0)</f>
        <v>0</v>
      </c>
      <c r="M17" s="120">
        <f t="shared" ref="M17:M18" si="3">K17+(K17*L17)</f>
        <v>0</v>
      </c>
    </row>
    <row r="18" spans="1:13" ht="15" thickBot="1" x14ac:dyDescent="0.35">
      <c r="A18" s="158" t="str">
        <f>'Unit Mix'!A51</f>
        <v>3 Bedroom</v>
      </c>
      <c r="B18" s="159">
        <f>'Unit Mix'!E51</f>
        <v>0</v>
      </c>
      <c r="C18" s="440"/>
      <c r="D18" s="440"/>
      <c r="E18" s="440"/>
      <c r="F18" s="160">
        <f>IF(C18="Moderate",0.6,IF(C18="Substantial",0.8,IF(C18="Gut",1.1,IF(C18="New",1,0))))</f>
        <v>0</v>
      </c>
      <c r="G18" s="440"/>
      <c r="H18" s="440"/>
      <c r="I18" s="161">
        <f>'Construction Budget Summary'!C14</f>
        <v>0</v>
      </c>
      <c r="J18" s="162"/>
      <c r="K18" s="163">
        <f t="shared" si="2"/>
        <v>0</v>
      </c>
      <c r="L18" s="160">
        <f>IF('Construction Budget Summary'!$C$7="Yes", 0.1,0)</f>
        <v>0</v>
      </c>
      <c r="M18" s="163">
        <f t="shared" si="3"/>
        <v>0</v>
      </c>
    </row>
    <row r="19" spans="1:13" ht="15" thickTop="1" x14ac:dyDescent="0.3">
      <c r="A19" s="157" t="str">
        <f>'Unit Mix'!A52</f>
        <v>Total</v>
      </c>
      <c r="B19" s="164">
        <f>SUM(B14:B18)</f>
        <v>0</v>
      </c>
      <c r="C19" s="441"/>
      <c r="D19" s="441"/>
      <c r="E19" s="441"/>
      <c r="F19" s="165"/>
      <c r="G19" s="442" t="s">
        <v>256</v>
      </c>
      <c r="H19" s="443"/>
      <c r="I19" s="164">
        <f>SUM((B14*I14),(B15*I15),(B16*I16),(B17*I17),(B18*I18))</f>
        <v>0</v>
      </c>
      <c r="J19" s="165"/>
      <c r="K19" s="156">
        <f>SUM(K14:K18)</f>
        <v>0</v>
      </c>
      <c r="L19" s="166">
        <f>(M19-K19)</f>
        <v>0</v>
      </c>
      <c r="M19" s="156">
        <f>SUM(M14:M18)</f>
        <v>0</v>
      </c>
    </row>
    <row r="20" spans="1:13" x14ac:dyDescent="0.3">
      <c r="A20" s="51"/>
      <c r="B20" s="173"/>
      <c r="C20" s="11"/>
      <c r="D20" s="11"/>
      <c r="E20" s="11"/>
      <c r="G20" s="173"/>
      <c r="H20" s="173"/>
      <c r="I20" s="51"/>
      <c r="K20" s="151"/>
      <c r="L20" s="152"/>
      <c r="M20" s="151"/>
    </row>
    <row r="21" spans="1:13" ht="43.2" x14ac:dyDescent="0.3">
      <c r="A21" s="51"/>
      <c r="B21" s="173"/>
      <c r="C21" s="11"/>
      <c r="D21" s="11"/>
      <c r="E21" s="11"/>
      <c r="G21" s="173"/>
      <c r="H21" s="173"/>
      <c r="I21" s="50" t="s">
        <v>257</v>
      </c>
      <c r="J21" s="50" t="s">
        <v>258</v>
      </c>
      <c r="K21" s="153" t="s">
        <v>259</v>
      </c>
      <c r="L21" s="153" t="s">
        <v>260</v>
      </c>
      <c r="M21" s="153" t="s">
        <v>261</v>
      </c>
    </row>
    <row r="22" spans="1:13" x14ac:dyDescent="0.3">
      <c r="I22" s="155">
        <f>'Site Info'!J16</f>
        <v>0</v>
      </c>
      <c r="J22" s="122">
        <f>IFERROR(AVERAGE(J14:J18),0)</f>
        <v>0</v>
      </c>
      <c r="K22" s="122">
        <f>I22*J22</f>
        <v>0</v>
      </c>
      <c r="L22" s="122">
        <f>IF('Construction Budget Summary'!$C$7="Yes",0.1*K22,0)</f>
        <v>0</v>
      </c>
      <c r="M22" s="121">
        <f>SUM(K22,L22)</f>
        <v>0</v>
      </c>
    </row>
    <row r="23" spans="1:13" x14ac:dyDescent="0.3">
      <c r="L23" s="152" t="s">
        <v>262</v>
      </c>
      <c r="M23" s="154">
        <f>'Construction Budget Summary'!C19</f>
        <v>0</v>
      </c>
    </row>
    <row r="24" spans="1:13" x14ac:dyDescent="0.3">
      <c r="L24" s="173" t="s">
        <v>263</v>
      </c>
      <c r="M24" s="154">
        <f>M23-M22</f>
        <v>0</v>
      </c>
    </row>
    <row r="25" spans="1:13" x14ac:dyDescent="0.3">
      <c r="I25" s="39"/>
      <c r="L25" s="173" t="s">
        <v>264</v>
      </c>
      <c r="M25" s="123">
        <f>IFERROR(-(1-M23/M22),0)</f>
        <v>0</v>
      </c>
    </row>
    <row r="27" spans="1:13" x14ac:dyDescent="0.3">
      <c r="A27" t="s">
        <v>423</v>
      </c>
    </row>
  </sheetData>
  <sheetProtection selectLockedCells="1"/>
  <mergeCells count="14">
    <mergeCell ref="C14:E14"/>
    <mergeCell ref="C13:E13"/>
    <mergeCell ref="G13:H13"/>
    <mergeCell ref="G14:H14"/>
    <mergeCell ref="C15:E15"/>
    <mergeCell ref="C16:E16"/>
    <mergeCell ref="C17:E17"/>
    <mergeCell ref="C18:E18"/>
    <mergeCell ref="C19:E19"/>
    <mergeCell ref="G15:H15"/>
    <mergeCell ref="G16:H16"/>
    <mergeCell ref="G17:H17"/>
    <mergeCell ref="G18:H18"/>
    <mergeCell ref="G19:H19"/>
  </mergeCells>
  <pageMargins left="0.25" right="0.25" top="0.25" bottom="0.75" header="0.3" footer="0.3"/>
  <pageSetup scale="81" orientation="landscape" r:id="rId1"/>
  <ignoredErrors>
    <ignoredError sqref="L19" 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Inputs!$D$18:$D$21</xm:f>
          </x14:formula1>
          <xm:sqref>C14:E18</xm:sqref>
        </x14:dataValidation>
        <x14:dataValidation type="list" allowBlank="1" showInputMessage="1" showErrorMessage="1" xr:uid="{00000000-0002-0000-0900-000001000000}">
          <x14:formula1>
            <xm:f>Inputs!$B$2:$B$4</xm:f>
          </x14:formula1>
          <xm:sqref>G14:G18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2"/>
  <sheetViews>
    <sheetView workbookViewId="0">
      <selection activeCell="E2" sqref="E2:E16"/>
    </sheetView>
  </sheetViews>
  <sheetFormatPr defaultColWidth="9.109375" defaultRowHeight="14.4" x14ac:dyDescent="0.3"/>
  <cols>
    <col min="1" max="1" width="17.33203125" bestFit="1" customWidth="1"/>
    <col min="2" max="2" width="17.33203125" customWidth="1"/>
    <col min="3" max="3" width="21.44140625" bestFit="1" customWidth="1"/>
    <col min="4" max="4" width="60.44140625" customWidth="1"/>
    <col min="5" max="5" width="26.109375" bestFit="1" customWidth="1"/>
    <col min="6" max="6" width="23.44140625" bestFit="1" customWidth="1"/>
    <col min="7" max="7" width="18.44140625" bestFit="1" customWidth="1"/>
    <col min="8" max="8" width="23" bestFit="1" customWidth="1"/>
    <col min="9" max="9" width="29.88671875" style="11" bestFit="1" customWidth="1"/>
    <col min="10" max="10" width="13.88671875" style="11" bestFit="1" customWidth="1"/>
    <col min="12" max="12" width="31.21875" style="11" bestFit="1" customWidth="1"/>
  </cols>
  <sheetData>
    <row r="1" spans="1:12" x14ac:dyDescent="0.3">
      <c r="A1" s="51" t="s">
        <v>266</v>
      </c>
      <c r="B1" s="173" t="s">
        <v>267</v>
      </c>
      <c r="C1" s="173" t="s">
        <v>268</v>
      </c>
      <c r="D1" s="173" t="s">
        <v>269</v>
      </c>
      <c r="E1" s="173" t="s">
        <v>270</v>
      </c>
      <c r="F1" s="173" t="s">
        <v>271</v>
      </c>
      <c r="G1" s="173" t="s">
        <v>272</v>
      </c>
      <c r="H1" s="173" t="s">
        <v>273</v>
      </c>
      <c r="I1" s="173" t="s">
        <v>274</v>
      </c>
      <c r="J1" s="173" t="s">
        <v>275</v>
      </c>
      <c r="K1" s="173" t="s">
        <v>276</v>
      </c>
      <c r="L1" s="173" t="s">
        <v>445</v>
      </c>
    </row>
    <row r="2" spans="1:12" x14ac:dyDescent="0.3">
      <c r="A2" s="11" t="s">
        <v>277</v>
      </c>
      <c r="B2" s="11" t="s">
        <v>278</v>
      </c>
      <c r="C2" s="11" t="s">
        <v>279</v>
      </c>
      <c r="D2" s="80" t="s">
        <v>426</v>
      </c>
      <c r="E2" s="218" t="s">
        <v>280</v>
      </c>
      <c r="F2" s="218" t="s">
        <v>281</v>
      </c>
      <c r="G2" s="11" t="s">
        <v>282</v>
      </c>
      <c r="H2" s="11" t="s">
        <v>201</v>
      </c>
      <c r="I2" s="11" t="s">
        <v>283</v>
      </c>
      <c r="J2" s="11" t="s">
        <v>22</v>
      </c>
      <c r="K2" s="11" t="s">
        <v>284</v>
      </c>
      <c r="L2" s="11" t="s">
        <v>446</v>
      </c>
    </row>
    <row r="3" spans="1:12" x14ac:dyDescent="0.3">
      <c r="A3" s="11" t="s">
        <v>285</v>
      </c>
      <c r="B3" s="11" t="s">
        <v>286</v>
      </c>
      <c r="C3" s="11" t="s">
        <v>287</v>
      </c>
      <c r="D3" s="80" t="s">
        <v>427</v>
      </c>
      <c r="E3" s="218" t="s">
        <v>295</v>
      </c>
      <c r="F3" s="219" t="s">
        <v>444</v>
      </c>
      <c r="G3" s="11" t="s">
        <v>289</v>
      </c>
      <c r="H3" s="11" t="s">
        <v>202</v>
      </c>
      <c r="I3" s="11" t="s">
        <v>290</v>
      </c>
      <c r="J3" s="11">
        <v>0</v>
      </c>
      <c r="K3" s="11" t="s">
        <v>291</v>
      </c>
      <c r="L3" s="11" t="s">
        <v>447</v>
      </c>
    </row>
    <row r="4" spans="1:12" x14ac:dyDescent="0.3">
      <c r="A4" s="11" t="s">
        <v>292</v>
      </c>
      <c r="B4" s="11" t="s">
        <v>293</v>
      </c>
      <c r="C4" s="11" t="s">
        <v>294</v>
      </c>
      <c r="D4" s="80" t="s">
        <v>428</v>
      </c>
      <c r="E4" s="218" t="s">
        <v>301</v>
      </c>
      <c r="F4" s="218" t="s">
        <v>288</v>
      </c>
      <c r="G4" s="11" t="s">
        <v>297</v>
      </c>
      <c r="H4" s="11" t="s">
        <v>203</v>
      </c>
      <c r="I4" s="11" t="s">
        <v>298</v>
      </c>
      <c r="J4" s="11">
        <v>1</v>
      </c>
      <c r="K4" s="11" t="s">
        <v>299</v>
      </c>
      <c r="L4" s="11" t="s">
        <v>448</v>
      </c>
    </row>
    <row r="5" spans="1:12" x14ac:dyDescent="0.3">
      <c r="C5" s="11" t="s">
        <v>300</v>
      </c>
      <c r="D5" s="80" t="s">
        <v>277</v>
      </c>
      <c r="E5" s="218" t="s">
        <v>305</v>
      </c>
      <c r="F5" s="218" t="s">
        <v>296</v>
      </c>
      <c r="G5" s="11" t="s">
        <v>303</v>
      </c>
      <c r="J5" s="11">
        <v>2</v>
      </c>
      <c r="K5" s="11" t="s">
        <v>304</v>
      </c>
      <c r="L5" s="11" t="s">
        <v>449</v>
      </c>
    </row>
    <row r="6" spans="1:12" ht="45" customHeight="1" x14ac:dyDescent="0.3">
      <c r="E6" s="218" t="s">
        <v>308</v>
      </c>
      <c r="F6" s="218" t="s">
        <v>302</v>
      </c>
      <c r="J6" s="11">
        <v>3</v>
      </c>
      <c r="K6" s="11" t="s">
        <v>306</v>
      </c>
      <c r="L6" s="11" t="s">
        <v>450</v>
      </c>
    </row>
    <row r="7" spans="1:12" ht="43.2" x14ac:dyDescent="0.3">
      <c r="D7" s="80" t="s">
        <v>307</v>
      </c>
      <c r="E7" s="218" t="s">
        <v>311</v>
      </c>
      <c r="F7" s="218" t="s">
        <v>309</v>
      </c>
      <c r="K7" s="11" t="s">
        <v>310</v>
      </c>
      <c r="L7" s="11" t="s">
        <v>451</v>
      </c>
    </row>
    <row r="8" spans="1:12" x14ac:dyDescent="0.3">
      <c r="D8" s="80"/>
      <c r="E8" s="218" t="s">
        <v>440</v>
      </c>
      <c r="F8" s="218" t="s">
        <v>289</v>
      </c>
      <c r="K8" s="11" t="s">
        <v>312</v>
      </c>
      <c r="L8" s="11" t="s">
        <v>452</v>
      </c>
    </row>
    <row r="9" spans="1:12" x14ac:dyDescent="0.3">
      <c r="E9" s="218" t="s">
        <v>313</v>
      </c>
      <c r="F9" s="218" t="s">
        <v>297</v>
      </c>
      <c r="K9" s="11" t="s">
        <v>314</v>
      </c>
      <c r="L9" s="11" t="s">
        <v>453</v>
      </c>
    </row>
    <row r="10" spans="1:12" x14ac:dyDescent="0.3">
      <c r="E10" s="218" t="s">
        <v>441</v>
      </c>
      <c r="K10" s="11" t="s">
        <v>315</v>
      </c>
    </row>
    <row r="11" spans="1:12" x14ac:dyDescent="0.3">
      <c r="E11" s="218" t="s">
        <v>316</v>
      </c>
      <c r="K11" s="11" t="s">
        <v>317</v>
      </c>
    </row>
    <row r="12" spans="1:12" x14ac:dyDescent="0.3">
      <c r="E12" s="218" t="s">
        <v>318</v>
      </c>
      <c r="K12" s="11" t="s">
        <v>319</v>
      </c>
    </row>
    <row r="13" spans="1:12" x14ac:dyDescent="0.3">
      <c r="E13" s="218" t="s">
        <v>442</v>
      </c>
      <c r="K13" s="11" t="s">
        <v>320</v>
      </c>
    </row>
    <row r="14" spans="1:12" x14ac:dyDescent="0.3">
      <c r="E14" s="218" t="s">
        <v>443</v>
      </c>
      <c r="K14" s="11" t="s">
        <v>321</v>
      </c>
    </row>
    <row r="15" spans="1:12" x14ac:dyDescent="0.3">
      <c r="E15" s="218" t="s">
        <v>322</v>
      </c>
      <c r="K15" s="11" t="s">
        <v>323</v>
      </c>
    </row>
    <row r="16" spans="1:12" x14ac:dyDescent="0.3">
      <c r="E16" s="218" t="s">
        <v>324</v>
      </c>
      <c r="K16" s="11" t="s">
        <v>325</v>
      </c>
    </row>
    <row r="17" spans="4:11" x14ac:dyDescent="0.3">
      <c r="E17" s="21"/>
      <c r="K17" s="11" t="s">
        <v>326</v>
      </c>
    </row>
    <row r="18" spans="4:11" x14ac:dyDescent="0.3">
      <c r="D18" s="80" t="s">
        <v>327</v>
      </c>
      <c r="E18" s="21"/>
      <c r="K18" s="11" t="s">
        <v>328</v>
      </c>
    </row>
    <row r="19" spans="4:11" x14ac:dyDescent="0.3">
      <c r="D19" s="80" t="s">
        <v>329</v>
      </c>
      <c r="K19" s="11" t="s">
        <v>330</v>
      </c>
    </row>
    <row r="20" spans="4:11" x14ac:dyDescent="0.3">
      <c r="D20" s="80" t="s">
        <v>331</v>
      </c>
      <c r="K20" s="11" t="s">
        <v>332</v>
      </c>
    </row>
    <row r="21" spans="4:11" x14ac:dyDescent="0.3">
      <c r="D21" s="80" t="s">
        <v>333</v>
      </c>
      <c r="K21" s="11" t="s">
        <v>3</v>
      </c>
    </row>
    <row r="22" spans="4:11" x14ac:dyDescent="0.3">
      <c r="K22" s="11" t="s">
        <v>334</v>
      </c>
    </row>
  </sheetData>
  <sheetProtection selectLockedCells="1"/>
  <sortState xmlns:xlrd2="http://schemas.microsoft.com/office/spreadsheetml/2017/richdata2" ref="F2:F7">
    <sortCondition ref="F2"/>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E1996-70A9-4464-814F-09CA40497CDB}">
  <dimension ref="A1:G27"/>
  <sheetViews>
    <sheetView workbookViewId="0">
      <selection activeCell="N22" sqref="N22"/>
    </sheetView>
  </sheetViews>
  <sheetFormatPr defaultRowHeight="14.4" x14ac:dyDescent="0.3"/>
  <cols>
    <col min="1" max="1" width="47.44140625" bestFit="1" customWidth="1"/>
  </cols>
  <sheetData>
    <row r="1" spans="1:7" x14ac:dyDescent="0.3">
      <c r="A1" s="51" t="s">
        <v>335</v>
      </c>
    </row>
    <row r="2" spans="1:7" x14ac:dyDescent="0.3">
      <c r="B2" s="445" t="s">
        <v>100</v>
      </c>
      <c r="C2" s="445"/>
      <c r="D2" s="445"/>
      <c r="E2" s="445"/>
      <c r="F2" s="445"/>
      <c r="G2" s="445"/>
    </row>
    <row r="3" spans="1:7" x14ac:dyDescent="0.3">
      <c r="B3" s="173" t="s">
        <v>22</v>
      </c>
      <c r="C3" s="173">
        <v>0</v>
      </c>
      <c r="D3" s="173">
        <v>1</v>
      </c>
      <c r="E3" s="173">
        <v>2</v>
      </c>
      <c r="F3" s="173">
        <v>3</v>
      </c>
      <c r="G3" s="173">
        <v>4</v>
      </c>
    </row>
    <row r="4" spans="1:7" x14ac:dyDescent="0.3">
      <c r="A4" t="s">
        <v>336</v>
      </c>
      <c r="B4" s="126">
        <f>ROUNDDOWN(0.75*C4,0)</f>
        <v>930</v>
      </c>
      <c r="C4" s="126">
        <v>1240</v>
      </c>
      <c r="D4" s="126">
        <v>1414</v>
      </c>
      <c r="E4" s="126">
        <v>1719</v>
      </c>
      <c r="F4" s="126">
        <v>2409</v>
      </c>
      <c r="G4" s="126">
        <v>2654</v>
      </c>
    </row>
    <row r="5" spans="1:7" x14ac:dyDescent="0.3">
      <c r="A5" t="s">
        <v>337</v>
      </c>
      <c r="B5" s="126">
        <f t="shared" ref="B5:B24" si="0">ROUNDDOWN(0.75*C5,0)</f>
        <v>1200</v>
      </c>
      <c r="C5" s="126">
        <v>1600</v>
      </c>
      <c r="D5" s="126">
        <v>1822</v>
      </c>
      <c r="E5" s="126">
        <v>2092</v>
      </c>
      <c r="F5" s="126">
        <v>2550</v>
      </c>
      <c r="G5" s="126">
        <v>3256</v>
      </c>
    </row>
    <row r="6" spans="1:7" x14ac:dyDescent="0.3">
      <c r="A6" t="s">
        <v>338</v>
      </c>
      <c r="B6" s="126">
        <f t="shared" si="0"/>
        <v>1029</v>
      </c>
      <c r="C6" s="126">
        <v>1372</v>
      </c>
      <c r="D6" s="126">
        <v>1512</v>
      </c>
      <c r="E6" s="126">
        <v>1802</v>
      </c>
      <c r="F6" s="126">
        <v>2171</v>
      </c>
      <c r="G6" s="126">
        <v>2468</v>
      </c>
    </row>
    <row r="7" spans="1:7" x14ac:dyDescent="0.3">
      <c r="A7" t="s">
        <v>339</v>
      </c>
      <c r="B7" s="126">
        <f t="shared" si="0"/>
        <v>1029</v>
      </c>
      <c r="C7" s="126">
        <v>1372</v>
      </c>
      <c r="D7" s="126">
        <v>1512</v>
      </c>
      <c r="E7" s="126">
        <v>1802</v>
      </c>
      <c r="F7" s="126">
        <v>2171</v>
      </c>
      <c r="G7" s="126">
        <v>2468</v>
      </c>
    </row>
    <row r="8" spans="1:7" x14ac:dyDescent="0.3">
      <c r="A8" t="s">
        <v>340</v>
      </c>
      <c r="B8" s="126">
        <f t="shared" si="0"/>
        <v>894</v>
      </c>
      <c r="C8" s="126">
        <v>1192</v>
      </c>
      <c r="D8" s="126">
        <v>1229</v>
      </c>
      <c r="E8" s="126">
        <v>1613</v>
      </c>
      <c r="F8" s="126">
        <v>2156</v>
      </c>
      <c r="G8" s="126">
        <v>2165</v>
      </c>
    </row>
    <row r="9" spans="1:7" x14ac:dyDescent="0.3">
      <c r="A9" t="s">
        <v>341</v>
      </c>
      <c r="B9" s="126">
        <f t="shared" si="0"/>
        <v>906</v>
      </c>
      <c r="C9" s="126">
        <v>1208</v>
      </c>
      <c r="D9" s="126">
        <v>1275</v>
      </c>
      <c r="E9" s="126">
        <v>1591</v>
      </c>
      <c r="F9" s="126">
        <v>2163</v>
      </c>
      <c r="G9" s="126">
        <v>2186</v>
      </c>
    </row>
    <row r="10" spans="1:7" x14ac:dyDescent="0.3">
      <c r="A10" t="s">
        <v>342</v>
      </c>
      <c r="B10" s="126">
        <f t="shared" si="0"/>
        <v>1163</v>
      </c>
      <c r="C10" s="126">
        <v>1551</v>
      </c>
      <c r="D10" s="126">
        <v>1768</v>
      </c>
      <c r="E10" s="126">
        <v>2140</v>
      </c>
      <c r="F10" s="126">
        <v>2695</v>
      </c>
      <c r="G10" s="126">
        <v>3065</v>
      </c>
    </row>
    <row r="11" spans="1:7" x14ac:dyDescent="0.3">
      <c r="A11" t="s">
        <v>343</v>
      </c>
      <c r="B11" s="126">
        <f t="shared" si="0"/>
        <v>1029</v>
      </c>
      <c r="C11" s="126">
        <v>1372</v>
      </c>
      <c r="D11" s="126">
        <v>1512</v>
      </c>
      <c r="E11" s="126">
        <v>1802</v>
      </c>
      <c r="F11" s="126">
        <v>2171</v>
      </c>
      <c r="G11" s="126">
        <v>2468</v>
      </c>
    </row>
    <row r="12" spans="1:7" x14ac:dyDescent="0.3">
      <c r="A12" t="s">
        <v>344</v>
      </c>
      <c r="B12" s="126">
        <f t="shared" si="0"/>
        <v>1624</v>
      </c>
      <c r="C12" s="126">
        <v>2166</v>
      </c>
      <c r="D12" s="126">
        <v>2212</v>
      </c>
      <c r="E12" s="126">
        <v>2487</v>
      </c>
      <c r="F12" s="126">
        <v>3030</v>
      </c>
      <c r="G12" s="126">
        <v>3560</v>
      </c>
    </row>
    <row r="13" spans="1:7" x14ac:dyDescent="0.3">
      <c r="A13" t="s">
        <v>345</v>
      </c>
      <c r="B13" s="126">
        <f t="shared" si="0"/>
        <v>1218</v>
      </c>
      <c r="C13" s="126">
        <v>1624</v>
      </c>
      <c r="D13" s="126">
        <v>1780</v>
      </c>
      <c r="E13" s="126">
        <v>2237</v>
      </c>
      <c r="F13" s="126">
        <v>2683</v>
      </c>
      <c r="G13" s="126">
        <v>2966</v>
      </c>
    </row>
    <row r="14" spans="1:7" x14ac:dyDescent="0.3">
      <c r="A14" t="s">
        <v>346</v>
      </c>
      <c r="B14" s="126">
        <f t="shared" si="0"/>
        <v>1043</v>
      </c>
      <c r="C14" s="126">
        <v>1391</v>
      </c>
      <c r="D14" s="126">
        <v>1605</v>
      </c>
      <c r="E14" s="126">
        <v>2028</v>
      </c>
      <c r="F14" s="126">
        <v>2443</v>
      </c>
      <c r="G14" s="126">
        <v>2747</v>
      </c>
    </row>
    <row r="15" spans="1:7" x14ac:dyDescent="0.3">
      <c r="A15" t="s">
        <v>347</v>
      </c>
      <c r="B15" s="126">
        <f t="shared" si="0"/>
        <v>1218</v>
      </c>
      <c r="C15" s="126">
        <v>1624</v>
      </c>
      <c r="D15" s="126">
        <v>1780</v>
      </c>
      <c r="E15" s="126">
        <v>2237</v>
      </c>
      <c r="F15" s="126">
        <v>2683</v>
      </c>
      <c r="G15" s="126">
        <v>2966</v>
      </c>
    </row>
    <row r="16" spans="1:7" x14ac:dyDescent="0.3">
      <c r="A16" t="s">
        <v>348</v>
      </c>
      <c r="B16" s="126">
        <f t="shared" si="0"/>
        <v>1131</v>
      </c>
      <c r="C16" s="126">
        <v>1508</v>
      </c>
      <c r="D16" s="126">
        <v>1700</v>
      </c>
      <c r="E16" s="126">
        <v>2095</v>
      </c>
      <c r="F16" s="126">
        <v>2739</v>
      </c>
      <c r="G16" s="126">
        <v>3023</v>
      </c>
    </row>
    <row r="17" spans="1:7" x14ac:dyDescent="0.3">
      <c r="A17" t="s">
        <v>349</v>
      </c>
      <c r="B17" s="126">
        <f t="shared" si="0"/>
        <v>1163</v>
      </c>
      <c r="C17" s="126">
        <v>1551</v>
      </c>
      <c r="D17" s="126">
        <v>1768</v>
      </c>
      <c r="E17" s="126">
        <v>2140</v>
      </c>
      <c r="F17" s="126">
        <v>2695</v>
      </c>
      <c r="G17" s="126">
        <v>3065</v>
      </c>
    </row>
    <row r="18" spans="1:7" x14ac:dyDescent="0.3">
      <c r="A18" t="s">
        <v>350</v>
      </c>
      <c r="B18" s="126">
        <f t="shared" si="0"/>
        <v>1131</v>
      </c>
      <c r="C18" s="126">
        <v>1508</v>
      </c>
      <c r="D18" s="126">
        <v>1700</v>
      </c>
      <c r="E18" s="126">
        <v>2095</v>
      </c>
      <c r="F18" s="126">
        <v>2739</v>
      </c>
      <c r="G18" s="126">
        <v>3023</v>
      </c>
    </row>
    <row r="19" spans="1:7" x14ac:dyDescent="0.3">
      <c r="A19" t="s">
        <v>351</v>
      </c>
      <c r="B19" s="126">
        <f t="shared" si="0"/>
        <v>1200</v>
      </c>
      <c r="C19" s="126">
        <v>1600</v>
      </c>
      <c r="D19" s="126">
        <v>1822</v>
      </c>
      <c r="E19" s="126">
        <v>2092</v>
      </c>
      <c r="F19" s="126">
        <v>2550</v>
      </c>
      <c r="G19" s="126">
        <v>3256</v>
      </c>
    </row>
    <row r="20" spans="1:7" x14ac:dyDescent="0.3">
      <c r="A20" t="s">
        <v>352</v>
      </c>
      <c r="B20" s="126">
        <f t="shared" si="0"/>
        <v>1029</v>
      </c>
      <c r="C20" s="126">
        <v>1372</v>
      </c>
      <c r="D20" s="126">
        <v>1512</v>
      </c>
      <c r="E20" s="126">
        <v>1802</v>
      </c>
      <c r="F20" s="126">
        <v>2171</v>
      </c>
      <c r="G20" s="126">
        <v>2468</v>
      </c>
    </row>
    <row r="21" spans="1:7" x14ac:dyDescent="0.3">
      <c r="A21" t="s">
        <v>353</v>
      </c>
      <c r="B21" s="126">
        <f t="shared" si="0"/>
        <v>1218</v>
      </c>
      <c r="C21" s="126">
        <v>1624</v>
      </c>
      <c r="D21" s="126">
        <v>1780</v>
      </c>
      <c r="E21" s="126">
        <v>2237</v>
      </c>
      <c r="F21" s="126">
        <v>2683</v>
      </c>
      <c r="G21" s="126">
        <v>2966</v>
      </c>
    </row>
    <row r="22" spans="1:7" x14ac:dyDescent="0.3">
      <c r="A22" t="s">
        <v>354</v>
      </c>
      <c r="B22" s="126">
        <f t="shared" si="0"/>
        <v>1163</v>
      </c>
      <c r="C22" s="126">
        <v>1551</v>
      </c>
      <c r="D22" s="126">
        <v>1768</v>
      </c>
      <c r="E22" s="126">
        <v>2140</v>
      </c>
      <c r="F22" s="126">
        <v>2695</v>
      </c>
      <c r="G22" s="126">
        <v>3065</v>
      </c>
    </row>
    <row r="23" spans="1:7" x14ac:dyDescent="0.3">
      <c r="A23" t="s">
        <v>355</v>
      </c>
      <c r="B23" s="126">
        <f t="shared" si="0"/>
        <v>1163</v>
      </c>
      <c r="C23" s="126">
        <v>1551</v>
      </c>
      <c r="D23" s="126">
        <v>1768</v>
      </c>
      <c r="E23" s="126">
        <v>2140</v>
      </c>
      <c r="F23" s="126">
        <v>2695</v>
      </c>
      <c r="G23" s="126">
        <v>3065</v>
      </c>
    </row>
    <row r="24" spans="1:7" x14ac:dyDescent="0.3">
      <c r="A24" t="s">
        <v>356</v>
      </c>
      <c r="B24" s="126">
        <f t="shared" si="0"/>
        <v>1038</v>
      </c>
      <c r="C24" s="126">
        <v>1385</v>
      </c>
      <c r="D24" s="126">
        <v>1392</v>
      </c>
      <c r="E24" s="126">
        <v>1701</v>
      </c>
      <c r="F24" s="126">
        <v>2159</v>
      </c>
      <c r="G24" s="126">
        <v>2523</v>
      </c>
    </row>
    <row r="25" spans="1:7" x14ac:dyDescent="0.3">
      <c r="B25" s="126"/>
      <c r="C25" s="126"/>
      <c r="D25" s="126"/>
      <c r="E25" s="126"/>
      <c r="F25" s="126"/>
      <c r="G25" s="126"/>
    </row>
    <row r="26" spans="1:7" x14ac:dyDescent="0.3">
      <c r="A26" t="s">
        <v>456</v>
      </c>
    </row>
    <row r="27" spans="1:7" x14ac:dyDescent="0.3">
      <c r="A27" t="s">
        <v>455</v>
      </c>
    </row>
  </sheetData>
  <mergeCells count="1">
    <mergeCell ref="B2:G2"/>
  </mergeCells>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A5D35-B35B-49C6-A9CC-09356F2FA66B}">
  <dimension ref="A1:H145"/>
  <sheetViews>
    <sheetView zoomScaleNormal="100" workbookViewId="0">
      <selection activeCell="C108" sqref="C108"/>
    </sheetView>
  </sheetViews>
  <sheetFormatPr defaultRowHeight="14.4" x14ac:dyDescent="0.3"/>
  <cols>
    <col min="1" max="1" width="47.6640625" bestFit="1" customWidth="1"/>
    <col min="2" max="6" width="12.21875" style="194" customWidth="1"/>
  </cols>
  <sheetData>
    <row r="1" spans="1:8" x14ac:dyDescent="0.3">
      <c r="A1" s="51" t="s">
        <v>424</v>
      </c>
    </row>
    <row r="2" spans="1:8" x14ac:dyDescent="0.3">
      <c r="B2" s="445" t="s">
        <v>407</v>
      </c>
      <c r="C2" s="445"/>
      <c r="D2" s="445"/>
      <c r="E2" s="445"/>
      <c r="F2" s="445"/>
      <c r="H2" t="s">
        <v>376</v>
      </c>
    </row>
    <row r="3" spans="1:8" x14ac:dyDescent="0.3">
      <c r="B3" t="s">
        <v>240</v>
      </c>
      <c r="C3" t="s">
        <v>24</v>
      </c>
      <c r="D3" t="s">
        <v>25</v>
      </c>
      <c r="E3" t="s">
        <v>26</v>
      </c>
      <c r="F3" t="s">
        <v>241</v>
      </c>
      <c r="H3" t="s">
        <v>304</v>
      </c>
    </row>
    <row r="4" spans="1:8" x14ac:dyDescent="0.3">
      <c r="A4" t="s">
        <v>243</v>
      </c>
      <c r="B4" s="197">
        <v>310.00723999999997</v>
      </c>
      <c r="C4" s="197">
        <v>288.0352285714286</v>
      </c>
      <c r="D4" s="197">
        <v>269.53301111111108</v>
      </c>
      <c r="E4" s="197">
        <v>243.06824166666667</v>
      </c>
      <c r="F4" s="197">
        <v>229.10983333333334</v>
      </c>
      <c r="H4" t="s">
        <v>377</v>
      </c>
    </row>
    <row r="5" spans="1:8" x14ac:dyDescent="0.3">
      <c r="A5" t="s">
        <v>420</v>
      </c>
      <c r="B5" s="197">
        <v>271.89135999999996</v>
      </c>
      <c r="C5" s="197">
        <v>255.20891428571429</v>
      </c>
      <c r="D5" s="197">
        <v>241.99624444444444</v>
      </c>
      <c r="E5" s="197">
        <v>223.46579166666669</v>
      </c>
      <c r="F5" s="197">
        <v>212.61888000000002</v>
      </c>
      <c r="H5" t="s">
        <v>378</v>
      </c>
    </row>
    <row r="6" spans="1:8" x14ac:dyDescent="0.3">
      <c r="A6" t="s">
        <v>421</v>
      </c>
      <c r="B6" s="197">
        <v>238.036</v>
      </c>
      <c r="C6" s="197">
        <v>231.12224285714288</v>
      </c>
      <c r="D6" s="197">
        <v>227.15197777777777</v>
      </c>
      <c r="E6" s="197">
        <v>224.16493333333332</v>
      </c>
      <c r="F6" s="197">
        <v>221.92465333333331</v>
      </c>
      <c r="H6" t="s">
        <v>379</v>
      </c>
    </row>
    <row r="7" spans="1:8" x14ac:dyDescent="0.3">
      <c r="A7" t="s">
        <v>422</v>
      </c>
      <c r="B7" s="197">
        <v>268.53406000000001</v>
      </c>
      <c r="C7" s="197">
        <v>268.53405714285714</v>
      </c>
      <c r="D7" s="197">
        <v>268.53405555555554</v>
      </c>
      <c r="E7" s="197">
        <v>268.53405833333335</v>
      </c>
      <c r="F7" s="197">
        <v>268.53406000000001</v>
      </c>
      <c r="H7" t="s">
        <v>380</v>
      </c>
    </row>
    <row r="8" spans="1:8" x14ac:dyDescent="0.3">
      <c r="B8"/>
      <c r="C8"/>
      <c r="D8"/>
      <c r="E8"/>
      <c r="F8"/>
      <c r="H8" t="s">
        <v>381</v>
      </c>
    </row>
    <row r="9" spans="1:8" x14ac:dyDescent="0.3">
      <c r="B9" s="445" t="s">
        <v>408</v>
      </c>
      <c r="C9" s="445"/>
      <c r="D9" s="445"/>
      <c r="E9" s="445"/>
      <c r="F9" s="445"/>
      <c r="H9" t="s">
        <v>382</v>
      </c>
    </row>
    <row r="10" spans="1:8" x14ac:dyDescent="0.3">
      <c r="B10" t="s">
        <v>240</v>
      </c>
      <c r="C10" t="s">
        <v>24</v>
      </c>
      <c r="D10" t="s">
        <v>25</v>
      </c>
      <c r="E10" t="s">
        <v>26</v>
      </c>
      <c r="F10" t="s">
        <v>241</v>
      </c>
      <c r="H10" t="s">
        <v>383</v>
      </c>
    </row>
    <row r="11" spans="1:8" x14ac:dyDescent="0.3">
      <c r="A11" t="s">
        <v>243</v>
      </c>
      <c r="B11" s="197">
        <v>294.63103999999998</v>
      </c>
      <c r="C11" s="197">
        <v>273.42342857142859</v>
      </c>
      <c r="D11" s="197">
        <v>255.68561111111109</v>
      </c>
      <c r="E11" s="197">
        <v>230.36744166666665</v>
      </c>
      <c r="F11" s="197">
        <v>217.02643333333336</v>
      </c>
      <c r="H11" t="s">
        <v>384</v>
      </c>
    </row>
    <row r="12" spans="1:8" x14ac:dyDescent="0.3">
      <c r="A12" t="s">
        <v>420</v>
      </c>
      <c r="B12" s="197">
        <v>260.11666000000002</v>
      </c>
      <c r="C12" s="197">
        <v>243.69881428571429</v>
      </c>
      <c r="D12" s="197">
        <v>230.75074444444445</v>
      </c>
      <c r="E12" s="197">
        <v>212.61719166666668</v>
      </c>
      <c r="F12" s="197">
        <v>202.09368000000001</v>
      </c>
    </row>
    <row r="13" spans="1:8" x14ac:dyDescent="0.3">
      <c r="A13" t="s">
        <v>421</v>
      </c>
      <c r="B13" s="197">
        <v>229.51646</v>
      </c>
      <c r="C13" s="197">
        <v>223.25598571428571</v>
      </c>
      <c r="D13" s="197">
        <v>219.66085555555554</v>
      </c>
      <c r="E13" s="197">
        <v>216.95605</v>
      </c>
      <c r="F13" s="197">
        <v>214.92745333333332</v>
      </c>
    </row>
    <row r="14" spans="1:8" x14ac:dyDescent="0.3">
      <c r="A14" t="s">
        <v>422</v>
      </c>
      <c r="B14" s="197">
        <v>254.98905999999999</v>
      </c>
      <c r="C14" s="197">
        <v>254.98905714285715</v>
      </c>
      <c r="D14" s="197">
        <v>254.98905555555555</v>
      </c>
      <c r="E14" s="197">
        <v>254.98905833333333</v>
      </c>
      <c r="F14" s="197">
        <v>254.98906000000002</v>
      </c>
    </row>
    <row r="15" spans="1:8" x14ac:dyDescent="0.3">
      <c r="B15"/>
      <c r="C15"/>
      <c r="D15"/>
      <c r="E15"/>
      <c r="F15"/>
    </row>
    <row r="16" spans="1:8" x14ac:dyDescent="0.3">
      <c r="B16" s="445" t="s">
        <v>409</v>
      </c>
      <c r="C16" s="445"/>
      <c r="D16" s="445"/>
      <c r="E16" s="445"/>
      <c r="F16" s="445"/>
    </row>
    <row r="17" spans="1:6" x14ac:dyDescent="0.3">
      <c r="B17" t="s">
        <v>240</v>
      </c>
      <c r="C17" t="s">
        <v>24</v>
      </c>
      <c r="D17" t="s">
        <v>25</v>
      </c>
      <c r="E17" t="s">
        <v>26</v>
      </c>
      <c r="F17" t="s">
        <v>241</v>
      </c>
    </row>
    <row r="18" spans="1:6" x14ac:dyDescent="0.3">
      <c r="A18" t="s">
        <v>243</v>
      </c>
      <c r="B18" s="197">
        <v>308.69265999999999</v>
      </c>
      <c r="C18" s="197">
        <v>286.73039999999997</v>
      </c>
      <c r="D18" s="197">
        <v>268.2673444444444</v>
      </c>
      <c r="E18" s="197">
        <v>241.87223333333333</v>
      </c>
      <c r="F18" s="197">
        <v>227.9538</v>
      </c>
    </row>
    <row r="19" spans="1:6" x14ac:dyDescent="0.3">
      <c r="A19" t="s">
        <v>420</v>
      </c>
      <c r="B19" s="197">
        <v>271.17703999999998</v>
      </c>
      <c r="C19" s="197">
        <v>254.42102857142856</v>
      </c>
      <c r="D19" s="197">
        <v>241.16422222222221</v>
      </c>
      <c r="E19" s="197">
        <v>222.57848333333334</v>
      </c>
      <c r="F19" s="197">
        <v>211.72254666666666</v>
      </c>
    </row>
    <row r="20" spans="1:6" x14ac:dyDescent="0.3">
      <c r="A20" t="s">
        <v>421</v>
      </c>
      <c r="B20" s="197">
        <v>237.86923999999999</v>
      </c>
      <c r="C20" s="197">
        <v>231.06435714285712</v>
      </c>
      <c r="D20" s="197">
        <v>227.15661111111112</v>
      </c>
      <c r="E20" s="197">
        <v>224.21660833333334</v>
      </c>
      <c r="F20" s="197">
        <v>222.01161333333332</v>
      </c>
    </row>
    <row r="21" spans="1:6" x14ac:dyDescent="0.3">
      <c r="A21" t="s">
        <v>422</v>
      </c>
      <c r="B21" s="197">
        <v>267.33744000000002</v>
      </c>
      <c r="C21" s="197">
        <v>267.33744285714283</v>
      </c>
      <c r="D21" s="197">
        <v>267.33744444444443</v>
      </c>
      <c r="E21" s="197">
        <v>267.33744166666668</v>
      </c>
      <c r="F21" s="197">
        <v>267.33744666666666</v>
      </c>
    </row>
    <row r="22" spans="1:6" x14ac:dyDescent="0.3">
      <c r="B22"/>
      <c r="C22"/>
      <c r="D22"/>
      <c r="E22"/>
      <c r="F22"/>
    </row>
    <row r="23" spans="1:6" x14ac:dyDescent="0.3">
      <c r="B23" s="445" t="s">
        <v>410</v>
      </c>
      <c r="C23" s="445"/>
      <c r="D23" s="445"/>
      <c r="E23" s="445"/>
      <c r="F23" s="445"/>
    </row>
    <row r="24" spans="1:6" x14ac:dyDescent="0.3">
      <c r="B24" t="s">
        <v>240</v>
      </c>
      <c r="C24" t="s">
        <v>24</v>
      </c>
      <c r="D24" t="s">
        <v>25</v>
      </c>
      <c r="E24" t="s">
        <v>26</v>
      </c>
      <c r="F24" t="s">
        <v>241</v>
      </c>
    </row>
    <row r="25" spans="1:6" x14ac:dyDescent="0.3">
      <c r="A25" t="s">
        <v>243</v>
      </c>
      <c r="B25" s="197">
        <v>303.63373999999999</v>
      </c>
      <c r="C25" s="197">
        <v>282.03418571428568</v>
      </c>
      <c r="D25" s="197">
        <v>263.875</v>
      </c>
      <c r="E25" s="197">
        <v>237.91387500000002</v>
      </c>
      <c r="F25" s="197">
        <v>224.22418000000002</v>
      </c>
    </row>
    <row r="26" spans="1:6" x14ac:dyDescent="0.3">
      <c r="A26" t="s">
        <v>420</v>
      </c>
      <c r="B26" s="197">
        <v>266.71838000000002</v>
      </c>
      <c r="C26" s="197">
        <v>250.24175714285715</v>
      </c>
      <c r="D26" s="197">
        <v>237.20553333333334</v>
      </c>
      <c r="E26" s="197">
        <v>218.92882500000002</v>
      </c>
      <c r="F26" s="197">
        <v>208.25262666666666</v>
      </c>
    </row>
    <row r="27" spans="1:6" x14ac:dyDescent="0.3">
      <c r="A27" t="s">
        <v>421</v>
      </c>
      <c r="B27" s="197">
        <v>233.94301999999999</v>
      </c>
      <c r="C27" s="197">
        <v>227.2470142857143</v>
      </c>
      <c r="D27" s="197">
        <v>223.40178888888886</v>
      </c>
      <c r="E27" s="197">
        <v>220.50883333333331</v>
      </c>
      <c r="F27" s="197">
        <v>218.33911333333333</v>
      </c>
    </row>
    <row r="28" spans="1:6" x14ac:dyDescent="0.3">
      <c r="A28" t="s">
        <v>422</v>
      </c>
      <c r="B28" s="197">
        <v>262.95820000000003</v>
      </c>
      <c r="C28" s="197">
        <v>262.95819999999998</v>
      </c>
      <c r="D28" s="197">
        <v>262.95818888888886</v>
      </c>
      <c r="E28" s="197">
        <v>262.95819166666666</v>
      </c>
      <c r="F28" s="197">
        <v>262.95819333333333</v>
      </c>
    </row>
    <row r="29" spans="1:6" x14ac:dyDescent="0.3">
      <c r="B29"/>
      <c r="C29"/>
      <c r="D29"/>
      <c r="E29"/>
      <c r="F29"/>
    </row>
    <row r="30" spans="1:6" x14ac:dyDescent="0.3">
      <c r="B30" s="445" t="s">
        <v>411</v>
      </c>
      <c r="C30" s="445"/>
      <c r="D30" s="445"/>
      <c r="E30" s="445"/>
      <c r="F30" s="445"/>
    </row>
    <row r="31" spans="1:6" x14ac:dyDescent="0.3">
      <c r="B31" t="s">
        <v>240</v>
      </c>
      <c r="C31" t="s">
        <v>24</v>
      </c>
      <c r="D31" t="s">
        <v>25</v>
      </c>
      <c r="E31" t="s">
        <v>26</v>
      </c>
      <c r="F31" t="s">
        <v>241</v>
      </c>
    </row>
    <row r="32" spans="1:6" x14ac:dyDescent="0.3">
      <c r="A32" t="s">
        <v>243</v>
      </c>
      <c r="B32" s="197">
        <v>307.41131999999999</v>
      </c>
      <c r="C32" s="197">
        <v>285.12275714285715</v>
      </c>
      <c r="D32" s="197">
        <v>267.11340000000001</v>
      </c>
      <c r="E32" s="197">
        <v>240.81383333333332</v>
      </c>
      <c r="F32" s="197">
        <v>226.94685333333337</v>
      </c>
    </row>
    <row r="33" spans="1:6" x14ac:dyDescent="0.3">
      <c r="A33" t="s">
        <v>420</v>
      </c>
      <c r="B33" s="197">
        <v>270.19582000000003</v>
      </c>
      <c r="C33" s="197">
        <v>253.46185714285713</v>
      </c>
      <c r="D33" s="197">
        <v>240.22708888888889</v>
      </c>
      <c r="E33" s="197">
        <v>221.67443333333333</v>
      </c>
      <c r="F33" s="197">
        <v>210.84545333333332</v>
      </c>
    </row>
    <row r="34" spans="1:6" x14ac:dyDescent="0.3">
      <c r="A34" t="s">
        <v>421</v>
      </c>
      <c r="B34" s="197">
        <v>237.15928</v>
      </c>
      <c r="C34" s="197">
        <v>230.40884285714287</v>
      </c>
      <c r="D34" s="197">
        <v>226.53235555555554</v>
      </c>
      <c r="E34" s="197">
        <v>223.61587499999999</v>
      </c>
      <c r="F34" s="197">
        <v>221.42851333333334</v>
      </c>
    </row>
    <row r="35" spans="1:6" x14ac:dyDescent="0.3">
      <c r="A35" t="s">
        <v>422</v>
      </c>
      <c r="B35" s="197">
        <v>266.20870000000002</v>
      </c>
      <c r="C35" s="197">
        <v>266.20870000000002</v>
      </c>
      <c r="D35" s="197">
        <v>266.20869999999996</v>
      </c>
      <c r="E35" s="197">
        <v>266.20869166666665</v>
      </c>
      <c r="F35" s="197">
        <v>266.20869333333331</v>
      </c>
    </row>
    <row r="36" spans="1:6" x14ac:dyDescent="0.3">
      <c r="B36"/>
      <c r="C36"/>
      <c r="D36"/>
      <c r="E36"/>
      <c r="F36"/>
    </row>
    <row r="37" spans="1:6" x14ac:dyDescent="0.3">
      <c r="B37" s="445" t="s">
        <v>412</v>
      </c>
      <c r="C37" s="445"/>
      <c r="D37" s="445"/>
      <c r="E37" s="445"/>
      <c r="F37" s="445"/>
    </row>
    <row r="38" spans="1:6" x14ac:dyDescent="0.3">
      <c r="B38" t="s">
        <v>240</v>
      </c>
      <c r="C38" t="s">
        <v>24</v>
      </c>
      <c r="D38" t="s">
        <v>25</v>
      </c>
      <c r="E38" t="s">
        <v>26</v>
      </c>
      <c r="F38" t="s">
        <v>241</v>
      </c>
    </row>
    <row r="39" spans="1:6" x14ac:dyDescent="0.3">
      <c r="A39" t="s">
        <v>243</v>
      </c>
      <c r="B39" s="197">
        <v>307.37806</v>
      </c>
      <c r="C39" s="197">
        <v>285.42555714285714</v>
      </c>
      <c r="D39" s="197">
        <v>267.00165555555554</v>
      </c>
      <c r="E39" s="197">
        <v>240.67620833333334</v>
      </c>
      <c r="F39" s="197">
        <v>226.79776000000001</v>
      </c>
    </row>
    <row r="40" spans="1:6" x14ac:dyDescent="0.3">
      <c r="A40" t="s">
        <v>420</v>
      </c>
      <c r="B40" s="197">
        <v>270.46267999999998</v>
      </c>
      <c r="C40" s="197">
        <v>253.63312857142859</v>
      </c>
      <c r="D40" s="197">
        <v>240.33218888888888</v>
      </c>
      <c r="E40" s="197">
        <v>221.69115833333333</v>
      </c>
      <c r="F40" s="197">
        <v>210.82620666666668</v>
      </c>
    </row>
    <row r="41" spans="1:6" x14ac:dyDescent="0.3">
      <c r="A41" t="s">
        <v>421</v>
      </c>
      <c r="B41" s="197">
        <v>237.70246</v>
      </c>
      <c r="C41" s="197">
        <v>231.00645714285713</v>
      </c>
      <c r="D41" s="197">
        <v>227.16123333333331</v>
      </c>
      <c r="E41" s="197">
        <v>224.26827499999999</v>
      </c>
      <c r="F41" s="197">
        <v>222.09855333333334</v>
      </c>
    </row>
    <row r="42" spans="1:6" x14ac:dyDescent="0.3">
      <c r="A42" t="s">
        <v>422</v>
      </c>
      <c r="B42" s="197">
        <v>266.14082000000002</v>
      </c>
      <c r="C42" s="197">
        <v>266.14081428571427</v>
      </c>
      <c r="D42" s="197">
        <v>266.1408222222222</v>
      </c>
      <c r="E42" s="197">
        <v>266.14081666666664</v>
      </c>
      <c r="F42" s="197">
        <v>266.14081999999996</v>
      </c>
    </row>
    <row r="43" spans="1:6" x14ac:dyDescent="0.3">
      <c r="B43"/>
      <c r="C43"/>
      <c r="D43"/>
      <c r="E43"/>
      <c r="F43"/>
    </row>
    <row r="44" spans="1:6" x14ac:dyDescent="0.3">
      <c r="B44" s="445" t="s">
        <v>413</v>
      </c>
      <c r="C44" s="445"/>
      <c r="D44" s="445"/>
      <c r="E44" s="445"/>
      <c r="F44" s="445"/>
    </row>
    <row r="45" spans="1:6" x14ac:dyDescent="0.3">
      <c r="B45" t="s">
        <v>240</v>
      </c>
      <c r="C45" t="s">
        <v>24</v>
      </c>
      <c r="D45" t="s">
        <v>25</v>
      </c>
      <c r="E45" t="s">
        <v>26</v>
      </c>
      <c r="F45" t="s">
        <v>241</v>
      </c>
    </row>
    <row r="46" spans="1:6" x14ac:dyDescent="0.3">
      <c r="A46" t="s">
        <v>243</v>
      </c>
      <c r="B46" s="197">
        <v>313.81806</v>
      </c>
      <c r="C46" s="197">
        <v>291.601</v>
      </c>
      <c r="D46" s="197">
        <v>272.88314444444444</v>
      </c>
      <c r="E46" s="197">
        <v>246.10582499999998</v>
      </c>
      <c r="F46" s="197">
        <v>231.98159333333334</v>
      </c>
    </row>
    <row r="47" spans="1:6" x14ac:dyDescent="0.3">
      <c r="A47" t="s">
        <v>420</v>
      </c>
      <c r="B47" s="197">
        <v>275.10194000000001</v>
      </c>
      <c r="C47" s="197">
        <v>258.25772857142857</v>
      </c>
      <c r="D47" s="197">
        <v>244.91271111111112</v>
      </c>
      <c r="E47" s="197">
        <v>226.19467499999999</v>
      </c>
      <c r="F47" s="197">
        <v>215.23094666666665</v>
      </c>
    </row>
    <row r="48" spans="1:6" x14ac:dyDescent="0.3">
      <c r="A48" t="s">
        <v>421</v>
      </c>
      <c r="B48" s="197">
        <v>240.70908</v>
      </c>
      <c r="C48" s="197">
        <v>233.68644285714288</v>
      </c>
      <c r="D48" s="197">
        <v>229.65364444444444</v>
      </c>
      <c r="E48" s="197">
        <v>226.61956666666666</v>
      </c>
      <c r="F48" s="197">
        <v>224.34400666666667</v>
      </c>
    </row>
    <row r="49" spans="1:6" x14ac:dyDescent="0.3">
      <c r="A49" t="s">
        <v>422</v>
      </c>
      <c r="B49" s="197">
        <v>271.85244</v>
      </c>
      <c r="C49" s="197">
        <v>271.85244285714282</v>
      </c>
      <c r="D49" s="197">
        <v>271.85244444444447</v>
      </c>
      <c r="E49" s="197">
        <v>271.85244166666666</v>
      </c>
      <c r="F49" s="197">
        <v>271.85244</v>
      </c>
    </row>
    <row r="50" spans="1:6" x14ac:dyDescent="0.3">
      <c r="B50"/>
      <c r="C50"/>
      <c r="D50"/>
      <c r="E50"/>
      <c r="F50"/>
    </row>
    <row r="51" spans="1:6" x14ac:dyDescent="0.3">
      <c r="B51" s="445" t="s">
        <v>414</v>
      </c>
      <c r="C51" s="445"/>
      <c r="D51" s="445"/>
      <c r="E51" s="445"/>
      <c r="F51" s="445"/>
    </row>
    <row r="52" spans="1:6" x14ac:dyDescent="0.3">
      <c r="B52" t="s">
        <v>240</v>
      </c>
      <c r="C52" t="s">
        <v>24</v>
      </c>
      <c r="D52" t="s">
        <v>25</v>
      </c>
      <c r="E52" t="s">
        <v>26</v>
      </c>
      <c r="F52" t="s">
        <v>241</v>
      </c>
    </row>
    <row r="53" spans="1:6" x14ac:dyDescent="0.3">
      <c r="A53" t="s">
        <v>243</v>
      </c>
      <c r="B53" s="197">
        <v>306.12996000000004</v>
      </c>
      <c r="C53" s="197">
        <v>284.29509999999999</v>
      </c>
      <c r="D53" s="197">
        <v>265.95944444444444</v>
      </c>
      <c r="E53" s="197">
        <v>239.75543333333334</v>
      </c>
      <c r="F53" s="197">
        <v>225.93989999999999</v>
      </c>
    </row>
    <row r="54" spans="1:6" x14ac:dyDescent="0.3">
      <c r="A54" t="s">
        <v>420</v>
      </c>
      <c r="B54" s="197">
        <v>269.21458000000001</v>
      </c>
      <c r="C54" s="197">
        <v>252.50268571428572</v>
      </c>
      <c r="D54" s="197">
        <v>239.28996666666666</v>
      </c>
      <c r="E54" s="197">
        <v>220.77038333333334</v>
      </c>
      <c r="F54" s="197">
        <v>209.96835333333334</v>
      </c>
    </row>
    <row r="55" spans="1:6" x14ac:dyDescent="0.3">
      <c r="A55" t="s">
        <v>421</v>
      </c>
      <c r="B55" s="197">
        <v>236.44932</v>
      </c>
      <c r="C55" s="197">
        <v>229.75331428571428</v>
      </c>
      <c r="D55" s="197">
        <v>225.9080888888889</v>
      </c>
      <c r="E55" s="197">
        <v>223.01513333333332</v>
      </c>
      <c r="F55" s="197">
        <v>220.84541333333334</v>
      </c>
    </row>
    <row r="56" spans="1:6" x14ac:dyDescent="0.3">
      <c r="A56" t="s">
        <v>422</v>
      </c>
      <c r="B56" s="197">
        <v>265.05993999999998</v>
      </c>
      <c r="C56" s="197">
        <v>265.07994285714284</v>
      </c>
      <c r="D56" s="197">
        <v>265.07994444444444</v>
      </c>
      <c r="E56" s="197">
        <v>265.07995</v>
      </c>
      <c r="F56" s="197">
        <v>265.07994666666667</v>
      </c>
    </row>
    <row r="57" spans="1:6" x14ac:dyDescent="0.3">
      <c r="B57"/>
      <c r="C57"/>
      <c r="D57"/>
      <c r="E57"/>
      <c r="F57"/>
    </row>
    <row r="58" spans="1:6" x14ac:dyDescent="0.3">
      <c r="B58" s="445" t="s">
        <v>415</v>
      </c>
      <c r="C58" s="445"/>
      <c r="D58" s="445"/>
      <c r="E58" s="445"/>
      <c r="F58" s="445"/>
    </row>
    <row r="59" spans="1:6" x14ac:dyDescent="0.3">
      <c r="B59" t="s">
        <v>240</v>
      </c>
      <c r="C59" t="s">
        <v>24</v>
      </c>
      <c r="D59" t="s">
        <v>25</v>
      </c>
      <c r="E59" t="s">
        <v>26</v>
      </c>
      <c r="F59" t="s">
        <v>241</v>
      </c>
    </row>
    <row r="60" spans="1:6" x14ac:dyDescent="0.3">
      <c r="A60" t="s">
        <v>243</v>
      </c>
      <c r="B60" s="197">
        <v>302.31915999999995</v>
      </c>
      <c r="C60" s="197">
        <v>280.72934285714285</v>
      </c>
      <c r="D60" s="197">
        <v>262.60932222222226</v>
      </c>
      <c r="E60" s="197">
        <v>236.71785</v>
      </c>
      <c r="F60" s="197">
        <v>223.06813333333335</v>
      </c>
    </row>
    <row r="61" spans="1:6" x14ac:dyDescent="0.3">
      <c r="A61" t="s">
        <v>420</v>
      </c>
      <c r="B61" s="197">
        <v>266.00402000000003</v>
      </c>
      <c r="C61" s="197">
        <v>249.4538714285714</v>
      </c>
      <c r="D61" s="197">
        <v>236.37350000000001</v>
      </c>
      <c r="E61" s="197">
        <v>218.04149999999998</v>
      </c>
      <c r="F61" s="197">
        <v>207.35628666666665</v>
      </c>
    </row>
    <row r="62" spans="1:6" x14ac:dyDescent="0.3">
      <c r="A62" t="s">
        <v>421</v>
      </c>
      <c r="B62" s="197">
        <v>233.77624</v>
      </c>
      <c r="C62" s="197">
        <v>227.18911428571428</v>
      </c>
      <c r="D62" s="197">
        <v>223.40642222222223</v>
      </c>
      <c r="E62" s="197">
        <v>220.56049999999999</v>
      </c>
      <c r="F62" s="197">
        <v>218.42606000000001</v>
      </c>
    </row>
    <row r="63" spans="1:6" x14ac:dyDescent="0.3">
      <c r="A63" t="s">
        <v>422</v>
      </c>
      <c r="B63" s="197">
        <v>261.76155999999997</v>
      </c>
      <c r="C63" s="197">
        <v>261.76157142857141</v>
      </c>
      <c r="D63" s="197">
        <v>261.76156666666668</v>
      </c>
      <c r="E63" s="197">
        <v>261.76156666666668</v>
      </c>
      <c r="F63" s="197">
        <v>261.76156666666662</v>
      </c>
    </row>
    <row r="64" spans="1:6" x14ac:dyDescent="0.3">
      <c r="B64"/>
      <c r="C64"/>
      <c r="D64"/>
      <c r="E64"/>
      <c r="F64"/>
    </row>
    <row r="65" spans="1:6" x14ac:dyDescent="0.3">
      <c r="B65" s="445" t="s">
        <v>416</v>
      </c>
      <c r="C65" s="445"/>
      <c r="D65" s="445"/>
      <c r="E65" s="445"/>
      <c r="F65" s="445"/>
    </row>
    <row r="66" spans="1:6" x14ac:dyDescent="0.3">
      <c r="B66" t="s">
        <v>240</v>
      </c>
      <c r="C66" t="s">
        <v>24</v>
      </c>
      <c r="D66" t="s">
        <v>25</v>
      </c>
      <c r="E66" t="s">
        <v>26</v>
      </c>
      <c r="F66" t="s">
        <v>241</v>
      </c>
    </row>
    <row r="67" spans="1:6" x14ac:dyDescent="0.3">
      <c r="A67" t="s">
        <v>243</v>
      </c>
      <c r="B67" s="197">
        <v>293.38294000000002</v>
      </c>
      <c r="C67" s="197">
        <v>272.29298571428569</v>
      </c>
      <c r="D67" s="197">
        <v>254.64339999999999</v>
      </c>
      <c r="E67" s="197">
        <v>229.44666666666666</v>
      </c>
      <c r="F67" s="197">
        <v>216.16857333333331</v>
      </c>
    </row>
    <row r="68" spans="1:6" x14ac:dyDescent="0.3">
      <c r="A68" t="s">
        <v>420</v>
      </c>
      <c r="B68" s="197">
        <v>258.86856</v>
      </c>
      <c r="C68" s="197">
        <v>242.56835714285714</v>
      </c>
      <c r="D68" s="197">
        <v>229.70852222222223</v>
      </c>
      <c r="E68" s="197">
        <v>211.69641666666666</v>
      </c>
      <c r="F68" s="197">
        <v>201.23582666666667</v>
      </c>
    </row>
    <row r="69" spans="1:6" x14ac:dyDescent="0.3">
      <c r="A69" t="s">
        <v>421</v>
      </c>
      <c r="B69" s="197">
        <v>228.26331999999999</v>
      </c>
      <c r="C69" s="197">
        <v>222.00284285714284</v>
      </c>
      <c r="D69" s="197">
        <v>218.40771111111113</v>
      </c>
      <c r="E69" s="197">
        <v>215.70290833333331</v>
      </c>
      <c r="F69" s="197">
        <v>213.67431333333332</v>
      </c>
    </row>
    <row r="70" spans="1:6" x14ac:dyDescent="0.3">
      <c r="A70" t="s">
        <v>422</v>
      </c>
      <c r="B70" s="197">
        <v>253.9282</v>
      </c>
      <c r="C70" s="197">
        <v>253.92818571428572</v>
      </c>
      <c r="D70" s="197">
        <v>253.92818888888888</v>
      </c>
      <c r="E70" s="197">
        <v>253.92819166666669</v>
      </c>
      <c r="F70" s="197">
        <v>253.92819333333333</v>
      </c>
    </row>
    <row r="71" spans="1:6" x14ac:dyDescent="0.3">
      <c r="B71"/>
      <c r="C71"/>
      <c r="D71"/>
      <c r="E71"/>
      <c r="F71"/>
    </row>
    <row r="72" spans="1:6" x14ac:dyDescent="0.3">
      <c r="A72" s="198"/>
      <c r="B72" s="198"/>
      <c r="C72" s="198"/>
      <c r="D72" s="198"/>
      <c r="E72" s="198"/>
      <c r="F72" s="198"/>
    </row>
    <row r="73" spans="1:6" x14ac:dyDescent="0.3">
      <c r="B73" s="445" t="s">
        <v>385</v>
      </c>
      <c r="C73" s="445"/>
      <c r="D73" s="445"/>
      <c r="E73" s="445"/>
      <c r="F73" s="445"/>
    </row>
    <row r="74" spans="1:6" x14ac:dyDescent="0.3">
      <c r="B74" t="s">
        <v>240</v>
      </c>
      <c r="C74" t="s">
        <v>24</v>
      </c>
      <c r="D74" t="s">
        <v>25</v>
      </c>
      <c r="E74" t="s">
        <v>26</v>
      </c>
      <c r="F74" t="s">
        <v>241</v>
      </c>
    </row>
    <row r="75" spans="1:6" x14ac:dyDescent="0.3">
      <c r="A75" t="s">
        <v>243</v>
      </c>
      <c r="B75" s="199">
        <f>AVERAGE(B4,B11,B18,B25,B32,B39,B46,B53,B60,B67)</f>
        <v>304.74041799999998</v>
      </c>
      <c r="C75" s="199">
        <f t="shared" ref="C75:F75" si="0">AVERAGE(C4,C11,C18,C25,C32,C39,C46,C53,C60,C67)</f>
        <v>282.96899857142859</v>
      </c>
      <c r="D75" s="199">
        <f>AVERAGE(D4,D11,D18,D25,D32,D39,D46,D53,D60,D67)</f>
        <v>264.75713333333329</v>
      </c>
      <c r="E75" s="199">
        <f t="shared" si="0"/>
        <v>238.67376083333335</v>
      </c>
      <c r="F75" s="199">
        <f t="shared" si="0"/>
        <v>224.92170600000003</v>
      </c>
    </row>
    <row r="76" spans="1:6" x14ac:dyDescent="0.3">
      <c r="A76" t="s">
        <v>420</v>
      </c>
      <c r="B76" s="199">
        <f t="shared" ref="B76:F78" si="1">AVERAGE(B5,B12,B19,B26,B33,B40,B47,B54,B61,B68)</f>
        <v>267.97510399999999</v>
      </c>
      <c r="C76" s="199">
        <f t="shared" si="1"/>
        <v>251.34481428571431</v>
      </c>
      <c r="D76" s="199">
        <f t="shared" si="1"/>
        <v>238.1960722222222</v>
      </c>
      <c r="E76" s="199">
        <f t="shared" si="1"/>
        <v>219.76588583333333</v>
      </c>
      <c r="F76" s="199">
        <f t="shared" si="1"/>
        <v>209.01508066666665</v>
      </c>
    </row>
    <row r="77" spans="1:6" x14ac:dyDescent="0.3">
      <c r="A77" t="s">
        <v>421</v>
      </c>
      <c r="B77" s="199">
        <f t="shared" si="1"/>
        <v>235.34244200000003</v>
      </c>
      <c r="C77" s="199">
        <f t="shared" si="1"/>
        <v>228.67366142857139</v>
      </c>
      <c r="D77" s="199">
        <f t="shared" si="1"/>
        <v>224.8440688888889</v>
      </c>
      <c r="E77" s="199">
        <f t="shared" si="1"/>
        <v>221.96286833333335</v>
      </c>
      <c r="F77" s="199">
        <f t="shared" si="1"/>
        <v>219.80196933333332</v>
      </c>
    </row>
    <row r="78" spans="1:6" x14ac:dyDescent="0.3">
      <c r="A78" t="s">
        <v>422</v>
      </c>
      <c r="B78" s="199">
        <f t="shared" si="1"/>
        <v>263.87704200000002</v>
      </c>
      <c r="C78" s="199">
        <f t="shared" si="1"/>
        <v>263.87904142857138</v>
      </c>
      <c r="D78" s="199">
        <f t="shared" si="1"/>
        <v>263.87904111111106</v>
      </c>
      <c r="E78" s="199">
        <f t="shared" si="1"/>
        <v>263.87904083333336</v>
      </c>
      <c r="F78" s="199">
        <f>AVERAGE(F7,F14,F21,F28,F35,F42,F49,F56,F63,F70)</f>
        <v>263.87904199999997</v>
      </c>
    </row>
    <row r="79" spans="1:6" x14ac:dyDescent="0.3">
      <c r="B79" s="200"/>
      <c r="C79"/>
      <c r="D79"/>
      <c r="E79"/>
      <c r="F79"/>
    </row>
    <row r="80" spans="1:6" x14ac:dyDescent="0.3">
      <c r="B80" s="445" t="s">
        <v>417</v>
      </c>
      <c r="C80" s="445"/>
      <c r="D80" s="445"/>
      <c r="E80" s="445"/>
      <c r="F80" s="445"/>
    </row>
    <row r="81" spans="1:6" x14ac:dyDescent="0.3">
      <c r="B81" t="s">
        <v>240</v>
      </c>
      <c r="C81" t="s">
        <v>24</v>
      </c>
      <c r="D81" t="s">
        <v>25</v>
      </c>
      <c r="E81" t="s">
        <v>26</v>
      </c>
      <c r="F81" t="s">
        <v>241</v>
      </c>
    </row>
    <row r="82" spans="1:6" x14ac:dyDescent="0.3">
      <c r="A82" t="s">
        <v>243</v>
      </c>
      <c r="B82" s="197">
        <f>MAX(B4,B11,B18,B25,B32,B39,B46,B53,B60,B67,B75)</f>
        <v>313.81806</v>
      </c>
      <c r="C82" s="197">
        <f t="shared" ref="C82:F82" si="2">MAX(C4,C11,C18,C25,C32,C39,C46,C53,C60,C67,C75)</f>
        <v>291.601</v>
      </c>
      <c r="D82" s="197">
        <f t="shared" si="2"/>
        <v>272.88314444444444</v>
      </c>
      <c r="E82" s="197">
        <f t="shared" si="2"/>
        <v>246.10582499999998</v>
      </c>
      <c r="F82" s="197">
        <f t="shared" si="2"/>
        <v>231.98159333333334</v>
      </c>
    </row>
    <row r="83" spans="1:6" x14ac:dyDescent="0.3">
      <c r="A83" t="s">
        <v>420</v>
      </c>
      <c r="B83" s="197">
        <f t="shared" ref="B83:F85" si="3">MAX(B5,B12,B19,B26,B33,B40,B47,B54,B61,B68,B76)</f>
        <v>275.10194000000001</v>
      </c>
      <c r="C83" s="197">
        <f t="shared" si="3"/>
        <v>258.25772857142857</v>
      </c>
      <c r="D83" s="197">
        <f t="shared" si="3"/>
        <v>244.91271111111112</v>
      </c>
      <c r="E83" s="197">
        <f t="shared" si="3"/>
        <v>226.19467499999999</v>
      </c>
      <c r="F83" s="197">
        <f t="shared" si="3"/>
        <v>215.23094666666665</v>
      </c>
    </row>
    <row r="84" spans="1:6" x14ac:dyDescent="0.3">
      <c r="A84" t="s">
        <v>421</v>
      </c>
      <c r="B84" s="197">
        <f t="shared" si="3"/>
        <v>240.70908</v>
      </c>
      <c r="C84" s="197">
        <f t="shared" si="3"/>
        <v>233.68644285714288</v>
      </c>
      <c r="D84" s="197">
        <f t="shared" si="3"/>
        <v>229.65364444444444</v>
      </c>
      <c r="E84" s="197">
        <f t="shared" si="3"/>
        <v>226.61956666666666</v>
      </c>
      <c r="F84" s="197">
        <f t="shared" si="3"/>
        <v>224.34400666666667</v>
      </c>
    </row>
    <row r="85" spans="1:6" x14ac:dyDescent="0.3">
      <c r="A85" t="s">
        <v>422</v>
      </c>
      <c r="B85" s="197">
        <f t="shared" si="3"/>
        <v>271.85244</v>
      </c>
      <c r="C85" s="197">
        <f t="shared" si="3"/>
        <v>271.85244285714282</v>
      </c>
      <c r="D85" s="197">
        <f t="shared" si="3"/>
        <v>271.85244444444447</v>
      </c>
      <c r="E85" s="197">
        <f t="shared" si="3"/>
        <v>271.85244166666666</v>
      </c>
      <c r="F85" s="197">
        <f t="shared" si="3"/>
        <v>271.85244</v>
      </c>
    </row>
    <row r="86" spans="1:6" x14ac:dyDescent="0.3">
      <c r="B86"/>
      <c r="C86"/>
      <c r="D86"/>
      <c r="E86"/>
      <c r="F86"/>
    </row>
    <row r="87" spans="1:6" x14ac:dyDescent="0.3">
      <c r="B87" s="445" t="s">
        <v>418</v>
      </c>
      <c r="C87" s="445"/>
      <c r="D87" s="445"/>
      <c r="E87" s="445"/>
      <c r="F87" s="445"/>
    </row>
    <row r="88" spans="1:6" x14ac:dyDescent="0.3">
      <c r="B88" t="s">
        <v>240</v>
      </c>
      <c r="C88" t="s">
        <v>24</v>
      </c>
      <c r="D88" t="s">
        <v>25</v>
      </c>
      <c r="E88" t="s">
        <v>26</v>
      </c>
      <c r="F88" t="s">
        <v>241</v>
      </c>
    </row>
    <row r="89" spans="1:6" x14ac:dyDescent="0.3">
      <c r="A89" t="s">
        <v>243</v>
      </c>
      <c r="B89" s="197">
        <f>MIN(B4,B11,B18,B25,B32,B39,B46,B53,B60,B67,B75)</f>
        <v>293.38294000000002</v>
      </c>
      <c r="C89" s="197">
        <f t="shared" ref="C89:F89" si="4">MIN(C4,C11,C18,C25,C32,C39,C46,C53,C60,C67,C75)</f>
        <v>272.29298571428569</v>
      </c>
      <c r="D89" s="197">
        <f t="shared" si="4"/>
        <v>254.64339999999999</v>
      </c>
      <c r="E89" s="197">
        <f t="shared" si="4"/>
        <v>229.44666666666666</v>
      </c>
      <c r="F89" s="197">
        <f t="shared" si="4"/>
        <v>216.16857333333331</v>
      </c>
    </row>
    <row r="90" spans="1:6" x14ac:dyDescent="0.3">
      <c r="A90" t="s">
        <v>420</v>
      </c>
      <c r="B90" s="197">
        <f t="shared" ref="B90:F92" si="5">MIN(B5,B12,B19,B26,B33,B40,B47,B54,B61,B68,B76)</f>
        <v>258.86856</v>
      </c>
      <c r="C90" s="197">
        <f t="shared" si="5"/>
        <v>242.56835714285714</v>
      </c>
      <c r="D90" s="197">
        <f t="shared" si="5"/>
        <v>229.70852222222223</v>
      </c>
      <c r="E90" s="197">
        <f t="shared" si="5"/>
        <v>211.69641666666666</v>
      </c>
      <c r="F90" s="197">
        <f t="shared" si="5"/>
        <v>201.23582666666667</v>
      </c>
    </row>
    <row r="91" spans="1:6" x14ac:dyDescent="0.3">
      <c r="A91" t="s">
        <v>421</v>
      </c>
      <c r="B91" s="197">
        <f t="shared" si="5"/>
        <v>228.26331999999999</v>
      </c>
      <c r="C91" s="197">
        <f t="shared" si="5"/>
        <v>222.00284285714284</v>
      </c>
      <c r="D91" s="197">
        <f t="shared" si="5"/>
        <v>218.40771111111113</v>
      </c>
      <c r="E91" s="197">
        <f t="shared" si="5"/>
        <v>215.70290833333331</v>
      </c>
      <c r="F91" s="197">
        <f t="shared" si="5"/>
        <v>213.67431333333332</v>
      </c>
    </row>
    <row r="92" spans="1:6" x14ac:dyDescent="0.3">
      <c r="A92" t="s">
        <v>422</v>
      </c>
      <c r="B92" s="197">
        <f t="shared" si="5"/>
        <v>253.9282</v>
      </c>
      <c r="C92" s="197">
        <f t="shared" si="5"/>
        <v>253.92818571428572</v>
      </c>
      <c r="D92" s="197">
        <f t="shared" si="5"/>
        <v>253.92818888888888</v>
      </c>
      <c r="E92" s="197">
        <f t="shared" si="5"/>
        <v>253.92819166666669</v>
      </c>
      <c r="F92" s="197">
        <f t="shared" si="5"/>
        <v>253.92819333333333</v>
      </c>
    </row>
    <row r="93" spans="1:6" x14ac:dyDescent="0.3">
      <c r="B93"/>
      <c r="C93"/>
      <c r="D93"/>
      <c r="E93"/>
      <c r="F93"/>
    </row>
    <row r="94" spans="1:6" x14ac:dyDescent="0.3">
      <c r="B94" s="445" t="s">
        <v>419</v>
      </c>
      <c r="C94" s="445"/>
      <c r="D94" s="445"/>
      <c r="E94" s="445"/>
      <c r="F94" s="445"/>
    </row>
    <row r="95" spans="1:6" x14ac:dyDescent="0.3">
      <c r="B95" t="s">
        <v>240</v>
      </c>
      <c r="C95" t="s">
        <v>24</v>
      </c>
      <c r="D95" t="s">
        <v>25</v>
      </c>
      <c r="E95" t="s">
        <v>26</v>
      </c>
      <c r="F95" t="s">
        <v>241</v>
      </c>
    </row>
    <row r="96" spans="1:6" x14ac:dyDescent="0.3">
      <c r="A96" t="s">
        <v>243</v>
      </c>
      <c r="B96" s="197">
        <f>B82-B89</f>
        <v>20.435119999999984</v>
      </c>
      <c r="C96" s="197">
        <f t="shared" ref="C96:F96" si="6">C82-C89</f>
        <v>19.308014285714307</v>
      </c>
      <c r="D96" s="197">
        <f t="shared" si="6"/>
        <v>18.239744444444455</v>
      </c>
      <c r="E96" s="197">
        <f t="shared" si="6"/>
        <v>16.659158333333323</v>
      </c>
      <c r="F96" s="197">
        <f t="shared" si="6"/>
        <v>15.813020000000023</v>
      </c>
    </row>
    <row r="97" spans="1:6" x14ac:dyDescent="0.3">
      <c r="A97" t="s">
        <v>420</v>
      </c>
      <c r="B97" s="197">
        <f t="shared" ref="B97:F99" si="7">B83-B90</f>
        <v>16.233380000000011</v>
      </c>
      <c r="C97" s="197">
        <f t="shared" si="7"/>
        <v>15.689371428571434</v>
      </c>
      <c r="D97" s="197">
        <f t="shared" si="7"/>
        <v>15.204188888888893</v>
      </c>
      <c r="E97" s="197">
        <f t="shared" si="7"/>
        <v>14.498258333333325</v>
      </c>
      <c r="F97" s="197">
        <f t="shared" si="7"/>
        <v>13.995119999999986</v>
      </c>
    </row>
    <row r="98" spans="1:6" x14ac:dyDescent="0.3">
      <c r="A98" t="s">
        <v>421</v>
      </c>
      <c r="B98" s="197">
        <f t="shared" si="7"/>
        <v>12.445760000000007</v>
      </c>
      <c r="C98" s="197">
        <f t="shared" si="7"/>
        <v>11.683600000000041</v>
      </c>
      <c r="D98" s="197">
        <f t="shared" si="7"/>
        <v>11.245933333333312</v>
      </c>
      <c r="E98" s="197">
        <f t="shared" si="7"/>
        <v>10.916658333333345</v>
      </c>
      <c r="F98" s="197">
        <f t="shared" si="7"/>
        <v>10.669693333333356</v>
      </c>
    </row>
    <row r="99" spans="1:6" x14ac:dyDescent="0.3">
      <c r="A99" t="s">
        <v>422</v>
      </c>
      <c r="B99" s="197">
        <f t="shared" si="7"/>
        <v>17.924239999999998</v>
      </c>
      <c r="C99" s="197">
        <f t="shared" si="7"/>
        <v>17.924257142857101</v>
      </c>
      <c r="D99" s="197">
        <f t="shared" si="7"/>
        <v>17.92425555555559</v>
      </c>
      <c r="E99" s="197">
        <f t="shared" si="7"/>
        <v>17.924249999999972</v>
      </c>
      <c r="F99" s="197">
        <f t="shared" si="7"/>
        <v>17.924246666666676</v>
      </c>
    </row>
    <row r="100" spans="1:6" x14ac:dyDescent="0.3">
      <c r="A100" s="194"/>
    </row>
    <row r="101" spans="1:6" x14ac:dyDescent="0.3">
      <c r="A101" s="201"/>
    </row>
    <row r="102" spans="1:6" x14ac:dyDescent="0.3">
      <c r="A102" s="125" t="s">
        <v>265</v>
      </c>
    </row>
    <row r="103" spans="1:6" x14ac:dyDescent="0.3">
      <c r="A103" t="s">
        <v>423</v>
      </c>
    </row>
    <row r="104" spans="1:6" x14ac:dyDescent="0.3">
      <c r="A104" s="81"/>
    </row>
    <row r="111" spans="1:6" x14ac:dyDescent="0.3">
      <c r="A111" s="81"/>
    </row>
    <row r="113" spans="1:1" x14ac:dyDescent="0.3">
      <c r="A113" s="81"/>
    </row>
    <row r="115" spans="1:1" x14ac:dyDescent="0.3">
      <c r="A115" s="81"/>
    </row>
    <row r="117" spans="1:1" x14ac:dyDescent="0.3">
      <c r="A117" s="81"/>
    </row>
    <row r="124" spans="1:1" x14ac:dyDescent="0.3">
      <c r="A124" s="81"/>
    </row>
    <row r="126" spans="1:1" x14ac:dyDescent="0.3">
      <c r="A126" s="81"/>
    </row>
    <row r="128" spans="1:1" x14ac:dyDescent="0.3">
      <c r="A128" s="81"/>
    </row>
    <row r="130" spans="1:1" x14ac:dyDescent="0.3">
      <c r="A130" s="81"/>
    </row>
    <row r="132" spans="1:1" x14ac:dyDescent="0.3">
      <c r="A132" s="125"/>
    </row>
    <row r="138" spans="1:1" x14ac:dyDescent="0.3">
      <c r="A138" s="136"/>
    </row>
    <row r="139" spans="1:1" x14ac:dyDescent="0.3">
      <c r="A139" s="30"/>
    </row>
    <row r="140" spans="1:1" x14ac:dyDescent="0.3">
      <c r="A140" s="30"/>
    </row>
    <row r="143" spans="1:1" x14ac:dyDescent="0.3">
      <c r="A143" s="81"/>
    </row>
    <row r="145" spans="1:1" x14ac:dyDescent="0.3">
      <c r="A145" s="81"/>
    </row>
  </sheetData>
  <mergeCells count="14">
    <mergeCell ref="B73:F73"/>
    <mergeCell ref="B80:F80"/>
    <mergeCell ref="B87:F87"/>
    <mergeCell ref="B94:F94"/>
    <mergeCell ref="B2:F2"/>
    <mergeCell ref="B9:F9"/>
    <mergeCell ref="B16:F16"/>
    <mergeCell ref="B23:F23"/>
    <mergeCell ref="B30:F30"/>
    <mergeCell ref="B37:F37"/>
    <mergeCell ref="B44:F44"/>
    <mergeCell ref="B51:F51"/>
    <mergeCell ref="B58:F58"/>
    <mergeCell ref="B65:F65"/>
  </mergeCells>
  <hyperlinks>
    <hyperlink ref="A102" r:id="rId1" xr:uid="{9A911097-8A41-4006-BA27-401AC4F16575}"/>
  </hyperlinks>
  <pageMargins left="0.7" right="0.7" top="0.75" bottom="0.75" header="0.3" footer="0.3"/>
  <rowBreaks count="1" manualBreakCount="1">
    <brk id="66"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6BDB6-DCD7-4645-BAC1-64771CAD386D}">
  <dimension ref="A1:J17"/>
  <sheetViews>
    <sheetView workbookViewId="0">
      <selection activeCell="A22" sqref="A22"/>
    </sheetView>
  </sheetViews>
  <sheetFormatPr defaultRowHeight="14.4" x14ac:dyDescent="0.3"/>
  <cols>
    <col min="1" max="1" width="55" bestFit="1" customWidth="1"/>
    <col min="6" max="6" width="9.109375" customWidth="1"/>
    <col min="10" max="10" width="76.109375" bestFit="1" customWidth="1"/>
  </cols>
  <sheetData>
    <row r="1" spans="1:10" x14ac:dyDescent="0.3">
      <c r="A1" s="51" t="s">
        <v>470</v>
      </c>
    </row>
    <row r="2" spans="1:10" x14ac:dyDescent="0.3">
      <c r="B2" s="445" t="s">
        <v>363</v>
      </c>
      <c r="C2" s="445"/>
      <c r="D2" s="445"/>
      <c r="E2" s="445"/>
      <c r="F2" s="445"/>
      <c r="G2" s="445"/>
      <c r="H2" s="445"/>
      <c r="I2" s="445"/>
    </row>
    <row r="3" spans="1:10" x14ac:dyDescent="0.3">
      <c r="B3" s="173">
        <v>1</v>
      </c>
      <c r="C3" s="173">
        <v>2</v>
      </c>
      <c r="D3" s="173">
        <v>3</v>
      </c>
      <c r="E3" s="173">
        <v>4</v>
      </c>
      <c r="F3" s="173">
        <v>5</v>
      </c>
      <c r="G3" s="173">
        <v>6</v>
      </c>
      <c r="H3" s="173">
        <v>7</v>
      </c>
      <c r="I3" s="173">
        <v>8</v>
      </c>
      <c r="J3" s="51" t="s">
        <v>364</v>
      </c>
    </row>
    <row r="4" spans="1:10" x14ac:dyDescent="0.3">
      <c r="A4" t="s">
        <v>457</v>
      </c>
      <c r="B4" s="126">
        <v>26850</v>
      </c>
      <c r="C4" s="126">
        <v>30700</v>
      </c>
      <c r="D4" s="126">
        <v>34550</v>
      </c>
      <c r="E4" s="126">
        <v>38350</v>
      </c>
      <c r="F4" s="126">
        <v>41450</v>
      </c>
      <c r="G4" s="126">
        <v>4450</v>
      </c>
      <c r="H4" s="126">
        <v>50040</v>
      </c>
      <c r="I4" s="126">
        <v>55720</v>
      </c>
      <c r="J4" t="s">
        <v>365</v>
      </c>
    </row>
    <row r="5" spans="1:10" x14ac:dyDescent="0.3">
      <c r="A5" t="s">
        <v>458</v>
      </c>
      <c r="B5" s="126">
        <v>22900</v>
      </c>
      <c r="C5" s="126">
        <v>26150</v>
      </c>
      <c r="D5" s="126">
        <v>29400</v>
      </c>
      <c r="E5" s="126">
        <v>33000</v>
      </c>
      <c r="F5" s="126">
        <v>38680</v>
      </c>
      <c r="G5" s="126">
        <v>44360</v>
      </c>
      <c r="H5" s="126">
        <v>50040</v>
      </c>
      <c r="I5" s="126">
        <v>55720</v>
      </c>
      <c r="J5" t="s">
        <v>366</v>
      </c>
    </row>
    <row r="6" spans="1:10" x14ac:dyDescent="0.3">
      <c r="A6" t="s">
        <v>467</v>
      </c>
      <c r="B6" s="126">
        <v>24350</v>
      </c>
      <c r="C6" s="126">
        <v>27800</v>
      </c>
      <c r="D6" s="126">
        <v>31300</v>
      </c>
      <c r="E6" s="126">
        <v>34750</v>
      </c>
      <c r="F6" s="126">
        <v>38680</v>
      </c>
      <c r="G6" s="126">
        <v>44360</v>
      </c>
      <c r="H6" s="126">
        <v>50040</v>
      </c>
      <c r="I6" s="126">
        <v>55720</v>
      </c>
      <c r="J6" t="s">
        <v>367</v>
      </c>
    </row>
    <row r="7" spans="1:10" x14ac:dyDescent="0.3">
      <c r="A7" t="s">
        <v>459</v>
      </c>
      <c r="B7" s="126">
        <v>29250</v>
      </c>
      <c r="C7" s="126">
        <v>33400</v>
      </c>
      <c r="D7" s="126">
        <v>37600</v>
      </c>
      <c r="E7" s="126">
        <v>41750</v>
      </c>
      <c r="F7" s="126">
        <v>45100</v>
      </c>
      <c r="G7" s="126">
        <v>48450</v>
      </c>
      <c r="H7" s="126">
        <v>51800</v>
      </c>
      <c r="I7" s="126">
        <v>55720</v>
      </c>
      <c r="J7" t="s">
        <v>368</v>
      </c>
    </row>
    <row r="8" spans="1:10" x14ac:dyDescent="0.3">
      <c r="A8" t="s">
        <v>460</v>
      </c>
      <c r="B8" s="126">
        <v>30950</v>
      </c>
      <c r="C8" s="126">
        <v>35400</v>
      </c>
      <c r="D8" s="126">
        <v>39800</v>
      </c>
      <c r="E8" s="126">
        <v>44200</v>
      </c>
      <c r="F8" s="126">
        <v>47750</v>
      </c>
      <c r="G8" s="126">
        <v>51300</v>
      </c>
      <c r="H8" s="126">
        <v>54850</v>
      </c>
      <c r="I8" s="126">
        <v>58350</v>
      </c>
      <c r="J8" t="s">
        <v>369</v>
      </c>
    </row>
    <row r="9" spans="1:10" x14ac:dyDescent="0.3">
      <c r="A9" t="s">
        <v>461</v>
      </c>
      <c r="B9" s="126">
        <v>32550</v>
      </c>
      <c r="C9" s="126">
        <v>37200</v>
      </c>
      <c r="D9" s="126">
        <v>41850</v>
      </c>
      <c r="E9" s="126">
        <v>46450</v>
      </c>
      <c r="F9" s="126">
        <v>50200</v>
      </c>
      <c r="G9" s="126">
        <v>53900</v>
      </c>
      <c r="H9" s="126">
        <v>57600</v>
      </c>
      <c r="I9" s="126">
        <v>61350</v>
      </c>
      <c r="J9" t="s">
        <v>370</v>
      </c>
    </row>
    <row r="10" spans="1:10" x14ac:dyDescent="0.3">
      <c r="A10" t="s">
        <v>462</v>
      </c>
      <c r="B10" s="126">
        <v>29550</v>
      </c>
      <c r="C10" s="126">
        <v>33800</v>
      </c>
      <c r="D10" s="126">
        <v>38000</v>
      </c>
      <c r="E10" s="126">
        <v>42200</v>
      </c>
      <c r="F10" s="126">
        <v>45600</v>
      </c>
      <c r="G10" s="126">
        <v>49000</v>
      </c>
      <c r="H10" s="126">
        <v>52350</v>
      </c>
      <c r="I10" s="126">
        <v>55750</v>
      </c>
      <c r="J10" t="s">
        <v>371</v>
      </c>
    </row>
    <row r="11" spans="1:10" x14ac:dyDescent="0.3">
      <c r="A11" t="s">
        <v>463</v>
      </c>
      <c r="B11" s="126">
        <v>29050</v>
      </c>
      <c r="C11" s="126">
        <v>33200</v>
      </c>
      <c r="D11" s="126">
        <v>37350</v>
      </c>
      <c r="E11" s="126">
        <v>41500</v>
      </c>
      <c r="F11" s="126">
        <v>44850</v>
      </c>
      <c r="G11" s="126">
        <v>48150</v>
      </c>
      <c r="H11" s="126">
        <v>51500</v>
      </c>
      <c r="I11" s="126">
        <v>55720</v>
      </c>
      <c r="J11" t="s">
        <v>372</v>
      </c>
    </row>
    <row r="12" spans="1:10" x14ac:dyDescent="0.3">
      <c r="A12" t="s">
        <v>464</v>
      </c>
      <c r="B12" s="126">
        <v>25800</v>
      </c>
      <c r="C12" s="126">
        <v>29450</v>
      </c>
      <c r="D12" s="126">
        <v>33150</v>
      </c>
      <c r="E12" s="126">
        <v>36800</v>
      </c>
      <c r="F12" s="126">
        <v>39750</v>
      </c>
      <c r="G12" s="126">
        <v>44360</v>
      </c>
      <c r="H12" s="126">
        <v>50040</v>
      </c>
      <c r="I12" s="126">
        <v>55720</v>
      </c>
      <c r="J12" t="s">
        <v>373</v>
      </c>
    </row>
    <row r="13" spans="1:10" x14ac:dyDescent="0.3">
      <c r="A13" t="s">
        <v>465</v>
      </c>
      <c r="B13" s="126">
        <v>29300</v>
      </c>
      <c r="C13" s="126">
        <v>33500</v>
      </c>
      <c r="D13" s="126">
        <v>37700</v>
      </c>
      <c r="E13" s="126">
        <v>41850</v>
      </c>
      <c r="F13" s="126">
        <v>45200</v>
      </c>
      <c r="G13" s="126">
        <v>48550</v>
      </c>
      <c r="H13" s="126">
        <v>51900</v>
      </c>
      <c r="I13" s="126">
        <v>55720</v>
      </c>
      <c r="J13" t="s">
        <v>374</v>
      </c>
    </row>
    <row r="14" spans="1:10" x14ac:dyDescent="0.3">
      <c r="A14" t="s">
        <v>466</v>
      </c>
      <c r="B14" s="126">
        <v>20500</v>
      </c>
      <c r="C14" s="126">
        <v>23400</v>
      </c>
      <c r="D14" s="126">
        <v>27320</v>
      </c>
      <c r="E14" s="126">
        <v>33000</v>
      </c>
      <c r="F14" s="126">
        <v>38680</v>
      </c>
      <c r="G14" s="126">
        <v>44360</v>
      </c>
      <c r="H14" s="126">
        <v>50040</v>
      </c>
      <c r="I14" s="126">
        <v>55720</v>
      </c>
      <c r="J14" t="s">
        <v>375</v>
      </c>
    </row>
    <row r="16" spans="1:10" x14ac:dyDescent="0.3">
      <c r="A16" s="125" t="s">
        <v>468</v>
      </c>
    </row>
    <row r="17" spans="1:1" x14ac:dyDescent="0.3">
      <c r="A17" t="s">
        <v>469</v>
      </c>
    </row>
  </sheetData>
  <mergeCells count="1">
    <mergeCell ref="B2:I2"/>
  </mergeCells>
  <hyperlinks>
    <hyperlink ref="A16" r:id="rId1" display="https://www.huduser.gov/portal/datasets/home-datasets/files/HTF_IncomeLmts_State_NJ_2026.pdf" xr:uid="{C383DA9B-7B04-4190-B525-9AAD584D9148}"/>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0A368-9951-4901-BD0B-B0150129FD18}">
  <dimension ref="A1:H56"/>
  <sheetViews>
    <sheetView workbookViewId="0">
      <selection activeCell="H9" sqref="H9:H11"/>
    </sheetView>
  </sheetViews>
  <sheetFormatPr defaultRowHeight="14.4" x14ac:dyDescent="0.3"/>
  <cols>
    <col min="1" max="1" width="22" bestFit="1" customWidth="1"/>
    <col min="2" max="2" width="10.33203125" customWidth="1"/>
    <col min="3" max="6" width="10.33203125" bestFit="1" customWidth="1"/>
    <col min="8" max="8" width="21.88671875" bestFit="1" customWidth="1"/>
  </cols>
  <sheetData>
    <row r="1" spans="1:8" x14ac:dyDescent="0.3">
      <c r="A1" s="51" t="s">
        <v>357</v>
      </c>
    </row>
    <row r="3" spans="1:8" x14ac:dyDescent="0.3">
      <c r="A3" s="9" t="s">
        <v>358</v>
      </c>
      <c r="B3" s="61" t="s">
        <v>22</v>
      </c>
      <c r="C3" s="62" t="s">
        <v>135</v>
      </c>
      <c r="D3" s="52" t="s">
        <v>24</v>
      </c>
      <c r="E3" s="54" t="s">
        <v>25</v>
      </c>
      <c r="F3" s="54" t="s">
        <v>26</v>
      </c>
      <c r="H3" t="s">
        <v>358</v>
      </c>
    </row>
    <row r="4" spans="1:8" x14ac:dyDescent="0.3">
      <c r="A4" s="70" t="s">
        <v>137</v>
      </c>
      <c r="B4" s="195">
        <f>ROUNDUP(C4*0.75,0)</f>
        <v>34</v>
      </c>
      <c r="C4" s="195">
        <v>45</v>
      </c>
      <c r="D4" s="195">
        <v>61</v>
      </c>
      <c r="E4" s="195">
        <v>73</v>
      </c>
      <c r="F4" s="195">
        <v>93</v>
      </c>
      <c r="H4" t="s">
        <v>359</v>
      </c>
    </row>
    <row r="5" spans="1:8" x14ac:dyDescent="0.3">
      <c r="A5" s="70" t="s">
        <v>138</v>
      </c>
      <c r="B5" s="195">
        <f t="shared" ref="B5:B11" si="0">ROUNDUP(C5*0.75,0)</f>
        <v>54</v>
      </c>
      <c r="C5" s="195">
        <v>71</v>
      </c>
      <c r="D5" s="195">
        <v>96</v>
      </c>
      <c r="E5" s="195">
        <v>115</v>
      </c>
      <c r="F5" s="195">
        <v>145</v>
      </c>
      <c r="H5" t="s">
        <v>360</v>
      </c>
    </row>
    <row r="6" spans="1:8" x14ac:dyDescent="0.3">
      <c r="A6" s="70" t="s">
        <v>139</v>
      </c>
      <c r="B6" s="195">
        <f t="shared" si="0"/>
        <v>5</v>
      </c>
      <c r="C6" s="195">
        <v>6</v>
      </c>
      <c r="D6" s="195">
        <v>8</v>
      </c>
      <c r="E6" s="195">
        <v>10</v>
      </c>
      <c r="F6" s="195">
        <v>13</v>
      </c>
      <c r="H6" t="s">
        <v>361</v>
      </c>
    </row>
    <row r="7" spans="1:8" x14ac:dyDescent="0.3">
      <c r="A7" s="70" t="s">
        <v>140</v>
      </c>
      <c r="B7" s="195">
        <f t="shared" si="0"/>
        <v>11</v>
      </c>
      <c r="C7" s="195">
        <v>14</v>
      </c>
      <c r="D7" s="195">
        <v>18</v>
      </c>
      <c r="E7" s="195">
        <v>24</v>
      </c>
      <c r="F7" s="195">
        <v>30</v>
      </c>
      <c r="H7" t="s">
        <v>362</v>
      </c>
    </row>
    <row r="8" spans="1:8" x14ac:dyDescent="0.3">
      <c r="A8" s="70" t="s">
        <v>141</v>
      </c>
      <c r="B8" s="195">
        <f t="shared" si="0"/>
        <v>36</v>
      </c>
      <c r="C8" s="195">
        <v>48</v>
      </c>
      <c r="D8" s="195">
        <v>62</v>
      </c>
      <c r="E8" s="195">
        <v>83</v>
      </c>
      <c r="F8" s="195">
        <v>103</v>
      </c>
    </row>
    <row r="9" spans="1:8" x14ac:dyDescent="0.3">
      <c r="A9" s="70" t="s">
        <v>142</v>
      </c>
      <c r="B9" s="195">
        <f t="shared" si="0"/>
        <v>6</v>
      </c>
      <c r="C9" s="195">
        <v>7</v>
      </c>
      <c r="D9" s="195">
        <v>9</v>
      </c>
      <c r="E9" s="195">
        <v>13</v>
      </c>
      <c r="F9" s="195">
        <v>16</v>
      </c>
      <c r="H9" s="194" t="s">
        <v>187</v>
      </c>
    </row>
    <row r="10" spans="1:8" x14ac:dyDescent="0.3">
      <c r="A10" s="70" t="s">
        <v>143</v>
      </c>
      <c r="B10" s="195">
        <f t="shared" si="0"/>
        <v>13</v>
      </c>
      <c r="C10" s="195">
        <v>17</v>
      </c>
      <c r="D10" s="195">
        <v>22</v>
      </c>
      <c r="E10" s="195">
        <v>29</v>
      </c>
      <c r="F10" s="195">
        <v>36</v>
      </c>
      <c r="H10" s="194" t="s">
        <v>402</v>
      </c>
    </row>
    <row r="11" spans="1:8" x14ac:dyDescent="0.3">
      <c r="A11" s="70" t="s">
        <v>144</v>
      </c>
      <c r="B11" s="195">
        <f t="shared" si="0"/>
        <v>19</v>
      </c>
      <c r="C11" s="195">
        <v>25</v>
      </c>
      <c r="D11" s="195">
        <v>33</v>
      </c>
      <c r="E11" s="195">
        <v>44</v>
      </c>
      <c r="F11" s="195">
        <v>54</v>
      </c>
      <c r="H11" s="194" t="s">
        <v>405</v>
      </c>
    </row>
    <row r="14" spans="1:8" x14ac:dyDescent="0.3">
      <c r="A14" s="9" t="s">
        <v>359</v>
      </c>
      <c r="B14" s="61" t="s">
        <v>22</v>
      </c>
      <c r="C14" s="62" t="s">
        <v>135</v>
      </c>
      <c r="D14" s="52" t="s">
        <v>24</v>
      </c>
      <c r="E14" s="54" t="s">
        <v>25</v>
      </c>
      <c r="F14" s="54" t="s">
        <v>26</v>
      </c>
    </row>
    <row r="15" spans="1:8" x14ac:dyDescent="0.3">
      <c r="A15" s="70" t="s">
        <v>137</v>
      </c>
      <c r="B15" s="195">
        <f>ROUNDUP(C15*0.75,0)</f>
        <v>30</v>
      </c>
      <c r="C15" s="195">
        <v>40</v>
      </c>
      <c r="D15" s="195">
        <v>51</v>
      </c>
      <c r="E15" s="195">
        <v>68</v>
      </c>
      <c r="F15" s="195">
        <v>84</v>
      </c>
    </row>
    <row r="16" spans="1:8" x14ac:dyDescent="0.3">
      <c r="A16" s="70" t="s">
        <v>138</v>
      </c>
      <c r="B16" s="195">
        <f t="shared" ref="B16:B22" si="1">ROUNDUP(C16*0.75,0)</f>
        <v>47</v>
      </c>
      <c r="C16" s="195">
        <v>62</v>
      </c>
      <c r="D16" s="195">
        <v>79</v>
      </c>
      <c r="E16" s="195">
        <v>106</v>
      </c>
      <c r="F16" s="195">
        <v>132</v>
      </c>
    </row>
    <row r="17" spans="1:6" x14ac:dyDescent="0.3">
      <c r="A17" s="70" t="s">
        <v>139</v>
      </c>
      <c r="B17" s="195">
        <f t="shared" si="1"/>
        <v>5</v>
      </c>
      <c r="C17" s="195">
        <v>6</v>
      </c>
      <c r="D17" s="195">
        <v>8</v>
      </c>
      <c r="E17" s="195">
        <v>10</v>
      </c>
      <c r="F17" s="195">
        <v>13</v>
      </c>
    </row>
    <row r="18" spans="1:6" x14ac:dyDescent="0.3">
      <c r="A18" s="70" t="s">
        <v>140</v>
      </c>
      <c r="B18" s="195">
        <f t="shared" si="1"/>
        <v>11</v>
      </c>
      <c r="C18" s="195">
        <v>14</v>
      </c>
      <c r="D18" s="195">
        <v>18</v>
      </c>
      <c r="E18" s="195">
        <v>24</v>
      </c>
      <c r="F18" s="195">
        <v>30</v>
      </c>
    </row>
    <row r="19" spans="1:6" x14ac:dyDescent="0.3">
      <c r="A19" s="70" t="s">
        <v>141</v>
      </c>
      <c r="B19" s="195">
        <f t="shared" si="1"/>
        <v>36</v>
      </c>
      <c r="C19" s="195">
        <v>48</v>
      </c>
      <c r="D19" s="195">
        <v>62</v>
      </c>
      <c r="E19" s="195">
        <v>83</v>
      </c>
      <c r="F19" s="195">
        <v>103</v>
      </c>
    </row>
    <row r="20" spans="1:6" x14ac:dyDescent="0.3">
      <c r="A20" s="70" t="s">
        <v>142</v>
      </c>
      <c r="B20" s="195">
        <f t="shared" si="1"/>
        <v>6</v>
      </c>
      <c r="C20" s="195">
        <v>7</v>
      </c>
      <c r="D20" s="195">
        <v>9</v>
      </c>
      <c r="E20" s="195">
        <v>13</v>
      </c>
      <c r="F20" s="195">
        <v>16</v>
      </c>
    </row>
    <row r="21" spans="1:6" x14ac:dyDescent="0.3">
      <c r="A21" s="70" t="s">
        <v>143</v>
      </c>
      <c r="B21" s="195">
        <f t="shared" si="1"/>
        <v>13</v>
      </c>
      <c r="C21" s="195">
        <v>17</v>
      </c>
      <c r="D21" s="195">
        <v>22</v>
      </c>
      <c r="E21" s="195">
        <v>29</v>
      </c>
      <c r="F21" s="195">
        <v>36</v>
      </c>
    </row>
    <row r="22" spans="1:6" x14ac:dyDescent="0.3">
      <c r="A22" s="70" t="s">
        <v>144</v>
      </c>
      <c r="B22" s="195">
        <f t="shared" si="1"/>
        <v>12</v>
      </c>
      <c r="C22" s="195">
        <v>15</v>
      </c>
      <c r="D22" s="195">
        <v>19</v>
      </c>
      <c r="E22" s="195">
        <v>25</v>
      </c>
      <c r="F22" s="195">
        <v>31</v>
      </c>
    </row>
    <row r="23" spans="1:6" x14ac:dyDescent="0.3">
      <c r="A23" s="137"/>
      <c r="B23" s="138"/>
      <c r="C23" s="138"/>
      <c r="D23" s="138"/>
      <c r="E23" s="138"/>
      <c r="F23" s="138"/>
    </row>
    <row r="25" spans="1:6" x14ac:dyDescent="0.3">
      <c r="A25" s="9" t="s">
        <v>360</v>
      </c>
      <c r="B25" s="61" t="s">
        <v>22</v>
      </c>
      <c r="C25" s="62" t="s">
        <v>135</v>
      </c>
      <c r="D25" s="52" t="s">
        <v>24</v>
      </c>
      <c r="E25" s="54" t="s">
        <v>25</v>
      </c>
      <c r="F25" s="54" t="s">
        <v>26</v>
      </c>
    </row>
    <row r="26" spans="1:6" x14ac:dyDescent="0.3">
      <c r="A26" s="70" t="s">
        <v>137</v>
      </c>
      <c r="B26" s="195">
        <f>ROUNDUP(C26*0.75,0)</f>
        <v>26</v>
      </c>
      <c r="C26" s="195">
        <v>34</v>
      </c>
      <c r="D26" s="195">
        <v>46</v>
      </c>
      <c r="E26" s="195">
        <v>62</v>
      </c>
      <c r="F26" s="195">
        <v>77</v>
      </c>
    </row>
    <row r="27" spans="1:6" x14ac:dyDescent="0.3">
      <c r="A27" s="70" t="s">
        <v>138</v>
      </c>
      <c r="B27" s="195">
        <f t="shared" ref="B27:B33" si="2">ROUNDUP(C27*0.75,0)</f>
        <v>41</v>
      </c>
      <c r="C27" s="195">
        <v>54</v>
      </c>
      <c r="D27" s="195">
        <v>72</v>
      </c>
      <c r="E27" s="195">
        <v>97</v>
      </c>
      <c r="F27" s="195">
        <v>121</v>
      </c>
    </row>
    <row r="28" spans="1:6" x14ac:dyDescent="0.3">
      <c r="A28" s="70" t="s">
        <v>139</v>
      </c>
      <c r="B28" s="195">
        <f t="shared" si="2"/>
        <v>5</v>
      </c>
      <c r="C28" s="195">
        <v>6</v>
      </c>
      <c r="D28" s="195">
        <v>8</v>
      </c>
      <c r="E28" s="195">
        <v>10</v>
      </c>
      <c r="F28" s="195">
        <v>13</v>
      </c>
    </row>
    <row r="29" spans="1:6" x14ac:dyDescent="0.3">
      <c r="A29" s="70" t="s">
        <v>140</v>
      </c>
      <c r="B29" s="195">
        <f t="shared" si="2"/>
        <v>11</v>
      </c>
      <c r="C29" s="195">
        <v>14</v>
      </c>
      <c r="D29" s="195">
        <v>18</v>
      </c>
      <c r="E29" s="195">
        <v>24</v>
      </c>
      <c r="F29" s="195">
        <v>30</v>
      </c>
    </row>
    <row r="30" spans="1:6" x14ac:dyDescent="0.3">
      <c r="A30" s="70" t="s">
        <v>141</v>
      </c>
      <c r="B30" s="195">
        <f t="shared" si="2"/>
        <v>36</v>
      </c>
      <c r="C30" s="195">
        <v>48</v>
      </c>
      <c r="D30" s="195">
        <v>62</v>
      </c>
      <c r="E30" s="195">
        <v>83</v>
      </c>
      <c r="F30" s="195">
        <v>103</v>
      </c>
    </row>
    <row r="31" spans="1:6" x14ac:dyDescent="0.3">
      <c r="A31" s="70" t="s">
        <v>142</v>
      </c>
      <c r="B31" s="195">
        <f t="shared" si="2"/>
        <v>6</v>
      </c>
      <c r="C31" s="195">
        <v>7</v>
      </c>
      <c r="D31" s="195">
        <v>9</v>
      </c>
      <c r="E31" s="195">
        <v>13</v>
      </c>
      <c r="F31" s="195">
        <v>16</v>
      </c>
    </row>
    <row r="32" spans="1:6" x14ac:dyDescent="0.3">
      <c r="A32" s="70" t="s">
        <v>143</v>
      </c>
      <c r="B32" s="195">
        <f t="shared" si="2"/>
        <v>13</v>
      </c>
      <c r="C32" s="195">
        <v>17</v>
      </c>
      <c r="D32" s="195">
        <v>22</v>
      </c>
      <c r="E32" s="195">
        <v>29</v>
      </c>
      <c r="F32" s="195">
        <v>36</v>
      </c>
    </row>
    <row r="33" spans="1:6" x14ac:dyDescent="0.3">
      <c r="A33" s="70" t="s">
        <v>144</v>
      </c>
      <c r="B33" s="195">
        <f t="shared" si="2"/>
        <v>12</v>
      </c>
      <c r="C33" s="195">
        <v>15</v>
      </c>
      <c r="D33" s="195">
        <v>19</v>
      </c>
      <c r="E33" s="195">
        <v>25</v>
      </c>
      <c r="F33" s="195">
        <v>31</v>
      </c>
    </row>
    <row r="36" spans="1:6" x14ac:dyDescent="0.3">
      <c r="A36" s="9" t="s">
        <v>361</v>
      </c>
      <c r="B36" s="61" t="s">
        <v>22</v>
      </c>
      <c r="C36" s="62" t="s">
        <v>135</v>
      </c>
      <c r="D36" s="52" t="s">
        <v>24</v>
      </c>
      <c r="E36" s="54" t="s">
        <v>25</v>
      </c>
      <c r="F36" s="54" t="s">
        <v>26</v>
      </c>
    </row>
    <row r="37" spans="1:6" x14ac:dyDescent="0.3">
      <c r="A37" s="70" t="s">
        <v>137</v>
      </c>
      <c r="B37" s="195">
        <f>ROUNDUP(C37*0.75,0)</f>
        <v>28</v>
      </c>
      <c r="C37" s="195">
        <v>37</v>
      </c>
      <c r="D37" s="195">
        <v>49</v>
      </c>
      <c r="E37" s="195">
        <v>65</v>
      </c>
      <c r="F37" s="195">
        <v>80</v>
      </c>
    </row>
    <row r="38" spans="1:6" x14ac:dyDescent="0.3">
      <c r="A38" s="70" t="s">
        <v>138</v>
      </c>
      <c r="B38" s="195">
        <f t="shared" ref="B38:B44" si="3">ROUNDUP(C38*0.75,0)</f>
        <v>44</v>
      </c>
      <c r="C38" s="195">
        <v>58</v>
      </c>
      <c r="D38" s="195">
        <v>76</v>
      </c>
      <c r="E38" s="195">
        <v>102</v>
      </c>
      <c r="F38" s="195">
        <v>125</v>
      </c>
    </row>
    <row r="39" spans="1:6" x14ac:dyDescent="0.3">
      <c r="A39" s="70" t="s">
        <v>139</v>
      </c>
      <c r="B39" s="195">
        <f t="shared" si="3"/>
        <v>5</v>
      </c>
      <c r="C39" s="195">
        <v>6</v>
      </c>
      <c r="D39" s="195">
        <v>8</v>
      </c>
      <c r="E39" s="195">
        <v>10</v>
      </c>
      <c r="F39" s="195">
        <v>13</v>
      </c>
    </row>
    <row r="40" spans="1:6" x14ac:dyDescent="0.3">
      <c r="A40" s="70" t="s">
        <v>140</v>
      </c>
      <c r="B40" s="195">
        <f t="shared" si="3"/>
        <v>11</v>
      </c>
      <c r="C40" s="195">
        <v>14</v>
      </c>
      <c r="D40" s="195">
        <v>18</v>
      </c>
      <c r="E40" s="195">
        <v>24</v>
      </c>
      <c r="F40" s="195">
        <v>30</v>
      </c>
    </row>
    <row r="41" spans="1:6" x14ac:dyDescent="0.3">
      <c r="A41" s="70" t="s">
        <v>141</v>
      </c>
      <c r="B41" s="195">
        <f t="shared" si="3"/>
        <v>36</v>
      </c>
      <c r="C41" s="195">
        <v>48</v>
      </c>
      <c r="D41" s="195">
        <v>62</v>
      </c>
      <c r="E41" s="195">
        <v>83</v>
      </c>
      <c r="F41" s="195">
        <v>103</v>
      </c>
    </row>
    <row r="42" spans="1:6" x14ac:dyDescent="0.3">
      <c r="A42" s="70" t="s">
        <v>142</v>
      </c>
      <c r="B42" s="195">
        <f t="shared" si="3"/>
        <v>6</v>
      </c>
      <c r="C42" s="195">
        <v>7</v>
      </c>
      <c r="D42" s="195">
        <v>9</v>
      </c>
      <c r="E42" s="195">
        <v>13</v>
      </c>
      <c r="F42" s="195">
        <v>16</v>
      </c>
    </row>
    <row r="43" spans="1:6" x14ac:dyDescent="0.3">
      <c r="A43" s="70" t="s">
        <v>143</v>
      </c>
      <c r="B43" s="195">
        <f t="shared" si="3"/>
        <v>13</v>
      </c>
      <c r="C43" s="195">
        <v>17</v>
      </c>
      <c r="D43" s="195">
        <v>22</v>
      </c>
      <c r="E43" s="195">
        <v>29</v>
      </c>
      <c r="F43" s="195">
        <v>36</v>
      </c>
    </row>
    <row r="44" spans="1:6" x14ac:dyDescent="0.3">
      <c r="A44" s="70" t="s">
        <v>144</v>
      </c>
      <c r="B44" s="195">
        <f t="shared" si="3"/>
        <v>10</v>
      </c>
      <c r="C44" s="195">
        <v>13</v>
      </c>
      <c r="D44" s="195">
        <v>17</v>
      </c>
      <c r="E44" s="195">
        <v>23</v>
      </c>
      <c r="F44" s="195">
        <v>29</v>
      </c>
    </row>
    <row r="45" spans="1:6" x14ac:dyDescent="0.3">
      <c r="C45" s="139"/>
    </row>
    <row r="46" spans="1:6" x14ac:dyDescent="0.3">
      <c r="A46" s="9" t="s">
        <v>362</v>
      </c>
      <c r="B46" s="61" t="s">
        <v>22</v>
      </c>
      <c r="C46" s="62" t="s">
        <v>135</v>
      </c>
      <c r="D46" s="52" t="s">
        <v>24</v>
      </c>
      <c r="E46" s="54" t="s">
        <v>25</v>
      </c>
      <c r="F46" s="54" t="s">
        <v>26</v>
      </c>
    </row>
    <row r="47" spans="1:6" x14ac:dyDescent="0.3">
      <c r="A47" s="70" t="s">
        <v>137</v>
      </c>
      <c r="B47" s="195">
        <f>ROUNDUP(C47*0.75,0)</f>
        <v>27</v>
      </c>
      <c r="C47" s="195">
        <v>35</v>
      </c>
      <c r="D47" s="195">
        <v>40</v>
      </c>
      <c r="E47" s="195">
        <v>48</v>
      </c>
      <c r="F47" s="195">
        <v>58</v>
      </c>
    </row>
    <row r="48" spans="1:6" x14ac:dyDescent="0.3">
      <c r="A48" s="70" t="s">
        <v>138</v>
      </c>
      <c r="B48" s="195">
        <f t="shared" ref="B48:B54" si="4">ROUNDUP(C48*0.75,0)</f>
        <v>37</v>
      </c>
      <c r="C48" s="195">
        <v>49</v>
      </c>
      <c r="D48" s="195">
        <v>60</v>
      </c>
      <c r="E48" s="195">
        <v>73</v>
      </c>
      <c r="F48" s="195">
        <v>90</v>
      </c>
    </row>
    <row r="49" spans="1:6" x14ac:dyDescent="0.3">
      <c r="A49" s="70" t="s">
        <v>139</v>
      </c>
      <c r="B49" s="195">
        <f t="shared" si="4"/>
        <v>6</v>
      </c>
      <c r="C49" s="195">
        <v>7</v>
      </c>
      <c r="D49" s="195">
        <v>9</v>
      </c>
      <c r="E49" s="195">
        <v>13</v>
      </c>
      <c r="F49" s="195">
        <v>16</v>
      </c>
    </row>
    <row r="50" spans="1:6" x14ac:dyDescent="0.3">
      <c r="A50" s="70" t="s">
        <v>140</v>
      </c>
      <c r="B50" s="195">
        <f t="shared" si="4"/>
        <v>11</v>
      </c>
      <c r="C50" s="195">
        <v>14</v>
      </c>
      <c r="D50" s="195">
        <v>18</v>
      </c>
      <c r="E50" s="195">
        <v>24</v>
      </c>
      <c r="F50" s="195">
        <v>30</v>
      </c>
    </row>
    <row r="51" spans="1:6" x14ac:dyDescent="0.3">
      <c r="A51" s="70" t="s">
        <v>141</v>
      </c>
      <c r="B51" s="195">
        <f t="shared" si="4"/>
        <v>36</v>
      </c>
      <c r="C51" s="195">
        <v>48</v>
      </c>
      <c r="D51" s="195">
        <v>62</v>
      </c>
      <c r="E51" s="195">
        <v>83</v>
      </c>
      <c r="F51" s="195">
        <v>103</v>
      </c>
    </row>
    <row r="52" spans="1:6" x14ac:dyDescent="0.3">
      <c r="A52" s="70" t="s">
        <v>142</v>
      </c>
      <c r="B52" s="195">
        <f t="shared" si="4"/>
        <v>6</v>
      </c>
      <c r="C52" s="195">
        <v>7</v>
      </c>
      <c r="D52" s="195">
        <v>9</v>
      </c>
      <c r="E52" s="195">
        <v>13</v>
      </c>
      <c r="F52" s="195">
        <v>16</v>
      </c>
    </row>
    <row r="53" spans="1:6" x14ac:dyDescent="0.3">
      <c r="A53" s="70" t="s">
        <v>143</v>
      </c>
      <c r="B53" s="195">
        <f t="shared" si="4"/>
        <v>11</v>
      </c>
      <c r="C53" s="195">
        <v>14</v>
      </c>
      <c r="D53" s="195">
        <v>18</v>
      </c>
      <c r="E53" s="195">
        <v>24</v>
      </c>
      <c r="F53" s="195">
        <v>30</v>
      </c>
    </row>
    <row r="54" spans="1:6" x14ac:dyDescent="0.3">
      <c r="A54" s="70" t="s">
        <v>144</v>
      </c>
      <c r="B54" s="195">
        <f t="shared" si="4"/>
        <v>10</v>
      </c>
      <c r="C54" s="195">
        <v>13</v>
      </c>
      <c r="D54" s="195">
        <v>17</v>
      </c>
      <c r="E54" s="195">
        <v>23</v>
      </c>
      <c r="F54" s="195">
        <v>29</v>
      </c>
    </row>
    <row r="56" spans="1:6" x14ac:dyDescent="0.3">
      <c r="A56" s="196" t="s">
        <v>406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5"/>
  <sheetViews>
    <sheetView workbookViewId="0">
      <selection activeCell="C7" sqref="C7"/>
    </sheetView>
  </sheetViews>
  <sheetFormatPr defaultColWidth="8.88671875" defaultRowHeight="14.4" x14ac:dyDescent="0.3"/>
  <cols>
    <col min="1" max="1" width="30.6640625" style="177" customWidth="1"/>
    <col min="2" max="2" width="52" style="177" bestFit="1" customWidth="1"/>
    <col min="3" max="3" width="26.44140625" style="177" bestFit="1" customWidth="1"/>
    <col min="4" max="16384" width="8.88671875" style="177"/>
  </cols>
  <sheetData>
    <row r="1" spans="1:3" ht="37.5" customHeight="1" x14ac:dyDescent="0.3">
      <c r="A1" s="174" t="s">
        <v>19</v>
      </c>
      <c r="B1" s="175"/>
      <c r="C1" s="176" t="e" vm="1">
        <v>#VALUE!</v>
      </c>
    </row>
    <row r="2" spans="1:3" ht="18" x14ac:dyDescent="0.35">
      <c r="A2" s="178">
        <f>'Site Info'!B2</f>
        <v>0</v>
      </c>
    </row>
    <row r="3" spans="1:3" x14ac:dyDescent="0.3">
      <c r="A3" s="361" t="s">
        <v>20</v>
      </c>
      <c r="B3" s="361"/>
      <c r="C3" s="190"/>
    </row>
    <row r="4" spans="1:3" x14ac:dyDescent="0.3">
      <c r="A4" s="361" t="s">
        <v>21</v>
      </c>
      <c r="B4" s="361"/>
      <c r="C4" s="190"/>
    </row>
    <row r="5" spans="1:3" x14ac:dyDescent="0.3">
      <c r="A5" s="361" t="s">
        <v>387</v>
      </c>
      <c r="B5" s="361"/>
      <c r="C5" s="190"/>
    </row>
    <row r="6" spans="1:3" x14ac:dyDescent="0.3">
      <c r="A6" s="362" t="s">
        <v>388</v>
      </c>
      <c r="B6" s="362"/>
      <c r="C6" s="191"/>
    </row>
    <row r="7" spans="1:3" x14ac:dyDescent="0.3">
      <c r="A7" s="362" t="s">
        <v>390</v>
      </c>
      <c r="B7" s="362"/>
      <c r="C7" s="190"/>
    </row>
    <row r="8" spans="1:3" x14ac:dyDescent="0.3">
      <c r="A8" s="179"/>
      <c r="B8" s="179"/>
      <c r="C8" s="180"/>
    </row>
    <row r="9" spans="1:3" s="193" customFormat="1" ht="43.2" customHeight="1" x14ac:dyDescent="0.3">
      <c r="A9" s="358" t="s">
        <v>389</v>
      </c>
      <c r="B9" s="358"/>
      <c r="C9" s="358"/>
    </row>
    <row r="10" spans="1:3" x14ac:dyDescent="0.3">
      <c r="A10" s="359" t="s">
        <v>22</v>
      </c>
      <c r="B10" s="360"/>
      <c r="C10" s="192"/>
    </row>
    <row r="11" spans="1:3" x14ac:dyDescent="0.3">
      <c r="A11" s="359" t="s">
        <v>23</v>
      </c>
      <c r="B11" s="360"/>
      <c r="C11" s="192"/>
    </row>
    <row r="12" spans="1:3" x14ac:dyDescent="0.3">
      <c r="A12" s="359" t="s">
        <v>24</v>
      </c>
      <c r="B12" s="360" t="s">
        <v>24</v>
      </c>
      <c r="C12" s="192"/>
    </row>
    <row r="13" spans="1:3" x14ac:dyDescent="0.3">
      <c r="A13" s="359" t="s">
        <v>25</v>
      </c>
      <c r="B13" s="360" t="s">
        <v>25</v>
      </c>
      <c r="C13" s="192"/>
    </row>
    <row r="14" spans="1:3" x14ac:dyDescent="0.3">
      <c r="A14" s="359" t="s">
        <v>26</v>
      </c>
      <c r="B14" s="360" t="s">
        <v>26</v>
      </c>
      <c r="C14" s="192"/>
    </row>
    <row r="16" spans="1:3" ht="14.4" customHeight="1" x14ac:dyDescent="0.3">
      <c r="A16" s="362" t="s">
        <v>391</v>
      </c>
      <c r="B16" s="362"/>
      <c r="C16" s="181"/>
    </row>
    <row r="17" spans="1:3" ht="28.8" customHeight="1" x14ac:dyDescent="0.3">
      <c r="A17" s="362" t="s">
        <v>392</v>
      </c>
      <c r="B17" s="362"/>
      <c r="C17" s="181"/>
    </row>
    <row r="18" spans="1:3" ht="14.4" customHeight="1" x14ac:dyDescent="0.3">
      <c r="A18" s="362" t="s">
        <v>393</v>
      </c>
      <c r="B18" s="362"/>
      <c r="C18" s="182"/>
    </row>
    <row r="19" spans="1:3" ht="14.4" customHeight="1" x14ac:dyDescent="0.3">
      <c r="A19" s="362" t="s">
        <v>394</v>
      </c>
      <c r="B19" s="362"/>
      <c r="C19" s="183">
        <f>'Development Budget'!D25</f>
        <v>0</v>
      </c>
    </row>
    <row r="21" spans="1:3" ht="14.4" customHeight="1" x14ac:dyDescent="0.3">
      <c r="A21" s="363" t="s">
        <v>395</v>
      </c>
      <c r="B21" s="363"/>
      <c r="C21" s="363"/>
    </row>
    <row r="22" spans="1:3" x14ac:dyDescent="0.3">
      <c r="A22" s="184" t="s">
        <v>396</v>
      </c>
      <c r="B22" s="184" t="s">
        <v>397</v>
      </c>
      <c r="C22" s="185" t="s">
        <v>398</v>
      </c>
    </row>
    <row r="23" spans="1:3" x14ac:dyDescent="0.3">
      <c r="A23" s="186" t="s">
        <v>399</v>
      </c>
      <c r="B23" s="187"/>
      <c r="C23" s="181"/>
    </row>
    <row r="24" spans="1:3" x14ac:dyDescent="0.3">
      <c r="A24" s="186" t="s">
        <v>400</v>
      </c>
      <c r="B24" s="187"/>
      <c r="C24" s="181"/>
    </row>
    <row r="25" spans="1:3" x14ac:dyDescent="0.3">
      <c r="A25" s="186" t="s">
        <v>401</v>
      </c>
      <c r="B25" s="187"/>
      <c r="C25" s="181"/>
    </row>
    <row r="26" spans="1:3" x14ac:dyDescent="0.3">
      <c r="A26" s="186" t="s">
        <v>141</v>
      </c>
      <c r="B26" s="188" t="s">
        <v>402</v>
      </c>
      <c r="C26" s="181"/>
    </row>
    <row r="27" spans="1:3" x14ac:dyDescent="0.3">
      <c r="A27" s="186" t="s">
        <v>144</v>
      </c>
      <c r="B27" s="187"/>
      <c r="C27" s="181"/>
    </row>
    <row r="28" spans="1:3" x14ac:dyDescent="0.3">
      <c r="A28" s="186" t="s">
        <v>403</v>
      </c>
      <c r="B28" s="188" t="s">
        <v>403</v>
      </c>
      <c r="C28" s="181"/>
    </row>
    <row r="30" spans="1:3" x14ac:dyDescent="0.3">
      <c r="A30" s="189" t="s">
        <v>404</v>
      </c>
    </row>
    <row r="31" spans="1:3" x14ac:dyDescent="0.3">
      <c r="A31" s="364"/>
      <c r="B31" s="365"/>
      <c r="C31" s="366"/>
    </row>
    <row r="32" spans="1:3" x14ac:dyDescent="0.3">
      <c r="A32" s="367"/>
      <c r="B32" s="368"/>
      <c r="C32" s="369"/>
    </row>
    <row r="33" spans="1:3" x14ac:dyDescent="0.3">
      <c r="A33" s="367"/>
      <c r="B33" s="368"/>
      <c r="C33" s="369"/>
    </row>
    <row r="34" spans="1:3" x14ac:dyDescent="0.3">
      <c r="A34" s="367"/>
      <c r="B34" s="368"/>
      <c r="C34" s="369"/>
    </row>
    <row r="35" spans="1:3" x14ac:dyDescent="0.3">
      <c r="A35" s="370"/>
      <c r="B35" s="371"/>
      <c r="C35" s="372"/>
    </row>
  </sheetData>
  <sheetProtection algorithmName="SHA-512" hashValue="/TfumVNfei1rKoJAUQuGNVj7abiPTSZ+/4XvN1T9XksB3205fGUXDNaahu1DRa5/BtqTu96il/2HTToxDE4FOA==" saltValue="DrjvKdC/rC51++2AvF2ZLg==" spinCount="100000" sheet="1" selectLockedCells="1"/>
  <mergeCells count="17">
    <mergeCell ref="A18:B18"/>
    <mergeCell ref="A19:B19"/>
    <mergeCell ref="A21:C21"/>
    <mergeCell ref="A31:C35"/>
    <mergeCell ref="A12:B12"/>
    <mergeCell ref="A13:B13"/>
    <mergeCell ref="A14:B14"/>
    <mergeCell ref="A16:B16"/>
    <mergeCell ref="A17:B17"/>
    <mergeCell ref="A9:C9"/>
    <mergeCell ref="A10:B10"/>
    <mergeCell ref="A11:B11"/>
    <mergeCell ref="A3:B3"/>
    <mergeCell ref="A4:B4"/>
    <mergeCell ref="A5:B5"/>
    <mergeCell ref="A6:B6"/>
    <mergeCell ref="A7:B7"/>
  </mergeCells>
  <printOptions horizontalCentered="1"/>
  <pageMargins left="0.2" right="0.2" top="0.25" bottom="0.25" header="0.3" footer="0.3"/>
  <pageSetup scale="93"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Inputs!$D$2:$D$5</xm:f>
          </x14:formula1>
          <xm:sqref>C6</xm:sqref>
        </x14:dataValidation>
        <x14:dataValidation type="list" allowBlank="1" showInputMessage="1" showErrorMessage="1" xr:uid="{00000000-0002-0000-0100-000001000000}">
          <x14:formula1>
            <xm:f>Inputs!$C$2:$C$3</xm:f>
          </x14:formula1>
          <xm:sqref>C3:C4 C7 C23:C28</xm:sqref>
        </x14:dataValidation>
        <x14:dataValidation type="list" allowBlank="1" showInputMessage="1" showErrorMessage="1" xr:uid="{00000000-0002-0000-0100-000003000000}">
          <x14:formula1>
            <xm:f>Inputs!$C$4:$C$5</xm:f>
          </x14:formula1>
          <xm:sqref>C5</xm:sqref>
        </x14:dataValidation>
        <x14:dataValidation type="list" allowBlank="1" showInputMessage="1" showErrorMessage="1" xr:uid="{FE045A79-7841-4BA3-8BC8-47FE8231CD83}">
          <x14:formula1>
            <xm:f>'Utility Allowance Inputs'!$H$10:$H$11</xm:f>
          </x14:formula1>
          <xm:sqref>B27</xm:sqref>
        </x14:dataValidation>
        <x14:dataValidation type="list" allowBlank="1" showInputMessage="1" showErrorMessage="1" xr:uid="{FFFDA915-1AFF-4839-BF0C-BD735062DDBC}">
          <x14:formula1>
            <xm:f>'Utility Allowance Inputs'!$H$9:$H$10</xm:f>
          </x14:formula1>
          <xm:sqref>B23:B25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76"/>
  <sheetViews>
    <sheetView topLeftCell="A54" zoomScaleNormal="100" workbookViewId="0">
      <selection activeCell="C72" sqref="C72"/>
    </sheetView>
  </sheetViews>
  <sheetFormatPr defaultColWidth="9.109375" defaultRowHeight="14.4" x14ac:dyDescent="0.3"/>
  <cols>
    <col min="1" max="1" width="41.44140625" bestFit="1" customWidth="1"/>
    <col min="2" max="4" width="21.44140625" customWidth="1"/>
  </cols>
  <sheetData>
    <row r="1" spans="1:4" ht="37.5" customHeight="1" x14ac:dyDescent="0.3">
      <c r="A1" s="127" t="s">
        <v>31</v>
      </c>
      <c r="D1" s="129" t="e" vm="1">
        <v>#VALUE!</v>
      </c>
    </row>
    <row r="2" spans="1:4" ht="18" x14ac:dyDescent="0.35">
      <c r="A2" s="145">
        <f>'Site Info'!B2</f>
        <v>0</v>
      </c>
    </row>
    <row r="3" spans="1:4" x14ac:dyDescent="0.3">
      <c r="A3" s="15" t="s">
        <v>32</v>
      </c>
      <c r="B3" s="35" t="s">
        <v>33</v>
      </c>
      <c r="C3" s="35" t="s">
        <v>34</v>
      </c>
      <c r="D3" s="35" t="s">
        <v>18</v>
      </c>
    </row>
    <row r="4" spans="1:4" x14ac:dyDescent="0.3">
      <c r="A4" s="16" t="s">
        <v>35</v>
      </c>
      <c r="B4" s="202">
        <v>0</v>
      </c>
      <c r="C4" s="202">
        <v>0</v>
      </c>
      <c r="D4" s="209">
        <f>SUM(B4:C4)</f>
        <v>0</v>
      </c>
    </row>
    <row r="5" spans="1:4" x14ac:dyDescent="0.3">
      <c r="A5" s="16" t="s">
        <v>36</v>
      </c>
      <c r="B5" s="202">
        <v>0</v>
      </c>
      <c r="C5" s="202">
        <v>0</v>
      </c>
      <c r="D5" s="209">
        <f>SUM(B5:C5)</f>
        <v>0</v>
      </c>
    </row>
    <row r="6" spans="1:4" x14ac:dyDescent="0.3">
      <c r="A6" s="17" t="s">
        <v>37</v>
      </c>
      <c r="B6" s="210">
        <f>SUM(B4:B5)</f>
        <v>0</v>
      </c>
      <c r="C6" s="210">
        <f>SUM(C4:C5)</f>
        <v>0</v>
      </c>
      <c r="D6" s="210">
        <f>SUM(D4:D5)</f>
        <v>0</v>
      </c>
    </row>
    <row r="7" spans="1:4" x14ac:dyDescent="0.3">
      <c r="A7" s="18"/>
      <c r="B7" s="19"/>
      <c r="C7" s="19"/>
      <c r="D7" s="19"/>
    </row>
    <row r="8" spans="1:4" x14ac:dyDescent="0.3">
      <c r="A8" s="9" t="s">
        <v>38</v>
      </c>
      <c r="B8" s="35" t="s">
        <v>33</v>
      </c>
      <c r="C8" s="35" t="s">
        <v>34</v>
      </c>
      <c r="D8" s="35" t="s">
        <v>18</v>
      </c>
    </row>
    <row r="9" spans="1:4" x14ac:dyDescent="0.3">
      <c r="A9" s="20" t="s">
        <v>39</v>
      </c>
      <c r="B9" s="202">
        <v>0</v>
      </c>
      <c r="C9" s="202">
        <v>0</v>
      </c>
      <c r="D9" s="209">
        <f>SUM(B9:C9)</f>
        <v>0</v>
      </c>
    </row>
    <row r="10" spans="1:4" x14ac:dyDescent="0.3">
      <c r="A10" s="20" t="s">
        <v>429</v>
      </c>
      <c r="B10" s="202">
        <v>0</v>
      </c>
      <c r="C10" s="202">
        <v>0</v>
      </c>
      <c r="D10" s="209">
        <f t="shared" ref="D10:D18" si="0">SUM(B10:C10)</f>
        <v>0</v>
      </c>
    </row>
    <row r="11" spans="1:4" x14ac:dyDescent="0.3">
      <c r="A11" s="20" t="s">
        <v>430</v>
      </c>
      <c r="B11" s="202">
        <v>0</v>
      </c>
      <c r="C11" s="202">
        <v>0</v>
      </c>
      <c r="D11" s="209">
        <f t="shared" si="0"/>
        <v>0</v>
      </c>
    </row>
    <row r="12" spans="1:4" x14ac:dyDescent="0.3">
      <c r="A12" s="20" t="s">
        <v>40</v>
      </c>
      <c r="B12" s="202">
        <v>0</v>
      </c>
      <c r="C12" s="202">
        <v>0</v>
      </c>
      <c r="D12" s="209">
        <f t="shared" si="0"/>
        <v>0</v>
      </c>
    </row>
    <row r="13" spans="1:4" x14ac:dyDescent="0.3">
      <c r="A13" s="20" t="s">
        <v>27</v>
      </c>
      <c r="B13" s="202">
        <v>0</v>
      </c>
      <c r="C13" s="202">
        <v>0</v>
      </c>
      <c r="D13" s="209">
        <f t="shared" si="0"/>
        <v>0</v>
      </c>
    </row>
    <row r="14" spans="1:4" x14ac:dyDescent="0.3">
      <c r="A14" s="20" t="s">
        <v>28</v>
      </c>
      <c r="B14" s="202">
        <v>0</v>
      </c>
      <c r="C14" s="202">
        <v>0</v>
      </c>
      <c r="D14" s="209">
        <f t="shared" si="0"/>
        <v>0</v>
      </c>
    </row>
    <row r="15" spans="1:4" x14ac:dyDescent="0.3">
      <c r="A15" s="20" t="s">
        <v>41</v>
      </c>
      <c r="B15" s="202">
        <v>0</v>
      </c>
      <c r="C15" s="202">
        <v>0</v>
      </c>
      <c r="D15" s="209">
        <f t="shared" si="0"/>
        <v>0</v>
      </c>
    </row>
    <row r="16" spans="1:4" x14ac:dyDescent="0.3">
      <c r="A16" s="20" t="s">
        <v>431</v>
      </c>
      <c r="B16" s="202">
        <v>0</v>
      </c>
      <c r="C16" s="202">
        <v>0</v>
      </c>
      <c r="D16" s="209">
        <f t="shared" si="0"/>
        <v>0</v>
      </c>
    </row>
    <row r="17" spans="1:4" x14ac:dyDescent="0.3">
      <c r="A17" s="20" t="s">
        <v>432</v>
      </c>
      <c r="B17" s="202">
        <v>0</v>
      </c>
      <c r="C17" s="202">
        <v>0</v>
      </c>
      <c r="D17" s="209">
        <f t="shared" si="0"/>
        <v>0</v>
      </c>
    </row>
    <row r="18" spans="1:4" x14ac:dyDescent="0.3">
      <c r="A18" s="20" t="s">
        <v>433</v>
      </c>
      <c r="B18" s="202">
        <v>0</v>
      </c>
      <c r="C18" s="202">
        <v>0</v>
      </c>
      <c r="D18" s="209">
        <f t="shared" si="0"/>
        <v>0</v>
      </c>
    </row>
    <row r="19" spans="1:4" x14ac:dyDescent="0.3">
      <c r="A19" s="20" t="s">
        <v>42</v>
      </c>
      <c r="B19" s="209">
        <f>'Additional Costs'!B9</f>
        <v>0</v>
      </c>
      <c r="C19" s="209">
        <f>'Additional Costs'!C9</f>
        <v>0</v>
      </c>
      <c r="D19" s="209">
        <f>SUM(B19:C19)</f>
        <v>0</v>
      </c>
    </row>
    <row r="20" spans="1:4" x14ac:dyDescent="0.3">
      <c r="A20" s="9" t="s">
        <v>43</v>
      </c>
      <c r="B20" s="210">
        <f>SUM(B9:B19)</f>
        <v>0</v>
      </c>
      <c r="C20" s="210">
        <f>SUM(C9:C19)</f>
        <v>0</v>
      </c>
      <c r="D20" s="210">
        <f>SUM(D9:D19)</f>
        <v>0</v>
      </c>
    </row>
    <row r="21" spans="1:4" x14ac:dyDescent="0.3">
      <c r="A21" s="20" t="s">
        <v>434</v>
      </c>
      <c r="B21" s="202">
        <v>0</v>
      </c>
      <c r="C21" s="202">
        <v>0</v>
      </c>
      <c r="D21" s="209">
        <f>SUM(B21:C21)</f>
        <v>0</v>
      </c>
    </row>
    <row r="22" spans="1:4" x14ac:dyDescent="0.3">
      <c r="A22" s="20" t="s">
        <v>435</v>
      </c>
      <c r="B22" s="202">
        <v>0</v>
      </c>
      <c r="C22" s="202">
        <v>0</v>
      </c>
      <c r="D22" s="209">
        <f>SUM(B22:C22)</f>
        <v>0</v>
      </c>
    </row>
    <row r="23" spans="1:4" x14ac:dyDescent="0.3">
      <c r="A23" s="20" t="s">
        <v>436</v>
      </c>
      <c r="B23" s="202">
        <v>0</v>
      </c>
      <c r="C23" s="202">
        <v>0</v>
      </c>
      <c r="D23" s="209"/>
    </row>
    <row r="24" spans="1:4" x14ac:dyDescent="0.3">
      <c r="A24" s="20" t="s">
        <v>30</v>
      </c>
      <c r="B24" s="202">
        <v>0</v>
      </c>
      <c r="C24" s="202">
        <v>0</v>
      </c>
      <c r="D24" s="209">
        <f>SUM(B24:C24)</f>
        <v>0</v>
      </c>
    </row>
    <row r="25" spans="1:4" x14ac:dyDescent="0.3">
      <c r="A25" s="9" t="s">
        <v>44</v>
      </c>
      <c r="B25" s="211">
        <f>SUM(B20:B24)</f>
        <v>0</v>
      </c>
      <c r="C25" s="211">
        <f>SUM(C20:C24)</f>
        <v>0</v>
      </c>
      <c r="D25" s="211">
        <f>SUM(D20:D24)</f>
        <v>0</v>
      </c>
    </row>
    <row r="27" spans="1:4" x14ac:dyDescent="0.3">
      <c r="A27" s="17" t="s">
        <v>45</v>
      </c>
      <c r="B27" s="35" t="s">
        <v>33</v>
      </c>
      <c r="C27" s="35" t="s">
        <v>34</v>
      </c>
      <c r="D27" s="35" t="s">
        <v>18</v>
      </c>
    </row>
    <row r="28" spans="1:4" x14ac:dyDescent="0.3">
      <c r="A28" s="20" t="s">
        <v>46</v>
      </c>
      <c r="B28" s="202">
        <v>0</v>
      </c>
      <c r="C28" s="202">
        <v>0</v>
      </c>
      <c r="D28" s="209">
        <f>SUM(B28:C28)</f>
        <v>0</v>
      </c>
    </row>
    <row r="29" spans="1:4" x14ac:dyDescent="0.3">
      <c r="A29" s="20" t="s">
        <v>47</v>
      </c>
      <c r="B29" s="202">
        <v>0</v>
      </c>
      <c r="C29" s="202">
        <v>0</v>
      </c>
      <c r="D29" s="209">
        <f>SUM(B29:C29)</f>
        <v>0</v>
      </c>
    </row>
    <row r="30" spans="1:4" x14ac:dyDescent="0.3">
      <c r="A30" s="20" t="s">
        <v>48</v>
      </c>
      <c r="B30" s="202">
        <v>0</v>
      </c>
      <c r="C30" s="202">
        <v>0</v>
      </c>
      <c r="D30" s="209">
        <f t="shared" ref="D30:D43" si="1">SUM(B30:C30)</f>
        <v>0</v>
      </c>
    </row>
    <row r="31" spans="1:4" x14ac:dyDescent="0.3">
      <c r="A31" s="20" t="s">
        <v>49</v>
      </c>
      <c r="B31" s="202">
        <v>0</v>
      </c>
      <c r="C31" s="202">
        <v>0</v>
      </c>
      <c r="D31" s="209">
        <f t="shared" si="1"/>
        <v>0</v>
      </c>
    </row>
    <row r="32" spans="1:4" x14ac:dyDescent="0.3">
      <c r="A32" s="20" t="s">
        <v>50</v>
      </c>
      <c r="B32" s="202">
        <v>0</v>
      </c>
      <c r="C32" s="202">
        <v>0</v>
      </c>
      <c r="D32" s="209">
        <f t="shared" si="1"/>
        <v>0</v>
      </c>
    </row>
    <row r="33" spans="1:4" x14ac:dyDescent="0.3">
      <c r="A33" s="20" t="s">
        <v>437</v>
      </c>
      <c r="B33" s="202">
        <v>0</v>
      </c>
      <c r="C33" s="202">
        <v>0</v>
      </c>
      <c r="D33" s="209">
        <f t="shared" si="1"/>
        <v>0</v>
      </c>
    </row>
    <row r="34" spans="1:4" x14ac:dyDescent="0.3">
      <c r="A34" s="20" t="s">
        <v>51</v>
      </c>
      <c r="B34" s="202">
        <v>0</v>
      </c>
      <c r="C34" s="202">
        <v>0</v>
      </c>
      <c r="D34" s="209">
        <f t="shared" si="1"/>
        <v>0</v>
      </c>
    </row>
    <row r="35" spans="1:4" x14ac:dyDescent="0.3">
      <c r="A35" s="20" t="s">
        <v>52</v>
      </c>
      <c r="B35" s="202">
        <v>0</v>
      </c>
      <c r="C35" s="202">
        <v>0</v>
      </c>
      <c r="D35" s="209">
        <f t="shared" si="1"/>
        <v>0</v>
      </c>
    </row>
    <row r="36" spans="1:4" x14ac:dyDescent="0.3">
      <c r="A36" s="20" t="s">
        <v>53</v>
      </c>
      <c r="B36" s="202">
        <v>0</v>
      </c>
      <c r="C36" s="202">
        <v>0</v>
      </c>
      <c r="D36" s="209">
        <f t="shared" si="1"/>
        <v>0</v>
      </c>
    </row>
    <row r="37" spans="1:4" x14ac:dyDescent="0.3">
      <c r="A37" s="20" t="s">
        <v>54</v>
      </c>
      <c r="B37" s="202">
        <v>0</v>
      </c>
      <c r="C37" s="202">
        <v>0</v>
      </c>
      <c r="D37" s="209">
        <f t="shared" si="1"/>
        <v>0</v>
      </c>
    </row>
    <row r="38" spans="1:4" x14ac:dyDescent="0.3">
      <c r="A38" s="20" t="s">
        <v>55</v>
      </c>
      <c r="B38" s="202">
        <v>0</v>
      </c>
      <c r="C38" s="202">
        <v>0</v>
      </c>
      <c r="D38" s="209">
        <f t="shared" si="1"/>
        <v>0</v>
      </c>
    </row>
    <row r="39" spans="1:4" x14ac:dyDescent="0.3">
      <c r="A39" s="20" t="s">
        <v>56</v>
      </c>
      <c r="B39" s="202">
        <v>0</v>
      </c>
      <c r="C39" s="202">
        <v>0</v>
      </c>
      <c r="D39" s="209">
        <f t="shared" si="1"/>
        <v>0</v>
      </c>
    </row>
    <row r="40" spans="1:4" x14ac:dyDescent="0.3">
      <c r="A40" s="20" t="s">
        <v>57</v>
      </c>
      <c r="B40" s="202">
        <v>0</v>
      </c>
      <c r="C40" s="202">
        <v>0</v>
      </c>
      <c r="D40" s="209">
        <f t="shared" si="1"/>
        <v>0</v>
      </c>
    </row>
    <row r="41" spans="1:4" x14ac:dyDescent="0.3">
      <c r="A41" s="20" t="s">
        <v>58</v>
      </c>
      <c r="B41" s="202">
        <v>0</v>
      </c>
      <c r="C41" s="202">
        <v>0</v>
      </c>
      <c r="D41" s="209">
        <f t="shared" si="1"/>
        <v>0</v>
      </c>
    </row>
    <row r="42" spans="1:4" x14ac:dyDescent="0.3">
      <c r="A42" s="20" t="s">
        <v>59</v>
      </c>
      <c r="B42" s="202">
        <v>0</v>
      </c>
      <c r="C42" s="202">
        <v>0</v>
      </c>
      <c r="D42" s="209">
        <f t="shared" si="1"/>
        <v>0</v>
      </c>
    </row>
    <row r="43" spans="1:4" x14ac:dyDescent="0.3">
      <c r="A43" s="20" t="s">
        <v>42</v>
      </c>
      <c r="B43" s="209">
        <f>'Additional Costs'!B17</f>
        <v>0</v>
      </c>
      <c r="C43" s="209">
        <f>'Additional Costs'!C17</f>
        <v>0</v>
      </c>
      <c r="D43" s="209">
        <f t="shared" si="1"/>
        <v>0</v>
      </c>
    </row>
    <row r="44" spans="1:4" x14ac:dyDescent="0.3">
      <c r="A44" s="9" t="s">
        <v>43</v>
      </c>
      <c r="B44" s="210">
        <f>SUM(B28:B43)</f>
        <v>0</v>
      </c>
      <c r="C44" s="210">
        <f>SUM(C28:C43)</f>
        <v>0</v>
      </c>
      <c r="D44" s="210">
        <f>SUM(D28:D43)</f>
        <v>0</v>
      </c>
    </row>
    <row r="45" spans="1:4" x14ac:dyDescent="0.3">
      <c r="A45" s="20" t="s">
        <v>60</v>
      </c>
      <c r="B45" s="202">
        <v>0</v>
      </c>
      <c r="C45" s="202">
        <v>0</v>
      </c>
      <c r="D45" s="209">
        <f>SUM(B45:C45)</f>
        <v>0</v>
      </c>
    </row>
    <row r="46" spans="1:4" x14ac:dyDescent="0.3">
      <c r="A46" s="9" t="s">
        <v>61</v>
      </c>
      <c r="B46" s="213">
        <f>SUM(B44:B45)</f>
        <v>0</v>
      </c>
      <c r="C46" s="213">
        <f>SUM(C44:C45)</f>
        <v>0</v>
      </c>
      <c r="D46" s="210">
        <f>SUM(D44:D45)</f>
        <v>0</v>
      </c>
    </row>
    <row r="48" spans="1:4" x14ac:dyDescent="0.3">
      <c r="A48" s="17" t="s">
        <v>62</v>
      </c>
      <c r="B48" s="35" t="s">
        <v>33</v>
      </c>
      <c r="C48" s="35" t="s">
        <v>34</v>
      </c>
      <c r="D48" s="35" t="s">
        <v>18</v>
      </c>
    </row>
    <row r="49" spans="1:4" x14ac:dyDescent="0.3">
      <c r="A49" s="20" t="s">
        <v>63</v>
      </c>
      <c r="B49" s="202">
        <v>0</v>
      </c>
      <c r="C49" s="202">
        <v>0</v>
      </c>
      <c r="D49" s="209">
        <f>SUM(B49:C49)</f>
        <v>0</v>
      </c>
    </row>
    <row r="50" spans="1:4" x14ac:dyDescent="0.3">
      <c r="A50" s="20" t="s">
        <v>64</v>
      </c>
      <c r="B50" s="202">
        <v>0</v>
      </c>
      <c r="C50" s="202">
        <v>0</v>
      </c>
      <c r="D50" s="209">
        <f t="shared" ref="D50:D57" si="2">SUM(B50:C50)</f>
        <v>0</v>
      </c>
    </row>
    <row r="51" spans="1:4" x14ac:dyDescent="0.3">
      <c r="A51" s="20" t="s">
        <v>65</v>
      </c>
      <c r="B51" s="202">
        <v>0</v>
      </c>
      <c r="C51" s="202">
        <v>0</v>
      </c>
      <c r="D51" s="209">
        <f t="shared" si="2"/>
        <v>0</v>
      </c>
    </row>
    <row r="52" spans="1:4" x14ac:dyDescent="0.3">
      <c r="A52" s="20" t="s">
        <v>66</v>
      </c>
      <c r="B52" s="202">
        <v>0</v>
      </c>
      <c r="C52" s="202">
        <v>0</v>
      </c>
      <c r="D52" s="209">
        <f t="shared" si="2"/>
        <v>0</v>
      </c>
    </row>
    <row r="53" spans="1:4" x14ac:dyDescent="0.3">
      <c r="A53" s="20" t="s">
        <v>67</v>
      </c>
      <c r="B53" s="202">
        <v>0</v>
      </c>
      <c r="C53" s="202">
        <v>0</v>
      </c>
      <c r="D53" s="209">
        <f t="shared" si="2"/>
        <v>0</v>
      </c>
    </row>
    <row r="54" spans="1:4" x14ac:dyDescent="0.3">
      <c r="A54" s="20" t="s">
        <v>68</v>
      </c>
      <c r="B54" s="202">
        <v>0</v>
      </c>
      <c r="C54" s="202">
        <v>0</v>
      </c>
      <c r="D54" s="209">
        <f t="shared" si="2"/>
        <v>0</v>
      </c>
    </row>
    <row r="55" spans="1:4" x14ac:dyDescent="0.3">
      <c r="A55" s="20" t="s">
        <v>69</v>
      </c>
      <c r="B55" s="202">
        <v>0</v>
      </c>
      <c r="C55" s="202">
        <v>0</v>
      </c>
      <c r="D55" s="209">
        <f t="shared" si="2"/>
        <v>0</v>
      </c>
    </row>
    <row r="56" spans="1:4" x14ac:dyDescent="0.3">
      <c r="A56" s="20" t="s">
        <v>70</v>
      </c>
      <c r="B56" s="202">
        <v>0</v>
      </c>
      <c r="C56" s="202">
        <v>0</v>
      </c>
      <c r="D56" s="209">
        <f t="shared" si="2"/>
        <v>0</v>
      </c>
    </row>
    <row r="57" spans="1:4" x14ac:dyDescent="0.3">
      <c r="A57" s="20" t="s">
        <v>42</v>
      </c>
      <c r="B57" s="209">
        <f>'Additional Costs'!B25</f>
        <v>0</v>
      </c>
      <c r="C57" s="209">
        <f>'Additional Costs'!C25</f>
        <v>0</v>
      </c>
      <c r="D57" s="209">
        <f t="shared" si="2"/>
        <v>0</v>
      </c>
    </row>
    <row r="58" spans="1:4" x14ac:dyDescent="0.3">
      <c r="A58" s="9" t="s">
        <v>43</v>
      </c>
      <c r="B58" s="210">
        <f>SUM(B49:B57)</f>
        <v>0</v>
      </c>
      <c r="C58" s="210">
        <f>SUM(C49:C57)</f>
        <v>0</v>
      </c>
      <c r="D58" s="210">
        <f>SUM(D49:D57)</f>
        <v>0</v>
      </c>
    </row>
    <row r="59" spans="1:4" x14ac:dyDescent="0.3">
      <c r="A59" s="20" t="s">
        <v>71</v>
      </c>
      <c r="B59" s="202">
        <v>0</v>
      </c>
      <c r="C59" s="202">
        <v>0</v>
      </c>
      <c r="D59" s="209">
        <f>SUM(B59:C59)</f>
        <v>0</v>
      </c>
    </row>
    <row r="60" spans="1:4" x14ac:dyDescent="0.3">
      <c r="A60" s="9" t="s">
        <v>72</v>
      </c>
      <c r="B60" s="210">
        <f>SUM(B58:B59)</f>
        <v>0</v>
      </c>
      <c r="C60" s="210">
        <f>SUM(C58:C59)</f>
        <v>0</v>
      </c>
      <c r="D60" s="210">
        <f>SUM(D58:D59)</f>
        <v>0</v>
      </c>
    </row>
    <row r="62" spans="1:4" x14ac:dyDescent="0.3">
      <c r="A62" s="17" t="s">
        <v>73</v>
      </c>
      <c r="B62" s="202">
        <v>0</v>
      </c>
      <c r="C62" s="202">
        <v>0</v>
      </c>
      <c r="D62" s="209">
        <f>SUM(B62:C62)</f>
        <v>0</v>
      </c>
    </row>
    <row r="63" spans="1:4" x14ac:dyDescent="0.3">
      <c r="A63" s="17" t="s">
        <v>74</v>
      </c>
      <c r="B63" s="210">
        <f>SUM(B6,B25,B46,B60,B62)</f>
        <v>0</v>
      </c>
      <c r="C63" s="210">
        <f>SUM(C6,C25,C46,C60,C62)</f>
        <v>0</v>
      </c>
      <c r="D63" s="210">
        <f>SUM(D6,D25,D46,D60,D62)</f>
        <v>0</v>
      </c>
    </row>
    <row r="65" spans="1:4" x14ac:dyDescent="0.3">
      <c r="A65" s="17" t="s">
        <v>75</v>
      </c>
      <c r="B65" s="35" t="s">
        <v>33</v>
      </c>
      <c r="C65" s="35" t="s">
        <v>34</v>
      </c>
      <c r="D65" s="35" t="s">
        <v>18</v>
      </c>
    </row>
    <row r="66" spans="1:4" x14ac:dyDescent="0.3">
      <c r="A66" s="16" t="s">
        <v>76</v>
      </c>
      <c r="B66" s="202">
        <v>0</v>
      </c>
      <c r="C66" s="202">
        <v>0</v>
      </c>
      <c r="D66" s="209">
        <f>SUM(B66:C66)</f>
        <v>0</v>
      </c>
    </row>
    <row r="67" spans="1:4" x14ac:dyDescent="0.3">
      <c r="A67" s="16" t="s">
        <v>438</v>
      </c>
      <c r="B67" s="212">
        <v>0</v>
      </c>
      <c r="C67" s="202">
        <v>0</v>
      </c>
      <c r="D67" s="209">
        <f>SUM(B67:C67)</f>
        <v>0</v>
      </c>
    </row>
    <row r="68" spans="1:4" x14ac:dyDescent="0.3">
      <c r="A68" s="8" t="s">
        <v>77</v>
      </c>
      <c r="B68" s="209">
        <f>'Additional Costs'!B33</f>
        <v>0</v>
      </c>
      <c r="C68" s="209">
        <f>'Additional Costs'!C33</f>
        <v>0</v>
      </c>
      <c r="D68" s="209">
        <f>SUM(B68:C68)</f>
        <v>0</v>
      </c>
    </row>
    <row r="69" spans="1:4" x14ac:dyDescent="0.3">
      <c r="A69" s="17" t="s">
        <v>78</v>
      </c>
      <c r="B69" s="210">
        <f>SUM(B66:B68)</f>
        <v>0</v>
      </c>
      <c r="C69" s="210">
        <f>SUM(C66:C68)</f>
        <v>0</v>
      </c>
      <c r="D69" s="210">
        <f>SUM(D66:D68)</f>
        <v>0</v>
      </c>
    </row>
    <row r="71" spans="1:4" x14ac:dyDescent="0.3">
      <c r="A71" s="17" t="s">
        <v>79</v>
      </c>
      <c r="B71" s="35" t="s">
        <v>33</v>
      </c>
      <c r="C71" s="35" t="s">
        <v>34</v>
      </c>
      <c r="D71" s="35" t="s">
        <v>18</v>
      </c>
    </row>
    <row r="72" spans="1:4" x14ac:dyDescent="0.3">
      <c r="A72" s="16" t="s">
        <v>80</v>
      </c>
      <c r="B72" s="212">
        <v>0</v>
      </c>
      <c r="C72" s="202">
        <v>0</v>
      </c>
      <c r="D72" s="209">
        <f>SUM(B72:C72)</f>
        <v>0</v>
      </c>
    </row>
    <row r="73" spans="1:4" x14ac:dyDescent="0.3">
      <c r="A73" s="16" t="s">
        <v>81</v>
      </c>
      <c r="B73" s="202">
        <v>0</v>
      </c>
      <c r="C73" s="202">
        <v>0</v>
      </c>
      <c r="D73" s="209">
        <f>SUM(B73:C73)</f>
        <v>0</v>
      </c>
    </row>
    <row r="74" spans="1:4" x14ac:dyDescent="0.3">
      <c r="A74" s="17" t="s">
        <v>82</v>
      </c>
      <c r="B74" s="210">
        <f>SUM(B72:B73)</f>
        <v>0</v>
      </c>
      <c r="C74" s="210">
        <f>SUM(C72:C73)</f>
        <v>0</v>
      </c>
      <c r="D74" s="210">
        <f>SUM(D72:D73)</f>
        <v>0</v>
      </c>
    </row>
    <row r="76" spans="1:4" x14ac:dyDescent="0.3">
      <c r="A76" s="17" t="s">
        <v>83</v>
      </c>
      <c r="B76" s="210">
        <f>B63+B69+B74</f>
        <v>0</v>
      </c>
      <c r="C76" s="210">
        <f>C63+C69+C74</f>
        <v>0</v>
      </c>
      <c r="D76" s="210">
        <f>D63+D69+D74</f>
        <v>0</v>
      </c>
    </row>
  </sheetData>
  <sheetProtection algorithmName="SHA-512" hashValue="umKrpv8mqx75h6iIBvAqpHvBYSrhcAzYOvRB/acnutus68Zx2ODMNK7QzgaRsdivJhxxtj2/IjXaIcpR2wKkNw==" saltValue="chlQWXV/Ack+WjgAy6h45A==" spinCount="100000" sheet="1" selectLockedCells="1"/>
  <sortState xmlns:xlrd2="http://schemas.microsoft.com/office/spreadsheetml/2017/richdata2" ref="A24:A34">
    <sortCondition ref="A24"/>
  </sortState>
  <printOptions horizontalCentered="1"/>
  <pageMargins left="0.25" right="0.25" top="0.25" bottom="0.25" header="0.3" footer="0.3"/>
  <pageSetup scale="96" fitToHeight="0" orientation="portrait" r:id="rId1"/>
  <rowBreaks count="1" manualBreakCount="1">
    <brk id="47" max="3" man="1"/>
  </rowBreaks>
  <ignoredErrors>
    <ignoredError sqref="D20 D44 D58"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33"/>
  <sheetViews>
    <sheetView workbookViewId="0">
      <selection activeCell="A4" sqref="A4"/>
    </sheetView>
  </sheetViews>
  <sheetFormatPr defaultColWidth="9.109375" defaultRowHeight="14.4" x14ac:dyDescent="0.3"/>
  <cols>
    <col min="1" max="1" width="41.44140625" customWidth="1"/>
    <col min="2" max="4" width="21.44140625" style="11" customWidth="1"/>
  </cols>
  <sheetData>
    <row r="1" spans="1:4" ht="37.5" customHeight="1" x14ac:dyDescent="0.3">
      <c r="A1" s="127" t="s">
        <v>84</v>
      </c>
      <c r="D1" s="129" t="e" vm="1">
        <v>#VALUE!</v>
      </c>
    </row>
    <row r="2" spans="1:4" ht="18" x14ac:dyDescent="0.35">
      <c r="A2" s="145">
        <f>'Site Info'!B2</f>
        <v>0</v>
      </c>
      <c r="B2" s="13"/>
      <c r="C2" s="13"/>
      <c r="D2" s="169"/>
    </row>
    <row r="3" spans="1:4" x14ac:dyDescent="0.3">
      <c r="A3" s="34" t="s">
        <v>38</v>
      </c>
      <c r="B3" s="171" t="s">
        <v>33</v>
      </c>
      <c r="C3" s="171" t="s">
        <v>34</v>
      </c>
      <c r="D3" s="171" t="s">
        <v>18</v>
      </c>
    </row>
    <row r="4" spans="1:4" x14ac:dyDescent="0.3">
      <c r="A4" s="214"/>
      <c r="B4" s="215">
        <v>0</v>
      </c>
      <c r="C4" s="215">
        <v>0</v>
      </c>
      <c r="D4" s="216">
        <f>SUM(B4:C4)</f>
        <v>0</v>
      </c>
    </row>
    <row r="5" spans="1:4" x14ac:dyDescent="0.3">
      <c r="A5" s="214"/>
      <c r="B5" s="215">
        <v>0</v>
      </c>
      <c r="C5" s="215">
        <v>0</v>
      </c>
      <c r="D5" s="216">
        <f t="shared" ref="D5:D8" si="0">SUM(B5:C5)</f>
        <v>0</v>
      </c>
    </row>
    <row r="6" spans="1:4" x14ac:dyDescent="0.3">
      <c r="A6" s="214"/>
      <c r="B6" s="215">
        <v>0</v>
      </c>
      <c r="C6" s="215">
        <v>0</v>
      </c>
      <c r="D6" s="216">
        <f t="shared" si="0"/>
        <v>0</v>
      </c>
    </row>
    <row r="7" spans="1:4" x14ac:dyDescent="0.3">
      <c r="A7" s="214"/>
      <c r="B7" s="215">
        <v>0</v>
      </c>
      <c r="C7" s="215">
        <v>0</v>
      </c>
      <c r="D7" s="216">
        <f t="shared" si="0"/>
        <v>0</v>
      </c>
    </row>
    <row r="8" spans="1:4" x14ac:dyDescent="0.3">
      <c r="A8" s="214"/>
      <c r="B8" s="215">
        <v>0</v>
      </c>
      <c r="C8" s="215">
        <v>0</v>
      </c>
      <c r="D8" s="216">
        <f t="shared" si="0"/>
        <v>0</v>
      </c>
    </row>
    <row r="9" spans="1:4" x14ac:dyDescent="0.3">
      <c r="A9" s="36" t="s">
        <v>18</v>
      </c>
      <c r="B9" s="217">
        <f>SUM(B4:B8)</f>
        <v>0</v>
      </c>
      <c r="C9" s="217">
        <f>SUM(C4:C8)</f>
        <v>0</v>
      </c>
      <c r="D9" s="217">
        <f>SUM(D4:D8)</f>
        <v>0</v>
      </c>
    </row>
    <row r="10" spans="1:4" x14ac:dyDescent="0.3">
      <c r="A10" s="10"/>
      <c r="B10" s="169"/>
      <c r="C10" s="169"/>
      <c r="D10" s="169"/>
    </row>
    <row r="11" spans="1:4" x14ac:dyDescent="0.3">
      <c r="A11" s="15" t="s">
        <v>45</v>
      </c>
      <c r="B11" s="171" t="s">
        <v>33</v>
      </c>
      <c r="C11" s="171" t="s">
        <v>34</v>
      </c>
      <c r="D11" s="171" t="s">
        <v>18</v>
      </c>
    </row>
    <row r="12" spans="1:4" x14ac:dyDescent="0.3">
      <c r="A12" s="214"/>
      <c r="B12" s="215">
        <v>0</v>
      </c>
      <c r="C12" s="215">
        <v>0</v>
      </c>
      <c r="D12" s="216">
        <f>SUM(B12:C12)</f>
        <v>0</v>
      </c>
    </row>
    <row r="13" spans="1:4" x14ac:dyDescent="0.3">
      <c r="A13" s="214"/>
      <c r="B13" s="215">
        <v>0</v>
      </c>
      <c r="C13" s="215">
        <v>0</v>
      </c>
      <c r="D13" s="216">
        <f t="shared" ref="D13:D16" si="1">SUM(B13:C13)</f>
        <v>0</v>
      </c>
    </row>
    <row r="14" spans="1:4" x14ac:dyDescent="0.3">
      <c r="A14" s="214"/>
      <c r="B14" s="215">
        <v>0</v>
      </c>
      <c r="C14" s="215">
        <v>0</v>
      </c>
      <c r="D14" s="216">
        <f t="shared" si="1"/>
        <v>0</v>
      </c>
    </row>
    <row r="15" spans="1:4" x14ac:dyDescent="0.3">
      <c r="A15" s="214"/>
      <c r="B15" s="215">
        <v>0</v>
      </c>
      <c r="C15" s="215">
        <v>0</v>
      </c>
      <c r="D15" s="216">
        <f t="shared" si="1"/>
        <v>0</v>
      </c>
    </row>
    <row r="16" spans="1:4" x14ac:dyDescent="0.3">
      <c r="A16" s="214"/>
      <c r="B16" s="215">
        <v>0</v>
      </c>
      <c r="C16" s="215">
        <v>0</v>
      </c>
      <c r="D16" s="216">
        <f t="shared" si="1"/>
        <v>0</v>
      </c>
    </row>
    <row r="17" spans="1:4" x14ac:dyDescent="0.3">
      <c r="A17" s="36" t="s">
        <v>18</v>
      </c>
      <c r="B17" s="217">
        <f>SUM(B12:B16)</f>
        <v>0</v>
      </c>
      <c r="C17" s="217">
        <f>SUM(C12:C16)</f>
        <v>0</v>
      </c>
      <c r="D17" s="217">
        <f>SUM(D12:D16)</f>
        <v>0</v>
      </c>
    </row>
    <row r="18" spans="1:4" x14ac:dyDescent="0.3">
      <c r="A18" s="168"/>
      <c r="B18" s="14"/>
      <c r="C18" s="14"/>
      <c r="D18" s="14"/>
    </row>
    <row r="19" spans="1:4" x14ac:dyDescent="0.3">
      <c r="A19" s="15" t="s">
        <v>62</v>
      </c>
      <c r="B19" s="171" t="s">
        <v>33</v>
      </c>
      <c r="C19" s="171" t="s">
        <v>34</v>
      </c>
      <c r="D19" s="171" t="s">
        <v>18</v>
      </c>
    </row>
    <row r="20" spans="1:4" x14ac:dyDescent="0.3">
      <c r="A20" s="214"/>
      <c r="B20" s="215">
        <v>0</v>
      </c>
      <c r="C20" s="215">
        <v>0</v>
      </c>
      <c r="D20" s="216">
        <f>SUM(B20:C20)</f>
        <v>0</v>
      </c>
    </row>
    <row r="21" spans="1:4" x14ac:dyDescent="0.3">
      <c r="A21" s="214"/>
      <c r="B21" s="215">
        <v>0</v>
      </c>
      <c r="C21" s="215">
        <v>0</v>
      </c>
      <c r="D21" s="216">
        <f t="shared" ref="D21:D24" si="2">SUM(B21:C21)</f>
        <v>0</v>
      </c>
    </row>
    <row r="22" spans="1:4" x14ac:dyDescent="0.3">
      <c r="A22" s="214"/>
      <c r="B22" s="215">
        <v>0</v>
      </c>
      <c r="C22" s="215">
        <v>0</v>
      </c>
      <c r="D22" s="216">
        <f t="shared" si="2"/>
        <v>0</v>
      </c>
    </row>
    <row r="23" spans="1:4" x14ac:dyDescent="0.3">
      <c r="A23" s="214"/>
      <c r="B23" s="215">
        <v>0</v>
      </c>
      <c r="C23" s="215">
        <v>0</v>
      </c>
      <c r="D23" s="216">
        <f t="shared" si="2"/>
        <v>0</v>
      </c>
    </row>
    <row r="24" spans="1:4" x14ac:dyDescent="0.3">
      <c r="A24" s="214"/>
      <c r="B24" s="215">
        <v>0</v>
      </c>
      <c r="C24" s="215">
        <v>0</v>
      </c>
      <c r="D24" s="216">
        <f t="shared" si="2"/>
        <v>0</v>
      </c>
    </row>
    <row r="25" spans="1:4" x14ac:dyDescent="0.3">
      <c r="A25" s="36" t="s">
        <v>18</v>
      </c>
      <c r="B25" s="217">
        <f>SUM(B20:B24)</f>
        <v>0</v>
      </c>
      <c r="C25" s="217">
        <f>SUM(C20:C24)</f>
        <v>0</v>
      </c>
      <c r="D25" s="217">
        <f>SUM(D20:D24)</f>
        <v>0</v>
      </c>
    </row>
    <row r="27" spans="1:4" x14ac:dyDescent="0.3">
      <c r="A27" s="15" t="s">
        <v>75</v>
      </c>
      <c r="B27" s="171" t="s">
        <v>33</v>
      </c>
      <c r="C27" s="171" t="s">
        <v>34</v>
      </c>
      <c r="D27" s="171" t="s">
        <v>18</v>
      </c>
    </row>
    <row r="28" spans="1:4" x14ac:dyDescent="0.3">
      <c r="A28" s="214"/>
      <c r="B28" s="215">
        <v>0</v>
      </c>
      <c r="C28" s="215">
        <v>0</v>
      </c>
      <c r="D28" s="216">
        <f>SUM(B28:C28)</f>
        <v>0</v>
      </c>
    </row>
    <row r="29" spans="1:4" x14ac:dyDescent="0.3">
      <c r="A29" s="214"/>
      <c r="B29" s="215">
        <v>0</v>
      </c>
      <c r="C29" s="215">
        <v>0</v>
      </c>
      <c r="D29" s="216">
        <f t="shared" ref="D29:D32" si="3">SUM(B29:C29)</f>
        <v>0</v>
      </c>
    </row>
    <row r="30" spans="1:4" x14ac:dyDescent="0.3">
      <c r="A30" s="214"/>
      <c r="B30" s="215">
        <v>0</v>
      </c>
      <c r="C30" s="215">
        <v>0</v>
      </c>
      <c r="D30" s="216">
        <f t="shared" si="3"/>
        <v>0</v>
      </c>
    </row>
    <row r="31" spans="1:4" x14ac:dyDescent="0.3">
      <c r="A31" s="214"/>
      <c r="B31" s="215">
        <v>0</v>
      </c>
      <c r="C31" s="215">
        <v>0</v>
      </c>
      <c r="D31" s="216">
        <f t="shared" si="3"/>
        <v>0</v>
      </c>
    </row>
    <row r="32" spans="1:4" x14ac:dyDescent="0.3">
      <c r="A32" s="214"/>
      <c r="B32" s="215">
        <v>0</v>
      </c>
      <c r="C32" s="215">
        <v>0</v>
      </c>
      <c r="D32" s="216">
        <f t="shared" si="3"/>
        <v>0</v>
      </c>
    </row>
    <row r="33" spans="1:4" x14ac:dyDescent="0.3">
      <c r="A33" s="36" t="s">
        <v>18</v>
      </c>
      <c r="B33" s="217">
        <f>SUM(B28:B32)</f>
        <v>0</v>
      </c>
      <c r="C33" s="217">
        <f>SUM(C28:C32)</f>
        <v>0</v>
      </c>
      <c r="D33" s="217">
        <f>SUM(D28:D32)</f>
        <v>0</v>
      </c>
    </row>
  </sheetData>
  <sheetProtection algorithmName="SHA-512" hashValue="rIp6f9SfVS6WFS8G15LTji5CZOKxggz0zxVrdNRfIfDrCfKi7di5e7R1wwomDud9TG3geNabzd0HU0Rrj0BV/w==" saltValue="7y0PmDBr+GrZatgH9vWyAw==" spinCount="100000" sheet="1" selectLockedCells="1"/>
  <printOptions horizontalCentered="1"/>
  <pageMargins left="0.25" right="0.25" top="0.25" bottom="0.75" header="0.3" footer="0.3"/>
  <pageSetup scale="96" fitToHeight="0" orientation="portrait" r:id="rId1"/>
  <ignoredErrors>
    <ignoredError sqref="D4 D5:D8 D12:D16 D20:D24 D28:D32" unlockedFormula="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29"/>
  <sheetViews>
    <sheetView workbookViewId="0">
      <selection activeCell="D4" sqref="D4"/>
    </sheetView>
  </sheetViews>
  <sheetFormatPr defaultColWidth="9.109375" defaultRowHeight="14.4" x14ac:dyDescent="0.3"/>
  <cols>
    <col min="1" max="1" width="37.109375" customWidth="1"/>
    <col min="2" max="3" width="17.88671875" customWidth="1"/>
    <col min="4" max="9" width="22.88671875" customWidth="1"/>
  </cols>
  <sheetData>
    <row r="1" spans="1:9" ht="37.5" customHeight="1" x14ac:dyDescent="0.3">
      <c r="A1" s="127" t="s">
        <v>85</v>
      </c>
      <c r="I1" s="129" t="e" vm="1">
        <v>#VALUE!</v>
      </c>
    </row>
    <row r="2" spans="1:9" ht="18" x14ac:dyDescent="0.35">
      <c r="A2" s="146">
        <f>'Site Info'!B2</f>
        <v>0</v>
      </c>
      <c r="B2" s="4"/>
      <c r="C2" s="4"/>
      <c r="D2" s="4"/>
      <c r="E2" s="4"/>
      <c r="F2" s="4"/>
      <c r="G2" s="22"/>
      <c r="H2" s="4"/>
      <c r="I2" s="4"/>
    </row>
    <row r="3" spans="1:9" ht="30" customHeight="1" x14ac:dyDescent="0.3">
      <c r="A3" s="23" t="s">
        <v>86</v>
      </c>
      <c r="B3" s="378" t="s">
        <v>87</v>
      </c>
      <c r="C3" s="379"/>
      <c r="D3" s="24" t="s">
        <v>88</v>
      </c>
      <c r="E3" s="24" t="s">
        <v>89</v>
      </c>
      <c r="F3" s="131" t="s">
        <v>90</v>
      </c>
      <c r="G3" s="130" t="s">
        <v>91</v>
      </c>
      <c r="H3" s="24" t="s">
        <v>92</v>
      </c>
      <c r="I3" s="24" t="s">
        <v>93</v>
      </c>
    </row>
    <row r="4" spans="1:9" x14ac:dyDescent="0.3">
      <c r="A4" s="225" t="s">
        <v>33</v>
      </c>
      <c r="B4" s="380" t="s">
        <v>33</v>
      </c>
      <c r="C4" s="381"/>
      <c r="D4" s="221"/>
      <c r="E4" s="221"/>
      <c r="F4" s="222"/>
      <c r="G4" s="223"/>
      <c r="H4" s="221"/>
      <c r="I4" s="205"/>
    </row>
    <row r="5" spans="1:9" x14ac:dyDescent="0.3">
      <c r="A5" s="220"/>
      <c r="B5" s="382"/>
      <c r="C5" s="383"/>
      <c r="D5" s="221"/>
      <c r="E5" s="221"/>
      <c r="F5" s="222"/>
      <c r="G5" s="223"/>
      <c r="H5" s="221"/>
      <c r="I5" s="205"/>
    </row>
    <row r="6" spans="1:9" x14ac:dyDescent="0.3">
      <c r="A6" s="220"/>
      <c r="B6" s="382"/>
      <c r="C6" s="383"/>
      <c r="D6" s="221"/>
      <c r="E6" s="221"/>
      <c r="F6" s="222"/>
      <c r="G6" s="223"/>
      <c r="H6" s="221"/>
      <c r="I6" s="205"/>
    </row>
    <row r="7" spans="1:9" x14ac:dyDescent="0.3">
      <c r="A7" s="220"/>
      <c r="B7" s="382"/>
      <c r="C7" s="383"/>
      <c r="D7" s="221"/>
      <c r="E7" s="221"/>
      <c r="F7" s="222"/>
      <c r="G7" s="223"/>
      <c r="H7" s="221"/>
      <c r="I7" s="205"/>
    </row>
    <row r="8" spans="1:9" x14ac:dyDescent="0.3">
      <c r="A8" s="220"/>
      <c r="B8" s="382"/>
      <c r="C8" s="383"/>
      <c r="D8" s="221"/>
      <c r="E8" s="221"/>
      <c r="F8" s="222"/>
      <c r="G8" s="223"/>
      <c r="H8" s="221"/>
      <c r="I8" s="205"/>
    </row>
    <row r="9" spans="1:9" x14ac:dyDescent="0.3">
      <c r="A9" s="220"/>
      <c r="B9" s="382"/>
      <c r="C9" s="383"/>
      <c r="D9" s="221"/>
      <c r="E9" s="221"/>
      <c r="F9" s="222"/>
      <c r="G9" s="223"/>
      <c r="H9" s="221"/>
      <c r="I9" s="205"/>
    </row>
    <row r="10" spans="1:9" x14ac:dyDescent="0.3">
      <c r="A10" s="220"/>
      <c r="B10" s="382"/>
      <c r="C10" s="383"/>
      <c r="D10" s="221"/>
      <c r="E10" s="221"/>
      <c r="F10" s="222"/>
      <c r="G10" s="223"/>
      <c r="H10" s="221"/>
      <c r="I10" s="205"/>
    </row>
    <row r="11" spans="1:9" x14ac:dyDescent="0.3">
      <c r="A11" s="220"/>
      <c r="B11" s="382"/>
      <c r="C11" s="383"/>
      <c r="D11" s="221"/>
      <c r="E11" s="221"/>
      <c r="F11" s="222"/>
      <c r="G11" s="223"/>
      <c r="H11" s="221"/>
      <c r="I11" s="205"/>
    </row>
    <row r="12" spans="1:9" x14ac:dyDescent="0.3">
      <c r="A12" s="220"/>
      <c r="B12" s="382"/>
      <c r="C12" s="383"/>
      <c r="D12" s="221"/>
      <c r="E12" s="221"/>
      <c r="F12" s="222"/>
      <c r="G12" s="223"/>
      <c r="H12" s="221"/>
      <c r="I12" s="205"/>
    </row>
    <row r="13" spans="1:9" x14ac:dyDescent="0.3">
      <c r="A13" s="220"/>
      <c r="B13" s="382"/>
      <c r="C13" s="383"/>
      <c r="D13" s="221"/>
      <c r="E13" s="221"/>
      <c r="F13" s="222"/>
      <c r="G13" s="223"/>
      <c r="H13" s="221"/>
      <c r="I13" s="205"/>
    </row>
    <row r="14" spans="1:9" x14ac:dyDescent="0.3">
      <c r="A14" s="220"/>
      <c r="B14" s="382"/>
      <c r="C14" s="383"/>
      <c r="D14" s="221"/>
      <c r="E14" s="221"/>
      <c r="F14" s="222"/>
      <c r="G14" s="223"/>
      <c r="H14" s="221"/>
      <c r="I14" s="205"/>
    </row>
    <row r="15" spans="1:9" x14ac:dyDescent="0.3">
      <c r="A15" s="220"/>
      <c r="B15" s="374"/>
      <c r="C15" s="374"/>
      <c r="D15" s="221"/>
      <c r="E15" s="221"/>
      <c r="F15" s="222"/>
      <c r="G15" s="223"/>
      <c r="H15" s="221"/>
      <c r="I15" s="205"/>
    </row>
    <row r="16" spans="1:9" x14ac:dyDescent="0.3">
      <c r="A16" s="12"/>
      <c r="B16" s="373" t="s">
        <v>18</v>
      </c>
      <c r="C16" s="373"/>
      <c r="D16" s="226">
        <f>SUM(D4:D15)</f>
        <v>0</v>
      </c>
      <c r="E16" s="226">
        <f>SUM(E4:E15)</f>
        <v>0</v>
      </c>
      <c r="F16" s="25"/>
      <c r="G16" s="226">
        <f>SUM(G4:G15)</f>
        <v>0</v>
      </c>
      <c r="H16" s="226">
        <f>SUM(H4:H15)</f>
        <v>0</v>
      </c>
      <c r="I16" s="26"/>
    </row>
    <row r="17" spans="1:10" x14ac:dyDescent="0.3">
      <c r="A17" s="10"/>
      <c r="B17" s="375"/>
      <c r="C17" s="375"/>
      <c r="D17" s="37" t="s">
        <v>94</v>
      </c>
      <c r="E17" s="227">
        <f>IFERROR(E16/D16,0)</f>
        <v>0</v>
      </c>
      <c r="F17" s="169"/>
      <c r="G17" s="37" t="s">
        <v>94</v>
      </c>
      <c r="H17" s="228">
        <f>IFERROR(H16/G16,0)</f>
        <v>0</v>
      </c>
      <c r="I17" s="27" t="s">
        <v>95</v>
      </c>
    </row>
    <row r="18" spans="1:10" x14ac:dyDescent="0.3">
      <c r="A18" s="384" t="s">
        <v>96</v>
      </c>
      <c r="B18" s="385"/>
      <c r="C18" s="169"/>
      <c r="D18" s="169"/>
      <c r="I18" s="10"/>
      <c r="J18" s="27"/>
    </row>
    <row r="19" spans="1:10" x14ac:dyDescent="0.3">
      <c r="A19" s="28" t="s">
        <v>97</v>
      </c>
      <c r="B19" s="221"/>
      <c r="C19" s="169"/>
      <c r="D19" s="169"/>
      <c r="I19" s="10"/>
      <c r="J19" s="27"/>
    </row>
    <row r="20" spans="1:10" x14ac:dyDescent="0.3">
      <c r="A20" s="29" t="s">
        <v>98</v>
      </c>
      <c r="B20" s="224"/>
      <c r="C20" s="169"/>
      <c r="D20" s="169"/>
      <c r="I20" s="10"/>
      <c r="J20" s="27"/>
    </row>
    <row r="22" spans="1:10" x14ac:dyDescent="0.3">
      <c r="A22" s="376" t="s">
        <v>99</v>
      </c>
      <c r="B22" s="376"/>
      <c r="C22" s="12"/>
      <c r="D22" s="12"/>
    </row>
    <row r="23" spans="1:10" x14ac:dyDescent="0.3">
      <c r="A23" s="170" t="s">
        <v>100</v>
      </c>
      <c r="B23" s="170" t="s">
        <v>101</v>
      </c>
    </row>
    <row r="24" spans="1:10" x14ac:dyDescent="0.3">
      <c r="A24" s="172">
        <v>0</v>
      </c>
      <c r="B24" s="124">
        <v>250000</v>
      </c>
    </row>
    <row r="25" spans="1:10" x14ac:dyDescent="0.3">
      <c r="A25" s="172">
        <v>1</v>
      </c>
      <c r="B25" s="124">
        <v>350000</v>
      </c>
    </row>
    <row r="26" spans="1:10" x14ac:dyDescent="0.3">
      <c r="A26" s="172">
        <v>2</v>
      </c>
      <c r="B26" s="124">
        <v>430000</v>
      </c>
    </row>
    <row r="27" spans="1:10" x14ac:dyDescent="0.3">
      <c r="A27" s="172">
        <v>3</v>
      </c>
      <c r="B27" s="124">
        <v>500000</v>
      </c>
    </row>
    <row r="28" spans="1:10" x14ac:dyDescent="0.3">
      <c r="A28" s="172">
        <v>4</v>
      </c>
      <c r="B28" s="124">
        <v>570000</v>
      </c>
    </row>
    <row r="29" spans="1:10" x14ac:dyDescent="0.3">
      <c r="A29" s="377" t="s">
        <v>439</v>
      </c>
      <c r="B29" s="377"/>
    </row>
  </sheetData>
  <sheetProtection algorithmName="SHA-512" hashValue="CdV0cWpXX1qdgvC4lLRPAZpU4YajUmBE8Lxn95dXWMnSwqderdcZxHb/tGBAlTWHHBWsoA6gerb4S+cwL/m9qw==" saltValue="1WLrFVuDMsGiEZMkMW8x7A==" spinCount="100000" sheet="1" selectLockedCells="1"/>
  <mergeCells count="18">
    <mergeCell ref="B3:C3"/>
    <mergeCell ref="B4:C4"/>
    <mergeCell ref="B5:C5"/>
    <mergeCell ref="B6:C6"/>
    <mergeCell ref="B14:C14"/>
    <mergeCell ref="B8:C8"/>
    <mergeCell ref="B9:C9"/>
    <mergeCell ref="B10:C10"/>
    <mergeCell ref="B11:C11"/>
    <mergeCell ref="B12:C12"/>
    <mergeCell ref="B13:C13"/>
    <mergeCell ref="B7:C7"/>
    <mergeCell ref="B16:C16"/>
    <mergeCell ref="B15:C15"/>
    <mergeCell ref="B17:C17"/>
    <mergeCell ref="A22:B22"/>
    <mergeCell ref="A29:B29"/>
    <mergeCell ref="A18:B18"/>
  </mergeCells>
  <dataValidations count="2">
    <dataValidation type="custom" allowBlank="1" showInputMessage="1" showErrorMessage="1" errorTitle="Committed Amount" error="The Committed Amount cannot be greater than the Permanent Amount selected for this Source of Funds." sqref="H4:H15" xr:uid="{00000000-0002-0000-0400-000000000000}">
      <formula1>H4&lt;=G4</formula1>
    </dataValidation>
    <dataValidation type="whole" allowBlank="1" showInputMessage="1" showErrorMessage="1" sqref="B19" xr:uid="{00000000-0002-0000-0400-000001000000}">
      <formula1>0</formula1>
      <formula2>100000000</formula2>
    </dataValidation>
  </dataValidations>
  <printOptions horizontalCentered="1"/>
  <pageMargins left="0.25" right="0.25" top="0.25" bottom="0.75" header="0.3" footer="0.3"/>
  <pageSetup scale="63" fitToHeight="0"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2000000}">
          <x14:formula1>
            <xm:f>Inputs!$G$2:$G$5</xm:f>
          </x14:formula1>
          <xm:sqref>B20</xm:sqref>
        </x14:dataValidation>
        <x14:dataValidation type="list" allowBlank="1" showInputMessage="1" showErrorMessage="1" xr:uid="{00000000-0002-0000-0400-000003000000}">
          <x14:formula1>
            <xm:f>Inputs!$F$2:$F$8</xm:f>
          </x14:formula1>
          <xm:sqref>I4:I15 F4:F15</xm:sqref>
        </x14:dataValidation>
        <x14:dataValidation type="list" allowBlank="1" showInputMessage="1" showErrorMessage="1" xr:uid="{00000000-0002-0000-0400-000004000000}">
          <x14:formula1>
            <xm:f>Inputs!$E$2:$E$16</xm:f>
          </x14:formula1>
          <xm:sqref>A5:A15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M18"/>
  <sheetViews>
    <sheetView workbookViewId="0">
      <selection activeCell="J4" sqref="J4"/>
    </sheetView>
  </sheetViews>
  <sheetFormatPr defaultColWidth="8.88671875" defaultRowHeight="14.4" outlineLevelCol="3" x14ac:dyDescent="0.3"/>
  <cols>
    <col min="1" max="1" width="35.6640625" style="30" customWidth="1"/>
    <col min="2" max="2" width="20.44140625" style="30" bestFit="1" customWidth="1"/>
    <col min="3" max="3" width="18.6640625" bestFit="1" customWidth="1"/>
    <col min="4" max="4" width="17.6640625" bestFit="1" customWidth="1"/>
    <col min="5" max="5" width="12.109375" customWidth="1"/>
    <col min="6" max="6" width="15" customWidth="1"/>
    <col min="7" max="7" width="19.109375" customWidth="1"/>
    <col min="8" max="8" width="17.88671875" customWidth="1"/>
    <col min="9" max="9" width="23" bestFit="1" customWidth="1"/>
    <col min="10" max="10" width="35.6640625" customWidth="1"/>
    <col min="12" max="12" width="8.88671875" hidden="1" customWidth="1" outlineLevel="1"/>
    <col min="13" max="24" width="10" style="11" hidden="1" customWidth="1" outlineLevel="2"/>
    <col min="25" max="25" width="11" style="11" hidden="1" customWidth="1" outlineLevel="1" collapsed="1"/>
    <col min="26" max="37" width="9.109375" style="11" hidden="1" customWidth="1" outlineLevel="2"/>
    <col min="38" max="38" width="10.109375" style="11" hidden="1" customWidth="1" outlineLevel="1" collapsed="1"/>
    <col min="39" max="50" width="9.109375" style="11" hidden="1" customWidth="1" outlineLevel="2"/>
    <col min="51" max="51" width="8.88671875" style="11" hidden="1" customWidth="1" outlineLevel="1" collapsed="1"/>
    <col min="52" max="63" width="9.109375" style="11" hidden="1" customWidth="1" outlineLevel="2"/>
    <col min="64" max="64" width="10.109375" style="11" hidden="1" customWidth="1" outlineLevel="1" collapsed="1"/>
    <col min="65" max="76" width="9.109375" style="11" hidden="1" customWidth="1" outlineLevel="3"/>
    <col min="77" max="77" width="10.109375" style="11" hidden="1" customWidth="1" outlineLevel="1" collapsed="1"/>
    <col min="78" max="89" width="9.109375" style="11" hidden="1" customWidth="1" outlineLevel="2"/>
    <col min="90" max="90" width="8.88671875" style="11" hidden="1" customWidth="1" outlineLevel="1" collapsed="1"/>
    <col min="91" max="102" width="9.109375" style="11" hidden="1" customWidth="1" outlineLevel="2"/>
    <col min="103" max="103" width="8.88671875" style="11" hidden="1" customWidth="1" outlineLevel="1" collapsed="1"/>
    <col min="104" max="115" width="9.109375" style="11" hidden="1" customWidth="1" outlineLevel="2"/>
    <col min="116" max="116" width="8.88671875" style="11" hidden="1" customWidth="1" outlineLevel="1" collapsed="1"/>
    <col min="117" max="128" width="9.109375" style="11" hidden="1" customWidth="1" outlineLevel="2"/>
    <col min="129" max="129" width="8.88671875" style="11" hidden="1" customWidth="1" outlineLevel="1" collapsed="1"/>
    <col min="130" max="141" width="9.109375" style="11" hidden="1" customWidth="1" outlineLevel="2"/>
    <col min="142" max="142" width="8.88671875" style="11" hidden="1" customWidth="1" outlineLevel="1" collapsed="1"/>
    <col min="143" max="154" width="9.109375" style="11" hidden="1" customWidth="1" outlineLevel="2"/>
    <col min="155" max="155" width="8.88671875" style="11" hidden="1" customWidth="1" outlineLevel="1" collapsed="1"/>
    <col min="156" max="167" width="9.109375" style="11" hidden="1" customWidth="1" outlineLevel="2"/>
    <col min="168" max="168" width="8.88671875" style="11" hidden="1" customWidth="1" outlineLevel="1" collapsed="1"/>
    <col min="169" max="180" width="9.109375" style="11" hidden="1" customWidth="1" outlineLevel="2"/>
    <col min="181" max="181" width="8.88671875" style="11" hidden="1" customWidth="1" outlineLevel="1" collapsed="1"/>
    <col min="182" max="193" width="9.109375" style="11" hidden="1" customWidth="1" outlineLevel="2"/>
    <col min="194" max="194" width="8.88671875" style="11" hidden="1" customWidth="1" outlineLevel="1" collapsed="1"/>
    <col min="195" max="206" width="9.109375" style="11" hidden="1" customWidth="1" outlineLevel="2"/>
    <col min="207" max="207" width="8.88671875" style="11" hidden="1" customWidth="1" outlineLevel="1" collapsed="1"/>
    <col min="208" max="219" width="9.109375" style="11" hidden="1" customWidth="1" outlineLevel="2"/>
    <col min="220" max="220" width="8.88671875" style="11" hidden="1" customWidth="1" outlineLevel="1" collapsed="1"/>
    <col min="221" max="232" width="9.109375" style="11" hidden="1" customWidth="1" outlineLevel="2"/>
    <col min="233" max="233" width="8.88671875" style="11" hidden="1" customWidth="1" outlineLevel="1" collapsed="1"/>
    <col min="234" max="245" width="9.109375" style="11" hidden="1" customWidth="1" outlineLevel="2"/>
    <col min="246" max="246" width="8.88671875" style="11" hidden="1" customWidth="1" outlineLevel="1" collapsed="1"/>
    <col min="247" max="258" width="9.109375" style="11" hidden="1" customWidth="1" outlineLevel="2"/>
    <col min="259" max="259" width="8.88671875" style="11" hidden="1" customWidth="1" outlineLevel="1" collapsed="1"/>
    <col min="260" max="271" width="9.109375" style="11" hidden="1" customWidth="1" outlineLevel="2"/>
    <col min="272" max="272" width="8.88671875" style="11" hidden="1" customWidth="1" outlineLevel="1" collapsed="1"/>
    <col min="273" max="273" width="8.88671875" hidden="1" customWidth="1" outlineLevel="2"/>
    <col min="274" max="284" width="0" hidden="1" customWidth="1" outlineLevel="2"/>
    <col min="285" max="285" width="0" hidden="1" customWidth="1" outlineLevel="1" collapsed="1"/>
    <col min="286" max="297" width="0" hidden="1" customWidth="1" outlineLevel="2"/>
    <col min="298" max="298" width="0" hidden="1" customWidth="1" outlineLevel="1" collapsed="1"/>
    <col min="299" max="310" width="0" hidden="1" customWidth="1" outlineLevel="2"/>
    <col min="311" max="311" width="0" hidden="1" customWidth="1" outlineLevel="1" collapsed="1"/>
    <col min="312" max="323" width="0" hidden="1" customWidth="1" outlineLevel="2"/>
    <col min="324" max="324" width="0" hidden="1" customWidth="1" outlineLevel="1" collapsed="1"/>
    <col min="325" max="336" width="8.88671875" hidden="1" customWidth="1" outlineLevel="2"/>
    <col min="337" max="337" width="0" hidden="1" customWidth="1" outlineLevel="1" collapsed="1"/>
    <col min="338" max="349" width="0" hidden="1" customWidth="1" outlineLevel="2"/>
    <col min="350" max="350" width="0" hidden="1" customWidth="1" outlineLevel="1" collapsed="1"/>
    <col min="351" max="362" width="0" hidden="1" customWidth="1" outlineLevel="2"/>
    <col min="363" max="363" width="0" hidden="1" customWidth="1" outlineLevel="1" collapsed="1"/>
    <col min="364" max="375" width="0" hidden="1" customWidth="1" outlineLevel="2"/>
    <col min="376" max="376" width="0" hidden="1" customWidth="1" outlineLevel="1" collapsed="1"/>
    <col min="377" max="388" width="0" hidden="1" customWidth="1" outlineLevel="2"/>
    <col min="389" max="389" width="0" hidden="1" customWidth="1" outlineLevel="1" collapsed="1"/>
    <col min="390" max="401" width="0" hidden="1" customWidth="1" outlineLevel="2"/>
    <col min="402" max="402" width="0" hidden="1" customWidth="1" outlineLevel="1" collapsed="1"/>
    <col min="403" max="403" width="8.88671875" collapsed="1"/>
  </cols>
  <sheetData>
    <row r="1" spans="1:402" ht="37.5" customHeight="1" x14ac:dyDescent="0.3">
      <c r="A1" s="132" t="s">
        <v>102</v>
      </c>
      <c r="J1" s="129" t="e" vm="1">
        <v>#VALUE!</v>
      </c>
    </row>
    <row r="2" spans="1:402" ht="18" x14ac:dyDescent="0.35">
      <c r="A2" s="147">
        <f>'Site Info'!B2</f>
        <v>0</v>
      </c>
    </row>
    <row r="3" spans="1:402" s="51" customFormat="1" ht="30" customHeight="1" x14ac:dyDescent="0.3">
      <c r="A3" s="32" t="s">
        <v>86</v>
      </c>
      <c r="B3" s="32" t="s">
        <v>87</v>
      </c>
      <c r="C3" s="9" t="s">
        <v>103</v>
      </c>
      <c r="D3" s="33" t="s">
        <v>104</v>
      </c>
      <c r="E3" s="33" t="s">
        <v>105</v>
      </c>
      <c r="F3" s="33" t="s">
        <v>106</v>
      </c>
      <c r="G3" s="33" t="s">
        <v>107</v>
      </c>
      <c r="H3" s="33" t="s">
        <v>108</v>
      </c>
      <c r="I3" s="33" t="s">
        <v>109</v>
      </c>
      <c r="J3" s="33" t="s">
        <v>110</v>
      </c>
      <c r="M3" s="334">
        <v>1</v>
      </c>
      <c r="N3" s="335">
        <v>2</v>
      </c>
      <c r="O3" s="335">
        <v>3</v>
      </c>
      <c r="P3" s="335">
        <v>4</v>
      </c>
      <c r="Q3" s="335">
        <v>5</v>
      </c>
      <c r="R3" s="335">
        <v>6</v>
      </c>
      <c r="S3" s="335">
        <v>7</v>
      </c>
      <c r="T3" s="335">
        <v>8</v>
      </c>
      <c r="U3" s="335">
        <v>9</v>
      </c>
      <c r="V3" s="335">
        <v>10</v>
      </c>
      <c r="W3" s="335">
        <v>11</v>
      </c>
      <c r="X3" s="335">
        <v>12</v>
      </c>
      <c r="Y3" s="336" t="s">
        <v>111</v>
      </c>
      <c r="Z3" s="335">
        <v>13</v>
      </c>
      <c r="AA3" s="335">
        <v>14</v>
      </c>
      <c r="AB3" s="335">
        <v>15</v>
      </c>
      <c r="AC3" s="335">
        <v>16</v>
      </c>
      <c r="AD3" s="335">
        <v>17</v>
      </c>
      <c r="AE3" s="335">
        <v>18</v>
      </c>
      <c r="AF3" s="335">
        <v>19</v>
      </c>
      <c r="AG3" s="335">
        <v>20</v>
      </c>
      <c r="AH3" s="335">
        <v>21</v>
      </c>
      <c r="AI3" s="335">
        <v>22</v>
      </c>
      <c r="AJ3" s="335">
        <v>23</v>
      </c>
      <c r="AK3" s="335">
        <v>24</v>
      </c>
      <c r="AL3" s="336" t="s">
        <v>112</v>
      </c>
      <c r="AM3" s="335">
        <v>25</v>
      </c>
      <c r="AN3" s="335">
        <v>26</v>
      </c>
      <c r="AO3" s="335">
        <v>27</v>
      </c>
      <c r="AP3" s="335">
        <v>28</v>
      </c>
      <c r="AQ3" s="335">
        <v>29</v>
      </c>
      <c r="AR3" s="335">
        <v>30</v>
      </c>
      <c r="AS3" s="335">
        <v>31</v>
      </c>
      <c r="AT3" s="335">
        <v>32</v>
      </c>
      <c r="AU3" s="335">
        <v>33</v>
      </c>
      <c r="AV3" s="335">
        <v>34</v>
      </c>
      <c r="AW3" s="335">
        <v>35</v>
      </c>
      <c r="AX3" s="335">
        <v>36</v>
      </c>
      <c r="AY3" s="336" t="s">
        <v>113</v>
      </c>
      <c r="AZ3" s="335">
        <v>37</v>
      </c>
      <c r="BA3" s="335">
        <v>38</v>
      </c>
      <c r="BB3" s="335">
        <v>39</v>
      </c>
      <c r="BC3" s="335">
        <v>40</v>
      </c>
      <c r="BD3" s="335">
        <v>41</v>
      </c>
      <c r="BE3" s="335">
        <v>42</v>
      </c>
      <c r="BF3" s="335">
        <v>43</v>
      </c>
      <c r="BG3" s="335">
        <v>44</v>
      </c>
      <c r="BH3" s="335">
        <v>45</v>
      </c>
      <c r="BI3" s="335">
        <v>46</v>
      </c>
      <c r="BJ3" s="335">
        <v>47</v>
      </c>
      <c r="BK3" s="335">
        <v>48</v>
      </c>
      <c r="BL3" s="336" t="s">
        <v>114</v>
      </c>
      <c r="BM3" s="335">
        <v>49</v>
      </c>
      <c r="BN3" s="335">
        <v>50</v>
      </c>
      <c r="BO3" s="335">
        <v>51</v>
      </c>
      <c r="BP3" s="335">
        <v>52</v>
      </c>
      <c r="BQ3" s="335">
        <v>53</v>
      </c>
      <c r="BR3" s="335">
        <v>54</v>
      </c>
      <c r="BS3" s="335">
        <v>55</v>
      </c>
      <c r="BT3" s="335">
        <v>56</v>
      </c>
      <c r="BU3" s="335">
        <v>57</v>
      </c>
      <c r="BV3" s="335">
        <v>58</v>
      </c>
      <c r="BW3" s="335">
        <v>59</v>
      </c>
      <c r="BX3" s="335">
        <v>60</v>
      </c>
      <c r="BY3" s="336" t="s">
        <v>115</v>
      </c>
      <c r="BZ3" s="335">
        <v>61</v>
      </c>
      <c r="CA3" s="335">
        <v>62</v>
      </c>
      <c r="CB3" s="335">
        <v>63</v>
      </c>
      <c r="CC3" s="335">
        <v>64</v>
      </c>
      <c r="CD3" s="335">
        <v>65</v>
      </c>
      <c r="CE3" s="335">
        <v>66</v>
      </c>
      <c r="CF3" s="335">
        <v>67</v>
      </c>
      <c r="CG3" s="335">
        <v>68</v>
      </c>
      <c r="CH3" s="335">
        <v>69</v>
      </c>
      <c r="CI3" s="335">
        <v>70</v>
      </c>
      <c r="CJ3" s="335">
        <v>71</v>
      </c>
      <c r="CK3" s="335">
        <v>72</v>
      </c>
      <c r="CL3" s="336" t="s">
        <v>116</v>
      </c>
      <c r="CM3" s="335">
        <v>73</v>
      </c>
      <c r="CN3" s="335">
        <v>74</v>
      </c>
      <c r="CO3" s="335">
        <v>75</v>
      </c>
      <c r="CP3" s="335">
        <v>76</v>
      </c>
      <c r="CQ3" s="335">
        <v>77</v>
      </c>
      <c r="CR3" s="335">
        <v>78</v>
      </c>
      <c r="CS3" s="335">
        <v>79</v>
      </c>
      <c r="CT3" s="335">
        <v>80</v>
      </c>
      <c r="CU3" s="335">
        <v>81</v>
      </c>
      <c r="CV3" s="335">
        <v>82</v>
      </c>
      <c r="CW3" s="335">
        <v>83</v>
      </c>
      <c r="CX3" s="335">
        <v>84</v>
      </c>
      <c r="CY3" s="336" t="s">
        <v>117</v>
      </c>
      <c r="CZ3" s="335">
        <v>85</v>
      </c>
      <c r="DA3" s="335">
        <v>86</v>
      </c>
      <c r="DB3" s="335">
        <v>87</v>
      </c>
      <c r="DC3" s="335">
        <v>88</v>
      </c>
      <c r="DD3" s="335">
        <v>89</v>
      </c>
      <c r="DE3" s="335">
        <v>90</v>
      </c>
      <c r="DF3" s="335">
        <v>91</v>
      </c>
      <c r="DG3" s="335">
        <v>92</v>
      </c>
      <c r="DH3" s="335">
        <v>93</v>
      </c>
      <c r="DI3" s="335">
        <v>94</v>
      </c>
      <c r="DJ3" s="335">
        <v>95</v>
      </c>
      <c r="DK3" s="335">
        <v>96</v>
      </c>
      <c r="DL3" s="336" t="s">
        <v>118</v>
      </c>
      <c r="DM3" s="335">
        <v>97</v>
      </c>
      <c r="DN3" s="335">
        <v>98</v>
      </c>
      <c r="DO3" s="335">
        <v>99</v>
      </c>
      <c r="DP3" s="335">
        <v>100</v>
      </c>
      <c r="DQ3" s="335">
        <v>101</v>
      </c>
      <c r="DR3" s="335">
        <v>102</v>
      </c>
      <c r="DS3" s="335">
        <v>103</v>
      </c>
      <c r="DT3" s="335">
        <v>104</v>
      </c>
      <c r="DU3" s="335">
        <v>105</v>
      </c>
      <c r="DV3" s="335">
        <v>106</v>
      </c>
      <c r="DW3" s="335">
        <v>107</v>
      </c>
      <c r="DX3" s="335">
        <v>108</v>
      </c>
      <c r="DY3" s="336" t="s">
        <v>119</v>
      </c>
      <c r="DZ3" s="335">
        <v>109</v>
      </c>
      <c r="EA3" s="335">
        <v>110</v>
      </c>
      <c r="EB3" s="335">
        <v>111</v>
      </c>
      <c r="EC3" s="335">
        <v>112</v>
      </c>
      <c r="ED3" s="335">
        <v>113</v>
      </c>
      <c r="EE3" s="335">
        <v>114</v>
      </c>
      <c r="EF3" s="335">
        <v>115</v>
      </c>
      <c r="EG3" s="335">
        <v>116</v>
      </c>
      <c r="EH3" s="335">
        <v>117</v>
      </c>
      <c r="EI3" s="335">
        <v>118</v>
      </c>
      <c r="EJ3" s="335">
        <v>119</v>
      </c>
      <c r="EK3" s="335">
        <v>120</v>
      </c>
      <c r="EL3" s="336" t="s">
        <v>120</v>
      </c>
      <c r="EM3" s="335">
        <v>121</v>
      </c>
      <c r="EN3" s="335">
        <v>122</v>
      </c>
      <c r="EO3" s="335">
        <v>123</v>
      </c>
      <c r="EP3" s="335">
        <v>124</v>
      </c>
      <c r="EQ3" s="335">
        <v>125</v>
      </c>
      <c r="ER3" s="335">
        <v>126</v>
      </c>
      <c r="ES3" s="335">
        <v>127</v>
      </c>
      <c r="ET3" s="335">
        <v>128</v>
      </c>
      <c r="EU3" s="335">
        <v>129</v>
      </c>
      <c r="EV3" s="335">
        <v>130</v>
      </c>
      <c r="EW3" s="335">
        <v>131</v>
      </c>
      <c r="EX3" s="335">
        <v>132</v>
      </c>
      <c r="EY3" s="336" t="s">
        <v>121</v>
      </c>
      <c r="EZ3" s="335">
        <v>133</v>
      </c>
      <c r="FA3" s="335">
        <v>134</v>
      </c>
      <c r="FB3" s="335">
        <v>135</v>
      </c>
      <c r="FC3" s="335">
        <v>136</v>
      </c>
      <c r="FD3" s="335">
        <v>137</v>
      </c>
      <c r="FE3" s="335">
        <v>138</v>
      </c>
      <c r="FF3" s="335">
        <v>139</v>
      </c>
      <c r="FG3" s="335">
        <v>140</v>
      </c>
      <c r="FH3" s="335">
        <v>141</v>
      </c>
      <c r="FI3" s="335">
        <v>142</v>
      </c>
      <c r="FJ3" s="335">
        <v>143</v>
      </c>
      <c r="FK3" s="335">
        <v>144</v>
      </c>
      <c r="FL3" s="336" t="s">
        <v>122</v>
      </c>
      <c r="FM3" s="335">
        <v>145</v>
      </c>
      <c r="FN3" s="335">
        <v>146</v>
      </c>
      <c r="FO3" s="335">
        <v>147</v>
      </c>
      <c r="FP3" s="335">
        <v>148</v>
      </c>
      <c r="FQ3" s="335">
        <v>149</v>
      </c>
      <c r="FR3" s="335">
        <v>150</v>
      </c>
      <c r="FS3" s="335">
        <v>151</v>
      </c>
      <c r="FT3" s="335">
        <v>152</v>
      </c>
      <c r="FU3" s="335">
        <v>153</v>
      </c>
      <c r="FV3" s="335">
        <v>154</v>
      </c>
      <c r="FW3" s="335">
        <v>155</v>
      </c>
      <c r="FX3" s="335">
        <v>156</v>
      </c>
      <c r="FY3" s="336" t="s">
        <v>123</v>
      </c>
      <c r="FZ3" s="335">
        <v>157</v>
      </c>
      <c r="GA3" s="335">
        <v>158</v>
      </c>
      <c r="GB3" s="335">
        <v>159</v>
      </c>
      <c r="GC3" s="335">
        <v>160</v>
      </c>
      <c r="GD3" s="335">
        <v>161</v>
      </c>
      <c r="GE3" s="335">
        <v>162</v>
      </c>
      <c r="GF3" s="335">
        <v>163</v>
      </c>
      <c r="GG3" s="335">
        <v>164</v>
      </c>
      <c r="GH3" s="335">
        <v>165</v>
      </c>
      <c r="GI3" s="335">
        <v>166</v>
      </c>
      <c r="GJ3" s="335">
        <v>167</v>
      </c>
      <c r="GK3" s="335">
        <v>168</v>
      </c>
      <c r="GL3" s="336" t="s">
        <v>124</v>
      </c>
      <c r="GM3" s="335">
        <v>169</v>
      </c>
      <c r="GN3" s="335">
        <v>170</v>
      </c>
      <c r="GO3" s="335">
        <v>171</v>
      </c>
      <c r="GP3" s="335">
        <v>172</v>
      </c>
      <c r="GQ3" s="335">
        <v>173</v>
      </c>
      <c r="GR3" s="335">
        <v>174</v>
      </c>
      <c r="GS3" s="335">
        <v>175</v>
      </c>
      <c r="GT3" s="335">
        <v>176</v>
      </c>
      <c r="GU3" s="335">
        <v>177</v>
      </c>
      <c r="GV3" s="335">
        <v>178</v>
      </c>
      <c r="GW3" s="335">
        <v>179</v>
      </c>
      <c r="GX3" s="335">
        <v>180</v>
      </c>
      <c r="GY3" s="336" t="s">
        <v>125</v>
      </c>
      <c r="GZ3" s="335">
        <v>181</v>
      </c>
      <c r="HA3" s="335">
        <v>182</v>
      </c>
      <c r="HB3" s="335">
        <v>183</v>
      </c>
      <c r="HC3" s="335">
        <v>184</v>
      </c>
      <c r="HD3" s="335">
        <v>185</v>
      </c>
      <c r="HE3" s="335">
        <v>186</v>
      </c>
      <c r="HF3" s="335">
        <v>187</v>
      </c>
      <c r="HG3" s="335">
        <v>188</v>
      </c>
      <c r="HH3" s="335">
        <v>189</v>
      </c>
      <c r="HI3" s="335">
        <v>190</v>
      </c>
      <c r="HJ3" s="335">
        <v>191</v>
      </c>
      <c r="HK3" s="335">
        <v>192</v>
      </c>
      <c r="HL3" s="336" t="s">
        <v>126</v>
      </c>
      <c r="HM3" s="335">
        <v>193</v>
      </c>
      <c r="HN3" s="335">
        <v>194</v>
      </c>
      <c r="HO3" s="335">
        <v>195</v>
      </c>
      <c r="HP3" s="335">
        <v>196</v>
      </c>
      <c r="HQ3" s="335">
        <v>197</v>
      </c>
      <c r="HR3" s="335">
        <v>198</v>
      </c>
      <c r="HS3" s="335">
        <v>199</v>
      </c>
      <c r="HT3" s="335">
        <v>200</v>
      </c>
      <c r="HU3" s="335">
        <v>201</v>
      </c>
      <c r="HV3" s="335">
        <v>202</v>
      </c>
      <c r="HW3" s="335">
        <v>203</v>
      </c>
      <c r="HX3" s="335">
        <v>204</v>
      </c>
      <c r="HY3" s="336" t="s">
        <v>127</v>
      </c>
      <c r="HZ3" s="335">
        <v>205</v>
      </c>
      <c r="IA3" s="335">
        <v>206</v>
      </c>
      <c r="IB3" s="335">
        <v>207</v>
      </c>
      <c r="IC3" s="335">
        <v>208</v>
      </c>
      <c r="ID3" s="335">
        <v>209</v>
      </c>
      <c r="IE3" s="335">
        <v>210</v>
      </c>
      <c r="IF3" s="335">
        <v>211</v>
      </c>
      <c r="IG3" s="335">
        <v>212</v>
      </c>
      <c r="IH3" s="335">
        <v>213</v>
      </c>
      <c r="II3" s="335">
        <v>214</v>
      </c>
      <c r="IJ3" s="335">
        <v>215</v>
      </c>
      <c r="IK3" s="335">
        <v>216</v>
      </c>
      <c r="IL3" s="336" t="s">
        <v>128</v>
      </c>
      <c r="IM3" s="335">
        <v>217</v>
      </c>
      <c r="IN3" s="335">
        <v>218</v>
      </c>
      <c r="IO3" s="335">
        <v>219</v>
      </c>
      <c r="IP3" s="335">
        <v>220</v>
      </c>
      <c r="IQ3" s="335">
        <v>221</v>
      </c>
      <c r="IR3" s="335">
        <v>222</v>
      </c>
      <c r="IS3" s="335">
        <v>223</v>
      </c>
      <c r="IT3" s="335">
        <v>224</v>
      </c>
      <c r="IU3" s="335">
        <v>225</v>
      </c>
      <c r="IV3" s="335">
        <v>226</v>
      </c>
      <c r="IW3" s="335">
        <v>227</v>
      </c>
      <c r="IX3" s="335">
        <v>228</v>
      </c>
      <c r="IY3" s="336" t="s">
        <v>129</v>
      </c>
      <c r="IZ3" s="335">
        <v>229</v>
      </c>
      <c r="JA3" s="335">
        <v>230</v>
      </c>
      <c r="JB3" s="335">
        <v>231</v>
      </c>
      <c r="JC3" s="335">
        <v>232</v>
      </c>
      <c r="JD3" s="335">
        <v>233</v>
      </c>
      <c r="JE3" s="335">
        <v>234</v>
      </c>
      <c r="JF3" s="335">
        <v>235</v>
      </c>
      <c r="JG3" s="335">
        <v>236</v>
      </c>
      <c r="JH3" s="335">
        <v>237</v>
      </c>
      <c r="JI3" s="335">
        <v>238</v>
      </c>
      <c r="JJ3" s="335">
        <v>239</v>
      </c>
      <c r="JK3" s="335">
        <v>240</v>
      </c>
      <c r="JL3" s="336" t="s">
        <v>130</v>
      </c>
      <c r="JM3" s="335">
        <v>241</v>
      </c>
      <c r="JN3" s="335">
        <v>242</v>
      </c>
      <c r="JO3" s="335">
        <v>243</v>
      </c>
      <c r="JP3" s="335">
        <v>244</v>
      </c>
      <c r="JQ3" s="335">
        <v>245</v>
      </c>
      <c r="JR3" s="335">
        <v>246</v>
      </c>
      <c r="JS3" s="335">
        <v>247</v>
      </c>
      <c r="JT3" s="335">
        <v>248</v>
      </c>
      <c r="JU3" s="335">
        <v>249</v>
      </c>
      <c r="JV3" s="335">
        <v>250</v>
      </c>
      <c r="JW3" s="335">
        <v>251</v>
      </c>
      <c r="JX3" s="335">
        <v>252</v>
      </c>
      <c r="JY3" s="336" t="s">
        <v>493</v>
      </c>
      <c r="JZ3" s="335">
        <v>253</v>
      </c>
      <c r="KA3" s="335">
        <v>254</v>
      </c>
      <c r="KB3" s="335">
        <v>255</v>
      </c>
      <c r="KC3" s="335">
        <v>256</v>
      </c>
      <c r="KD3" s="335">
        <v>257</v>
      </c>
      <c r="KE3" s="335">
        <v>258</v>
      </c>
      <c r="KF3" s="335">
        <v>259</v>
      </c>
      <c r="KG3" s="335">
        <v>260</v>
      </c>
      <c r="KH3" s="335">
        <v>261</v>
      </c>
      <c r="KI3" s="335">
        <v>262</v>
      </c>
      <c r="KJ3" s="335">
        <v>263</v>
      </c>
      <c r="KK3" s="335">
        <v>264</v>
      </c>
      <c r="KL3" s="336" t="s">
        <v>494</v>
      </c>
      <c r="KM3" s="335">
        <v>265</v>
      </c>
      <c r="KN3" s="335">
        <v>266</v>
      </c>
      <c r="KO3" s="335">
        <v>267</v>
      </c>
      <c r="KP3" s="335">
        <v>268</v>
      </c>
      <c r="KQ3" s="335">
        <v>269</v>
      </c>
      <c r="KR3" s="335">
        <v>270</v>
      </c>
      <c r="KS3" s="335">
        <v>271</v>
      </c>
      <c r="KT3" s="335">
        <v>272</v>
      </c>
      <c r="KU3" s="335">
        <v>273</v>
      </c>
      <c r="KV3" s="335">
        <v>274</v>
      </c>
      <c r="KW3" s="335">
        <v>275</v>
      </c>
      <c r="KX3" s="335">
        <v>276</v>
      </c>
      <c r="KY3" s="336" t="s">
        <v>495</v>
      </c>
      <c r="KZ3" s="335">
        <v>277</v>
      </c>
      <c r="LA3" s="335">
        <v>278</v>
      </c>
      <c r="LB3" s="335">
        <v>279</v>
      </c>
      <c r="LC3" s="335">
        <v>280</v>
      </c>
      <c r="LD3" s="335">
        <v>281</v>
      </c>
      <c r="LE3" s="335">
        <v>282</v>
      </c>
      <c r="LF3" s="335">
        <v>283</v>
      </c>
      <c r="LG3" s="335">
        <v>284</v>
      </c>
      <c r="LH3" s="335">
        <v>285</v>
      </c>
      <c r="LI3" s="335">
        <v>286</v>
      </c>
      <c r="LJ3" s="335">
        <v>287</v>
      </c>
      <c r="LK3" s="335">
        <v>288</v>
      </c>
      <c r="LL3" s="336" t="s">
        <v>496</v>
      </c>
      <c r="LM3" s="335">
        <v>289</v>
      </c>
      <c r="LN3" s="335">
        <v>290</v>
      </c>
      <c r="LO3" s="335">
        <v>291</v>
      </c>
      <c r="LP3" s="335">
        <v>292</v>
      </c>
      <c r="LQ3" s="335">
        <v>293</v>
      </c>
      <c r="LR3" s="335">
        <v>294</v>
      </c>
      <c r="LS3" s="335">
        <v>295</v>
      </c>
      <c r="LT3" s="335">
        <v>296</v>
      </c>
      <c r="LU3" s="335">
        <v>297</v>
      </c>
      <c r="LV3" s="335">
        <v>298</v>
      </c>
      <c r="LW3" s="335">
        <v>299</v>
      </c>
      <c r="LX3" s="335">
        <v>300</v>
      </c>
      <c r="LY3" s="336" t="s">
        <v>497</v>
      </c>
      <c r="LZ3" s="335">
        <v>301</v>
      </c>
      <c r="MA3" s="335">
        <v>302</v>
      </c>
      <c r="MB3" s="335">
        <v>303</v>
      </c>
      <c r="MC3" s="335">
        <v>304</v>
      </c>
      <c r="MD3" s="335">
        <v>305</v>
      </c>
      <c r="ME3" s="335">
        <v>306</v>
      </c>
      <c r="MF3" s="335">
        <v>307</v>
      </c>
      <c r="MG3" s="335">
        <v>308</v>
      </c>
      <c r="MH3" s="335">
        <v>309</v>
      </c>
      <c r="MI3" s="335">
        <v>310</v>
      </c>
      <c r="MJ3" s="335">
        <v>311</v>
      </c>
      <c r="MK3" s="335">
        <v>312</v>
      </c>
      <c r="ML3" s="336" t="s">
        <v>498</v>
      </c>
      <c r="MM3" s="335">
        <v>313</v>
      </c>
      <c r="MN3" s="335">
        <v>314</v>
      </c>
      <c r="MO3" s="335">
        <v>315</v>
      </c>
      <c r="MP3" s="335">
        <v>316</v>
      </c>
      <c r="MQ3" s="335">
        <v>317</v>
      </c>
      <c r="MR3" s="335">
        <v>318</v>
      </c>
      <c r="MS3" s="335">
        <v>319</v>
      </c>
      <c r="MT3" s="335">
        <v>320</v>
      </c>
      <c r="MU3" s="335">
        <v>321</v>
      </c>
      <c r="MV3" s="335">
        <v>322</v>
      </c>
      <c r="MW3" s="335">
        <v>323</v>
      </c>
      <c r="MX3" s="335">
        <v>324</v>
      </c>
      <c r="MY3" s="336" t="s">
        <v>499</v>
      </c>
      <c r="MZ3" s="335">
        <v>325</v>
      </c>
      <c r="NA3" s="335">
        <v>326</v>
      </c>
      <c r="NB3" s="335">
        <v>327</v>
      </c>
      <c r="NC3" s="335">
        <v>328</v>
      </c>
      <c r="ND3" s="335">
        <v>329</v>
      </c>
      <c r="NE3" s="335">
        <v>330</v>
      </c>
      <c r="NF3" s="335">
        <v>331</v>
      </c>
      <c r="NG3" s="335">
        <v>332</v>
      </c>
      <c r="NH3" s="335">
        <v>333</v>
      </c>
      <c r="NI3" s="335">
        <v>334</v>
      </c>
      <c r="NJ3" s="335">
        <v>335</v>
      </c>
      <c r="NK3" s="335">
        <v>336</v>
      </c>
      <c r="NL3" s="336" t="s">
        <v>500</v>
      </c>
      <c r="NM3" s="335">
        <v>337</v>
      </c>
      <c r="NN3" s="335">
        <v>338</v>
      </c>
      <c r="NO3" s="335">
        <v>339</v>
      </c>
      <c r="NP3" s="335">
        <v>340</v>
      </c>
      <c r="NQ3" s="335">
        <v>341</v>
      </c>
      <c r="NR3" s="335">
        <v>342</v>
      </c>
      <c r="NS3" s="335">
        <v>343</v>
      </c>
      <c r="NT3" s="335">
        <v>344</v>
      </c>
      <c r="NU3" s="335">
        <v>345</v>
      </c>
      <c r="NV3" s="335">
        <v>346</v>
      </c>
      <c r="NW3" s="335">
        <v>347</v>
      </c>
      <c r="NX3" s="335">
        <v>348</v>
      </c>
      <c r="NY3" s="336" t="s">
        <v>501</v>
      </c>
      <c r="NZ3" s="335">
        <v>349</v>
      </c>
      <c r="OA3" s="335">
        <v>350</v>
      </c>
      <c r="OB3" s="335">
        <v>351</v>
      </c>
      <c r="OC3" s="335">
        <v>352</v>
      </c>
      <c r="OD3" s="335">
        <v>353</v>
      </c>
      <c r="OE3" s="335">
        <v>354</v>
      </c>
      <c r="OF3" s="335">
        <v>355</v>
      </c>
      <c r="OG3" s="335">
        <v>356</v>
      </c>
      <c r="OH3" s="335">
        <v>357</v>
      </c>
      <c r="OI3" s="335">
        <v>358</v>
      </c>
      <c r="OJ3" s="335">
        <v>359</v>
      </c>
      <c r="OK3" s="335">
        <v>360</v>
      </c>
      <c r="OL3" s="336" t="s">
        <v>502</v>
      </c>
    </row>
    <row r="4" spans="1:402" x14ac:dyDescent="0.3">
      <c r="A4" s="229" t="str">
        <f>'Funding Sources'!A4</f>
        <v>NHTF</v>
      </c>
      <c r="B4" s="230" t="str">
        <f>'Funding Sources'!B4:C4</f>
        <v>NHTF</v>
      </c>
      <c r="C4" s="231">
        <f>'Funding Sources'!G4</f>
        <v>0</v>
      </c>
      <c r="D4" s="231">
        <v>0</v>
      </c>
      <c r="E4" s="230">
        <v>360</v>
      </c>
      <c r="F4" s="341">
        <v>0</v>
      </c>
      <c r="G4" s="231">
        <f>IF(E4&gt;0,IF(I4&lt;&gt;"Percentage of Cash Flow",PMT(F4/12,E4,-C4,0,0),0),0)</f>
        <v>0</v>
      </c>
      <c r="H4" s="231">
        <v>0</v>
      </c>
      <c r="I4" s="230" t="s">
        <v>203</v>
      </c>
      <c r="J4" s="236"/>
      <c r="M4" s="337">
        <f>IF($I4="Percentage of Cash Flow",IF($E4&gt;M$3-1,(('Operating Pro Forma'!$E$59-'Operating Pro Forma'!$E$62)/12)*'Debt Service'!$F4),IF($E4&gt;M$3-1,$H4,0))</f>
        <v>0</v>
      </c>
      <c r="N4" s="337">
        <f>IF($I4="Percentage of Cash Flow",IF($E4&gt;N$3-1,(('Operating Pro Forma'!$E$59-'Operating Pro Forma'!$E$62)/12)*'Debt Service'!$F4),IF($E4&gt;N$3-1,$H4,0))</f>
        <v>0</v>
      </c>
      <c r="O4" s="337">
        <f>IF($I4="Percentage of Cash Flow",IF($E4&gt;O$3-1,(('Operating Pro Forma'!$E$59-'Operating Pro Forma'!$E$62)/12)*'Debt Service'!$F4),IF($E4&gt;O$3-1,$H4,0))</f>
        <v>0</v>
      </c>
      <c r="P4" s="337">
        <f>IF($I4="Percentage of Cash Flow",IF($E4&gt;P$3-1,(('Operating Pro Forma'!$E$59-'Operating Pro Forma'!$E$62)/12)*'Debt Service'!$F4),IF($E4&gt;P$3-1,$H4,0))</f>
        <v>0</v>
      </c>
      <c r="Q4" s="337">
        <f>IF($I4="Percentage of Cash Flow",IF($E4&gt;Q$3-1,(('Operating Pro Forma'!$E$59-'Operating Pro Forma'!$E$62)/12)*'Debt Service'!$F4),IF($E4&gt;Q$3-1,$H4,0))</f>
        <v>0</v>
      </c>
      <c r="R4" s="337">
        <f>IF($I4="Percentage of Cash Flow",IF($E4&gt;R$3-1,(('Operating Pro Forma'!$E$59-'Operating Pro Forma'!$E$62)/12)*'Debt Service'!$F4),IF($E4&gt;R$3-1,$H4,0))</f>
        <v>0</v>
      </c>
      <c r="S4" s="337">
        <f>IF($I4="Percentage of Cash Flow",IF($E4&gt;S$3-1,(('Operating Pro Forma'!$E$59-'Operating Pro Forma'!$E$62)/12)*'Debt Service'!$F4),IF($E4&gt;S$3-1,$H4,0))</f>
        <v>0</v>
      </c>
      <c r="T4" s="337">
        <f>IF($I4="Percentage of Cash Flow",IF($E4&gt;T$3-1,(('Operating Pro Forma'!$E$59-'Operating Pro Forma'!$E$62)/12)*'Debt Service'!$F4),IF($E4&gt;T$3-1,$H4,0))</f>
        <v>0</v>
      </c>
      <c r="U4" s="337">
        <f>IF($I4="Percentage of Cash Flow",IF($E4&gt;U$3-1,(('Operating Pro Forma'!$E$59-'Operating Pro Forma'!$E$62)/12)*'Debt Service'!$F4),IF($E4&gt;U$3-1,$H4,0))</f>
        <v>0</v>
      </c>
      <c r="V4" s="337">
        <f>IF($I4="Percentage of Cash Flow",IF($E4&gt;V$3-1,(('Operating Pro Forma'!$E$59-'Operating Pro Forma'!$E$62)/12)*'Debt Service'!$F4),IF($E4&gt;V$3-1,$H4,0))</f>
        <v>0</v>
      </c>
      <c r="W4" s="337">
        <f>IF($I4="Percentage of Cash Flow",IF($E4&gt;W$3-1,(('Operating Pro Forma'!$E$59-'Operating Pro Forma'!$E$62)/12)*'Debt Service'!$F4),IF($E4&gt;W$3-1,$H4,0))</f>
        <v>0</v>
      </c>
      <c r="X4" s="337">
        <f>IF($I4="Percentage of Cash Flow",IF($E4&gt;X$3-1,(('Operating Pro Forma'!$E$59-'Operating Pro Forma'!$E$62)/12)*'Debt Service'!$F4),IF($E4&gt;X$3-1,$H4,0))</f>
        <v>0</v>
      </c>
      <c r="Y4" s="338">
        <f>SUMIF(M4:X4,"&gt;0")</f>
        <v>0</v>
      </c>
      <c r="Z4" s="339">
        <f>IF($I4="Percentage of Cash Flow",IF($E4&gt;Z$3-1,(('Operating Pro Forma'!$F$59-'Operating Pro Forma'!$F$62)/12)*'Debt Service'!$F4),IF($E4&gt;Z$3-1,$H4,0))</f>
        <v>0</v>
      </c>
      <c r="AA4" s="339">
        <f>IF($I4="Percentage of Cash Flow",IF($E4&gt;AA$3-1,(('Operating Pro Forma'!$F$59-'Operating Pro Forma'!$F$62)/12)*'Debt Service'!$F4),IF($E4&gt;AA$3-1,$H4,0))</f>
        <v>0</v>
      </c>
      <c r="AB4" s="339">
        <f>IF($I4="Percentage of Cash Flow",IF($E4&gt;AB$3-1,(('Operating Pro Forma'!$F$59-'Operating Pro Forma'!$F$62)/12)*'Debt Service'!$F4),IF($E4&gt;AB$3-1,$H4,0))</f>
        <v>0</v>
      </c>
      <c r="AC4" s="339">
        <f>IF($I4="Percentage of Cash Flow",IF($E4&gt;AC$3-1,(('Operating Pro Forma'!$F$59-'Operating Pro Forma'!$F$62)/12)*'Debt Service'!$F4),IF($E4&gt;AC$3-1,$H4,0))</f>
        <v>0</v>
      </c>
      <c r="AD4" s="339">
        <f>IF($I4="Percentage of Cash Flow",IF($E4&gt;AD$3-1,(('Operating Pro Forma'!$F$59-'Operating Pro Forma'!$F$62)/12)*'Debt Service'!$F4),IF($E4&gt;AD$3-1,$H4,0))</f>
        <v>0</v>
      </c>
      <c r="AE4" s="339">
        <f>IF($I4="Percentage of Cash Flow",IF($E4&gt;AE$3-1,(('Operating Pro Forma'!$F$59-'Operating Pro Forma'!$F$62)/12)*'Debt Service'!$F4),IF($E4&gt;AE$3-1,$H4,0))</f>
        <v>0</v>
      </c>
      <c r="AF4" s="339">
        <f>IF($I4="Percentage of Cash Flow",IF($E4&gt;AF$3-1,(('Operating Pro Forma'!$F$59-'Operating Pro Forma'!$F$62)/12)*'Debt Service'!$F4),IF($E4&gt;AF$3-1,$H4,0))</f>
        <v>0</v>
      </c>
      <c r="AG4" s="339">
        <f>IF($I4="Percentage of Cash Flow",IF($E4&gt;AG$3-1,(('Operating Pro Forma'!$F$59-'Operating Pro Forma'!$F$62)/12)*'Debt Service'!$F4),IF($E4&gt;AG$3-1,$H4,0))</f>
        <v>0</v>
      </c>
      <c r="AH4" s="339">
        <f>IF($I4="Percentage of Cash Flow",IF($E4&gt;AH$3-1,(('Operating Pro Forma'!$F$59-'Operating Pro Forma'!$F$62)/12)*'Debt Service'!$F4),IF($E4&gt;AH$3-1,$H4,0))</f>
        <v>0</v>
      </c>
      <c r="AI4" s="339">
        <f>IF($I4="Percentage of Cash Flow",IF($E4&gt;AI$3-1,(('Operating Pro Forma'!$F$59-'Operating Pro Forma'!$F$62)/12)*'Debt Service'!$F4),IF($E4&gt;AI$3-1,$H4,0))</f>
        <v>0</v>
      </c>
      <c r="AJ4" s="339">
        <f>IF($I4="Percentage of Cash Flow",IF($E4&gt;AJ$3-1,(('Operating Pro Forma'!$F$59-'Operating Pro Forma'!$F$62)/12)*'Debt Service'!$F4),IF($E4&gt;AJ$3-1,$H4,0))</f>
        <v>0</v>
      </c>
      <c r="AK4" s="339">
        <f>IF($I4="Percentage of Cash Flow",IF($E4&gt;AK$3-1,(('Operating Pro Forma'!$F$59-'Operating Pro Forma'!$F$62)/12)*'Debt Service'!$F4),IF($E4&gt;AK$3-1,$H4,0))</f>
        <v>0</v>
      </c>
      <c r="AL4" s="338">
        <f>SUMIF(Z4:AK4,"&gt;0")</f>
        <v>0</v>
      </c>
      <c r="AM4" s="339">
        <f>IF($I4="Percentage of Cash Flow",IF($E4&gt;AM$3-1,(('Operating Pro Forma'!$G$59-'Operating Pro Forma'!$G$62)/12)*'Debt Service'!$F4),IF($E4&gt;AM$3-1,$H4,0))</f>
        <v>0</v>
      </c>
      <c r="AN4" s="339">
        <f>IF($I4="Percentage of Cash Flow",IF($E4&gt;AN$3-1,(('Operating Pro Forma'!$G$59-'Operating Pro Forma'!$G$62)/12)*'Debt Service'!$F4),IF($E4&gt;AN$3-1,$H4,0))</f>
        <v>0</v>
      </c>
      <c r="AO4" s="339">
        <f>IF($I4="Percentage of Cash Flow",IF($E4&gt;AO$3-1,(('Operating Pro Forma'!$G$59-'Operating Pro Forma'!$G$62)/12)*'Debt Service'!$F4),IF($E4&gt;AO$3-1,$H4,0))</f>
        <v>0</v>
      </c>
      <c r="AP4" s="339">
        <f>IF($I4="Percentage of Cash Flow",IF($E4&gt;AP$3-1,(('Operating Pro Forma'!$G$59-'Operating Pro Forma'!$G$62)/12)*'Debt Service'!$F4),IF($E4&gt;AP$3-1,$H4,0))</f>
        <v>0</v>
      </c>
      <c r="AQ4" s="339">
        <f>IF($I4="Percentage of Cash Flow",IF($E4&gt;AQ$3-1,(('Operating Pro Forma'!$G$59-'Operating Pro Forma'!$G$62)/12)*'Debt Service'!$F4),IF($E4&gt;AQ$3-1,$H4,0))</f>
        <v>0</v>
      </c>
      <c r="AR4" s="339">
        <f>IF($I4="Percentage of Cash Flow",IF($E4&gt;AR$3-1,(('Operating Pro Forma'!$G$59-'Operating Pro Forma'!$G$62)/12)*'Debt Service'!$F4),IF($E4&gt;AR$3-1,$H4,0))</f>
        <v>0</v>
      </c>
      <c r="AS4" s="339">
        <f>IF($I4="Percentage of Cash Flow",IF($E4&gt;AS$3-1,(('Operating Pro Forma'!$G$59-'Operating Pro Forma'!$G$62)/12)*'Debt Service'!$F4),IF($E4&gt;AS$3-1,$H4,0))</f>
        <v>0</v>
      </c>
      <c r="AT4" s="339">
        <f>IF($I4="Percentage of Cash Flow",IF($E4&gt;AT$3-1,(('Operating Pro Forma'!$G$59-'Operating Pro Forma'!$G$62)/12)*'Debt Service'!$F4),IF($E4&gt;AT$3-1,$H4,0))</f>
        <v>0</v>
      </c>
      <c r="AU4" s="339">
        <f>IF($I4="Percentage of Cash Flow",IF($E4&gt;AU$3-1,(('Operating Pro Forma'!$G$59-'Operating Pro Forma'!$G$62)/12)*'Debt Service'!$F4),IF($E4&gt;AU$3-1,$H4,0))</f>
        <v>0</v>
      </c>
      <c r="AV4" s="339">
        <f>IF($I4="Percentage of Cash Flow",IF($E4&gt;AV$3-1,(('Operating Pro Forma'!$G$59-'Operating Pro Forma'!$G$62)/12)*'Debt Service'!$F4),IF($E4&gt;AV$3-1,$H4,0))</f>
        <v>0</v>
      </c>
      <c r="AW4" s="339">
        <f>IF($I4="Percentage of Cash Flow",IF($E4&gt;AW$3-1,(('Operating Pro Forma'!$G$59-'Operating Pro Forma'!$G$62)/12)*'Debt Service'!$F4),IF($E4&gt;AW$3-1,$H4,0))</f>
        <v>0</v>
      </c>
      <c r="AX4" s="339">
        <f>IF($I4="Percentage of Cash Flow",IF($E4&gt;AX$3-1,(('Operating Pro Forma'!$G$59-'Operating Pro Forma'!$G$62)/12)*'Debt Service'!$F4),IF($E4&gt;AX$3-1,$H4,0))</f>
        <v>0</v>
      </c>
      <c r="AY4" s="338">
        <f>SUMIF(AM4:AX4,"&gt;0")</f>
        <v>0</v>
      </c>
      <c r="AZ4" s="339">
        <f>IF($I4="Percentage of Cash Flow",IF($E4&gt;AZ$3-1,(('Operating Pro Forma'!$H$59-'Operating Pro Forma'!$H$62)/12)*'Debt Service'!$F4),IF($E4&gt;AZ$3-1,$H4,0))</f>
        <v>0</v>
      </c>
      <c r="BA4" s="339">
        <f>IF($I4="Percentage of Cash Flow",IF($E4&gt;BA$3-1,(('Operating Pro Forma'!$H$59-'Operating Pro Forma'!$H$62)/12)*'Debt Service'!$F4),IF($E4&gt;BA$3-1,$H4,0))</f>
        <v>0</v>
      </c>
      <c r="BB4" s="339">
        <f>IF($I4="Percentage of Cash Flow",IF($E4&gt;BB$3-1,(('Operating Pro Forma'!$H$59-'Operating Pro Forma'!$H$62)/12)*'Debt Service'!$F4),IF($E4&gt;BB$3-1,$H4,0))</f>
        <v>0</v>
      </c>
      <c r="BC4" s="339">
        <f>IF($I4="Percentage of Cash Flow",IF($E4&gt;BC$3-1,(('Operating Pro Forma'!$H$59-'Operating Pro Forma'!$H$62)/12)*'Debt Service'!$F4),IF($E4&gt;BC$3-1,$H4,0))</f>
        <v>0</v>
      </c>
      <c r="BD4" s="339">
        <f>IF($I4="Percentage of Cash Flow",IF($E4&gt;BD$3-1,(('Operating Pro Forma'!$H$59-'Operating Pro Forma'!$H$62)/12)*'Debt Service'!$F4),IF($E4&gt;BD$3-1,$H4,0))</f>
        <v>0</v>
      </c>
      <c r="BE4" s="339">
        <f>IF($I4="Percentage of Cash Flow",IF($E4&gt;BE$3-1,(('Operating Pro Forma'!$H$59-'Operating Pro Forma'!$H$62)/12)*'Debt Service'!$F4),IF($E4&gt;BE$3-1,$H4,0))</f>
        <v>0</v>
      </c>
      <c r="BF4" s="339">
        <f>IF($I4="Percentage of Cash Flow",IF($E4&gt;BF$3-1,(('Operating Pro Forma'!$H$59-'Operating Pro Forma'!$H$62)/12)*'Debt Service'!$F4),IF($E4&gt;BF$3-1,$H4,0))</f>
        <v>0</v>
      </c>
      <c r="BG4" s="339">
        <f>IF($I4="Percentage of Cash Flow",IF($E4&gt;BG$3-1,(('Operating Pro Forma'!$H$59-'Operating Pro Forma'!$H$62)/12)*'Debt Service'!$F4),IF($E4&gt;BG$3-1,$H4,0))</f>
        <v>0</v>
      </c>
      <c r="BH4" s="339">
        <f>IF($I4="Percentage of Cash Flow",IF($E4&gt;BH$3-1,(('Operating Pro Forma'!$H$59-'Operating Pro Forma'!$H$62)/12)*'Debt Service'!$F4),IF($E4&gt;BH$3-1,$H4,0))</f>
        <v>0</v>
      </c>
      <c r="BI4" s="339">
        <f>IF($I4="Percentage of Cash Flow",IF($E4&gt;BI$3-1,(('Operating Pro Forma'!$H$59-'Operating Pro Forma'!$H$62)/12)*'Debt Service'!$F4),IF($E4&gt;BI$3-1,$H4,0))</f>
        <v>0</v>
      </c>
      <c r="BJ4" s="339">
        <f>IF($I4="Percentage of Cash Flow",IF($E4&gt;BJ$3-1,(('Operating Pro Forma'!$H$59-'Operating Pro Forma'!$H$62)/12)*'Debt Service'!$F4),IF($E4&gt;BJ$3-1,$H4,0))</f>
        <v>0</v>
      </c>
      <c r="BK4" s="339">
        <f>IF($I4="Percentage of Cash Flow",IF($E4&gt;BK$3-1,(('Operating Pro Forma'!$H$59-'Operating Pro Forma'!$H$62)/12)*'Debt Service'!$F4),IF($E4&gt;BK$3-1,$H4,0))</f>
        <v>0</v>
      </c>
      <c r="BL4" s="338">
        <f>SUMIF(AZ4:BK4,"&gt;0")</f>
        <v>0</v>
      </c>
      <c r="BM4" s="339">
        <f>IF($I4="Percentage of Cash Flow",IF($E4&gt;BM$3-1,(('Operating Pro Forma'!$I$59-'Operating Pro Forma'!$I$62)/12)*'Debt Service'!$F4),IF($E4&gt;BM$3-1,$H4,0))</f>
        <v>0</v>
      </c>
      <c r="BN4" s="339">
        <f>IF($I4="Percentage of Cash Flow",IF($E4&gt;BN$3-1,(('Operating Pro Forma'!$I$59-'Operating Pro Forma'!$I$62)/12)*'Debt Service'!$F4),IF($E4&gt;BN$3-1,$H4,0))</f>
        <v>0</v>
      </c>
      <c r="BO4" s="339">
        <f>IF($I4="Percentage of Cash Flow",IF($E4&gt;BO$3-1,(('Operating Pro Forma'!$I$59-'Operating Pro Forma'!$I$62)/12)*'Debt Service'!$F4),IF($E4&gt;BO$3-1,$H4,0))</f>
        <v>0</v>
      </c>
      <c r="BP4" s="339">
        <f>IF($I4="Percentage of Cash Flow",IF($E4&gt;BP$3-1,(('Operating Pro Forma'!$I$59-'Operating Pro Forma'!$I$62)/12)*'Debt Service'!$F4),IF($E4&gt;BP$3-1,$H4,0))</f>
        <v>0</v>
      </c>
      <c r="BQ4" s="339">
        <f>IF($I4="Percentage of Cash Flow",IF($E4&gt;BQ$3-1,(('Operating Pro Forma'!$I$59-'Operating Pro Forma'!$I$62)/12)*'Debt Service'!$F4),IF($E4&gt;BQ$3-1,$H4,0))</f>
        <v>0</v>
      </c>
      <c r="BR4" s="339">
        <f>IF($I4="Percentage of Cash Flow",IF($E4&gt;BR$3-1,(('Operating Pro Forma'!$I$59-'Operating Pro Forma'!$I$62)/12)*'Debt Service'!$F4),IF($E4&gt;BR$3-1,$H4,0))</f>
        <v>0</v>
      </c>
      <c r="BS4" s="339">
        <f>IF($I4="Percentage of Cash Flow",IF($E4&gt;BS$3-1,(('Operating Pro Forma'!$I$59-'Operating Pro Forma'!$I$62)/12)*'Debt Service'!$F4),IF($E4&gt;BS$3-1,$H4,0))</f>
        <v>0</v>
      </c>
      <c r="BT4" s="339">
        <f>IF($I4="Percentage of Cash Flow",IF($E4&gt;BT$3-1,(('Operating Pro Forma'!$I$59-'Operating Pro Forma'!$I$62)/12)*'Debt Service'!$F4),IF($E4&gt;BT$3-1,$H4,0))</f>
        <v>0</v>
      </c>
      <c r="BU4" s="339">
        <f>IF($I4="Percentage of Cash Flow",IF($E4&gt;BU$3-1,(('Operating Pro Forma'!$I$59-'Operating Pro Forma'!$I$62)/12)*'Debt Service'!$F4),IF($E4&gt;BU$3-1,$H4,0))</f>
        <v>0</v>
      </c>
      <c r="BV4" s="339">
        <f>IF($I4="Percentage of Cash Flow",IF($E4&gt;BV$3-1,(('Operating Pro Forma'!$I$59-'Operating Pro Forma'!$I$62)/12)*'Debt Service'!$F4),IF($E4&gt;BV$3-1,$H4,0))</f>
        <v>0</v>
      </c>
      <c r="BW4" s="339">
        <f>IF($I4="Percentage of Cash Flow",IF($E4&gt;BW$3-1,(('Operating Pro Forma'!$I$59-'Operating Pro Forma'!$I$62)/12)*'Debt Service'!$F4),IF($E4&gt;BW$3-1,$H4,0))</f>
        <v>0</v>
      </c>
      <c r="BX4" s="339">
        <f>IF($I4="Percentage of Cash Flow",IF($E4&gt;BX$3-1,(('Operating Pro Forma'!$I$59-'Operating Pro Forma'!$I$62)/12)*'Debt Service'!$F4),IF($E4&gt;BX$3-1,$H4,0))</f>
        <v>0</v>
      </c>
      <c r="BY4" s="338">
        <f>SUMIF(BM4:BX4,"&gt;0")</f>
        <v>0</v>
      </c>
      <c r="BZ4" s="339">
        <f>IF($I4="Percentage of Cash Flow",IF($E4&gt;BZ$3-1,(('Operating Pro Forma'!$J$59-'Operating Pro Forma'!$J$62)/12)*'Debt Service'!$F4),IF($E4&gt;BZ$3-1,$H4,0))</f>
        <v>0</v>
      </c>
      <c r="CA4" s="339">
        <f>IF($I4="Percentage of Cash Flow",IF($E4&gt;CA$3-1,(('Operating Pro Forma'!$J$59-'Operating Pro Forma'!$J$62)/12)*'Debt Service'!$F4),IF($E4&gt;CA$3-1,$H4,0))</f>
        <v>0</v>
      </c>
      <c r="CB4" s="339">
        <f>IF($I4="Percentage of Cash Flow",IF($E4&gt;CB$3-1,(('Operating Pro Forma'!$J$59-'Operating Pro Forma'!$J$62)/12)*'Debt Service'!$F4),IF($E4&gt;CB$3-1,$H4,0))</f>
        <v>0</v>
      </c>
      <c r="CC4" s="339">
        <f>IF($I4="Percentage of Cash Flow",IF($E4&gt;CC$3-1,(('Operating Pro Forma'!$J$59-'Operating Pro Forma'!$J$62)/12)*'Debt Service'!$F4),IF($E4&gt;CC$3-1,$H4,0))</f>
        <v>0</v>
      </c>
      <c r="CD4" s="339">
        <f>IF($I4="Percentage of Cash Flow",IF($E4&gt;CD$3-1,(('Operating Pro Forma'!$J$59-'Operating Pro Forma'!$J$62)/12)*'Debt Service'!$F4),IF($E4&gt;CD$3-1,$H4,0))</f>
        <v>0</v>
      </c>
      <c r="CE4" s="339">
        <f>IF($I4="Percentage of Cash Flow",IF($E4&gt;CE$3-1,(('Operating Pro Forma'!$J$59-'Operating Pro Forma'!$J$62)/12)*'Debt Service'!$F4),IF($E4&gt;CE$3-1,$H4,0))</f>
        <v>0</v>
      </c>
      <c r="CF4" s="339">
        <f>IF($I4="Percentage of Cash Flow",IF($E4&gt;CF$3-1,(('Operating Pro Forma'!$J$59-'Operating Pro Forma'!$J$62)/12)*'Debt Service'!$F4),IF($E4&gt;CF$3-1,$H4,0))</f>
        <v>0</v>
      </c>
      <c r="CG4" s="339">
        <f>IF($I4="Percentage of Cash Flow",IF($E4&gt;CG$3-1,(('Operating Pro Forma'!$J$59-'Operating Pro Forma'!$J$62)/12)*'Debt Service'!$F4),IF($E4&gt;CG$3-1,$H4,0))</f>
        <v>0</v>
      </c>
      <c r="CH4" s="339">
        <f>IF($I4="Percentage of Cash Flow",IF($E4&gt;CH$3-1,(('Operating Pro Forma'!$J$59-'Operating Pro Forma'!$J$62)/12)*'Debt Service'!$F4),IF($E4&gt;CH$3-1,$H4,0))</f>
        <v>0</v>
      </c>
      <c r="CI4" s="339">
        <f>IF($I4="Percentage of Cash Flow",IF($E4&gt;CI$3-1,(('Operating Pro Forma'!$J$59-'Operating Pro Forma'!$J$62)/12)*'Debt Service'!$F4),IF($E4&gt;CI$3-1,$H4,0))</f>
        <v>0</v>
      </c>
      <c r="CJ4" s="339">
        <f>IF($I4="Percentage of Cash Flow",IF($E4&gt;CJ$3-1,(('Operating Pro Forma'!$J$59-'Operating Pro Forma'!$J$62)/12)*'Debt Service'!$F4),IF($E4&gt;CJ$3-1,$H4,0))</f>
        <v>0</v>
      </c>
      <c r="CK4" s="339">
        <f>IF($I4="Percentage of Cash Flow",IF($E4&gt;CK$3-1,(('Operating Pro Forma'!$J$59-'Operating Pro Forma'!$J$62)/12)*'Debt Service'!$F4),IF($E4&gt;CK$3-1,$H4,0))</f>
        <v>0</v>
      </c>
      <c r="CL4" s="338">
        <f>SUMIF(BZ4:CK4,"&gt;0")</f>
        <v>0</v>
      </c>
      <c r="CM4" s="339">
        <f>IF($I4="Percentage of Cash Flow",IF($E4&gt;CM$3-1,(('Operating Pro Forma'!$K$59-'Operating Pro Forma'!$K$62)/12)*'Debt Service'!$F4),IF($E4&gt;CM$3-1,$H4,0))</f>
        <v>0</v>
      </c>
      <c r="CN4" s="339">
        <f>IF($I4="Percentage of Cash Flow",IF($E4&gt;CN$3-1,(('Operating Pro Forma'!$K$59-'Operating Pro Forma'!$K$62)/12)*'Debt Service'!$F4),IF($E4&gt;CN$3-1,$H4,0))</f>
        <v>0</v>
      </c>
      <c r="CO4" s="339">
        <f>IF($I4="Percentage of Cash Flow",IF($E4&gt;CO$3-1,(('Operating Pro Forma'!$K$59-'Operating Pro Forma'!$K$62)/12)*'Debt Service'!$F4),IF($E4&gt;CO$3-1,$H4,0))</f>
        <v>0</v>
      </c>
      <c r="CP4" s="339">
        <f>IF($I4="Percentage of Cash Flow",IF($E4&gt;CP$3-1,(('Operating Pro Forma'!$K$59-'Operating Pro Forma'!$K$62)/12)*'Debt Service'!$F4),IF($E4&gt;CP$3-1,$H4,0))</f>
        <v>0</v>
      </c>
      <c r="CQ4" s="339">
        <f>IF($I4="Percentage of Cash Flow",IF($E4&gt;CQ$3-1,(('Operating Pro Forma'!$K$59-'Operating Pro Forma'!$K$62)/12)*'Debt Service'!$F4),IF($E4&gt;CQ$3-1,$H4,0))</f>
        <v>0</v>
      </c>
      <c r="CR4" s="339">
        <f>IF($I4="Percentage of Cash Flow",IF($E4&gt;CR$3-1,(('Operating Pro Forma'!$K$59-'Operating Pro Forma'!$K$62)/12)*'Debt Service'!$F4),IF($E4&gt;CR$3-1,$H4,0))</f>
        <v>0</v>
      </c>
      <c r="CS4" s="339">
        <f>IF($I4="Percentage of Cash Flow",IF($E4&gt;CS$3-1,(('Operating Pro Forma'!$K$59-'Operating Pro Forma'!$K$62)/12)*'Debt Service'!$F4),IF($E4&gt;CS$3-1,$H4,0))</f>
        <v>0</v>
      </c>
      <c r="CT4" s="339">
        <f>IF($I4="Percentage of Cash Flow",IF($E4&gt;CT$3-1,(('Operating Pro Forma'!$K$59-'Operating Pro Forma'!$K$62)/12)*'Debt Service'!$F4),IF($E4&gt;CT$3-1,$H4,0))</f>
        <v>0</v>
      </c>
      <c r="CU4" s="339">
        <f>IF($I4="Percentage of Cash Flow",IF($E4&gt;CU$3-1,(('Operating Pro Forma'!$K$59-'Operating Pro Forma'!$K$62)/12)*'Debt Service'!$F4),IF($E4&gt;CU$3-1,$H4,0))</f>
        <v>0</v>
      </c>
      <c r="CV4" s="339">
        <f>IF($I4="Percentage of Cash Flow",IF($E4&gt;CV$3-1,(('Operating Pro Forma'!$K$59-'Operating Pro Forma'!$K$62)/12)*'Debt Service'!$F4),IF($E4&gt;CV$3-1,$H4,0))</f>
        <v>0</v>
      </c>
      <c r="CW4" s="339">
        <f>IF($I4="Percentage of Cash Flow",IF($E4&gt;CW$3-1,(('Operating Pro Forma'!$K$59-'Operating Pro Forma'!$K$62)/12)*'Debt Service'!$F4),IF($E4&gt;CW$3-1,$H4,0))</f>
        <v>0</v>
      </c>
      <c r="CX4" s="339">
        <f>IF($I4="Percentage of Cash Flow",IF($E4&gt;CX$3-1,(('Operating Pro Forma'!$K$59-'Operating Pro Forma'!$K$62)/12)*'Debt Service'!$F4),IF($E4&gt;CX$3-1,$H4,0))</f>
        <v>0</v>
      </c>
      <c r="CY4" s="338">
        <f>SUMIF(CM4:CX4,"&gt;0")</f>
        <v>0</v>
      </c>
      <c r="CZ4" s="339">
        <f>IF($I4="Percentage of Cash Flow",IF($E4&gt;CZ$3-1,(('Operating Pro Forma'!$L$59-'Operating Pro Forma'!$L$62)/12)*'Debt Service'!$F4),IF($E4&gt;CZ$3-1,$H4,0))</f>
        <v>0</v>
      </c>
      <c r="DA4" s="339">
        <f>IF($I4="Percentage of Cash Flow",IF($E4&gt;DA$3-1,(('Operating Pro Forma'!$L$59-'Operating Pro Forma'!$L$62)/12)*'Debt Service'!$F4),IF($E4&gt;DA$3-1,$H4,0))</f>
        <v>0</v>
      </c>
      <c r="DB4" s="339">
        <f>IF($I4="Percentage of Cash Flow",IF($E4&gt;DB$3-1,(('Operating Pro Forma'!$L$59-'Operating Pro Forma'!$L$62)/12)*'Debt Service'!$F4),IF($E4&gt;DB$3-1,$H4,0))</f>
        <v>0</v>
      </c>
      <c r="DC4" s="339">
        <f>IF($I4="Percentage of Cash Flow",IF($E4&gt;DC$3-1,(('Operating Pro Forma'!$L$59-'Operating Pro Forma'!$L$62)/12)*'Debt Service'!$F4),IF($E4&gt;DC$3-1,$H4,0))</f>
        <v>0</v>
      </c>
      <c r="DD4" s="339">
        <f>IF($I4="Percentage of Cash Flow",IF($E4&gt;DD$3-1,(('Operating Pro Forma'!$L$59-'Operating Pro Forma'!$L$62)/12)*'Debt Service'!$F4),IF($E4&gt;DD$3-1,$H4,0))</f>
        <v>0</v>
      </c>
      <c r="DE4" s="339">
        <f>IF($I4="Percentage of Cash Flow",IF($E4&gt;DE$3-1,(('Operating Pro Forma'!$L$59-'Operating Pro Forma'!$L$62)/12)*'Debt Service'!$F4),IF($E4&gt;DE$3-1,$H4,0))</f>
        <v>0</v>
      </c>
      <c r="DF4" s="339">
        <f>IF($I4="Percentage of Cash Flow",IF($E4&gt;DF$3-1,(('Operating Pro Forma'!$L$59-'Operating Pro Forma'!$L$62)/12)*'Debt Service'!$F4),IF($E4&gt;DF$3-1,$H4,0))</f>
        <v>0</v>
      </c>
      <c r="DG4" s="339">
        <f>IF($I4="Percentage of Cash Flow",IF($E4&gt;DG$3-1,(('Operating Pro Forma'!$L$59-'Operating Pro Forma'!$L$62)/12)*'Debt Service'!$F4),IF($E4&gt;DG$3-1,$H4,0))</f>
        <v>0</v>
      </c>
      <c r="DH4" s="339">
        <f>IF($I4="Percentage of Cash Flow",IF($E4&gt;DH$3-1,(('Operating Pro Forma'!$L$59-'Operating Pro Forma'!$L$62)/12)*'Debt Service'!$F4),IF($E4&gt;DH$3-1,$H4,0))</f>
        <v>0</v>
      </c>
      <c r="DI4" s="339">
        <f>IF($I4="Percentage of Cash Flow",IF($E4&gt;DI$3-1,(('Operating Pro Forma'!$L$59-'Operating Pro Forma'!$L$62)/12)*'Debt Service'!$F4),IF($E4&gt;DI$3-1,$H4,0))</f>
        <v>0</v>
      </c>
      <c r="DJ4" s="339">
        <f>IF($I4="Percentage of Cash Flow",IF($E4&gt;DJ$3-1,(('Operating Pro Forma'!$L$59-'Operating Pro Forma'!$L$62)/12)*'Debt Service'!$F4),IF($E4&gt;DJ$3-1,$H4,0))</f>
        <v>0</v>
      </c>
      <c r="DK4" s="339">
        <f>IF($I4="Percentage of Cash Flow",IF($E4&gt;DK$3-1,(('Operating Pro Forma'!$L$59-'Operating Pro Forma'!$L$62)/12)*'Debt Service'!$F4),IF($E4&gt;DK$3-1,$H4,0))</f>
        <v>0</v>
      </c>
      <c r="DL4" s="338">
        <f>SUMIF(CZ4:DK4,"&gt;0")</f>
        <v>0</v>
      </c>
      <c r="DM4" s="339">
        <f>IF($I4="Percentage of Cash Flow",IF($E4&gt;DM$3-1,(('Operating Pro Forma'!$M$59-'Operating Pro Forma'!$M$62)/12)*'Debt Service'!$F4),IF($E4&gt;DM$3-1,$H4,0))</f>
        <v>0</v>
      </c>
      <c r="DN4" s="339">
        <f>IF($I4="Percentage of Cash Flow",IF($E4&gt;DN$3-1,(('Operating Pro Forma'!$M$59-'Operating Pro Forma'!$M$62)/12)*'Debt Service'!$F4),IF($E4&gt;DN$3-1,$H4,0))</f>
        <v>0</v>
      </c>
      <c r="DO4" s="339">
        <f>IF($I4="Percentage of Cash Flow",IF($E4&gt;DO$3-1,(('Operating Pro Forma'!$M$59-'Operating Pro Forma'!$M$62)/12)*'Debt Service'!$F4),IF($E4&gt;DO$3-1,$H4,0))</f>
        <v>0</v>
      </c>
      <c r="DP4" s="339">
        <f>IF($I4="Percentage of Cash Flow",IF($E4&gt;DP$3-1,(('Operating Pro Forma'!$M$59-'Operating Pro Forma'!$M$62)/12)*'Debt Service'!$F4),IF($E4&gt;DP$3-1,$H4,0))</f>
        <v>0</v>
      </c>
      <c r="DQ4" s="339">
        <f>IF($I4="Percentage of Cash Flow",IF($E4&gt;DQ$3-1,(('Operating Pro Forma'!$M$59-'Operating Pro Forma'!$M$62)/12)*'Debt Service'!$F4),IF($E4&gt;DQ$3-1,$H4,0))</f>
        <v>0</v>
      </c>
      <c r="DR4" s="339">
        <f>IF($I4="Percentage of Cash Flow",IF($E4&gt;DR$3-1,(('Operating Pro Forma'!$M$59-'Operating Pro Forma'!$M$62)/12)*'Debt Service'!$F4),IF($E4&gt;DR$3-1,$H4,0))</f>
        <v>0</v>
      </c>
      <c r="DS4" s="339">
        <f>IF($I4="Percentage of Cash Flow",IF($E4&gt;DS$3-1,(('Operating Pro Forma'!$M$59-'Operating Pro Forma'!$M$62)/12)*'Debt Service'!$F4),IF($E4&gt;DS$3-1,$H4,0))</f>
        <v>0</v>
      </c>
      <c r="DT4" s="339">
        <f>IF($I4="Percentage of Cash Flow",IF($E4&gt;DT$3-1,(('Operating Pro Forma'!$M$59-'Operating Pro Forma'!$M$62)/12)*'Debt Service'!$F4),IF($E4&gt;DT$3-1,$H4,0))</f>
        <v>0</v>
      </c>
      <c r="DU4" s="339">
        <f>IF($I4="Percentage of Cash Flow",IF($E4&gt;DU$3-1,(('Operating Pro Forma'!$M$59-'Operating Pro Forma'!$M$62)/12)*'Debt Service'!$F4),IF($E4&gt;DU$3-1,$H4,0))</f>
        <v>0</v>
      </c>
      <c r="DV4" s="339">
        <f>IF($I4="Percentage of Cash Flow",IF($E4&gt;DV$3-1,(('Operating Pro Forma'!$M$59-'Operating Pro Forma'!$M$62)/12)*'Debt Service'!$F4),IF($E4&gt;DV$3-1,$H4,0))</f>
        <v>0</v>
      </c>
      <c r="DW4" s="339">
        <f>IF($I4="Percentage of Cash Flow",IF($E4&gt;DW$3-1,(('Operating Pro Forma'!$M$59-'Operating Pro Forma'!$M$62)/12)*'Debt Service'!$F4),IF($E4&gt;DW$3-1,$H4,0))</f>
        <v>0</v>
      </c>
      <c r="DX4" s="339">
        <f>IF($I4="Percentage of Cash Flow",IF($E4&gt;DX$3-1,(('Operating Pro Forma'!$M$59-'Operating Pro Forma'!$M$62)/12)*'Debt Service'!$F4),IF($E4&gt;DX$3-1,$H4,0))</f>
        <v>0</v>
      </c>
      <c r="DY4" s="338">
        <f>SUMIF(DM4:DX4,"&gt;0")</f>
        <v>0</v>
      </c>
      <c r="DZ4" s="339">
        <f>IF($I4="Percentage of Cash Flow",IF($E4&gt;DZ$3-1,(('Operating Pro Forma'!$N$59-'Operating Pro Forma'!$N$62)/12)*'Debt Service'!$F4),IF($E4&gt;DZ$3-1,$H4,0))</f>
        <v>0</v>
      </c>
      <c r="EA4" s="339">
        <f>IF($I4="Percentage of Cash Flow",IF($E4&gt;EA$3-1,(('Operating Pro Forma'!$N$59-'Operating Pro Forma'!$N$62)/12)*'Debt Service'!$F4),IF($E4&gt;EA$3-1,$H4,0))</f>
        <v>0</v>
      </c>
      <c r="EB4" s="339">
        <f>IF($I4="Percentage of Cash Flow",IF($E4&gt;EB$3-1,(('Operating Pro Forma'!$N$59-'Operating Pro Forma'!$N$62)/12)*'Debt Service'!$F4),IF($E4&gt;EB$3-1,$H4,0))</f>
        <v>0</v>
      </c>
      <c r="EC4" s="339">
        <f>IF($I4="Percentage of Cash Flow",IF($E4&gt;EC$3-1,(('Operating Pro Forma'!$N$59-'Operating Pro Forma'!$N$62)/12)*'Debt Service'!$F4),IF($E4&gt;EC$3-1,$H4,0))</f>
        <v>0</v>
      </c>
      <c r="ED4" s="339">
        <f>IF($I4="Percentage of Cash Flow",IF($E4&gt;ED$3-1,(('Operating Pro Forma'!$N$59-'Operating Pro Forma'!$N$62)/12)*'Debt Service'!$F4),IF($E4&gt;ED$3-1,$H4,0))</f>
        <v>0</v>
      </c>
      <c r="EE4" s="339">
        <f>IF($I4="Percentage of Cash Flow",IF($E4&gt;EE$3-1,(('Operating Pro Forma'!$N$59-'Operating Pro Forma'!$N$62)/12)*'Debt Service'!$F4),IF($E4&gt;EE$3-1,$H4,0))</f>
        <v>0</v>
      </c>
      <c r="EF4" s="339">
        <f>IF($I4="Percentage of Cash Flow",IF($E4&gt;EF$3-1,(('Operating Pro Forma'!$N$59-'Operating Pro Forma'!$N$62)/12)*'Debt Service'!$F4),IF($E4&gt;EF$3-1,$H4,0))</f>
        <v>0</v>
      </c>
      <c r="EG4" s="339">
        <f>IF($I4="Percentage of Cash Flow",IF($E4&gt;EG$3-1,(('Operating Pro Forma'!$N$59-'Operating Pro Forma'!$N$62)/12)*'Debt Service'!$F4),IF($E4&gt;EG$3-1,$H4,0))</f>
        <v>0</v>
      </c>
      <c r="EH4" s="339">
        <f>IF($I4="Percentage of Cash Flow",IF($E4&gt;EH$3-1,(('Operating Pro Forma'!$N$59-'Operating Pro Forma'!$N$62)/12)*'Debt Service'!$F4),IF($E4&gt;EH$3-1,$H4,0))</f>
        <v>0</v>
      </c>
      <c r="EI4" s="339">
        <f>IF($I4="Percentage of Cash Flow",IF($E4&gt;EI$3-1,(('Operating Pro Forma'!$N$59-'Operating Pro Forma'!$N$62)/12)*'Debt Service'!$F4),IF($E4&gt;EI$3-1,$H4,0))</f>
        <v>0</v>
      </c>
      <c r="EJ4" s="339">
        <f>IF($I4="Percentage of Cash Flow",IF($E4&gt;EJ$3-1,(('Operating Pro Forma'!$N$59-'Operating Pro Forma'!$N$62)/12)*'Debt Service'!$F4),IF($E4&gt;EJ$3-1,$H4,0))</f>
        <v>0</v>
      </c>
      <c r="EK4" s="339">
        <f>IF($I4="Percentage of Cash Flow",IF($E4&gt;EK$3-1,(('Operating Pro Forma'!$N$59-'Operating Pro Forma'!$N$62)/12)*'Debt Service'!$F4),IF($E4&gt;EK$3-1,$H4,0))</f>
        <v>0</v>
      </c>
      <c r="EL4" s="338">
        <f>SUMIF(DZ4:EK4,"&gt;0")</f>
        <v>0</v>
      </c>
      <c r="EM4" s="339">
        <f>IF($I4="Percentage of Cash Flow",IF($E4&gt;EM$3-1,(('Operating Pro Forma'!$O$59-'Operating Pro Forma'!$O$62)/12)*'Debt Service'!$F4),IF($E4&gt;EM$3-1,$H4,0))</f>
        <v>0</v>
      </c>
      <c r="EN4" s="339">
        <f>IF($I4="Percentage of Cash Flow",IF($E4&gt;EN$3-1,(('Operating Pro Forma'!$O$59-'Operating Pro Forma'!$O$62)/12)*'Debt Service'!$F4),IF($E4&gt;EN$3-1,$H4,0))</f>
        <v>0</v>
      </c>
      <c r="EO4" s="339">
        <f>IF($I4="Percentage of Cash Flow",IF($E4&gt;EO$3-1,(('Operating Pro Forma'!$O$59-'Operating Pro Forma'!$O$62)/12)*'Debt Service'!$F4),IF($E4&gt;EO$3-1,$H4,0))</f>
        <v>0</v>
      </c>
      <c r="EP4" s="339">
        <f>IF($I4="Percentage of Cash Flow",IF($E4&gt;EP$3-1,(('Operating Pro Forma'!$O$59-'Operating Pro Forma'!$O$62)/12)*'Debt Service'!$F4),IF($E4&gt;EP$3-1,$H4,0))</f>
        <v>0</v>
      </c>
      <c r="EQ4" s="339">
        <f>IF($I4="Percentage of Cash Flow",IF($E4&gt;EQ$3-1,(('Operating Pro Forma'!$O$59-'Operating Pro Forma'!$O$62)/12)*'Debt Service'!$F4),IF($E4&gt;EQ$3-1,$H4,0))</f>
        <v>0</v>
      </c>
      <c r="ER4" s="339">
        <f>IF($I4="Percentage of Cash Flow",IF($E4&gt;ER$3-1,(('Operating Pro Forma'!$O$59-'Operating Pro Forma'!$O$62)/12)*'Debt Service'!$F4),IF($E4&gt;ER$3-1,$H4,0))</f>
        <v>0</v>
      </c>
      <c r="ES4" s="339">
        <f>IF($I4="Percentage of Cash Flow",IF($E4&gt;ES$3-1,(('Operating Pro Forma'!$O$59-'Operating Pro Forma'!$O$62)/12)*'Debt Service'!$F4),IF($E4&gt;ES$3-1,$H4,0))</f>
        <v>0</v>
      </c>
      <c r="ET4" s="339">
        <f>IF($I4="Percentage of Cash Flow",IF($E4&gt;ET$3-1,(('Operating Pro Forma'!$O$59-'Operating Pro Forma'!$O$62)/12)*'Debt Service'!$F4),IF($E4&gt;ET$3-1,$H4,0))</f>
        <v>0</v>
      </c>
      <c r="EU4" s="339">
        <f>IF($I4="Percentage of Cash Flow",IF($E4&gt;EU$3-1,(('Operating Pro Forma'!$O$59-'Operating Pro Forma'!$O$62)/12)*'Debt Service'!$F4),IF($E4&gt;EU$3-1,$H4,0))</f>
        <v>0</v>
      </c>
      <c r="EV4" s="339">
        <f>IF($I4="Percentage of Cash Flow",IF($E4&gt;EV$3-1,(('Operating Pro Forma'!$O$59-'Operating Pro Forma'!$O$62)/12)*'Debt Service'!$F4),IF($E4&gt;EV$3-1,$H4,0))</f>
        <v>0</v>
      </c>
      <c r="EW4" s="339">
        <f>IF($I4="Percentage of Cash Flow",IF($E4&gt;EW$3-1,(('Operating Pro Forma'!$O$59-'Operating Pro Forma'!$O$62)/12)*'Debt Service'!$F4),IF($E4&gt;EW$3-1,$H4,0))</f>
        <v>0</v>
      </c>
      <c r="EX4" s="339">
        <f>IF($I4="Percentage of Cash Flow",IF($E4&gt;EX$3-1,(('Operating Pro Forma'!$O$59-'Operating Pro Forma'!$O$62)/12)*'Debt Service'!$F4),IF($E4&gt;EX$3-1,$H4,0))</f>
        <v>0</v>
      </c>
      <c r="EY4" s="338">
        <f>SUMIF(EM4:EX4,"&gt;0")</f>
        <v>0</v>
      </c>
      <c r="EZ4" s="339">
        <f>IF($I4="Percentage of Cash Flow",IF($E4&gt;EZ$3-1,(('Operating Pro Forma'!$P$59-'Operating Pro Forma'!$P$62)/12)*'Debt Service'!$F4),IF($E4&gt;EZ$3-1,$H4,0))</f>
        <v>0</v>
      </c>
      <c r="FA4" s="339">
        <f>IF($I4="Percentage of Cash Flow",IF($E4&gt;FA$3-1,(('Operating Pro Forma'!$P$59-'Operating Pro Forma'!$P$62)/12)*'Debt Service'!$F4),IF($E4&gt;FA$3-1,$H4,0))</f>
        <v>0</v>
      </c>
      <c r="FB4" s="339">
        <f>IF($I4="Percentage of Cash Flow",IF($E4&gt;FB$3-1,(('Operating Pro Forma'!$P$59-'Operating Pro Forma'!$P$62)/12)*'Debt Service'!$F4),IF($E4&gt;FB$3-1,$H4,0))</f>
        <v>0</v>
      </c>
      <c r="FC4" s="339">
        <f>IF($I4="Percentage of Cash Flow",IF($E4&gt;FC$3-1,(('Operating Pro Forma'!$P$59-'Operating Pro Forma'!$P$62)/12)*'Debt Service'!$F4),IF($E4&gt;FC$3-1,$H4,0))</f>
        <v>0</v>
      </c>
      <c r="FD4" s="339">
        <f>IF($I4="Percentage of Cash Flow",IF($E4&gt;FD$3-1,(('Operating Pro Forma'!$P$59-'Operating Pro Forma'!$P$62)/12)*'Debt Service'!$F4),IF($E4&gt;FD$3-1,$H4,0))</f>
        <v>0</v>
      </c>
      <c r="FE4" s="339">
        <f>IF($I4="Percentage of Cash Flow",IF($E4&gt;FE$3-1,(('Operating Pro Forma'!$P$59-'Operating Pro Forma'!$P$62)/12)*'Debt Service'!$F4),IF($E4&gt;FE$3-1,$H4,0))</f>
        <v>0</v>
      </c>
      <c r="FF4" s="339">
        <f>IF($I4="Percentage of Cash Flow",IF($E4&gt;FF$3-1,(('Operating Pro Forma'!$P$59-'Operating Pro Forma'!$P$62)/12)*'Debt Service'!$F4),IF($E4&gt;FF$3-1,$H4,0))</f>
        <v>0</v>
      </c>
      <c r="FG4" s="339">
        <f>IF($I4="Percentage of Cash Flow",IF($E4&gt;FG$3-1,(('Operating Pro Forma'!$P$59-'Operating Pro Forma'!$P$62)/12)*'Debt Service'!$F4),IF($E4&gt;FG$3-1,$H4,0))</f>
        <v>0</v>
      </c>
      <c r="FH4" s="339">
        <f>IF($I4="Percentage of Cash Flow",IF($E4&gt;FH$3-1,(('Operating Pro Forma'!$P$59-'Operating Pro Forma'!$P$62)/12)*'Debt Service'!$F4),IF($E4&gt;FH$3-1,$H4,0))</f>
        <v>0</v>
      </c>
      <c r="FI4" s="339">
        <f>IF($I4="Percentage of Cash Flow",IF($E4&gt;FI$3-1,(('Operating Pro Forma'!$P$59-'Operating Pro Forma'!$P$62)/12)*'Debt Service'!$F4),IF($E4&gt;FI$3-1,$H4,0))</f>
        <v>0</v>
      </c>
      <c r="FJ4" s="339">
        <f>IF($I4="Percentage of Cash Flow",IF($E4&gt;FJ$3-1,(('Operating Pro Forma'!$P$59-'Operating Pro Forma'!$P$62)/12)*'Debt Service'!$F4),IF($E4&gt;FJ$3-1,$H4,0))</f>
        <v>0</v>
      </c>
      <c r="FK4" s="339">
        <f>IF($I4="Percentage of Cash Flow",IF($E4&gt;FK$3-1,(('Operating Pro Forma'!$P$59-'Operating Pro Forma'!$P$62)/12)*'Debt Service'!$F4),IF($E4&gt;FK$3-1,$H4,0))</f>
        <v>0</v>
      </c>
      <c r="FL4" s="338">
        <f>SUMIF(EZ4:FK4,"&gt;0")</f>
        <v>0</v>
      </c>
      <c r="FM4" s="339">
        <f>IF($I4="Percentage of Cash Flow",IF($E4&gt;FM$3-1,(('Operating Pro Forma'!$Q$59-'Operating Pro Forma'!$Q$62)/12)*'Debt Service'!$F4),IF($E4&gt;FM$3-1,$H4,0))</f>
        <v>0</v>
      </c>
      <c r="FN4" s="339">
        <f>IF($I4="Percentage of Cash Flow",IF($E4&gt;FN$3-1,(('Operating Pro Forma'!$Q$59-'Operating Pro Forma'!$Q$62)/12)*'Debt Service'!$F4),IF($E4&gt;FN$3-1,$H4,0))</f>
        <v>0</v>
      </c>
      <c r="FO4" s="339">
        <f>IF($I4="Percentage of Cash Flow",IF($E4&gt;FO$3-1,(('Operating Pro Forma'!$Q$59-'Operating Pro Forma'!$Q$62)/12)*'Debt Service'!$F4),IF($E4&gt;FO$3-1,$H4,0))</f>
        <v>0</v>
      </c>
      <c r="FP4" s="339">
        <f>IF($I4="Percentage of Cash Flow",IF($E4&gt;FP$3-1,(('Operating Pro Forma'!$Q$59-'Operating Pro Forma'!$Q$62)/12)*'Debt Service'!$F4),IF($E4&gt;FP$3-1,$H4,0))</f>
        <v>0</v>
      </c>
      <c r="FQ4" s="339">
        <f>IF($I4="Percentage of Cash Flow",IF($E4&gt;FQ$3-1,(('Operating Pro Forma'!$Q$59-'Operating Pro Forma'!$Q$62)/12)*'Debt Service'!$F4),IF($E4&gt;FQ$3-1,$H4,0))</f>
        <v>0</v>
      </c>
      <c r="FR4" s="339">
        <f>IF($I4="Percentage of Cash Flow",IF($E4&gt;FR$3-1,(('Operating Pro Forma'!$Q$59-'Operating Pro Forma'!$Q$62)/12)*'Debt Service'!$F4),IF($E4&gt;FR$3-1,$H4,0))</f>
        <v>0</v>
      </c>
      <c r="FS4" s="339">
        <f>IF($I4="Percentage of Cash Flow",IF($E4&gt;FS$3-1,(('Operating Pro Forma'!$Q$59-'Operating Pro Forma'!$Q$62)/12)*'Debt Service'!$F4),IF($E4&gt;FS$3-1,$H4,0))</f>
        <v>0</v>
      </c>
      <c r="FT4" s="339">
        <f>IF($I4="Percentage of Cash Flow",IF($E4&gt;FT$3-1,(('Operating Pro Forma'!$Q$59-'Operating Pro Forma'!$Q$62)/12)*'Debt Service'!$F4),IF($E4&gt;FT$3-1,$H4,0))</f>
        <v>0</v>
      </c>
      <c r="FU4" s="339">
        <f>IF($I4="Percentage of Cash Flow",IF($E4&gt;FU$3-1,(('Operating Pro Forma'!$Q$59-'Operating Pro Forma'!$Q$62)/12)*'Debt Service'!$F4),IF($E4&gt;FU$3-1,$H4,0))</f>
        <v>0</v>
      </c>
      <c r="FV4" s="339">
        <f>IF($I4="Percentage of Cash Flow",IF($E4&gt;FV$3-1,(('Operating Pro Forma'!$Q$59-'Operating Pro Forma'!$Q$62)/12)*'Debt Service'!$F4),IF($E4&gt;FV$3-1,$H4,0))</f>
        <v>0</v>
      </c>
      <c r="FW4" s="339">
        <f>IF($I4="Percentage of Cash Flow",IF($E4&gt;FW$3-1,(('Operating Pro Forma'!$Q$59-'Operating Pro Forma'!$Q$62)/12)*'Debt Service'!$F4),IF($E4&gt;FW$3-1,$H4,0))</f>
        <v>0</v>
      </c>
      <c r="FX4" s="339">
        <f>IF($I4="Percentage of Cash Flow",IF($E4&gt;FX$3-1,(('Operating Pro Forma'!$Q$59-'Operating Pro Forma'!$Q$62)/12)*'Debt Service'!$F4),IF($E4&gt;FX$3-1,$H4,0))</f>
        <v>0</v>
      </c>
      <c r="FY4" s="338">
        <f>SUMIF(FM4:FX4,"&gt;0")</f>
        <v>0</v>
      </c>
      <c r="FZ4" s="339">
        <f>IF($I4="Percentage of Cash Flow",IF($E4&gt;FZ$3-1,(('Operating Pro Forma'!$R$59-'Operating Pro Forma'!$R$62)/12)*'Debt Service'!$F4),IF($E4&gt;FZ$3-1,$H4,0))</f>
        <v>0</v>
      </c>
      <c r="GA4" s="339">
        <f>IF($I4="Percentage of Cash Flow",IF($E4&gt;GA$3-1,(('Operating Pro Forma'!$R$59-'Operating Pro Forma'!$R$62)/12)*'Debt Service'!$F4),IF($E4&gt;GA$3-1,$H4,0))</f>
        <v>0</v>
      </c>
      <c r="GB4" s="339">
        <f>IF($I4="Percentage of Cash Flow",IF($E4&gt;GB$3-1,(('Operating Pro Forma'!$R$59-'Operating Pro Forma'!$R$62)/12)*'Debt Service'!$F4),IF($E4&gt;GB$3-1,$H4,0))</f>
        <v>0</v>
      </c>
      <c r="GC4" s="339">
        <f>IF($I4="Percentage of Cash Flow",IF($E4&gt;GC$3-1,(('Operating Pro Forma'!$R$59-'Operating Pro Forma'!$R$62)/12)*'Debt Service'!$F4),IF($E4&gt;GC$3-1,$H4,0))</f>
        <v>0</v>
      </c>
      <c r="GD4" s="339">
        <f>IF($I4="Percentage of Cash Flow",IF($E4&gt;GD$3-1,(('Operating Pro Forma'!$R$59-'Operating Pro Forma'!$R$62)/12)*'Debt Service'!$F4),IF($E4&gt;GD$3-1,$H4,0))</f>
        <v>0</v>
      </c>
      <c r="GE4" s="339">
        <f>IF($I4="Percentage of Cash Flow",IF($E4&gt;GE$3-1,(('Operating Pro Forma'!$R$59-'Operating Pro Forma'!$R$62)/12)*'Debt Service'!$F4),IF($E4&gt;GE$3-1,$H4,0))</f>
        <v>0</v>
      </c>
      <c r="GF4" s="339">
        <f>IF($I4="Percentage of Cash Flow",IF($E4&gt;GF$3-1,(('Operating Pro Forma'!$R$59-'Operating Pro Forma'!$R$62)/12)*'Debt Service'!$F4),IF($E4&gt;GF$3-1,$H4,0))</f>
        <v>0</v>
      </c>
      <c r="GG4" s="339">
        <f>IF($I4="Percentage of Cash Flow",IF($E4&gt;GG$3-1,(('Operating Pro Forma'!$R$59-'Operating Pro Forma'!$R$62)/12)*'Debt Service'!$F4),IF($E4&gt;GG$3-1,$H4,0))</f>
        <v>0</v>
      </c>
      <c r="GH4" s="339">
        <f>IF($I4="Percentage of Cash Flow",IF($E4&gt;GH$3-1,(('Operating Pro Forma'!$R$59-'Operating Pro Forma'!$R$62)/12)*'Debt Service'!$F4),IF($E4&gt;GH$3-1,$H4,0))</f>
        <v>0</v>
      </c>
      <c r="GI4" s="339">
        <f>IF($I4="Percentage of Cash Flow",IF($E4&gt;GI$3-1,(('Operating Pro Forma'!$R$59-'Operating Pro Forma'!$R$62)/12)*'Debt Service'!$F4),IF($E4&gt;GI$3-1,$H4,0))</f>
        <v>0</v>
      </c>
      <c r="GJ4" s="339">
        <f>IF($I4="Percentage of Cash Flow",IF($E4&gt;GJ$3-1,(('Operating Pro Forma'!$R$59-'Operating Pro Forma'!$R$62)/12)*'Debt Service'!$F4),IF($E4&gt;GJ$3-1,$H4,0))</f>
        <v>0</v>
      </c>
      <c r="GK4" s="339">
        <f>IF($I4="Percentage of Cash Flow",IF($E4&gt;GK$3-1,(('Operating Pro Forma'!$R$59-'Operating Pro Forma'!$R$62)/12)*'Debt Service'!$F4),IF($E4&gt;GK$3-1,$H4,0))</f>
        <v>0</v>
      </c>
      <c r="GL4" s="338">
        <f>SUMIF(FZ4:GK4,"&gt;0")</f>
        <v>0</v>
      </c>
      <c r="GM4" s="339">
        <f>IF($I4="Percentage of Cash Flow",IF($E4&gt;GM$3-1,(('Operating Pro Forma'!$S$59-'Operating Pro Forma'!$S$62)/12)*'Debt Service'!$F4),IF($E4&gt;GM$3-1,$H4,0))</f>
        <v>0</v>
      </c>
      <c r="GN4" s="339">
        <f>IF($I4="Percentage of Cash Flow",IF($E4&gt;GN$3-1,(('Operating Pro Forma'!$S$59-'Operating Pro Forma'!$S$62)/12)*'Debt Service'!$F4),IF($E4&gt;GN$3-1,$H4,0))</f>
        <v>0</v>
      </c>
      <c r="GO4" s="339">
        <f>IF($I4="Percentage of Cash Flow",IF($E4&gt;GO$3-1,(('Operating Pro Forma'!$S$59-'Operating Pro Forma'!$S$62)/12)*'Debt Service'!$F4),IF($E4&gt;GO$3-1,$H4,0))</f>
        <v>0</v>
      </c>
      <c r="GP4" s="339">
        <f>IF($I4="Percentage of Cash Flow",IF($E4&gt;GP$3-1,(('Operating Pro Forma'!$S$59-'Operating Pro Forma'!$S$62)/12)*'Debt Service'!$F4),IF($E4&gt;GP$3-1,$H4,0))</f>
        <v>0</v>
      </c>
      <c r="GQ4" s="339">
        <f>IF($I4="Percentage of Cash Flow",IF($E4&gt;GQ$3-1,(('Operating Pro Forma'!$S$59-'Operating Pro Forma'!$S$62)/12)*'Debt Service'!$F4),IF($E4&gt;GQ$3-1,$H4,0))</f>
        <v>0</v>
      </c>
      <c r="GR4" s="339">
        <f>IF($I4="Percentage of Cash Flow",IF($E4&gt;GR$3-1,(('Operating Pro Forma'!$S$59-'Operating Pro Forma'!$S$62)/12)*'Debt Service'!$F4),IF($E4&gt;GR$3-1,$H4,0))</f>
        <v>0</v>
      </c>
      <c r="GS4" s="339">
        <f>IF($I4="Percentage of Cash Flow",IF($E4&gt;GS$3-1,(('Operating Pro Forma'!$S$59-'Operating Pro Forma'!$S$62)/12)*'Debt Service'!$F4),IF($E4&gt;GS$3-1,$H4,0))</f>
        <v>0</v>
      </c>
      <c r="GT4" s="339">
        <f>IF($I4="Percentage of Cash Flow",IF($E4&gt;GT$3-1,(('Operating Pro Forma'!$S$59-'Operating Pro Forma'!$S$62)/12)*'Debt Service'!$F4),IF($E4&gt;GT$3-1,$H4,0))</f>
        <v>0</v>
      </c>
      <c r="GU4" s="339">
        <f>IF($I4="Percentage of Cash Flow",IF($E4&gt;GU$3-1,(('Operating Pro Forma'!$S$59-'Operating Pro Forma'!$S$62)/12)*'Debt Service'!$F4),IF($E4&gt;GU$3-1,$H4,0))</f>
        <v>0</v>
      </c>
      <c r="GV4" s="339">
        <f>IF($I4="Percentage of Cash Flow",IF($E4&gt;GV$3-1,(('Operating Pro Forma'!$S$59-'Operating Pro Forma'!$S$62)/12)*'Debt Service'!$F4),IF($E4&gt;GV$3-1,$H4,0))</f>
        <v>0</v>
      </c>
      <c r="GW4" s="339">
        <f>IF($I4="Percentage of Cash Flow",IF($E4&gt;GW$3-1,(('Operating Pro Forma'!$S$59-'Operating Pro Forma'!$S$62)/12)*'Debt Service'!$F4),IF($E4&gt;GW$3-1,$H4,0))</f>
        <v>0</v>
      </c>
      <c r="GX4" s="339">
        <f>IF($I4="Percentage of Cash Flow",IF($E4&gt;GX$3-1,(('Operating Pro Forma'!$S$59-'Operating Pro Forma'!$S$62)/12)*'Debt Service'!$F4),IF($E4&gt;GX$3-1,$H4,0))</f>
        <v>0</v>
      </c>
      <c r="GY4" s="338">
        <f>SUMIF(GM4:GX4,"&gt;0")</f>
        <v>0</v>
      </c>
      <c r="GZ4" s="339">
        <f>IF($I4="Percentage of Cash Flow",IF($E4&gt;GZ$3-1,(('Operating Pro Forma'!$T$59-'Operating Pro Forma'!$T$62)/12)*'Debt Service'!$F4),IF($E4&gt;GZ$3-1,$H4,0))</f>
        <v>0</v>
      </c>
      <c r="HA4" s="339">
        <f>IF($I4="Percentage of Cash Flow",IF($E4&gt;HA$3-1,(('Operating Pro Forma'!$T$59-'Operating Pro Forma'!$T$62)/12)*'Debt Service'!$F4),IF($E4&gt;HA$3-1,$H4,0))</f>
        <v>0</v>
      </c>
      <c r="HB4" s="339">
        <f>IF($I4="Percentage of Cash Flow",IF($E4&gt;HB$3-1,(('Operating Pro Forma'!$T$59-'Operating Pro Forma'!$T$62)/12)*'Debt Service'!$F4),IF($E4&gt;HB$3-1,$H4,0))</f>
        <v>0</v>
      </c>
      <c r="HC4" s="339">
        <f>IF($I4="Percentage of Cash Flow",IF($E4&gt;HC$3-1,(('Operating Pro Forma'!$T$59-'Operating Pro Forma'!$T$62)/12)*'Debt Service'!$F4),IF($E4&gt;HC$3-1,$H4,0))</f>
        <v>0</v>
      </c>
      <c r="HD4" s="339">
        <f>IF($I4="Percentage of Cash Flow",IF($E4&gt;HD$3-1,(('Operating Pro Forma'!$T$59-'Operating Pro Forma'!$T$62)/12)*'Debt Service'!$F4),IF($E4&gt;HD$3-1,$H4,0))</f>
        <v>0</v>
      </c>
      <c r="HE4" s="339">
        <f>IF($I4="Percentage of Cash Flow",IF($E4&gt;HE$3-1,(('Operating Pro Forma'!$T$59-'Operating Pro Forma'!$T$62)/12)*'Debt Service'!$F4),IF($E4&gt;HE$3-1,$H4,0))</f>
        <v>0</v>
      </c>
      <c r="HF4" s="339">
        <f>IF($I4="Percentage of Cash Flow",IF($E4&gt;HF$3-1,(('Operating Pro Forma'!$T$59-'Operating Pro Forma'!$T$62)/12)*'Debt Service'!$F4),IF($E4&gt;HF$3-1,$H4,0))</f>
        <v>0</v>
      </c>
      <c r="HG4" s="339">
        <f>IF($I4="Percentage of Cash Flow",IF($E4&gt;HG$3-1,(('Operating Pro Forma'!$T$59-'Operating Pro Forma'!$T$62)/12)*'Debt Service'!$F4),IF($E4&gt;HG$3-1,$H4,0))</f>
        <v>0</v>
      </c>
      <c r="HH4" s="339">
        <f>IF($I4="Percentage of Cash Flow",IF($E4&gt;HH$3-1,(('Operating Pro Forma'!$T$59-'Operating Pro Forma'!$T$62)/12)*'Debt Service'!$F4),IF($E4&gt;HH$3-1,$H4,0))</f>
        <v>0</v>
      </c>
      <c r="HI4" s="339">
        <f>IF($I4="Percentage of Cash Flow",IF($E4&gt;HI$3-1,(('Operating Pro Forma'!$T$59-'Operating Pro Forma'!$T$62)/12)*'Debt Service'!$F4),IF($E4&gt;HI$3-1,$H4,0))</f>
        <v>0</v>
      </c>
      <c r="HJ4" s="339">
        <f>IF($I4="Percentage of Cash Flow",IF($E4&gt;HJ$3-1,(('Operating Pro Forma'!$T$59-'Operating Pro Forma'!$T$62)/12)*'Debt Service'!$F4),IF($E4&gt;HJ$3-1,$H4,0))</f>
        <v>0</v>
      </c>
      <c r="HK4" s="339">
        <f>IF($I4="Percentage of Cash Flow",IF($E4&gt;HK$3-1,(('Operating Pro Forma'!$T$59-'Operating Pro Forma'!$T$62)/12)*'Debt Service'!$F4),IF($E4&gt;HK$3-1,$H4,0))</f>
        <v>0</v>
      </c>
      <c r="HL4" s="338">
        <f>SUMIF(GZ4:HK4,"&gt;0")</f>
        <v>0</v>
      </c>
      <c r="HM4" s="339">
        <f>IF($I4="Percentage of Cash Flow",IF($E4&gt;HM$3-1,(('Operating Pro Forma'!$U$59-'Operating Pro Forma'!$U$62)/12)*'Debt Service'!$F4),IF($E4&gt;HM$3-1,$H4,0))</f>
        <v>0</v>
      </c>
      <c r="HN4" s="339">
        <f>IF($I4="Percentage of Cash Flow",IF($E4&gt;HN$3-1,(('Operating Pro Forma'!$U$59-'Operating Pro Forma'!$U$62)/12)*'Debt Service'!$F4),IF($E4&gt;HN$3-1,$H4,0))</f>
        <v>0</v>
      </c>
      <c r="HO4" s="339">
        <f>IF($I4="Percentage of Cash Flow",IF($E4&gt;HO$3-1,(('Operating Pro Forma'!$U$59-'Operating Pro Forma'!$U$62)/12)*'Debt Service'!$F4),IF($E4&gt;HO$3-1,$H4,0))</f>
        <v>0</v>
      </c>
      <c r="HP4" s="339">
        <f>IF($I4="Percentage of Cash Flow",IF($E4&gt;HP$3-1,(('Operating Pro Forma'!$U$59-'Operating Pro Forma'!$U$62)/12)*'Debt Service'!$F4),IF($E4&gt;HP$3-1,$H4,0))</f>
        <v>0</v>
      </c>
      <c r="HQ4" s="339">
        <f>IF($I4="Percentage of Cash Flow",IF($E4&gt;HQ$3-1,(('Operating Pro Forma'!$U$59-'Operating Pro Forma'!$U$62)/12)*'Debt Service'!$F4),IF($E4&gt;HQ$3-1,$H4,0))</f>
        <v>0</v>
      </c>
      <c r="HR4" s="339">
        <f>IF($I4="Percentage of Cash Flow",IF($E4&gt;HR$3-1,(('Operating Pro Forma'!$U$59-'Operating Pro Forma'!$U$62)/12)*'Debt Service'!$F4),IF($E4&gt;HR$3-1,$H4,0))</f>
        <v>0</v>
      </c>
      <c r="HS4" s="339">
        <f>IF($I4="Percentage of Cash Flow",IF($E4&gt;HS$3-1,(('Operating Pro Forma'!$U$59-'Operating Pro Forma'!$U$62)/12)*'Debt Service'!$F4),IF($E4&gt;HS$3-1,$H4,0))</f>
        <v>0</v>
      </c>
      <c r="HT4" s="339">
        <f>IF($I4="Percentage of Cash Flow",IF($E4&gt;HT$3-1,(('Operating Pro Forma'!$U$59-'Operating Pro Forma'!$U$62)/12)*'Debt Service'!$F4),IF($E4&gt;HT$3-1,$H4,0))</f>
        <v>0</v>
      </c>
      <c r="HU4" s="339">
        <f>IF($I4="Percentage of Cash Flow",IF($E4&gt;HU$3-1,(('Operating Pro Forma'!$U$59-'Operating Pro Forma'!$U$62)/12)*'Debt Service'!$F4),IF($E4&gt;HU$3-1,$H4,0))</f>
        <v>0</v>
      </c>
      <c r="HV4" s="339">
        <f>IF($I4="Percentage of Cash Flow",IF($E4&gt;HV$3-1,(('Operating Pro Forma'!$U$59-'Operating Pro Forma'!$U$62)/12)*'Debt Service'!$F4),IF($E4&gt;HV$3-1,$H4,0))</f>
        <v>0</v>
      </c>
      <c r="HW4" s="339">
        <f>IF($I4="Percentage of Cash Flow",IF($E4&gt;HW$3-1,(('Operating Pro Forma'!$U$59-'Operating Pro Forma'!$U$62)/12)*'Debt Service'!$F4),IF($E4&gt;HW$3-1,$H4,0))</f>
        <v>0</v>
      </c>
      <c r="HX4" s="339">
        <f>IF($I4="Percentage of Cash Flow",IF($E4&gt;HX$3-1,(('Operating Pro Forma'!$U$59-'Operating Pro Forma'!$U$62)/12)*'Debt Service'!$F4),IF($E4&gt;HX$3-1,$H4,0))</f>
        <v>0</v>
      </c>
      <c r="HY4" s="338">
        <f>SUMIF(HM4:HX4,"&gt;0")</f>
        <v>0</v>
      </c>
      <c r="HZ4" s="339">
        <f>IF($I4="Percentage of Cash Flow",IF($E4&gt;HZ$3-1,(('Operating Pro Forma'!$V$59-'Operating Pro Forma'!$V$62)/12)*'Debt Service'!$F4),IF($E4&gt;HZ$3-1,$H4,0))</f>
        <v>0</v>
      </c>
      <c r="IA4" s="339">
        <f>IF($I4="Percentage of Cash Flow",IF($E4&gt;IA$3-1,(('Operating Pro Forma'!$V$59-'Operating Pro Forma'!$V$62)/12)*'Debt Service'!$F4),IF($E4&gt;IA$3-1,$H4,0))</f>
        <v>0</v>
      </c>
      <c r="IB4" s="339">
        <f>IF($I4="Percentage of Cash Flow",IF($E4&gt;IB$3-1,(('Operating Pro Forma'!$V$59-'Operating Pro Forma'!$V$62)/12)*'Debt Service'!$F4),IF($E4&gt;IB$3-1,$H4,0))</f>
        <v>0</v>
      </c>
      <c r="IC4" s="339">
        <f>IF($I4="Percentage of Cash Flow",IF($E4&gt;IC$3-1,(('Operating Pro Forma'!$V$59-'Operating Pro Forma'!$V$62)/12)*'Debt Service'!$F4),IF($E4&gt;IC$3-1,$H4,0))</f>
        <v>0</v>
      </c>
      <c r="ID4" s="339">
        <f>IF($I4="Percentage of Cash Flow",IF($E4&gt;ID$3-1,(('Operating Pro Forma'!$V$59-'Operating Pro Forma'!$V$62)/12)*'Debt Service'!$F4),IF($E4&gt;ID$3-1,$H4,0))</f>
        <v>0</v>
      </c>
      <c r="IE4" s="339">
        <f>IF($I4="Percentage of Cash Flow",IF($E4&gt;IE$3-1,(('Operating Pro Forma'!$V$59-'Operating Pro Forma'!$V$62)/12)*'Debt Service'!$F4),IF($E4&gt;IE$3-1,$H4,0))</f>
        <v>0</v>
      </c>
      <c r="IF4" s="339">
        <f>IF($I4="Percentage of Cash Flow",IF($E4&gt;IF$3-1,(('Operating Pro Forma'!$V$59-'Operating Pro Forma'!$V$62)/12)*'Debt Service'!$F4),IF($E4&gt;IF$3-1,$H4,0))</f>
        <v>0</v>
      </c>
      <c r="IG4" s="339">
        <f>IF($I4="Percentage of Cash Flow",IF($E4&gt;IG$3-1,(('Operating Pro Forma'!$V$59-'Operating Pro Forma'!$V$62)/12)*'Debt Service'!$F4),IF($E4&gt;IG$3-1,$H4,0))</f>
        <v>0</v>
      </c>
      <c r="IH4" s="339">
        <f>IF($I4="Percentage of Cash Flow",IF($E4&gt;IH$3-1,(('Operating Pro Forma'!$V$59-'Operating Pro Forma'!$V$62)/12)*'Debt Service'!$F4),IF($E4&gt;IH$3-1,$H4,0))</f>
        <v>0</v>
      </c>
      <c r="II4" s="339">
        <f>IF($I4="Percentage of Cash Flow",IF($E4&gt;II$3-1,(('Operating Pro Forma'!$V$59-'Operating Pro Forma'!$V$62)/12)*'Debt Service'!$F4),IF($E4&gt;II$3-1,$H4,0))</f>
        <v>0</v>
      </c>
      <c r="IJ4" s="339">
        <f>IF($I4="Percentage of Cash Flow",IF($E4&gt;IJ$3-1,(('Operating Pro Forma'!$V$59-'Operating Pro Forma'!$V$62)/12)*'Debt Service'!$F4),IF($E4&gt;IJ$3-1,$H4,0))</f>
        <v>0</v>
      </c>
      <c r="IK4" s="339">
        <f>IF($I4="Percentage of Cash Flow",IF($E4&gt;IK$3-1,(('Operating Pro Forma'!$V$59-'Operating Pro Forma'!$V$62)/12)*'Debt Service'!$F4),IF($E4&gt;IK$3-1,$H4,0))</f>
        <v>0</v>
      </c>
      <c r="IL4" s="338">
        <f>SUMIF(HZ4:IK4,"&gt;0")</f>
        <v>0</v>
      </c>
      <c r="IM4" s="339">
        <f>IF($I4="Percentage of Cash Flow",IF($E4&gt;IM$3-1,(('Operating Pro Forma'!$W$59-'Operating Pro Forma'!$W$62)/12)*'Debt Service'!$F$4),IF($E4&gt;IM$3-1,$H4,0))</f>
        <v>0</v>
      </c>
      <c r="IN4" s="339">
        <f>IF($I4="Percentage of Cash Flow",IF($E4&gt;IN$3-1,(('Operating Pro Forma'!$W$59-'Operating Pro Forma'!$W$62)/12)*'Debt Service'!$F$4),IF($E4&gt;IN$3-1,$H4,0))</f>
        <v>0</v>
      </c>
      <c r="IO4" s="339">
        <f>IF($I4="Percentage of Cash Flow",IF($E4&gt;IO$3-1,(('Operating Pro Forma'!$W$59-'Operating Pro Forma'!$W$62)/12)*'Debt Service'!$F$4),IF($E4&gt;IO$3-1,$H4,0))</f>
        <v>0</v>
      </c>
      <c r="IP4" s="339">
        <f>IF($I4="Percentage of Cash Flow",IF($E4&gt;IP$3-1,(('Operating Pro Forma'!$W$59-'Operating Pro Forma'!$W$62)/12)*'Debt Service'!$F$4),IF($E4&gt;IP$3-1,$H4,0))</f>
        <v>0</v>
      </c>
      <c r="IQ4" s="339">
        <f>IF($I4="Percentage of Cash Flow",IF($E4&gt;IQ$3-1,(('Operating Pro Forma'!$W$59-'Operating Pro Forma'!$W$62)/12)*'Debt Service'!$F$4),IF($E4&gt;IQ$3-1,$H4,0))</f>
        <v>0</v>
      </c>
      <c r="IR4" s="339">
        <f>IF($I4="Percentage of Cash Flow",IF($E4&gt;IR$3-1,(('Operating Pro Forma'!$W$59-'Operating Pro Forma'!$W$62)/12)*'Debt Service'!$F$4),IF($E4&gt;IR$3-1,$H4,0))</f>
        <v>0</v>
      </c>
      <c r="IS4" s="339">
        <f>IF($I4="Percentage of Cash Flow",IF($E4&gt;IS$3-1,(('Operating Pro Forma'!$W$59-'Operating Pro Forma'!$W$62)/12)*'Debt Service'!$F$4),IF($E4&gt;IS$3-1,$H4,0))</f>
        <v>0</v>
      </c>
      <c r="IT4" s="339">
        <f>IF($I4="Percentage of Cash Flow",IF($E4&gt;IT$3-1,(('Operating Pro Forma'!$W$59-'Operating Pro Forma'!$W$62)/12)*'Debt Service'!$F$4),IF($E4&gt;IT$3-1,$H4,0))</f>
        <v>0</v>
      </c>
      <c r="IU4" s="339">
        <f>IF($I4="Percentage of Cash Flow",IF($E4&gt;IU$3-1,(('Operating Pro Forma'!$W$59-'Operating Pro Forma'!$W$62)/12)*'Debt Service'!$F$4),IF($E4&gt;IU$3-1,$H4,0))</f>
        <v>0</v>
      </c>
      <c r="IV4" s="339">
        <f>IF($I4="Percentage of Cash Flow",IF($E4&gt;IV$3-1,(('Operating Pro Forma'!$W$59-'Operating Pro Forma'!$W$62)/12)*'Debt Service'!$F$4),IF($E4&gt;IV$3-1,$H4,0))</f>
        <v>0</v>
      </c>
      <c r="IW4" s="339">
        <f>IF($I4="Percentage of Cash Flow",IF($E4&gt;IW$3-1,(('Operating Pro Forma'!$W$59-'Operating Pro Forma'!$W$62)/12)*'Debt Service'!$F$4),IF($E4&gt;IW$3-1,$H4,0))</f>
        <v>0</v>
      </c>
      <c r="IX4" s="339">
        <f>IF($I4="Percentage of Cash Flow",IF($E4&gt;IX$3-1,(('Operating Pro Forma'!$W$59-'Operating Pro Forma'!$W$62)/12)*'Debt Service'!$F$4),IF($E4&gt;IX$3-1,$H4,0))</f>
        <v>0</v>
      </c>
      <c r="IY4" s="338">
        <f>SUMIF(IM4:IX4,"&gt;0")</f>
        <v>0</v>
      </c>
      <c r="IZ4" s="339">
        <f>IF($I4="Percentage of Cash Flow",IF($E4&gt;IZ$3-1,(('Operating Pro Forma'!$X$59-'Operating Pro Forma'!$X$62)/12)*'Debt Service'!$F4),IF($E4&gt;IZ$3-1,$H4,0))</f>
        <v>0</v>
      </c>
      <c r="JA4" s="339">
        <f>IF($I4="Percentage of Cash Flow",IF($E4&gt;JA$3-1,(('Operating Pro Forma'!$X$59-'Operating Pro Forma'!$X$62)/12)*'Debt Service'!$F4),IF($E4&gt;JA$3-1,$H4,0))</f>
        <v>0</v>
      </c>
      <c r="JB4" s="339">
        <f>IF($I4="Percentage of Cash Flow",IF($E4&gt;JB$3-1,(('Operating Pro Forma'!$X$59-'Operating Pro Forma'!$X$62)/12)*'Debt Service'!$F4),IF($E4&gt;JB$3-1,$H4,0))</f>
        <v>0</v>
      </c>
      <c r="JC4" s="339">
        <f>IF($I4="Percentage of Cash Flow",IF($E4&gt;JC$3-1,(('Operating Pro Forma'!$X$59-'Operating Pro Forma'!$X$62)/12)*'Debt Service'!$F4),IF($E4&gt;JC$3-1,$H4,0))</f>
        <v>0</v>
      </c>
      <c r="JD4" s="339">
        <f>IF($I4="Percentage of Cash Flow",IF($E4&gt;JD$3-1,(('Operating Pro Forma'!$X$59-'Operating Pro Forma'!$X$62)/12)*'Debt Service'!$F4),IF($E4&gt;JD$3-1,$H4,0))</f>
        <v>0</v>
      </c>
      <c r="JE4" s="339">
        <f>IF($I4="Percentage of Cash Flow",IF($E4&gt;JE$3-1,(('Operating Pro Forma'!$X$59-'Operating Pro Forma'!$X$62)/12)*'Debt Service'!$F4),IF($E4&gt;JE$3-1,$H4,0))</f>
        <v>0</v>
      </c>
      <c r="JF4" s="339">
        <f>IF($I4="Percentage of Cash Flow",IF($E4&gt;JF$3-1,(('Operating Pro Forma'!$X$59-'Operating Pro Forma'!$X$62)/12)*'Debt Service'!$F4),IF($E4&gt;JF$3-1,$H4,0))</f>
        <v>0</v>
      </c>
      <c r="JG4" s="339">
        <f>IF($I4="Percentage of Cash Flow",IF($E4&gt;JG$3-1,(('Operating Pro Forma'!$X$59-'Operating Pro Forma'!$X$62)/12)*'Debt Service'!$F4),IF($E4&gt;JG$3-1,$H4,0))</f>
        <v>0</v>
      </c>
      <c r="JH4" s="339">
        <f>IF($I4="Percentage of Cash Flow",IF($E4&gt;JH$3-1,(('Operating Pro Forma'!$X$59-'Operating Pro Forma'!$X$62)/12)*'Debt Service'!$F4),IF($E4&gt;JH$3-1,$H4,0))</f>
        <v>0</v>
      </c>
      <c r="JI4" s="339">
        <f>IF($I4="Percentage of Cash Flow",IF($E4&gt;JI$3-1,(('Operating Pro Forma'!$X$59-'Operating Pro Forma'!$X$62)/12)*'Debt Service'!$F4),IF($E4&gt;JI$3-1,$H4,0))</f>
        <v>0</v>
      </c>
      <c r="JJ4" s="339">
        <f>IF($I4="Percentage of Cash Flow",IF($E4&gt;JJ$3-1,(('Operating Pro Forma'!$X$59-'Operating Pro Forma'!$X$62)/12)*'Debt Service'!$F4),IF($E4&gt;JJ$3-1,$H4,0))</f>
        <v>0</v>
      </c>
      <c r="JK4" s="339">
        <f>IF($I4="Percentage of Cash Flow",IF($E4&gt;JK$3-1,(('Operating Pro Forma'!$X$59-'Operating Pro Forma'!$X$62)/12)*'Debt Service'!$F4),IF($E4&gt;JK$3-1,$H4,0))</f>
        <v>0</v>
      </c>
      <c r="JL4" s="338">
        <f>SUMIF(IZ4:JK4,"&gt;0")</f>
        <v>0</v>
      </c>
      <c r="JM4" s="339">
        <f>IF($I4="Percentage of Cash Flow",IF($E4&gt;JM$3-1,(('Operating Pro Forma'!$Y$59-'Operating Pro Forma'!$Y$62)/12)*'Debt Service'!$F4),IF($E4&gt;JM$3-1,$H4,0))</f>
        <v>0</v>
      </c>
      <c r="JN4" s="339">
        <f>IF($I4="Percentage of Cash Flow",IF($E4&gt;JN$3-1,(('Operating Pro Forma'!$Y$59-'Operating Pro Forma'!$Y$62)/12)*'Debt Service'!$F4),IF($E4&gt;JN$3-1,$H4,0))</f>
        <v>0</v>
      </c>
      <c r="JO4" s="339">
        <f>IF($I4="Percentage of Cash Flow",IF($E4&gt;JO$3-1,(('Operating Pro Forma'!$Y$59-'Operating Pro Forma'!$Y$62)/12)*'Debt Service'!$F4),IF($E4&gt;JO$3-1,$H4,0))</f>
        <v>0</v>
      </c>
      <c r="JP4" s="339">
        <f>IF($I4="Percentage of Cash Flow",IF($E4&gt;JP$3-1,(('Operating Pro Forma'!$Y$59-'Operating Pro Forma'!$Y$62)/12)*'Debt Service'!$F4),IF($E4&gt;JP$3-1,$H4,0))</f>
        <v>0</v>
      </c>
      <c r="JQ4" s="339">
        <f>IF($I4="Percentage of Cash Flow",IF($E4&gt;JQ$3-1,(('Operating Pro Forma'!$Y$59-'Operating Pro Forma'!$Y$62)/12)*'Debt Service'!$F4),IF($E4&gt;JQ$3-1,$H4,0))</f>
        <v>0</v>
      </c>
      <c r="JR4" s="339">
        <f>IF($I4="Percentage of Cash Flow",IF($E4&gt;JR$3-1,(('Operating Pro Forma'!$Y$59-'Operating Pro Forma'!$Y$62)/12)*'Debt Service'!$F4),IF($E4&gt;JR$3-1,$H4,0))</f>
        <v>0</v>
      </c>
      <c r="JS4" s="339">
        <f>IF($I4="Percentage of Cash Flow",IF($E4&gt;JS$3-1,(('Operating Pro Forma'!$Y$59-'Operating Pro Forma'!$Y$62)/12)*'Debt Service'!$F4),IF($E4&gt;JS$3-1,$H4,0))</f>
        <v>0</v>
      </c>
      <c r="JT4" s="339">
        <f>IF($I4="Percentage of Cash Flow",IF($E4&gt;JT$3-1,(('Operating Pro Forma'!$Y$59-'Operating Pro Forma'!$Y$62)/12)*'Debt Service'!$F4),IF($E4&gt;JT$3-1,$H4,0))</f>
        <v>0</v>
      </c>
      <c r="JU4" s="339">
        <f>IF($I4="Percentage of Cash Flow",IF($E4&gt;JU$3-1,(('Operating Pro Forma'!$Y$59-'Operating Pro Forma'!$Y$62)/12)*'Debt Service'!$F4),IF($E4&gt;JU$3-1,$H4,0))</f>
        <v>0</v>
      </c>
      <c r="JV4" s="339">
        <f>IF($I4="Percentage of Cash Flow",IF($E4&gt;JV$3-1,(('Operating Pro Forma'!$Y$59-'Operating Pro Forma'!$Y$62)/12)*'Debt Service'!$F4),IF($E4&gt;JV$3-1,$H4,0))</f>
        <v>0</v>
      </c>
      <c r="JW4" s="339">
        <f>IF($I4="Percentage of Cash Flow",IF($E4&gt;JW$3-1,(('Operating Pro Forma'!$Y$59-'Operating Pro Forma'!$Y$62)/12)*'Debt Service'!$F4),IF($E4&gt;JW$3-1,$H4,0))</f>
        <v>0</v>
      </c>
      <c r="JX4" s="339">
        <f>IF($I4="Percentage of Cash Flow",IF($E4&gt;JX$3-1,(('Operating Pro Forma'!$Y$59-'Operating Pro Forma'!$Y$62)/12)*'Debt Service'!$F4),IF($E4&gt;JX$3-1,$H4,0))</f>
        <v>0</v>
      </c>
      <c r="JY4" s="338">
        <f>SUMIF(JM4:JX4,"&gt;0")</f>
        <v>0</v>
      </c>
      <c r="JZ4" s="339">
        <f>IF($I4="Percentage of Cash Flow",IF($E4&gt;JZ$3-1,(('Operating Pro Forma'!$Z$59-'Operating Pro Forma'!$Z$62)/12)*'Debt Service'!$F4),IF($E4&gt;JZ$3-1,$H4,0))</f>
        <v>0</v>
      </c>
      <c r="KA4" s="339">
        <f>IF($I4="Percentage of Cash Flow",IF($E4&gt;KA$3-1,(('Operating Pro Forma'!$Z$59-'Operating Pro Forma'!$Z$62)/12)*'Debt Service'!$F4),IF($E4&gt;KA$3-1,$H4,0))</f>
        <v>0</v>
      </c>
      <c r="KB4" s="339">
        <f>IF($I4="Percentage of Cash Flow",IF($E4&gt;KB$3-1,(('Operating Pro Forma'!$Z$59-'Operating Pro Forma'!$Z$62)/12)*'Debt Service'!$F4),IF($E4&gt;KB$3-1,$H4,0))</f>
        <v>0</v>
      </c>
      <c r="KC4" s="339">
        <f>IF($I4="Percentage of Cash Flow",IF($E4&gt;KC$3-1,(('Operating Pro Forma'!$Z$59-'Operating Pro Forma'!$Z$62)/12)*'Debt Service'!$F4),IF($E4&gt;KC$3-1,$H4,0))</f>
        <v>0</v>
      </c>
      <c r="KD4" s="339">
        <f>IF($I4="Percentage of Cash Flow",IF($E4&gt;KD$3-1,(('Operating Pro Forma'!$Z$59-'Operating Pro Forma'!$Z$62)/12)*'Debt Service'!$F4),IF($E4&gt;KD$3-1,$H4,0))</f>
        <v>0</v>
      </c>
      <c r="KE4" s="339">
        <f>IF($I4="Percentage of Cash Flow",IF($E4&gt;KE$3-1,(('Operating Pro Forma'!$Z$59-'Operating Pro Forma'!$Z$62)/12)*'Debt Service'!$F4),IF($E4&gt;KE$3-1,$H4,0))</f>
        <v>0</v>
      </c>
      <c r="KF4" s="339">
        <f>IF($I4="Percentage of Cash Flow",IF($E4&gt;KF$3-1,(('Operating Pro Forma'!$Z$59-'Operating Pro Forma'!$Z$62)/12)*'Debt Service'!$F4),IF($E4&gt;KF$3-1,$H4,0))</f>
        <v>0</v>
      </c>
      <c r="KG4" s="339">
        <f>IF($I4="Percentage of Cash Flow",IF($E4&gt;KG$3-1,(('Operating Pro Forma'!$Z$59-'Operating Pro Forma'!$Z$62)/12)*'Debt Service'!$F4),IF($E4&gt;KG$3-1,$H4,0))</f>
        <v>0</v>
      </c>
      <c r="KH4" s="339">
        <f>IF($I4="Percentage of Cash Flow",IF($E4&gt;KH$3-1,(('Operating Pro Forma'!$Z$59-'Operating Pro Forma'!$Z$62)/12)*'Debt Service'!$F4),IF($E4&gt;KH$3-1,$H4,0))</f>
        <v>0</v>
      </c>
      <c r="KI4" s="339">
        <f>IF($I4="Percentage of Cash Flow",IF($E4&gt;KI$3-1,(('Operating Pro Forma'!$Z$59-'Operating Pro Forma'!$Z$62)/12)*'Debt Service'!$F4),IF($E4&gt;KI$3-1,$H4,0))</f>
        <v>0</v>
      </c>
      <c r="KJ4" s="339">
        <f>IF($I4="Percentage of Cash Flow",IF($E4&gt;KJ$3-1,(('Operating Pro Forma'!$Z$59-'Operating Pro Forma'!$Z$62)/12)*'Debt Service'!$F4),IF($E4&gt;KJ$3-1,$H4,0))</f>
        <v>0</v>
      </c>
      <c r="KK4" s="339">
        <f>IF($I4="Percentage of Cash Flow",IF($E4&gt;KK$3-1,(('Operating Pro Forma'!$Z$59-'Operating Pro Forma'!$Z$62)/12)*'Debt Service'!$F4),IF($E4&gt;KK$3-1,$H4,0))</f>
        <v>0</v>
      </c>
      <c r="KL4" s="338">
        <f>SUMIF(JZ4:KK4,"&gt;0")</f>
        <v>0</v>
      </c>
      <c r="KM4" s="340">
        <f>IF($I4="Percentage of Cash Flow",IF($E4&gt;KM$3-1,(('Operating Pro Forma'!$AA$59-'Operating Pro Forma'!$AA$62)/12)*'Debt Service'!$F4),IF($E4&gt;KM$3-1,$H4,0))</f>
        <v>0</v>
      </c>
      <c r="KN4" s="340">
        <f>IF($I4="Percentage of Cash Flow",IF($E4&gt;KN$3-1,(('Operating Pro Forma'!$AA$59-'Operating Pro Forma'!$AA$62)/12)*'Debt Service'!$F4),IF($E4&gt;KN$3-1,$H4,0))</f>
        <v>0</v>
      </c>
      <c r="KO4" s="340">
        <f>IF($I4="Percentage of Cash Flow",IF($E4&gt;KO$3-1,(('Operating Pro Forma'!$AA$59-'Operating Pro Forma'!$AA$62)/12)*'Debt Service'!$F4),IF($E4&gt;KO$3-1,$H4,0))</f>
        <v>0</v>
      </c>
      <c r="KP4" s="340">
        <f>IF($I4="Percentage of Cash Flow",IF($E4&gt;KP$3-1,(('Operating Pro Forma'!$AA$59-'Operating Pro Forma'!$AA$62)/12)*'Debt Service'!$F4),IF($E4&gt;KP$3-1,$H4,0))</f>
        <v>0</v>
      </c>
      <c r="KQ4" s="340">
        <f>IF($I4="Percentage of Cash Flow",IF($E4&gt;KQ$3-1,(('Operating Pro Forma'!$AA$59-'Operating Pro Forma'!$AA$62)/12)*'Debt Service'!$F4),IF($E4&gt;KQ$3-1,$H4,0))</f>
        <v>0</v>
      </c>
      <c r="KR4" s="340">
        <f>IF($I4="Percentage of Cash Flow",IF($E4&gt;KR$3-1,(('Operating Pro Forma'!$AA$59-'Operating Pro Forma'!$AA$62)/12)*'Debt Service'!$F4),IF($E4&gt;KR$3-1,$H4,0))</f>
        <v>0</v>
      </c>
      <c r="KS4" s="340">
        <f>IF($I4="Percentage of Cash Flow",IF($E4&gt;KS$3-1,(('Operating Pro Forma'!$AA$59-'Operating Pro Forma'!$AA$62)/12)*'Debt Service'!$F4),IF($E4&gt;KS$3-1,$H4,0))</f>
        <v>0</v>
      </c>
      <c r="KT4" s="340">
        <f>IF($I4="Percentage of Cash Flow",IF($E4&gt;KT$3-1,(('Operating Pro Forma'!$AA$59-'Operating Pro Forma'!$AA$62)/12)*'Debt Service'!$F4),IF($E4&gt;KT$3-1,$H4,0))</f>
        <v>0</v>
      </c>
      <c r="KU4" s="340">
        <f>IF($I4="Percentage of Cash Flow",IF($E4&gt;KU$3-1,(('Operating Pro Forma'!$AA$59-'Operating Pro Forma'!$AA$62)/12)*'Debt Service'!$F4),IF($E4&gt;KU$3-1,$H4,0))</f>
        <v>0</v>
      </c>
      <c r="KV4" s="340">
        <f>IF($I4="Percentage of Cash Flow",IF($E4&gt;KV$3-1,(('Operating Pro Forma'!$AA$59-'Operating Pro Forma'!$AA$62)/12)*'Debt Service'!$F4),IF($E4&gt;KV$3-1,$H4,0))</f>
        <v>0</v>
      </c>
      <c r="KW4" s="340">
        <f>IF($I4="Percentage of Cash Flow",IF($E4&gt;KW$3-1,(('Operating Pro Forma'!$AA$59-'Operating Pro Forma'!$AA$62)/12)*'Debt Service'!$F4),IF($E4&gt;KW$3-1,$H4,0))</f>
        <v>0</v>
      </c>
      <c r="KX4" s="340">
        <f>IF($I4="Percentage of Cash Flow",IF($E4&gt;KX$3-1,(('Operating Pro Forma'!$AA$59-'Operating Pro Forma'!$AA$62)/12)*'Debt Service'!$F4),IF($E4&gt;KX$3-1,$H4,0))</f>
        <v>0</v>
      </c>
      <c r="KY4" s="338">
        <f>SUMIF(KM4:KX4,"&gt;0")</f>
        <v>0</v>
      </c>
      <c r="KZ4" s="340">
        <f>IF($I4="Percentage of Cash Flow",IF($E4&gt;KZ$3-1,(('Operating Pro Forma'!$AB$59-'Operating Pro Forma'!$AB$62)/12)*'Debt Service'!$F4),IF($E4&gt;KZ$3-1,$H4,0))</f>
        <v>0</v>
      </c>
      <c r="LA4" s="340">
        <f>IF($I4="Percentage of Cash Flow",IF($E4&gt;LA$3-1,(('Operating Pro Forma'!$AB$59-'Operating Pro Forma'!$AB$62)/12)*'Debt Service'!$F4),IF($E4&gt;LA$3-1,$H4,0))</f>
        <v>0</v>
      </c>
      <c r="LB4" s="340">
        <f>IF($I4="Percentage of Cash Flow",IF($E4&gt;LB$3-1,(('Operating Pro Forma'!$AB$59-'Operating Pro Forma'!$AB$62)/12)*'Debt Service'!$F4),IF($E4&gt;LB$3-1,$H4,0))</f>
        <v>0</v>
      </c>
      <c r="LC4" s="340">
        <f>IF($I4="Percentage of Cash Flow",IF($E4&gt;LC$3-1,(('Operating Pro Forma'!$AB$59-'Operating Pro Forma'!$AB$62)/12)*'Debt Service'!$F4),IF($E4&gt;LC$3-1,$H4,0))</f>
        <v>0</v>
      </c>
      <c r="LD4" s="340">
        <f>IF($I4="Percentage of Cash Flow",IF($E4&gt;LD$3-1,(('Operating Pro Forma'!$AB$59-'Operating Pro Forma'!$AB$62)/12)*'Debt Service'!$F4),IF($E4&gt;LD$3-1,$H4,0))</f>
        <v>0</v>
      </c>
      <c r="LE4" s="340">
        <f>IF($I4="Percentage of Cash Flow",IF($E4&gt;LE$3-1,(('Operating Pro Forma'!$AB$59-'Operating Pro Forma'!$AB$62)/12)*'Debt Service'!$F4),IF($E4&gt;LE$3-1,$H4,0))</f>
        <v>0</v>
      </c>
      <c r="LF4" s="340">
        <f>IF($I4="Percentage of Cash Flow",IF($E4&gt;LF$3-1,(('Operating Pro Forma'!$AB$59-'Operating Pro Forma'!$AB$62)/12)*'Debt Service'!$F4),IF($E4&gt;LF$3-1,$H4,0))</f>
        <v>0</v>
      </c>
      <c r="LG4" s="340">
        <f>IF($I4="Percentage of Cash Flow",IF($E4&gt;LG$3-1,(('Operating Pro Forma'!$AB$59-'Operating Pro Forma'!$AB$62)/12)*'Debt Service'!$F4),IF($E4&gt;LG$3-1,$H4,0))</f>
        <v>0</v>
      </c>
      <c r="LH4" s="340">
        <f>IF($I4="Percentage of Cash Flow",IF($E4&gt;LH$3-1,(('Operating Pro Forma'!$AB$59-'Operating Pro Forma'!$AB$62)/12)*'Debt Service'!$F4),IF($E4&gt;LH$3-1,$H4,0))</f>
        <v>0</v>
      </c>
      <c r="LI4" s="340">
        <f>IF($I4="Percentage of Cash Flow",IF($E4&gt;LI$3-1,(('Operating Pro Forma'!$AB$59-'Operating Pro Forma'!$AB$62)/12)*'Debt Service'!$F4),IF($E4&gt;LI$3-1,$H4,0))</f>
        <v>0</v>
      </c>
      <c r="LJ4" s="340">
        <f>IF($I4="Percentage of Cash Flow",IF($E4&gt;LJ$3-1,(('Operating Pro Forma'!$AB$59-'Operating Pro Forma'!$AB$62)/12)*'Debt Service'!$F4),IF($E4&gt;LJ$3-1,$H4,0))</f>
        <v>0</v>
      </c>
      <c r="LK4" s="340">
        <f>IF($I4="Percentage of Cash Flow",IF($E4&gt;LK$3-1,(('Operating Pro Forma'!$AB$59-'Operating Pro Forma'!$AB$62)/12)*'Debt Service'!$F4),IF($E4&gt;LK$3-1,$H4,0))</f>
        <v>0</v>
      </c>
      <c r="LL4" s="338">
        <f>SUMIF(KZ4:LK4,"&gt;0")</f>
        <v>0</v>
      </c>
      <c r="LM4" s="340">
        <f>IF($I4="Percentage of Cash Flow",IF($E4&gt;LM$3-1,(('Operating Pro Forma'!$AC$59-'Operating Pro Forma'!$AC$62)/12)*'Debt Service'!$F4),IF($E4&gt;LM$3-1,$H4,0))</f>
        <v>0</v>
      </c>
      <c r="LN4" s="340">
        <f>IF($I4="Percentage of Cash Flow",IF($E4&gt;LN$3-1,(('Operating Pro Forma'!$AC$59-'Operating Pro Forma'!$AC$62)/12)*'Debt Service'!$F4),IF($E4&gt;LN$3-1,$H4,0))</f>
        <v>0</v>
      </c>
      <c r="LO4" s="340">
        <f>IF($I4="Percentage of Cash Flow",IF($E4&gt;LO$3-1,(('Operating Pro Forma'!$AC$59-'Operating Pro Forma'!$AC$62)/12)*'Debt Service'!$F4),IF($E4&gt;LO$3-1,$H4,0))</f>
        <v>0</v>
      </c>
      <c r="LP4" s="340">
        <f>IF($I4="Percentage of Cash Flow",IF($E4&gt;LP$3-1,(('Operating Pro Forma'!$AC$59-'Operating Pro Forma'!$AC$62)/12)*'Debt Service'!$F4),IF($E4&gt;LP$3-1,$H4,0))</f>
        <v>0</v>
      </c>
      <c r="LQ4" s="340">
        <f>IF($I4="Percentage of Cash Flow",IF($E4&gt;LQ$3-1,(('Operating Pro Forma'!$AC$59-'Operating Pro Forma'!$AC$62)/12)*'Debt Service'!$F4),IF($E4&gt;LQ$3-1,$H4,0))</f>
        <v>0</v>
      </c>
      <c r="LR4" s="340">
        <f>IF($I4="Percentage of Cash Flow",IF($E4&gt;LR$3-1,(('Operating Pro Forma'!$AC$59-'Operating Pro Forma'!$AC$62)/12)*'Debt Service'!$F4),IF($E4&gt;LR$3-1,$H4,0))</f>
        <v>0</v>
      </c>
      <c r="LS4" s="340">
        <f>IF($I4="Percentage of Cash Flow",IF($E4&gt;LS$3-1,(('Operating Pro Forma'!$AC$59-'Operating Pro Forma'!$AC$62)/12)*'Debt Service'!$F4),IF($E4&gt;LS$3-1,$H4,0))</f>
        <v>0</v>
      </c>
      <c r="LT4" s="340">
        <f>IF($I4="Percentage of Cash Flow",IF($E4&gt;LT$3-1,(('Operating Pro Forma'!$AC$59-'Operating Pro Forma'!$AC$62)/12)*'Debt Service'!$F4),IF($E4&gt;LT$3-1,$H4,0))</f>
        <v>0</v>
      </c>
      <c r="LU4" s="340">
        <f>IF($I4="Percentage of Cash Flow",IF($E4&gt;LU$3-1,(('Operating Pro Forma'!$AC$59-'Operating Pro Forma'!$AC$62)/12)*'Debt Service'!$F4),IF($E4&gt;LU$3-1,$H4,0))</f>
        <v>0</v>
      </c>
      <c r="LV4" s="340">
        <f>IF($I4="Percentage of Cash Flow",IF($E4&gt;LV$3-1,(('Operating Pro Forma'!$AC$59-'Operating Pro Forma'!$AC$62)/12)*'Debt Service'!$F4),IF($E4&gt;LV$3-1,$H4,0))</f>
        <v>0</v>
      </c>
      <c r="LW4" s="340">
        <f>IF($I4="Percentage of Cash Flow",IF($E4&gt;LW$3-1,(('Operating Pro Forma'!$AC$59-'Operating Pro Forma'!$AC$62)/12)*'Debt Service'!$F4),IF($E4&gt;LW$3-1,$H4,0))</f>
        <v>0</v>
      </c>
      <c r="LX4" s="340">
        <f>IF($I4="Percentage of Cash Flow",IF($E4&gt;LX$3-1,(('Operating Pro Forma'!$AC$59-'Operating Pro Forma'!$AC$62)/12)*'Debt Service'!$F4),IF($E4&gt;LX$3-1,$H4,0))</f>
        <v>0</v>
      </c>
      <c r="LY4" s="338">
        <f>SUMIF(LM4:LX4,"&gt;0")</f>
        <v>0</v>
      </c>
      <c r="LZ4" s="340">
        <f>IF($I4="Percentage of Cash Flow",IF($E4&gt;LZ$3-1,(('Operating Pro Forma'!$AD$59-'Operating Pro Forma'!$AD$62)/12)*'Debt Service'!$F4),IF($E4&gt;LZ$3-1,$H4,0))</f>
        <v>0</v>
      </c>
      <c r="MA4" s="340">
        <f>IF($I4="Percentage of Cash Flow",IF($E4&gt;MA$3-1,(('Operating Pro Forma'!$AD$59-'Operating Pro Forma'!$AD$62)/12)*'Debt Service'!$F4),IF($E4&gt;MA$3-1,$H4,0))</f>
        <v>0</v>
      </c>
      <c r="MB4" s="340">
        <f>IF($I4="Percentage of Cash Flow",IF($E4&gt;MB$3-1,(('Operating Pro Forma'!$AD$59-'Operating Pro Forma'!$AD$62)/12)*'Debt Service'!$F4),IF($E4&gt;MB$3-1,$H4,0))</f>
        <v>0</v>
      </c>
      <c r="MC4" s="340">
        <f>IF($I4="Percentage of Cash Flow",IF($E4&gt;MC$3-1,(('Operating Pro Forma'!$AD$59-'Operating Pro Forma'!$AD$62)/12)*'Debt Service'!$F4),IF($E4&gt;MC$3-1,$H4,0))</f>
        <v>0</v>
      </c>
      <c r="MD4" s="340">
        <f>IF($I4="Percentage of Cash Flow",IF($E4&gt;MD$3-1,(('Operating Pro Forma'!$AD$59-'Operating Pro Forma'!$AD$62)/12)*'Debt Service'!$F4),IF($E4&gt;MD$3-1,$H4,0))</f>
        <v>0</v>
      </c>
      <c r="ME4" s="340">
        <f>IF($I4="Percentage of Cash Flow",IF($E4&gt;ME$3-1,(('Operating Pro Forma'!$AD$59-'Operating Pro Forma'!$AD$62)/12)*'Debt Service'!$F4),IF($E4&gt;ME$3-1,$H4,0))</f>
        <v>0</v>
      </c>
      <c r="MF4" s="340">
        <f>IF($I4="Percentage of Cash Flow",IF($E4&gt;MF$3-1,(('Operating Pro Forma'!$AD$59-'Operating Pro Forma'!$AD$62)/12)*'Debt Service'!$F4),IF($E4&gt;MF$3-1,$H4,0))</f>
        <v>0</v>
      </c>
      <c r="MG4" s="340">
        <f>IF($I4="Percentage of Cash Flow",IF($E4&gt;MG$3-1,(('Operating Pro Forma'!$AD$59-'Operating Pro Forma'!$AD$62)/12)*'Debt Service'!$F4),IF($E4&gt;MG$3-1,$H4,0))</f>
        <v>0</v>
      </c>
      <c r="MH4" s="340">
        <f>IF($I4="Percentage of Cash Flow",IF($E4&gt;MH$3-1,(('Operating Pro Forma'!$AD$59-'Operating Pro Forma'!$AD$62)/12)*'Debt Service'!$F4),IF($E4&gt;MH$3-1,$H4,0))</f>
        <v>0</v>
      </c>
      <c r="MI4" s="340">
        <f>IF($I4="Percentage of Cash Flow",IF($E4&gt;MI$3-1,(('Operating Pro Forma'!$AD$59-'Operating Pro Forma'!$AD$62)/12)*'Debt Service'!$F4),IF($E4&gt;MI$3-1,$H4,0))</f>
        <v>0</v>
      </c>
      <c r="MJ4" s="340">
        <f>IF($I4="Percentage of Cash Flow",IF($E4&gt;MJ$3-1,(('Operating Pro Forma'!$AD$59-'Operating Pro Forma'!$AD$62)/12)*'Debt Service'!$F4),IF($E4&gt;MJ$3-1,$H4,0))</f>
        <v>0</v>
      </c>
      <c r="MK4" s="340">
        <f>IF($I4="Percentage of Cash Flow",IF($E4&gt;MK$3-1,(('Operating Pro Forma'!$AD$59-'Operating Pro Forma'!$AD$62)/12)*'Debt Service'!$F4),IF($E4&gt;MK$3-1,$H4,0))</f>
        <v>0</v>
      </c>
      <c r="ML4" s="338">
        <f>SUMIF(LZ4:MK4,"&gt;0")</f>
        <v>0</v>
      </c>
      <c r="MM4" s="340">
        <f>IF($I4="Percentage of Cash Flow",IF($E4&gt;MM$3-1,(('Operating Pro Forma'!$AE$59-'Operating Pro Forma'!$AE$62)/12)*'Debt Service'!$F4),IF($E4&gt;MM$3-1,$H4,0))</f>
        <v>0</v>
      </c>
      <c r="MN4" s="340">
        <f>IF($I4="Percentage of Cash Flow",IF($E4&gt;MN$3-1,(('Operating Pro Forma'!$AE$59-'Operating Pro Forma'!$AE$62)/12)*'Debt Service'!$F4),IF($E4&gt;MN$3-1,$H4,0))</f>
        <v>0</v>
      </c>
      <c r="MO4" s="340">
        <f>IF($I4="Percentage of Cash Flow",IF($E4&gt;MO$3-1,(('Operating Pro Forma'!$AE$59-'Operating Pro Forma'!$AE$62)/12)*'Debt Service'!$F4),IF($E4&gt;MO$3-1,$H4,0))</f>
        <v>0</v>
      </c>
      <c r="MP4" s="340">
        <f>IF($I4="Percentage of Cash Flow",IF($E4&gt;MP$3-1,(('Operating Pro Forma'!$AE$59-'Operating Pro Forma'!$AE$62)/12)*'Debt Service'!$F4),IF($E4&gt;MP$3-1,$H4,0))</f>
        <v>0</v>
      </c>
      <c r="MQ4" s="340">
        <f>IF($I4="Percentage of Cash Flow",IF($E4&gt;MQ$3-1,(('Operating Pro Forma'!$AE$59-'Operating Pro Forma'!$AE$62)/12)*'Debt Service'!$F4),IF($E4&gt;MQ$3-1,$H4,0))</f>
        <v>0</v>
      </c>
      <c r="MR4" s="340">
        <f>IF($I4="Percentage of Cash Flow",IF($E4&gt;MR$3-1,(('Operating Pro Forma'!$AE$59-'Operating Pro Forma'!$AE$62)/12)*'Debt Service'!$F4),IF($E4&gt;MR$3-1,$H4,0))</f>
        <v>0</v>
      </c>
      <c r="MS4" s="340">
        <f>IF($I4="Percentage of Cash Flow",IF($E4&gt;MS$3-1,(('Operating Pro Forma'!$AE$59-'Operating Pro Forma'!$AE$62)/12)*'Debt Service'!$F4),IF($E4&gt;MS$3-1,$H4,0))</f>
        <v>0</v>
      </c>
      <c r="MT4" s="340">
        <f>IF($I4="Percentage of Cash Flow",IF($E4&gt;MT$3-1,(('Operating Pro Forma'!$AE$59-'Operating Pro Forma'!$AE$62)/12)*'Debt Service'!$F4),IF($E4&gt;MT$3-1,$H4,0))</f>
        <v>0</v>
      </c>
      <c r="MU4" s="340">
        <f>IF($I4="Percentage of Cash Flow",IF($E4&gt;MU$3-1,(('Operating Pro Forma'!$AE$59-'Operating Pro Forma'!$AE$62)/12)*'Debt Service'!$F4),IF($E4&gt;MU$3-1,$H4,0))</f>
        <v>0</v>
      </c>
      <c r="MV4" s="340">
        <f>IF($I4="Percentage of Cash Flow",IF($E4&gt;MV$3-1,(('Operating Pro Forma'!$AE$59-'Operating Pro Forma'!$AE$62)/12)*'Debt Service'!$F4),IF($E4&gt;MV$3-1,$H4,0))</f>
        <v>0</v>
      </c>
      <c r="MW4" s="340">
        <f>IF($I4="Percentage of Cash Flow",IF($E4&gt;MW$3-1,(('Operating Pro Forma'!$AE$59-'Operating Pro Forma'!$AE$62)/12)*'Debt Service'!$F4),IF($E4&gt;MW$3-1,$H4,0))</f>
        <v>0</v>
      </c>
      <c r="MX4" s="340">
        <f>IF($I4="Percentage of Cash Flow",IF($E4&gt;MX$3-1,(('Operating Pro Forma'!$AE$59-'Operating Pro Forma'!$AE$62)/12)*'Debt Service'!$F4),IF($E4&gt;MX$3-1,$H4,0))</f>
        <v>0</v>
      </c>
      <c r="MY4" s="338">
        <f>SUMIF(MM4:MX4,"&gt;0")</f>
        <v>0</v>
      </c>
      <c r="MZ4" s="340">
        <f>IF($I4="Percentage of Cash Flow",IF($E4&gt;MZ$3-1,(('Operating Pro Forma'!$AF$59-'Operating Pro Forma'!$AF$62)/12)*'Debt Service'!$F4),IF($E4&gt;MZ$3-1,$H4,0))</f>
        <v>0</v>
      </c>
      <c r="NA4" s="340">
        <f>IF($I4="Percentage of Cash Flow",IF($E4&gt;NA$3-1,(('Operating Pro Forma'!$AF$59-'Operating Pro Forma'!$AF$62)/12)*'Debt Service'!$F4),IF($E4&gt;NA$3-1,$H4,0))</f>
        <v>0</v>
      </c>
      <c r="NB4" s="340">
        <f>IF($I4="Percentage of Cash Flow",IF($E4&gt;NB$3-1,(('Operating Pro Forma'!$AF$59-'Operating Pro Forma'!$AF$62)/12)*'Debt Service'!$F4),IF($E4&gt;NB$3-1,$H4,0))</f>
        <v>0</v>
      </c>
      <c r="NC4" s="340">
        <f>IF($I4="Percentage of Cash Flow",IF($E4&gt;NC$3-1,(('Operating Pro Forma'!$AF$59-'Operating Pro Forma'!$AF$62)/12)*'Debt Service'!$F4),IF($E4&gt;NC$3-1,$H4,0))</f>
        <v>0</v>
      </c>
      <c r="ND4" s="340">
        <f>IF($I4="Percentage of Cash Flow",IF($E4&gt;ND$3-1,(('Operating Pro Forma'!$AF$59-'Operating Pro Forma'!$AF$62)/12)*'Debt Service'!$F4),IF($E4&gt;ND$3-1,$H4,0))</f>
        <v>0</v>
      </c>
      <c r="NE4" s="340">
        <f>IF($I4="Percentage of Cash Flow",IF($E4&gt;NE$3-1,(('Operating Pro Forma'!$AF$59-'Operating Pro Forma'!$AF$62)/12)*'Debt Service'!$F4),IF($E4&gt;NE$3-1,$H4,0))</f>
        <v>0</v>
      </c>
      <c r="NF4" s="340">
        <f>IF($I4="Percentage of Cash Flow",IF($E4&gt;NF$3-1,(('Operating Pro Forma'!$AF$59-'Operating Pro Forma'!$AF$62)/12)*'Debt Service'!$F4),IF($E4&gt;NF$3-1,$H4,0))</f>
        <v>0</v>
      </c>
      <c r="NG4" s="340">
        <f>IF($I4="Percentage of Cash Flow",IF($E4&gt;NG$3-1,(('Operating Pro Forma'!$AF$59-'Operating Pro Forma'!$AF$62)/12)*'Debt Service'!$F4),IF($E4&gt;NG$3-1,$H4,0))</f>
        <v>0</v>
      </c>
      <c r="NH4" s="340">
        <f>IF($I4="Percentage of Cash Flow",IF($E4&gt;NH$3-1,(('Operating Pro Forma'!$AF$59-'Operating Pro Forma'!$AF$62)/12)*'Debt Service'!$F4),IF($E4&gt;NH$3-1,$H4,0))</f>
        <v>0</v>
      </c>
      <c r="NI4" s="340">
        <f>IF($I4="Percentage of Cash Flow",IF($E4&gt;NI$3-1,(('Operating Pro Forma'!$AF$59-'Operating Pro Forma'!$AF$62)/12)*'Debt Service'!$F4),IF($E4&gt;NI$3-1,$H4,0))</f>
        <v>0</v>
      </c>
      <c r="NJ4" s="340">
        <f>IF($I4="Percentage of Cash Flow",IF($E4&gt;NJ$3-1,(('Operating Pro Forma'!$AF$59-'Operating Pro Forma'!$AF$62)/12)*'Debt Service'!$F4),IF($E4&gt;NJ$3-1,$H4,0))</f>
        <v>0</v>
      </c>
      <c r="NK4" s="340">
        <f>IF($I4="Percentage of Cash Flow",IF($E4&gt;NK$3-1,(('Operating Pro Forma'!$AF$59-'Operating Pro Forma'!$AF$62)/12)*'Debt Service'!$F4),IF($E4&gt;NK$3-1,$H4,0))</f>
        <v>0</v>
      </c>
      <c r="NL4" s="338">
        <f>SUMIF(MZ4:NK4,"&gt;0")</f>
        <v>0</v>
      </c>
      <c r="NM4" s="340">
        <f>IF($I4="Percentage of Cash Flow",IF($E4&gt;NM$3-1,(('Operating Pro Forma'!$AG$59-'Operating Pro Forma'!$AG$62)/12)*'Debt Service'!$F4),IF($E4&gt;NM$3-1,$H4,0))</f>
        <v>0</v>
      </c>
      <c r="NN4" s="340">
        <f>IF($I4="Percentage of Cash Flow",IF($E4&gt;NN$3-1,(('Operating Pro Forma'!$AG$59-'Operating Pro Forma'!$AG$62)/12)*'Debt Service'!$F4),IF($E4&gt;NN$3-1,$H4,0))</f>
        <v>0</v>
      </c>
      <c r="NO4" s="340">
        <f>IF($I4="Percentage of Cash Flow",IF($E4&gt;NO$3-1,(('Operating Pro Forma'!$AG$59-'Operating Pro Forma'!$AG$62)/12)*'Debt Service'!$F4),IF($E4&gt;NO$3-1,$H4,0))</f>
        <v>0</v>
      </c>
      <c r="NP4" s="340">
        <f>IF($I4="Percentage of Cash Flow",IF($E4&gt;NP$3-1,(('Operating Pro Forma'!$AG$59-'Operating Pro Forma'!$AG$62)/12)*'Debt Service'!$F4),IF($E4&gt;NP$3-1,$H4,0))</f>
        <v>0</v>
      </c>
      <c r="NQ4" s="340">
        <f>IF($I4="Percentage of Cash Flow",IF($E4&gt;NQ$3-1,(('Operating Pro Forma'!$AG$59-'Operating Pro Forma'!$AG$62)/12)*'Debt Service'!$F4),IF($E4&gt;NQ$3-1,$H4,0))</f>
        <v>0</v>
      </c>
      <c r="NR4" s="340">
        <f>IF($I4="Percentage of Cash Flow",IF($E4&gt;NR$3-1,(('Operating Pro Forma'!$AG$59-'Operating Pro Forma'!$AG$62)/12)*'Debt Service'!$F4),IF($E4&gt;NR$3-1,$H4,0))</f>
        <v>0</v>
      </c>
      <c r="NS4" s="340">
        <f>IF($I4="Percentage of Cash Flow",IF($E4&gt;NS$3-1,(('Operating Pro Forma'!$AG$59-'Operating Pro Forma'!$AG$62)/12)*'Debt Service'!$F4),IF($E4&gt;NS$3-1,$H4,0))</f>
        <v>0</v>
      </c>
      <c r="NT4" s="340">
        <f>IF($I4="Percentage of Cash Flow",IF($E4&gt;NT$3-1,(('Operating Pro Forma'!$AG$59-'Operating Pro Forma'!$AG$62)/12)*'Debt Service'!$F4),IF($E4&gt;NT$3-1,$H4,0))</f>
        <v>0</v>
      </c>
      <c r="NU4" s="340">
        <f>IF($I4="Percentage of Cash Flow",IF($E4&gt;NU$3-1,(('Operating Pro Forma'!$AG$59-'Operating Pro Forma'!$AG$62)/12)*'Debt Service'!$F4),IF($E4&gt;NU$3-1,$H4,0))</f>
        <v>0</v>
      </c>
      <c r="NV4" s="340">
        <f>IF($I4="Percentage of Cash Flow",IF($E4&gt;NV$3-1,(('Operating Pro Forma'!$AG$59-'Operating Pro Forma'!$AG$62)/12)*'Debt Service'!$F4),IF($E4&gt;NV$3-1,$H4,0))</f>
        <v>0</v>
      </c>
      <c r="NW4" s="340">
        <f>IF($I4="Percentage of Cash Flow",IF($E4&gt;NW$3-1,(('Operating Pro Forma'!$AG$59-'Operating Pro Forma'!$AG$62)/12)*'Debt Service'!$F4),IF($E4&gt;NW$3-1,$H4,0))</f>
        <v>0</v>
      </c>
      <c r="NX4" s="340">
        <f>IF($I4="Percentage of Cash Flow",IF($E4&gt;NX$3-1,(('Operating Pro Forma'!$AG$59-'Operating Pro Forma'!$AG$62)/12)*'Debt Service'!$F4),IF($E4&gt;NX$3-1,$H4,0))</f>
        <v>0</v>
      </c>
      <c r="NY4" s="338">
        <f>SUMIF(NM4:NX4,"&gt;0")</f>
        <v>0</v>
      </c>
      <c r="NZ4" s="340">
        <f>IF($I4="Percentage of Cash Flow",IF($E4&gt;NZ$3-1,(('Operating Pro Forma'!$AH$59-'Operating Pro Forma'!$AH$62)/12)*'Debt Service'!$F4),IF($E4&gt;NZ$3-1,$H4,0))</f>
        <v>0</v>
      </c>
      <c r="OA4" s="340">
        <f>IF($I4="Percentage of Cash Flow",IF($E4&gt;OA$3-1,(('Operating Pro Forma'!$AH$59-'Operating Pro Forma'!$AH$62)/12)*'Debt Service'!$F4),IF($E4&gt;OA$3-1,$H4,0))</f>
        <v>0</v>
      </c>
      <c r="OB4" s="340">
        <f>IF($I4="Percentage of Cash Flow",IF($E4&gt;OB$3-1,(('Operating Pro Forma'!$AH$59-'Operating Pro Forma'!$AH$62)/12)*'Debt Service'!$F4),IF($E4&gt;OB$3-1,$H4,0))</f>
        <v>0</v>
      </c>
      <c r="OC4" s="340">
        <f>IF($I4="Percentage of Cash Flow",IF($E4&gt;OC$3-1,(('Operating Pro Forma'!$AH$59-'Operating Pro Forma'!$AH$62)/12)*'Debt Service'!$F4),IF($E4&gt;OC$3-1,$H4,0))</f>
        <v>0</v>
      </c>
      <c r="OD4" s="340">
        <f>IF($I4="Percentage of Cash Flow",IF($E4&gt;OD$3-1,(('Operating Pro Forma'!$AH$59-'Operating Pro Forma'!$AH$62)/12)*'Debt Service'!$F4),IF($E4&gt;OD$3-1,$H4,0))</f>
        <v>0</v>
      </c>
      <c r="OE4" s="340">
        <f>IF($I4="Percentage of Cash Flow",IF($E4&gt;OE$3-1,(('Operating Pro Forma'!$AH$59-'Operating Pro Forma'!$AH$62)/12)*'Debt Service'!$F4),IF($E4&gt;OE$3-1,$H4,0))</f>
        <v>0</v>
      </c>
      <c r="OF4" s="340">
        <f>IF($I4="Percentage of Cash Flow",IF($E4&gt;OF$3-1,(('Operating Pro Forma'!$AH$59-'Operating Pro Forma'!$AH$62)/12)*'Debt Service'!$F4),IF($E4&gt;OF$3-1,$H4,0))</f>
        <v>0</v>
      </c>
      <c r="OG4" s="340">
        <f>IF($I4="Percentage of Cash Flow",IF($E4&gt;OG$3-1,(('Operating Pro Forma'!$AH$59-'Operating Pro Forma'!$AH$62)/12)*'Debt Service'!$F4),IF($E4&gt;OG$3-1,$H4,0))</f>
        <v>0</v>
      </c>
      <c r="OH4" s="340">
        <f>IF($I4="Percentage of Cash Flow",IF($E4&gt;OH$3-1,(('Operating Pro Forma'!$AH$59-'Operating Pro Forma'!$AH$62)/12)*'Debt Service'!$F4),IF($E4&gt;OH$3-1,$H4,0))</f>
        <v>0</v>
      </c>
      <c r="OI4" s="340">
        <f>IF($I4="Percentage of Cash Flow",IF($E4&gt;OI$3-1,(('Operating Pro Forma'!$AH$59-'Operating Pro Forma'!$AH$62)/12)*'Debt Service'!$F4),IF($E4&gt;OI$3-1,$H4,0))</f>
        <v>0</v>
      </c>
      <c r="OJ4" s="340">
        <f>IF($I4="Percentage of Cash Flow",IF($E4&gt;OJ$3-1,(('Operating Pro Forma'!$AH$59-'Operating Pro Forma'!$AH$62)/12)*'Debt Service'!$F4),IF($E4&gt;OJ$3-1,$H4,0))</f>
        <v>0</v>
      </c>
      <c r="OK4" s="340">
        <f>IF($I4="Percentage of Cash Flow",IF($E4&gt;OK$3-1,(('Operating Pro Forma'!$AH$59-'Operating Pro Forma'!$AH$62)/12)*'Debt Service'!$F4),IF($E4&gt;OK$3-1,$H4,0))</f>
        <v>0</v>
      </c>
      <c r="OL4" s="338">
        <f>SUMIF(NZ4:OK4,"&gt;0")</f>
        <v>0</v>
      </c>
    </row>
    <row r="5" spans="1:402" x14ac:dyDescent="0.3">
      <c r="A5" s="229">
        <f>'Funding Sources'!A5</f>
        <v>0</v>
      </c>
      <c r="B5" s="230">
        <f>'Funding Sources'!B5:C5</f>
        <v>0</v>
      </c>
      <c r="C5" s="231">
        <f>'Funding Sources'!G5</f>
        <v>0</v>
      </c>
      <c r="D5" s="233"/>
      <c r="E5" s="234"/>
      <c r="F5" s="235"/>
      <c r="G5" s="231">
        <f t="shared" ref="G5:G15" si="0">IF(E5&gt;0,IF(I5&lt;&gt;"Percentage of Cash Flow",PMT(F5/12,E5,-C5,0,0),0),0)</f>
        <v>0</v>
      </c>
      <c r="H5" s="233"/>
      <c r="I5" s="234"/>
      <c r="J5" s="236"/>
      <c r="M5" s="337">
        <f>IF($I5="Percentage of Cash Flow",IF($E5&gt;M$3-1,(('Operating Pro Forma'!$E$59-'Operating Pro Forma'!$E$62)/12)*'Debt Service'!$F5),IF($E5&gt;M$3-1,$H5,0))</f>
        <v>0</v>
      </c>
      <c r="N5" s="337">
        <f>IF($I5="Percentage of Cash Flow",IF($E5&gt;N$3-1,(('Operating Pro Forma'!$E$59-'Operating Pro Forma'!$E$62)/12)*'Debt Service'!$F5),IF($E5&gt;N$3-1,$H5,0))</f>
        <v>0</v>
      </c>
      <c r="O5" s="337">
        <f>IF($I5="Percentage of Cash Flow",IF($E5&gt;O$3-1,(('Operating Pro Forma'!$E$59-'Operating Pro Forma'!$E$62)/12)*'Debt Service'!$F5),IF($E5&gt;O$3-1,$H5,0))</f>
        <v>0</v>
      </c>
      <c r="P5" s="337">
        <f>IF($I5="Percentage of Cash Flow",IF($E5&gt;P$3-1,(('Operating Pro Forma'!$E$59-'Operating Pro Forma'!$E$62)/12)*'Debt Service'!$F5),IF($E5&gt;P$3-1,$H5,0))</f>
        <v>0</v>
      </c>
      <c r="Q5" s="337">
        <f>IF($I5="Percentage of Cash Flow",IF($E5&gt;Q$3-1,(('Operating Pro Forma'!$E$59-'Operating Pro Forma'!$E$62)/12)*'Debt Service'!$F5),IF($E5&gt;Q$3-1,$H5,0))</f>
        <v>0</v>
      </c>
      <c r="R5" s="337">
        <f>IF($I5="Percentage of Cash Flow",IF($E5&gt;R$3-1,(('Operating Pro Forma'!$E$59-'Operating Pro Forma'!$E$62)/12)*'Debt Service'!$F5),IF($E5&gt;R$3-1,$H5,0))</f>
        <v>0</v>
      </c>
      <c r="S5" s="337">
        <f>IF($I5="Percentage of Cash Flow",IF($E5&gt;S$3-1,(('Operating Pro Forma'!$E$59-'Operating Pro Forma'!$E$62)/12)*'Debt Service'!$F5),IF($E5&gt;S$3-1,$H5,0))</f>
        <v>0</v>
      </c>
      <c r="T5" s="337">
        <f>IF($I5="Percentage of Cash Flow",IF($E5&gt;T$3-1,(('Operating Pro Forma'!$E$59-'Operating Pro Forma'!$E$62)/12)*'Debt Service'!$F5),IF($E5&gt;T$3-1,$H5,0))</f>
        <v>0</v>
      </c>
      <c r="U5" s="337">
        <f>IF($I5="Percentage of Cash Flow",IF($E5&gt;U$3-1,(('Operating Pro Forma'!$E$59-'Operating Pro Forma'!$E$62)/12)*'Debt Service'!$F5),IF($E5&gt;U$3-1,$H5,0))</f>
        <v>0</v>
      </c>
      <c r="V5" s="337">
        <f>IF($I5="Percentage of Cash Flow",IF($E5&gt;V$3-1,(('Operating Pro Forma'!$E$59-'Operating Pro Forma'!$E$62)/12)*'Debt Service'!$F5),IF($E5&gt;V$3-1,$H5,0))</f>
        <v>0</v>
      </c>
      <c r="W5" s="337">
        <f>IF($I5="Percentage of Cash Flow",IF($E5&gt;W$3-1,(('Operating Pro Forma'!$E$59-'Operating Pro Forma'!$E$62)/12)*'Debt Service'!$F5),IF($E5&gt;W$3-1,$H5,0))</f>
        <v>0</v>
      </c>
      <c r="X5" s="337">
        <f>IF($I5="Percentage of Cash Flow",IF($E5&gt;X$3-1,(('Operating Pro Forma'!$E$59-'Operating Pro Forma'!$E$62)/12)*'Debt Service'!$F5),IF($E5&gt;X$3-1,$H5,0))</f>
        <v>0</v>
      </c>
      <c r="Y5" s="338">
        <f t="shared" ref="Y5:Y15" si="1">SUMIF(M5:X5,"&gt;0")</f>
        <v>0</v>
      </c>
      <c r="Z5" s="339">
        <f>IF($I5="Percentage of Cash Flow",IF($E5&gt;Z$3-1,(('Operating Pro Forma'!$F$59-'Operating Pro Forma'!$F$62)/12)*'Debt Service'!$F5),IF($E5&gt;Z$3-1,$H5,0))</f>
        <v>0</v>
      </c>
      <c r="AA5" s="339">
        <f>IF($I5="Percentage of Cash Flow",IF($E5&gt;AA$3-1,(('Operating Pro Forma'!$F$59-'Operating Pro Forma'!$F$62)/12)*'Debt Service'!$F5),IF($E5&gt;AA$3-1,$H5,0))</f>
        <v>0</v>
      </c>
      <c r="AB5" s="339">
        <f>IF($I5="Percentage of Cash Flow",IF($E5&gt;AB$3-1,(('Operating Pro Forma'!$F$59-'Operating Pro Forma'!$F$62)/12)*'Debt Service'!$F5),IF($E5&gt;AB$3-1,$H5,0))</f>
        <v>0</v>
      </c>
      <c r="AC5" s="339">
        <f>IF($I5="Percentage of Cash Flow",IF($E5&gt;AC$3-1,(('Operating Pro Forma'!$F$59-'Operating Pro Forma'!$F$62)/12)*'Debt Service'!$F5),IF($E5&gt;AC$3-1,$H5,0))</f>
        <v>0</v>
      </c>
      <c r="AD5" s="339">
        <f>IF($I5="Percentage of Cash Flow",IF($E5&gt;AD$3-1,(('Operating Pro Forma'!$F$59-'Operating Pro Forma'!$F$62)/12)*'Debt Service'!$F5),IF($E5&gt;AD$3-1,$H5,0))</f>
        <v>0</v>
      </c>
      <c r="AE5" s="339">
        <f>IF($I5="Percentage of Cash Flow",IF($E5&gt;AE$3-1,(('Operating Pro Forma'!$F$59-'Operating Pro Forma'!$F$62)/12)*'Debt Service'!$F5),IF($E5&gt;AE$3-1,$H5,0))</f>
        <v>0</v>
      </c>
      <c r="AF5" s="339">
        <f>IF($I5="Percentage of Cash Flow",IF($E5&gt;AF$3-1,(('Operating Pro Forma'!$F$59-'Operating Pro Forma'!$F$62)/12)*'Debt Service'!$F5),IF($E5&gt;AF$3-1,$H5,0))</f>
        <v>0</v>
      </c>
      <c r="AG5" s="339">
        <f>IF($I5="Percentage of Cash Flow",IF($E5&gt;AG$3-1,(('Operating Pro Forma'!$F$59-'Operating Pro Forma'!$F$62)/12)*'Debt Service'!$F5),IF($E5&gt;AG$3-1,$H5,0))</f>
        <v>0</v>
      </c>
      <c r="AH5" s="339">
        <f>IF($I5="Percentage of Cash Flow",IF($E5&gt;AH$3-1,(('Operating Pro Forma'!$F$59-'Operating Pro Forma'!$F$62)/12)*'Debt Service'!$F5),IF($E5&gt;AH$3-1,$H5,0))</f>
        <v>0</v>
      </c>
      <c r="AI5" s="339">
        <f>IF($I5="Percentage of Cash Flow",IF($E5&gt;AI$3-1,(('Operating Pro Forma'!$F$59-'Operating Pro Forma'!$F$62)/12)*'Debt Service'!$F5),IF($E5&gt;AI$3-1,$H5,0))</f>
        <v>0</v>
      </c>
      <c r="AJ5" s="339">
        <f>IF($I5="Percentage of Cash Flow",IF($E5&gt;AJ$3-1,(('Operating Pro Forma'!$F$59-'Operating Pro Forma'!$F$62)/12)*'Debt Service'!$F5),IF($E5&gt;AJ$3-1,$H5,0))</f>
        <v>0</v>
      </c>
      <c r="AK5" s="339">
        <f>IF($I5="Percentage of Cash Flow",IF($E5&gt;AK$3-1,(('Operating Pro Forma'!$F$59-'Operating Pro Forma'!$F$62)/12)*'Debt Service'!$F5),IF($E5&gt;AK$3-1,$H5,0))</f>
        <v>0</v>
      </c>
      <c r="AL5" s="338">
        <f t="shared" ref="AL5:AL15" si="2">SUMIF(Z5:AK5,"&gt;0")</f>
        <v>0</v>
      </c>
      <c r="AM5" s="339">
        <f>IF($I5="Percentage of Cash Flow",IF($E5&gt;AM$3-1,(('Operating Pro Forma'!$G$59-'Operating Pro Forma'!$G$62)/12)*'Debt Service'!$F5),IF($E5&gt;AM$3-1,$H5,0))</f>
        <v>0</v>
      </c>
      <c r="AN5" s="339">
        <f>IF($I5="Percentage of Cash Flow",IF($E5&gt;AN$3-1,(('Operating Pro Forma'!$G$59-'Operating Pro Forma'!$G$62)/12)*'Debt Service'!$F5),IF($E5&gt;AN$3-1,$H5,0))</f>
        <v>0</v>
      </c>
      <c r="AO5" s="339">
        <f>IF($I5="Percentage of Cash Flow",IF($E5&gt;AO$3-1,(('Operating Pro Forma'!$G$59-'Operating Pro Forma'!$G$62)/12)*'Debt Service'!$F5),IF($E5&gt;AO$3-1,$H5,0))</f>
        <v>0</v>
      </c>
      <c r="AP5" s="339">
        <f>IF($I5="Percentage of Cash Flow",IF($E5&gt;AP$3-1,(('Operating Pro Forma'!$G$59-'Operating Pro Forma'!$G$62)/12)*'Debt Service'!$F5),IF($E5&gt;AP$3-1,$H5,0))</f>
        <v>0</v>
      </c>
      <c r="AQ5" s="339">
        <f>IF($I5="Percentage of Cash Flow",IF($E5&gt;AQ$3-1,(('Operating Pro Forma'!$G$59-'Operating Pro Forma'!$G$62)/12)*'Debt Service'!$F5),IF($E5&gt;AQ$3-1,$H5,0))</f>
        <v>0</v>
      </c>
      <c r="AR5" s="339">
        <f>IF($I5="Percentage of Cash Flow",IF($E5&gt;AR$3-1,(('Operating Pro Forma'!$G$59-'Operating Pro Forma'!$G$62)/12)*'Debt Service'!$F5),IF($E5&gt;AR$3-1,$H5,0))</f>
        <v>0</v>
      </c>
      <c r="AS5" s="339">
        <f>IF($I5="Percentage of Cash Flow",IF($E5&gt;AS$3-1,(('Operating Pro Forma'!$G$59-'Operating Pro Forma'!$G$62)/12)*'Debt Service'!$F5),IF($E5&gt;AS$3-1,$H5,0))</f>
        <v>0</v>
      </c>
      <c r="AT5" s="339">
        <f>IF($I5="Percentage of Cash Flow",IF($E5&gt;AT$3-1,(('Operating Pro Forma'!$G$59-'Operating Pro Forma'!$G$62)/12)*'Debt Service'!$F5),IF($E5&gt;AT$3-1,$H5,0))</f>
        <v>0</v>
      </c>
      <c r="AU5" s="339">
        <f>IF($I5="Percentage of Cash Flow",IF($E5&gt;AU$3-1,(('Operating Pro Forma'!$G$59-'Operating Pro Forma'!$G$62)/12)*'Debt Service'!$F5),IF($E5&gt;AU$3-1,$H5,0))</f>
        <v>0</v>
      </c>
      <c r="AV5" s="339">
        <f>IF($I5="Percentage of Cash Flow",IF($E5&gt;AV$3-1,(('Operating Pro Forma'!$G$59-'Operating Pro Forma'!$G$62)/12)*'Debt Service'!$F5),IF($E5&gt;AV$3-1,$H5,0))</f>
        <v>0</v>
      </c>
      <c r="AW5" s="339">
        <f>IF($I5="Percentage of Cash Flow",IF($E5&gt;AW$3-1,(('Operating Pro Forma'!$G$59-'Operating Pro Forma'!$G$62)/12)*'Debt Service'!$F5),IF($E5&gt;AW$3-1,$H5,0))</f>
        <v>0</v>
      </c>
      <c r="AX5" s="339">
        <f>IF($I5="Percentage of Cash Flow",IF($E5&gt;AX$3-1,(('Operating Pro Forma'!$G$59-'Operating Pro Forma'!$G$62)/12)*'Debt Service'!$F5),IF($E5&gt;AX$3-1,$H5,0))</f>
        <v>0</v>
      </c>
      <c r="AY5" s="338">
        <f t="shared" ref="AY5:AY15" si="3">SUMIF(AM5:AX5,"&gt;0")</f>
        <v>0</v>
      </c>
      <c r="AZ5" s="339">
        <f>IF($I5="Percentage of Cash Flow",IF($E5&gt;AZ$3-1,(('Operating Pro Forma'!$H$59-'Operating Pro Forma'!$H$62)/12)*'Debt Service'!$F5),IF($E5&gt;AZ$3-1,$H5,0))</f>
        <v>0</v>
      </c>
      <c r="BA5" s="339">
        <f>IF($I5="Percentage of Cash Flow",IF($E5&gt;BA$3-1,(('Operating Pro Forma'!$H$59-'Operating Pro Forma'!$H$62)/12)*'Debt Service'!$F5),IF($E5&gt;BA$3-1,$H5,0))</f>
        <v>0</v>
      </c>
      <c r="BB5" s="339">
        <f>IF($I5="Percentage of Cash Flow",IF($E5&gt;BB$3-1,(('Operating Pro Forma'!$H$59-'Operating Pro Forma'!$H$62)/12)*'Debt Service'!$F5),IF($E5&gt;BB$3-1,$H5,0))</f>
        <v>0</v>
      </c>
      <c r="BC5" s="339">
        <f>IF($I5="Percentage of Cash Flow",IF($E5&gt;BC$3-1,(('Operating Pro Forma'!$H$59-'Operating Pro Forma'!$H$62)/12)*'Debt Service'!$F5),IF($E5&gt;BC$3-1,$H5,0))</f>
        <v>0</v>
      </c>
      <c r="BD5" s="339">
        <f>IF($I5="Percentage of Cash Flow",IF($E5&gt;BD$3-1,(('Operating Pro Forma'!$H$59-'Operating Pro Forma'!$H$62)/12)*'Debt Service'!$F5),IF($E5&gt;BD$3-1,$H5,0))</f>
        <v>0</v>
      </c>
      <c r="BE5" s="339">
        <f>IF($I5="Percentage of Cash Flow",IF($E5&gt;BE$3-1,(('Operating Pro Forma'!$H$59-'Operating Pro Forma'!$H$62)/12)*'Debt Service'!$F5),IF($E5&gt;BE$3-1,$H5,0))</f>
        <v>0</v>
      </c>
      <c r="BF5" s="339">
        <f>IF($I5="Percentage of Cash Flow",IF($E5&gt;BF$3-1,(('Operating Pro Forma'!$H$59-'Operating Pro Forma'!$H$62)/12)*'Debt Service'!$F5),IF($E5&gt;BF$3-1,$H5,0))</f>
        <v>0</v>
      </c>
      <c r="BG5" s="339">
        <f>IF($I5="Percentage of Cash Flow",IF($E5&gt;BG$3-1,(('Operating Pro Forma'!$H$59-'Operating Pro Forma'!$H$62)/12)*'Debt Service'!$F5),IF($E5&gt;BG$3-1,$H5,0))</f>
        <v>0</v>
      </c>
      <c r="BH5" s="339">
        <f>IF($I5="Percentage of Cash Flow",IF($E5&gt;BH$3-1,(('Operating Pro Forma'!$H$59-'Operating Pro Forma'!$H$62)/12)*'Debt Service'!$F5),IF($E5&gt;BH$3-1,$H5,0))</f>
        <v>0</v>
      </c>
      <c r="BI5" s="339">
        <f>IF($I5="Percentage of Cash Flow",IF($E5&gt;BI$3-1,(('Operating Pro Forma'!$H$59-'Operating Pro Forma'!$H$62)/12)*'Debt Service'!$F5),IF($E5&gt;BI$3-1,$H5,0))</f>
        <v>0</v>
      </c>
      <c r="BJ5" s="339">
        <f>IF($I5="Percentage of Cash Flow",IF($E5&gt;BJ$3-1,(('Operating Pro Forma'!$H$59-'Operating Pro Forma'!$H$62)/12)*'Debt Service'!$F5),IF($E5&gt;BJ$3-1,$H5,0))</f>
        <v>0</v>
      </c>
      <c r="BK5" s="339">
        <f>IF($I5="Percentage of Cash Flow",IF($E5&gt;BK$3-1,(('Operating Pro Forma'!$H$59-'Operating Pro Forma'!$H$62)/12)*'Debt Service'!$F5),IF($E5&gt;BK$3-1,$H5,0))</f>
        <v>0</v>
      </c>
      <c r="BL5" s="338">
        <f t="shared" ref="BL5:BL15" si="4">SUMIF(AZ5:BK5,"&gt;0")</f>
        <v>0</v>
      </c>
      <c r="BM5" s="339">
        <f>IF($I5="Percentage of Cash Flow",IF($E5&gt;BM$3-1,(('Operating Pro Forma'!$I$59-'Operating Pro Forma'!$I$62)/12)*'Debt Service'!$F5),IF($E5&gt;BM$3-1,$H5,0))</f>
        <v>0</v>
      </c>
      <c r="BN5" s="339">
        <f>IF($I5="Percentage of Cash Flow",IF($E5&gt;BN$3-1,(('Operating Pro Forma'!$I$59-'Operating Pro Forma'!$I$62)/12)*'Debt Service'!$F5),IF($E5&gt;BN$3-1,$H5,0))</f>
        <v>0</v>
      </c>
      <c r="BO5" s="339">
        <f>IF($I5="Percentage of Cash Flow",IF($E5&gt;BO$3-1,(('Operating Pro Forma'!$I$59-'Operating Pro Forma'!$I$62)/12)*'Debt Service'!$F5),IF($E5&gt;BO$3-1,$H5,0))</f>
        <v>0</v>
      </c>
      <c r="BP5" s="339">
        <f>IF($I5="Percentage of Cash Flow",IF($E5&gt;BP$3-1,(('Operating Pro Forma'!$I$59-'Operating Pro Forma'!$I$62)/12)*'Debt Service'!$F5),IF($E5&gt;BP$3-1,$H5,0))</f>
        <v>0</v>
      </c>
      <c r="BQ5" s="339">
        <f>IF($I5="Percentage of Cash Flow",IF($E5&gt;BQ$3-1,(('Operating Pro Forma'!$I$59-'Operating Pro Forma'!$I$62)/12)*'Debt Service'!$F5),IF($E5&gt;BQ$3-1,$H5,0))</f>
        <v>0</v>
      </c>
      <c r="BR5" s="339">
        <f>IF($I5="Percentage of Cash Flow",IF($E5&gt;BR$3-1,(('Operating Pro Forma'!$I$59-'Operating Pro Forma'!$I$62)/12)*'Debt Service'!$F5),IF($E5&gt;BR$3-1,$H5,0))</f>
        <v>0</v>
      </c>
      <c r="BS5" s="339">
        <f>IF($I5="Percentage of Cash Flow",IF($E5&gt;BS$3-1,(('Operating Pro Forma'!$I$59-'Operating Pro Forma'!$I$62)/12)*'Debt Service'!$F5),IF($E5&gt;BS$3-1,$H5,0))</f>
        <v>0</v>
      </c>
      <c r="BT5" s="339">
        <f>IF($I5="Percentage of Cash Flow",IF($E5&gt;BT$3-1,(('Operating Pro Forma'!$I$59-'Operating Pro Forma'!$I$62)/12)*'Debt Service'!$F5),IF($E5&gt;BT$3-1,$H5,0))</f>
        <v>0</v>
      </c>
      <c r="BU5" s="339">
        <f>IF($I5="Percentage of Cash Flow",IF($E5&gt;BU$3-1,(('Operating Pro Forma'!$I$59-'Operating Pro Forma'!$I$62)/12)*'Debt Service'!$F5),IF($E5&gt;BU$3-1,$H5,0))</f>
        <v>0</v>
      </c>
      <c r="BV5" s="339">
        <f>IF($I5="Percentage of Cash Flow",IF($E5&gt;BV$3-1,(('Operating Pro Forma'!$I$59-'Operating Pro Forma'!$I$62)/12)*'Debt Service'!$F5),IF($E5&gt;BV$3-1,$H5,0))</f>
        <v>0</v>
      </c>
      <c r="BW5" s="339">
        <f>IF($I5="Percentage of Cash Flow",IF($E5&gt;BW$3-1,(('Operating Pro Forma'!$I$59-'Operating Pro Forma'!$I$62)/12)*'Debt Service'!$F5),IF($E5&gt;BW$3-1,$H5,0))</f>
        <v>0</v>
      </c>
      <c r="BX5" s="339">
        <f>IF($I5="Percentage of Cash Flow",IF($E5&gt;BX$3-1,(('Operating Pro Forma'!$I$59-'Operating Pro Forma'!$I$62)/12)*'Debt Service'!$F5),IF($E5&gt;BX$3-1,$H5,0))</f>
        <v>0</v>
      </c>
      <c r="BY5" s="338">
        <f t="shared" ref="BY5:BY15" si="5">SUMIF(BM5:BX5,"&gt;0")</f>
        <v>0</v>
      </c>
      <c r="BZ5" s="339">
        <f>IF($I5="Percentage of Cash Flow",IF($E5&gt;BZ$3-1,(('Operating Pro Forma'!$J$59-'Operating Pro Forma'!$J$62)/12)*'Debt Service'!$F5),IF($E5&gt;BZ$3-1,$H5,0))</f>
        <v>0</v>
      </c>
      <c r="CA5" s="339">
        <f>IF($I5="Percentage of Cash Flow",IF($E5&gt;CA$3-1,(('Operating Pro Forma'!$J$59-'Operating Pro Forma'!$J$62)/12)*'Debt Service'!$F5),IF($E5&gt;CA$3-1,$H5,0))</f>
        <v>0</v>
      </c>
      <c r="CB5" s="339">
        <f>IF($I5="Percentage of Cash Flow",IF($E5&gt;CB$3-1,(('Operating Pro Forma'!$J$59-'Operating Pro Forma'!$J$62)/12)*'Debt Service'!$F5),IF($E5&gt;CB$3-1,$H5,0))</f>
        <v>0</v>
      </c>
      <c r="CC5" s="339">
        <f>IF($I5="Percentage of Cash Flow",IF($E5&gt;CC$3-1,(('Operating Pro Forma'!$J$59-'Operating Pro Forma'!$J$62)/12)*'Debt Service'!$F5),IF($E5&gt;CC$3-1,$H5,0))</f>
        <v>0</v>
      </c>
      <c r="CD5" s="339">
        <f>IF($I5="Percentage of Cash Flow",IF($E5&gt;CD$3-1,(('Operating Pro Forma'!$J$59-'Operating Pro Forma'!$J$62)/12)*'Debt Service'!$F5),IF($E5&gt;CD$3-1,$H5,0))</f>
        <v>0</v>
      </c>
      <c r="CE5" s="339">
        <f>IF($I5="Percentage of Cash Flow",IF($E5&gt;CE$3-1,(('Operating Pro Forma'!$J$59-'Operating Pro Forma'!$J$62)/12)*'Debt Service'!$F5),IF($E5&gt;CE$3-1,$H5,0))</f>
        <v>0</v>
      </c>
      <c r="CF5" s="339">
        <f>IF($I5="Percentage of Cash Flow",IF($E5&gt;CF$3-1,(('Operating Pro Forma'!$J$59-'Operating Pro Forma'!$J$62)/12)*'Debt Service'!$F5),IF($E5&gt;CF$3-1,$H5,0))</f>
        <v>0</v>
      </c>
      <c r="CG5" s="339">
        <f>IF($I5="Percentage of Cash Flow",IF($E5&gt;CG$3-1,(('Operating Pro Forma'!$J$59-'Operating Pro Forma'!$J$62)/12)*'Debt Service'!$F5),IF($E5&gt;CG$3-1,$H5,0))</f>
        <v>0</v>
      </c>
      <c r="CH5" s="339">
        <f>IF($I5="Percentage of Cash Flow",IF($E5&gt;CH$3-1,(('Operating Pro Forma'!$J$59-'Operating Pro Forma'!$J$62)/12)*'Debt Service'!$F5),IF($E5&gt;CH$3-1,$H5,0))</f>
        <v>0</v>
      </c>
      <c r="CI5" s="339">
        <f>IF($I5="Percentage of Cash Flow",IF($E5&gt;CI$3-1,(('Operating Pro Forma'!$J$59-'Operating Pro Forma'!$J$62)/12)*'Debt Service'!$F5),IF($E5&gt;CI$3-1,$H5,0))</f>
        <v>0</v>
      </c>
      <c r="CJ5" s="339">
        <f>IF($I5="Percentage of Cash Flow",IF($E5&gt;CJ$3-1,(('Operating Pro Forma'!$J$59-'Operating Pro Forma'!$J$62)/12)*'Debt Service'!$F5),IF($E5&gt;CJ$3-1,$H5,0))</f>
        <v>0</v>
      </c>
      <c r="CK5" s="339">
        <f>IF($I5="Percentage of Cash Flow",IF($E5&gt;CK$3-1,(('Operating Pro Forma'!$J$59-'Operating Pro Forma'!$J$62)/12)*'Debt Service'!$F5),IF($E5&gt;CK$3-1,$H5,0))</f>
        <v>0</v>
      </c>
      <c r="CL5" s="338">
        <f t="shared" ref="CL5:CL15" si="6">SUMIF(BZ5:CK5,"&gt;0")</f>
        <v>0</v>
      </c>
      <c r="CM5" s="339">
        <f>IF($I5="Percentage of Cash Flow",IF($E5&gt;CM$3-1,(('Operating Pro Forma'!$K$59-'Operating Pro Forma'!$K$62)/12)*'Debt Service'!$F5),IF($E5&gt;CM$3-1,$H5,0))</f>
        <v>0</v>
      </c>
      <c r="CN5" s="339">
        <f>IF($I5="Percentage of Cash Flow",IF($E5&gt;CN$3-1,(('Operating Pro Forma'!$K$59-'Operating Pro Forma'!$K$62)/12)*'Debt Service'!$F5),IF($E5&gt;CN$3-1,$H5,0))</f>
        <v>0</v>
      </c>
      <c r="CO5" s="339">
        <f>IF($I5="Percentage of Cash Flow",IF($E5&gt;CO$3-1,(('Operating Pro Forma'!$K$59-'Operating Pro Forma'!$K$62)/12)*'Debt Service'!$F5),IF($E5&gt;CO$3-1,$H5,0))</f>
        <v>0</v>
      </c>
      <c r="CP5" s="339">
        <f>IF($I5="Percentage of Cash Flow",IF($E5&gt;CP$3-1,(('Operating Pro Forma'!$K$59-'Operating Pro Forma'!$K$62)/12)*'Debt Service'!$F5),IF($E5&gt;CP$3-1,$H5,0))</f>
        <v>0</v>
      </c>
      <c r="CQ5" s="339">
        <f>IF($I5="Percentage of Cash Flow",IF($E5&gt;CQ$3-1,(('Operating Pro Forma'!$K$59-'Operating Pro Forma'!$K$62)/12)*'Debt Service'!$F5),IF($E5&gt;CQ$3-1,$H5,0))</f>
        <v>0</v>
      </c>
      <c r="CR5" s="339">
        <f>IF($I5="Percentage of Cash Flow",IF($E5&gt;CR$3-1,(('Operating Pro Forma'!$K$59-'Operating Pro Forma'!$K$62)/12)*'Debt Service'!$F5),IF($E5&gt;CR$3-1,$H5,0))</f>
        <v>0</v>
      </c>
      <c r="CS5" s="339">
        <f>IF($I5="Percentage of Cash Flow",IF($E5&gt;CS$3-1,(('Operating Pro Forma'!$K$59-'Operating Pro Forma'!$K$62)/12)*'Debt Service'!$F5),IF($E5&gt;CS$3-1,$H5,0))</f>
        <v>0</v>
      </c>
      <c r="CT5" s="339">
        <f>IF($I5="Percentage of Cash Flow",IF($E5&gt;CT$3-1,(('Operating Pro Forma'!$K$59-'Operating Pro Forma'!$K$62)/12)*'Debt Service'!$F5),IF($E5&gt;CT$3-1,$H5,0))</f>
        <v>0</v>
      </c>
      <c r="CU5" s="339">
        <f>IF($I5="Percentage of Cash Flow",IF($E5&gt;CU$3-1,(('Operating Pro Forma'!$K$59-'Operating Pro Forma'!$K$62)/12)*'Debt Service'!$F5),IF($E5&gt;CU$3-1,$H5,0))</f>
        <v>0</v>
      </c>
      <c r="CV5" s="339">
        <f>IF($I5="Percentage of Cash Flow",IF($E5&gt;CV$3-1,(('Operating Pro Forma'!$K$59-'Operating Pro Forma'!$K$62)/12)*'Debt Service'!$F5),IF($E5&gt;CV$3-1,$H5,0))</f>
        <v>0</v>
      </c>
      <c r="CW5" s="339">
        <f>IF($I5="Percentage of Cash Flow",IF($E5&gt;CW$3-1,(('Operating Pro Forma'!$K$59-'Operating Pro Forma'!$K$62)/12)*'Debt Service'!$F5),IF($E5&gt;CW$3-1,$H5,0))</f>
        <v>0</v>
      </c>
      <c r="CX5" s="339">
        <f>IF($I5="Percentage of Cash Flow",IF($E5&gt;CX$3-1,(('Operating Pro Forma'!$K$59-'Operating Pro Forma'!$K$62)/12)*'Debt Service'!$F5),IF($E5&gt;CX$3-1,$H5,0))</f>
        <v>0</v>
      </c>
      <c r="CY5" s="338">
        <f t="shared" ref="CY5:CY15" si="7">SUMIF(CM5:CX5,"&gt;0")</f>
        <v>0</v>
      </c>
      <c r="CZ5" s="339">
        <f>IF($I5="Percentage of Cash Flow",IF($E5&gt;CZ$3-1,(('Operating Pro Forma'!$L$59-'Operating Pro Forma'!$L$62)/12)*'Debt Service'!$F5),IF($E5&gt;CZ$3-1,$H5,0))</f>
        <v>0</v>
      </c>
      <c r="DA5" s="339">
        <f>IF($I5="Percentage of Cash Flow",IF($E5&gt;DA$3-1,(('Operating Pro Forma'!$L$59-'Operating Pro Forma'!$L$62)/12)*'Debt Service'!$F5),IF($E5&gt;DA$3-1,$H5,0))</f>
        <v>0</v>
      </c>
      <c r="DB5" s="339">
        <f>IF($I5="Percentage of Cash Flow",IF($E5&gt;DB$3-1,(('Operating Pro Forma'!$L$59-'Operating Pro Forma'!$L$62)/12)*'Debt Service'!$F5),IF($E5&gt;DB$3-1,$H5,0))</f>
        <v>0</v>
      </c>
      <c r="DC5" s="339">
        <f>IF($I5="Percentage of Cash Flow",IF($E5&gt;DC$3-1,(('Operating Pro Forma'!$L$59-'Operating Pro Forma'!$L$62)/12)*'Debt Service'!$F5),IF($E5&gt;DC$3-1,$H5,0))</f>
        <v>0</v>
      </c>
      <c r="DD5" s="339">
        <f>IF($I5="Percentage of Cash Flow",IF($E5&gt;DD$3-1,(('Operating Pro Forma'!$L$59-'Operating Pro Forma'!$L$62)/12)*'Debt Service'!$F5),IF($E5&gt;DD$3-1,$H5,0))</f>
        <v>0</v>
      </c>
      <c r="DE5" s="339">
        <f>IF($I5="Percentage of Cash Flow",IF($E5&gt;DE$3-1,(('Operating Pro Forma'!$L$59-'Operating Pro Forma'!$L$62)/12)*'Debt Service'!$F5),IF($E5&gt;DE$3-1,$H5,0))</f>
        <v>0</v>
      </c>
      <c r="DF5" s="339">
        <f>IF($I5="Percentage of Cash Flow",IF($E5&gt;DF$3-1,(('Operating Pro Forma'!$L$59-'Operating Pro Forma'!$L$62)/12)*'Debt Service'!$F5),IF($E5&gt;DF$3-1,$H5,0))</f>
        <v>0</v>
      </c>
      <c r="DG5" s="339">
        <f>IF($I5="Percentage of Cash Flow",IF($E5&gt;DG$3-1,(('Operating Pro Forma'!$L$59-'Operating Pro Forma'!$L$62)/12)*'Debt Service'!$F5),IF($E5&gt;DG$3-1,$H5,0))</f>
        <v>0</v>
      </c>
      <c r="DH5" s="339">
        <f>IF($I5="Percentage of Cash Flow",IF($E5&gt;DH$3-1,(('Operating Pro Forma'!$L$59-'Operating Pro Forma'!$L$62)/12)*'Debt Service'!$F5),IF($E5&gt;DH$3-1,$H5,0))</f>
        <v>0</v>
      </c>
      <c r="DI5" s="339">
        <f>IF($I5="Percentage of Cash Flow",IF($E5&gt;DI$3-1,(('Operating Pro Forma'!$L$59-'Operating Pro Forma'!$L$62)/12)*'Debt Service'!$F5),IF($E5&gt;DI$3-1,$H5,0))</f>
        <v>0</v>
      </c>
      <c r="DJ5" s="339">
        <f>IF($I5="Percentage of Cash Flow",IF($E5&gt;DJ$3-1,(('Operating Pro Forma'!$L$59-'Operating Pro Forma'!$L$62)/12)*'Debt Service'!$F5),IF($E5&gt;DJ$3-1,$H5,0))</f>
        <v>0</v>
      </c>
      <c r="DK5" s="339">
        <f>IF($I5="Percentage of Cash Flow",IF($E5&gt;DK$3-1,(('Operating Pro Forma'!$L$59-'Operating Pro Forma'!$L$62)/12)*'Debt Service'!$F5),IF($E5&gt;DK$3-1,$H5,0))</f>
        <v>0</v>
      </c>
      <c r="DL5" s="338">
        <f t="shared" ref="DL5:DL15" si="8">SUMIF(CZ5:DK5,"&gt;0")</f>
        <v>0</v>
      </c>
      <c r="DM5" s="339">
        <f>IF($I5="Percentage of Cash Flow",IF($E5&gt;DM$3-1,(('Operating Pro Forma'!$M$59-'Operating Pro Forma'!$M$62)/12)*'Debt Service'!$F5),IF($E5&gt;DM$3-1,$H5,0))</f>
        <v>0</v>
      </c>
      <c r="DN5" s="339">
        <f>IF($I5="Percentage of Cash Flow",IF($E5&gt;DN$3-1,(('Operating Pro Forma'!$M$59-'Operating Pro Forma'!$M$62)/12)*'Debt Service'!$F5),IF($E5&gt;DN$3-1,$H5,0))</f>
        <v>0</v>
      </c>
      <c r="DO5" s="339">
        <f>IF($I5="Percentage of Cash Flow",IF($E5&gt;DO$3-1,(('Operating Pro Forma'!$M$59-'Operating Pro Forma'!$M$62)/12)*'Debt Service'!$F5),IF($E5&gt;DO$3-1,$H5,0))</f>
        <v>0</v>
      </c>
      <c r="DP5" s="339">
        <f>IF($I5="Percentage of Cash Flow",IF($E5&gt;DP$3-1,(('Operating Pro Forma'!$M$59-'Operating Pro Forma'!$M$62)/12)*'Debt Service'!$F5),IF($E5&gt;DP$3-1,$H5,0))</f>
        <v>0</v>
      </c>
      <c r="DQ5" s="339">
        <f>IF($I5="Percentage of Cash Flow",IF($E5&gt;DQ$3-1,(('Operating Pro Forma'!$M$59-'Operating Pro Forma'!$M$62)/12)*'Debt Service'!$F5),IF($E5&gt;DQ$3-1,$H5,0))</f>
        <v>0</v>
      </c>
      <c r="DR5" s="339">
        <f>IF($I5="Percentage of Cash Flow",IF($E5&gt;DR$3-1,(('Operating Pro Forma'!$M$59-'Operating Pro Forma'!$M$62)/12)*'Debt Service'!$F5),IF($E5&gt;DR$3-1,$H5,0))</f>
        <v>0</v>
      </c>
      <c r="DS5" s="339">
        <f>IF($I5="Percentage of Cash Flow",IF($E5&gt;DS$3-1,(('Operating Pro Forma'!$M$59-'Operating Pro Forma'!$M$62)/12)*'Debt Service'!$F5),IF($E5&gt;DS$3-1,$H5,0))</f>
        <v>0</v>
      </c>
      <c r="DT5" s="339">
        <f>IF($I5="Percentage of Cash Flow",IF($E5&gt;DT$3-1,(('Operating Pro Forma'!$M$59-'Operating Pro Forma'!$M$62)/12)*'Debt Service'!$F5),IF($E5&gt;DT$3-1,$H5,0))</f>
        <v>0</v>
      </c>
      <c r="DU5" s="339">
        <f>IF($I5="Percentage of Cash Flow",IF($E5&gt;DU$3-1,(('Operating Pro Forma'!$M$59-'Operating Pro Forma'!$M$62)/12)*'Debt Service'!$F5),IF($E5&gt;DU$3-1,$H5,0))</f>
        <v>0</v>
      </c>
      <c r="DV5" s="339">
        <f>IF($I5="Percentage of Cash Flow",IF($E5&gt;DV$3-1,(('Operating Pro Forma'!$M$59-'Operating Pro Forma'!$M$62)/12)*'Debt Service'!$F5),IF($E5&gt;DV$3-1,$H5,0))</f>
        <v>0</v>
      </c>
      <c r="DW5" s="339">
        <f>IF($I5="Percentage of Cash Flow",IF($E5&gt;DW$3-1,(('Operating Pro Forma'!$M$59-'Operating Pro Forma'!$M$62)/12)*'Debt Service'!$F5),IF($E5&gt;DW$3-1,$H5,0))</f>
        <v>0</v>
      </c>
      <c r="DX5" s="339">
        <f>IF($I5="Percentage of Cash Flow",IF($E5&gt;DX$3-1,(('Operating Pro Forma'!$M$59-'Operating Pro Forma'!$M$62)/12)*'Debt Service'!$F5),IF($E5&gt;DX$3-1,$H5,0))</f>
        <v>0</v>
      </c>
      <c r="DY5" s="338">
        <f t="shared" ref="DY5:DY15" si="9">SUMIF(DM5:DX5,"&gt;0")</f>
        <v>0</v>
      </c>
      <c r="DZ5" s="339">
        <f>IF($I5="Percentage of Cash Flow",IF($E5&gt;DZ$3-1,(('Operating Pro Forma'!$N$59-'Operating Pro Forma'!$N$62)/12)*'Debt Service'!$F5),IF($E5&gt;DZ$3-1,$H5,0))</f>
        <v>0</v>
      </c>
      <c r="EA5" s="339">
        <f>IF($I5="Percentage of Cash Flow",IF($E5&gt;EA$3-1,(('Operating Pro Forma'!$N$59-'Operating Pro Forma'!$N$62)/12)*'Debt Service'!$F5),IF($E5&gt;EA$3-1,$H5,0))</f>
        <v>0</v>
      </c>
      <c r="EB5" s="339">
        <f>IF($I5="Percentage of Cash Flow",IF($E5&gt;EB$3-1,(('Operating Pro Forma'!$N$59-'Operating Pro Forma'!$N$62)/12)*'Debt Service'!$F5),IF($E5&gt;EB$3-1,$H5,0))</f>
        <v>0</v>
      </c>
      <c r="EC5" s="339">
        <f>IF($I5="Percentage of Cash Flow",IF($E5&gt;EC$3-1,(('Operating Pro Forma'!$N$59-'Operating Pro Forma'!$N$62)/12)*'Debt Service'!$F5),IF($E5&gt;EC$3-1,$H5,0))</f>
        <v>0</v>
      </c>
      <c r="ED5" s="339">
        <f>IF($I5="Percentage of Cash Flow",IF($E5&gt;ED$3-1,(('Operating Pro Forma'!$N$59-'Operating Pro Forma'!$N$62)/12)*'Debt Service'!$F5),IF($E5&gt;ED$3-1,$H5,0))</f>
        <v>0</v>
      </c>
      <c r="EE5" s="339">
        <f>IF($I5="Percentage of Cash Flow",IF($E5&gt;EE$3-1,(('Operating Pro Forma'!$N$59-'Operating Pro Forma'!$N$62)/12)*'Debt Service'!$F5),IF($E5&gt;EE$3-1,$H5,0))</f>
        <v>0</v>
      </c>
      <c r="EF5" s="339">
        <f>IF($I5="Percentage of Cash Flow",IF($E5&gt;EF$3-1,(('Operating Pro Forma'!$N$59-'Operating Pro Forma'!$N$62)/12)*'Debt Service'!$F5),IF($E5&gt;EF$3-1,$H5,0))</f>
        <v>0</v>
      </c>
      <c r="EG5" s="339">
        <f>IF($I5="Percentage of Cash Flow",IF($E5&gt;EG$3-1,(('Operating Pro Forma'!$N$59-'Operating Pro Forma'!$N$62)/12)*'Debt Service'!$F5),IF($E5&gt;EG$3-1,$H5,0))</f>
        <v>0</v>
      </c>
      <c r="EH5" s="339">
        <f>IF($I5="Percentage of Cash Flow",IF($E5&gt;EH$3-1,(('Operating Pro Forma'!$N$59-'Operating Pro Forma'!$N$62)/12)*'Debt Service'!$F5),IF($E5&gt;EH$3-1,$H5,0))</f>
        <v>0</v>
      </c>
      <c r="EI5" s="339">
        <f>IF($I5="Percentage of Cash Flow",IF($E5&gt;EI$3-1,(('Operating Pro Forma'!$N$59-'Operating Pro Forma'!$N$62)/12)*'Debt Service'!$F5),IF($E5&gt;EI$3-1,$H5,0))</f>
        <v>0</v>
      </c>
      <c r="EJ5" s="339">
        <f>IF($I5="Percentage of Cash Flow",IF($E5&gt;EJ$3-1,(('Operating Pro Forma'!$N$59-'Operating Pro Forma'!$N$62)/12)*'Debt Service'!$F5),IF($E5&gt;EJ$3-1,$H5,0))</f>
        <v>0</v>
      </c>
      <c r="EK5" s="339">
        <f>IF($I5="Percentage of Cash Flow",IF($E5&gt;EK$3-1,(('Operating Pro Forma'!$N$59-'Operating Pro Forma'!$N$62)/12)*'Debt Service'!$F5),IF($E5&gt;EK$3-1,$H5,0))</f>
        <v>0</v>
      </c>
      <c r="EL5" s="338">
        <f t="shared" ref="EL5:EL15" si="10">SUMIF(DZ5:EK5,"&gt;0")</f>
        <v>0</v>
      </c>
      <c r="EM5" s="339">
        <f>IF($I5="Percentage of Cash Flow",IF($E5&gt;EM$3-1,(('Operating Pro Forma'!$O$59-'Operating Pro Forma'!$O$62)/12)*'Debt Service'!$F5),IF($E5&gt;EM$3-1,$H5,0))</f>
        <v>0</v>
      </c>
      <c r="EN5" s="339">
        <f>IF($I5="Percentage of Cash Flow",IF($E5&gt;EN$3-1,(('Operating Pro Forma'!$O$59-'Operating Pro Forma'!$O$62)/12)*'Debt Service'!$F5),IF($E5&gt;EN$3-1,$H5,0))</f>
        <v>0</v>
      </c>
      <c r="EO5" s="339">
        <f>IF($I5="Percentage of Cash Flow",IF($E5&gt;EO$3-1,(('Operating Pro Forma'!$O$59-'Operating Pro Forma'!$O$62)/12)*'Debt Service'!$F5),IF($E5&gt;EO$3-1,$H5,0))</f>
        <v>0</v>
      </c>
      <c r="EP5" s="339">
        <f>IF($I5="Percentage of Cash Flow",IF($E5&gt;EP$3-1,(('Operating Pro Forma'!$O$59-'Operating Pro Forma'!$O$62)/12)*'Debt Service'!$F5),IF($E5&gt;EP$3-1,$H5,0))</f>
        <v>0</v>
      </c>
      <c r="EQ5" s="339">
        <f>IF($I5="Percentage of Cash Flow",IF($E5&gt;EQ$3-1,(('Operating Pro Forma'!$O$59-'Operating Pro Forma'!$O$62)/12)*'Debt Service'!$F5),IF($E5&gt;EQ$3-1,$H5,0))</f>
        <v>0</v>
      </c>
      <c r="ER5" s="339">
        <f>IF($I5="Percentage of Cash Flow",IF($E5&gt;ER$3-1,(('Operating Pro Forma'!$O$59-'Operating Pro Forma'!$O$62)/12)*'Debt Service'!$F5),IF($E5&gt;ER$3-1,$H5,0))</f>
        <v>0</v>
      </c>
      <c r="ES5" s="339">
        <f>IF($I5="Percentage of Cash Flow",IF($E5&gt;ES$3-1,(('Operating Pro Forma'!$O$59-'Operating Pro Forma'!$O$62)/12)*'Debt Service'!$F5),IF($E5&gt;ES$3-1,$H5,0))</f>
        <v>0</v>
      </c>
      <c r="ET5" s="339">
        <f>IF($I5="Percentage of Cash Flow",IF($E5&gt;ET$3-1,(('Operating Pro Forma'!$O$59-'Operating Pro Forma'!$O$62)/12)*'Debt Service'!$F5),IF($E5&gt;ET$3-1,$H5,0))</f>
        <v>0</v>
      </c>
      <c r="EU5" s="339">
        <f>IF($I5="Percentage of Cash Flow",IF($E5&gt;EU$3-1,(('Operating Pro Forma'!$O$59-'Operating Pro Forma'!$O$62)/12)*'Debt Service'!$F5),IF($E5&gt;EU$3-1,$H5,0))</f>
        <v>0</v>
      </c>
      <c r="EV5" s="339">
        <f>IF($I5="Percentage of Cash Flow",IF($E5&gt;EV$3-1,(('Operating Pro Forma'!$O$59-'Operating Pro Forma'!$O$62)/12)*'Debt Service'!$F5),IF($E5&gt;EV$3-1,$H5,0))</f>
        <v>0</v>
      </c>
      <c r="EW5" s="339">
        <f>IF($I5="Percentage of Cash Flow",IF($E5&gt;EW$3-1,(('Operating Pro Forma'!$O$59-'Operating Pro Forma'!$O$62)/12)*'Debt Service'!$F5),IF($E5&gt;EW$3-1,$H5,0))</f>
        <v>0</v>
      </c>
      <c r="EX5" s="339">
        <f>IF($I5="Percentage of Cash Flow",IF($E5&gt;EX$3-1,(('Operating Pro Forma'!$O$59-'Operating Pro Forma'!$O$62)/12)*'Debt Service'!$F5),IF($E5&gt;EX$3-1,$H5,0))</f>
        <v>0</v>
      </c>
      <c r="EY5" s="338">
        <f t="shared" ref="EY5:EY15" si="11">SUMIF(EM5:EX5,"&gt;0")</f>
        <v>0</v>
      </c>
      <c r="EZ5" s="339">
        <f>IF($I5="Percentage of Cash Flow",IF($E5&gt;EZ$3-1,(('Operating Pro Forma'!$P$59-'Operating Pro Forma'!$P$62)/12)*'Debt Service'!$F5),IF($E5&gt;EZ$3-1,$H5,0))</f>
        <v>0</v>
      </c>
      <c r="FA5" s="339">
        <f>IF($I5="Percentage of Cash Flow",IF($E5&gt;FA$3-1,(('Operating Pro Forma'!$P$59-'Operating Pro Forma'!$P$62)/12)*'Debt Service'!$F5),IF($E5&gt;FA$3-1,$H5,0))</f>
        <v>0</v>
      </c>
      <c r="FB5" s="339">
        <f>IF($I5="Percentage of Cash Flow",IF($E5&gt;FB$3-1,(('Operating Pro Forma'!$P$59-'Operating Pro Forma'!$P$62)/12)*'Debt Service'!$F5),IF($E5&gt;FB$3-1,$H5,0))</f>
        <v>0</v>
      </c>
      <c r="FC5" s="339">
        <f>IF($I5="Percentage of Cash Flow",IF($E5&gt;FC$3-1,(('Operating Pro Forma'!$P$59-'Operating Pro Forma'!$P$62)/12)*'Debt Service'!$F5),IF($E5&gt;FC$3-1,$H5,0))</f>
        <v>0</v>
      </c>
      <c r="FD5" s="339">
        <f>IF($I5="Percentage of Cash Flow",IF($E5&gt;FD$3-1,(('Operating Pro Forma'!$P$59-'Operating Pro Forma'!$P$62)/12)*'Debt Service'!$F5),IF($E5&gt;FD$3-1,$H5,0))</f>
        <v>0</v>
      </c>
      <c r="FE5" s="339">
        <f>IF($I5="Percentage of Cash Flow",IF($E5&gt;FE$3-1,(('Operating Pro Forma'!$P$59-'Operating Pro Forma'!$P$62)/12)*'Debt Service'!$F5),IF($E5&gt;FE$3-1,$H5,0))</f>
        <v>0</v>
      </c>
      <c r="FF5" s="339">
        <f>IF($I5="Percentage of Cash Flow",IF($E5&gt;FF$3-1,(('Operating Pro Forma'!$P$59-'Operating Pro Forma'!$P$62)/12)*'Debt Service'!$F5),IF($E5&gt;FF$3-1,$H5,0))</f>
        <v>0</v>
      </c>
      <c r="FG5" s="339">
        <f>IF($I5="Percentage of Cash Flow",IF($E5&gt;FG$3-1,(('Operating Pro Forma'!$P$59-'Operating Pro Forma'!$P$62)/12)*'Debt Service'!$F5),IF($E5&gt;FG$3-1,$H5,0))</f>
        <v>0</v>
      </c>
      <c r="FH5" s="339">
        <f>IF($I5="Percentage of Cash Flow",IF($E5&gt;FH$3-1,(('Operating Pro Forma'!$P$59-'Operating Pro Forma'!$P$62)/12)*'Debt Service'!$F5),IF($E5&gt;FH$3-1,$H5,0))</f>
        <v>0</v>
      </c>
      <c r="FI5" s="339">
        <f>IF($I5="Percentage of Cash Flow",IF($E5&gt;FI$3-1,(('Operating Pro Forma'!$P$59-'Operating Pro Forma'!$P$62)/12)*'Debt Service'!$F5),IF($E5&gt;FI$3-1,$H5,0))</f>
        <v>0</v>
      </c>
      <c r="FJ5" s="339">
        <f>IF($I5="Percentage of Cash Flow",IF($E5&gt;FJ$3-1,(('Operating Pro Forma'!$P$59-'Operating Pro Forma'!$P$62)/12)*'Debt Service'!$F5),IF($E5&gt;FJ$3-1,$H5,0))</f>
        <v>0</v>
      </c>
      <c r="FK5" s="339">
        <f>IF($I5="Percentage of Cash Flow",IF($E5&gt;FK$3-1,(('Operating Pro Forma'!$P$59-'Operating Pro Forma'!$P$62)/12)*'Debt Service'!$F5),IF($E5&gt;FK$3-1,$H5,0))</f>
        <v>0</v>
      </c>
      <c r="FL5" s="338">
        <f t="shared" ref="FL5:FL15" si="12">SUMIF(EZ5:FK5,"&gt;0")</f>
        <v>0</v>
      </c>
      <c r="FM5" s="339">
        <f>IF($I5="Percentage of Cash Flow",IF($E5&gt;FM$3-1,(('Operating Pro Forma'!$Q$59-'Operating Pro Forma'!$Q$62)/12)*'Debt Service'!$F5),IF($E5&gt;FM$3-1,$H5,0))</f>
        <v>0</v>
      </c>
      <c r="FN5" s="339">
        <f>IF($I5="Percentage of Cash Flow",IF($E5&gt;FN$3-1,(('Operating Pro Forma'!$Q$59-'Operating Pro Forma'!$Q$62)/12)*'Debt Service'!$F5),IF($E5&gt;FN$3-1,$H5,0))</f>
        <v>0</v>
      </c>
      <c r="FO5" s="339">
        <f>IF($I5="Percentage of Cash Flow",IF($E5&gt;FO$3-1,(('Operating Pro Forma'!$Q$59-'Operating Pro Forma'!$Q$62)/12)*'Debt Service'!$F5),IF($E5&gt;FO$3-1,$H5,0))</f>
        <v>0</v>
      </c>
      <c r="FP5" s="339">
        <f>IF($I5="Percentage of Cash Flow",IF($E5&gt;FP$3-1,(('Operating Pro Forma'!$Q$59-'Operating Pro Forma'!$Q$62)/12)*'Debt Service'!$F5),IF($E5&gt;FP$3-1,$H5,0))</f>
        <v>0</v>
      </c>
      <c r="FQ5" s="339">
        <f>IF($I5="Percentage of Cash Flow",IF($E5&gt;FQ$3-1,(('Operating Pro Forma'!$Q$59-'Operating Pro Forma'!$Q$62)/12)*'Debt Service'!$F5),IF($E5&gt;FQ$3-1,$H5,0))</f>
        <v>0</v>
      </c>
      <c r="FR5" s="339">
        <f>IF($I5="Percentage of Cash Flow",IF($E5&gt;FR$3-1,(('Operating Pro Forma'!$Q$59-'Operating Pro Forma'!$Q$62)/12)*'Debt Service'!$F5),IF($E5&gt;FR$3-1,$H5,0))</f>
        <v>0</v>
      </c>
      <c r="FS5" s="339">
        <f>IF($I5="Percentage of Cash Flow",IF($E5&gt;FS$3-1,(('Operating Pro Forma'!$Q$59-'Operating Pro Forma'!$Q$62)/12)*'Debt Service'!$F5),IF($E5&gt;FS$3-1,$H5,0))</f>
        <v>0</v>
      </c>
      <c r="FT5" s="339">
        <f>IF($I5="Percentage of Cash Flow",IF($E5&gt;FT$3-1,(('Operating Pro Forma'!$Q$59-'Operating Pro Forma'!$Q$62)/12)*'Debt Service'!$F5),IF($E5&gt;FT$3-1,$H5,0))</f>
        <v>0</v>
      </c>
      <c r="FU5" s="339">
        <f>IF($I5="Percentage of Cash Flow",IF($E5&gt;FU$3-1,(('Operating Pro Forma'!$Q$59-'Operating Pro Forma'!$Q$62)/12)*'Debt Service'!$F5),IF($E5&gt;FU$3-1,$H5,0))</f>
        <v>0</v>
      </c>
      <c r="FV5" s="339">
        <f>IF($I5="Percentage of Cash Flow",IF($E5&gt;FV$3-1,(('Operating Pro Forma'!$Q$59-'Operating Pro Forma'!$Q$62)/12)*'Debt Service'!$F5),IF($E5&gt;FV$3-1,$H5,0))</f>
        <v>0</v>
      </c>
      <c r="FW5" s="339">
        <f>IF($I5="Percentage of Cash Flow",IF($E5&gt;FW$3-1,(('Operating Pro Forma'!$Q$59-'Operating Pro Forma'!$Q$62)/12)*'Debt Service'!$F5),IF($E5&gt;FW$3-1,$H5,0))</f>
        <v>0</v>
      </c>
      <c r="FX5" s="339">
        <f>IF($I5="Percentage of Cash Flow",IF($E5&gt;FX$3-1,(('Operating Pro Forma'!$Q$59-'Operating Pro Forma'!$Q$62)/12)*'Debt Service'!$F5),IF($E5&gt;FX$3-1,$H5,0))</f>
        <v>0</v>
      </c>
      <c r="FY5" s="338">
        <f t="shared" ref="FY5:FY15" si="13">SUMIF(FM5:FX5,"&gt;0")</f>
        <v>0</v>
      </c>
      <c r="FZ5" s="339">
        <f>IF($I5="Percentage of Cash Flow",IF($E5&gt;FZ$3-1,(('Operating Pro Forma'!$R$59-'Operating Pro Forma'!$R$62)/12)*'Debt Service'!$F5),IF($E5&gt;FZ$3-1,$H5,0))</f>
        <v>0</v>
      </c>
      <c r="GA5" s="339">
        <f>IF($I5="Percentage of Cash Flow",IF($E5&gt;GA$3-1,(('Operating Pro Forma'!$R$59-'Operating Pro Forma'!$R$62)/12)*'Debt Service'!$F5),IF($E5&gt;GA$3-1,$H5,0))</f>
        <v>0</v>
      </c>
      <c r="GB5" s="339">
        <f>IF($I5="Percentage of Cash Flow",IF($E5&gt;GB$3-1,(('Operating Pro Forma'!$R$59-'Operating Pro Forma'!$R$62)/12)*'Debt Service'!$F5),IF($E5&gt;GB$3-1,$H5,0))</f>
        <v>0</v>
      </c>
      <c r="GC5" s="339">
        <f>IF($I5="Percentage of Cash Flow",IF($E5&gt;GC$3-1,(('Operating Pro Forma'!$R$59-'Operating Pro Forma'!$R$62)/12)*'Debt Service'!$F5),IF($E5&gt;GC$3-1,$H5,0))</f>
        <v>0</v>
      </c>
      <c r="GD5" s="339">
        <f>IF($I5="Percentage of Cash Flow",IF($E5&gt;GD$3-1,(('Operating Pro Forma'!$R$59-'Operating Pro Forma'!$R$62)/12)*'Debt Service'!$F5),IF($E5&gt;GD$3-1,$H5,0))</f>
        <v>0</v>
      </c>
      <c r="GE5" s="339">
        <f>IF($I5="Percentage of Cash Flow",IF($E5&gt;GE$3-1,(('Operating Pro Forma'!$R$59-'Operating Pro Forma'!$R$62)/12)*'Debt Service'!$F5),IF($E5&gt;GE$3-1,$H5,0))</f>
        <v>0</v>
      </c>
      <c r="GF5" s="339">
        <f>IF($I5="Percentage of Cash Flow",IF($E5&gt;GF$3-1,(('Operating Pro Forma'!$R$59-'Operating Pro Forma'!$R$62)/12)*'Debt Service'!$F5),IF($E5&gt;GF$3-1,$H5,0))</f>
        <v>0</v>
      </c>
      <c r="GG5" s="339">
        <f>IF($I5="Percentage of Cash Flow",IF($E5&gt;GG$3-1,(('Operating Pro Forma'!$R$59-'Operating Pro Forma'!$R$62)/12)*'Debt Service'!$F5),IF($E5&gt;GG$3-1,$H5,0))</f>
        <v>0</v>
      </c>
      <c r="GH5" s="339">
        <f>IF($I5="Percentage of Cash Flow",IF($E5&gt;GH$3-1,(('Operating Pro Forma'!$R$59-'Operating Pro Forma'!$R$62)/12)*'Debt Service'!$F5),IF($E5&gt;GH$3-1,$H5,0))</f>
        <v>0</v>
      </c>
      <c r="GI5" s="339">
        <f>IF($I5="Percentage of Cash Flow",IF($E5&gt;GI$3-1,(('Operating Pro Forma'!$R$59-'Operating Pro Forma'!$R$62)/12)*'Debt Service'!$F5),IF($E5&gt;GI$3-1,$H5,0))</f>
        <v>0</v>
      </c>
      <c r="GJ5" s="339">
        <f>IF($I5="Percentage of Cash Flow",IF($E5&gt;GJ$3-1,(('Operating Pro Forma'!$R$59-'Operating Pro Forma'!$R$62)/12)*'Debt Service'!$F5),IF($E5&gt;GJ$3-1,$H5,0))</f>
        <v>0</v>
      </c>
      <c r="GK5" s="339">
        <f>IF($I5="Percentage of Cash Flow",IF($E5&gt;GK$3-1,(('Operating Pro Forma'!$R$59-'Operating Pro Forma'!$R$62)/12)*'Debt Service'!$F5),IF($E5&gt;GK$3-1,$H5,0))</f>
        <v>0</v>
      </c>
      <c r="GL5" s="338">
        <f t="shared" ref="GL5:GL15" si="14">SUMIF(FZ5:GK5,"&gt;0")</f>
        <v>0</v>
      </c>
      <c r="GM5" s="339">
        <f>IF($I5="Percentage of Cash Flow",IF($E5&gt;GM$3-1,(('Operating Pro Forma'!$S$59-'Operating Pro Forma'!$S$62)/12)*'Debt Service'!$F5),IF($E5&gt;GM$3-1,$H5,0))</f>
        <v>0</v>
      </c>
      <c r="GN5" s="339">
        <f>IF($I5="Percentage of Cash Flow",IF($E5&gt;GN$3-1,(('Operating Pro Forma'!$S$59-'Operating Pro Forma'!$S$62)/12)*'Debt Service'!$F5),IF($E5&gt;GN$3-1,$H5,0))</f>
        <v>0</v>
      </c>
      <c r="GO5" s="339">
        <f>IF($I5="Percentage of Cash Flow",IF($E5&gt;GO$3-1,(('Operating Pro Forma'!$S$59-'Operating Pro Forma'!$S$62)/12)*'Debt Service'!$F5),IF($E5&gt;GO$3-1,$H5,0))</f>
        <v>0</v>
      </c>
      <c r="GP5" s="339">
        <f>IF($I5="Percentage of Cash Flow",IF($E5&gt;GP$3-1,(('Operating Pro Forma'!$S$59-'Operating Pro Forma'!$S$62)/12)*'Debt Service'!$F5),IF($E5&gt;GP$3-1,$H5,0))</f>
        <v>0</v>
      </c>
      <c r="GQ5" s="339">
        <f>IF($I5="Percentage of Cash Flow",IF($E5&gt;GQ$3-1,(('Operating Pro Forma'!$S$59-'Operating Pro Forma'!$S$62)/12)*'Debt Service'!$F5),IF($E5&gt;GQ$3-1,$H5,0))</f>
        <v>0</v>
      </c>
      <c r="GR5" s="339">
        <f>IF($I5="Percentage of Cash Flow",IF($E5&gt;GR$3-1,(('Operating Pro Forma'!$S$59-'Operating Pro Forma'!$S$62)/12)*'Debt Service'!$F5),IF($E5&gt;GR$3-1,$H5,0))</f>
        <v>0</v>
      </c>
      <c r="GS5" s="339">
        <f>IF($I5="Percentage of Cash Flow",IF($E5&gt;GS$3-1,(('Operating Pro Forma'!$S$59-'Operating Pro Forma'!$S$62)/12)*'Debt Service'!$F5),IF($E5&gt;GS$3-1,$H5,0))</f>
        <v>0</v>
      </c>
      <c r="GT5" s="339">
        <f>IF($I5="Percentage of Cash Flow",IF($E5&gt;GT$3-1,(('Operating Pro Forma'!$S$59-'Operating Pro Forma'!$S$62)/12)*'Debt Service'!$F5),IF($E5&gt;GT$3-1,$H5,0))</f>
        <v>0</v>
      </c>
      <c r="GU5" s="339">
        <f>IF($I5="Percentage of Cash Flow",IF($E5&gt;GU$3-1,(('Operating Pro Forma'!$S$59-'Operating Pro Forma'!$S$62)/12)*'Debt Service'!$F5),IF($E5&gt;GU$3-1,$H5,0))</f>
        <v>0</v>
      </c>
      <c r="GV5" s="339">
        <f>IF($I5="Percentage of Cash Flow",IF($E5&gt;GV$3-1,(('Operating Pro Forma'!$S$59-'Operating Pro Forma'!$S$62)/12)*'Debt Service'!$F5),IF($E5&gt;GV$3-1,$H5,0))</f>
        <v>0</v>
      </c>
      <c r="GW5" s="339">
        <f>IF($I5="Percentage of Cash Flow",IF($E5&gt;GW$3-1,(('Operating Pro Forma'!$S$59-'Operating Pro Forma'!$S$62)/12)*'Debt Service'!$F5),IF($E5&gt;GW$3-1,$H5,0))</f>
        <v>0</v>
      </c>
      <c r="GX5" s="339">
        <f>IF($I5="Percentage of Cash Flow",IF($E5&gt;GX$3-1,(('Operating Pro Forma'!$S$59-'Operating Pro Forma'!$S$62)/12)*'Debt Service'!$F5),IF($E5&gt;GX$3-1,$H5,0))</f>
        <v>0</v>
      </c>
      <c r="GY5" s="338">
        <f t="shared" ref="GY5:GY15" si="15">SUMIF(GM5:GX5,"&gt;0")</f>
        <v>0</v>
      </c>
      <c r="GZ5" s="339">
        <f>IF($I5="Percentage of Cash Flow",IF($E5&gt;GZ$3-1,(('Operating Pro Forma'!$T$59-'Operating Pro Forma'!$T$62)/12)*'Debt Service'!$F5),IF($E5&gt;GZ$3-1,$H5,0))</f>
        <v>0</v>
      </c>
      <c r="HA5" s="339">
        <f>IF($I5="Percentage of Cash Flow",IF($E5&gt;HA$3-1,(('Operating Pro Forma'!$T$59-'Operating Pro Forma'!$T$62)/12)*'Debt Service'!$F5),IF($E5&gt;HA$3-1,$H5,0))</f>
        <v>0</v>
      </c>
      <c r="HB5" s="339">
        <f>IF($I5="Percentage of Cash Flow",IF($E5&gt;HB$3-1,(('Operating Pro Forma'!$T$59-'Operating Pro Forma'!$T$62)/12)*'Debt Service'!$F5),IF($E5&gt;HB$3-1,$H5,0))</f>
        <v>0</v>
      </c>
      <c r="HC5" s="339">
        <f>IF($I5="Percentage of Cash Flow",IF($E5&gt;HC$3-1,(('Operating Pro Forma'!$T$59-'Operating Pro Forma'!$T$62)/12)*'Debt Service'!$F5),IF($E5&gt;HC$3-1,$H5,0))</f>
        <v>0</v>
      </c>
      <c r="HD5" s="339">
        <f>IF($I5="Percentage of Cash Flow",IF($E5&gt;HD$3-1,(('Operating Pro Forma'!$T$59-'Operating Pro Forma'!$T$62)/12)*'Debt Service'!$F5),IF($E5&gt;HD$3-1,$H5,0))</f>
        <v>0</v>
      </c>
      <c r="HE5" s="339">
        <f>IF($I5="Percentage of Cash Flow",IF($E5&gt;HE$3-1,(('Operating Pro Forma'!$T$59-'Operating Pro Forma'!$T$62)/12)*'Debt Service'!$F5),IF($E5&gt;HE$3-1,$H5,0))</f>
        <v>0</v>
      </c>
      <c r="HF5" s="339">
        <f>IF($I5="Percentage of Cash Flow",IF($E5&gt;HF$3-1,(('Operating Pro Forma'!$T$59-'Operating Pro Forma'!$T$62)/12)*'Debt Service'!$F5),IF($E5&gt;HF$3-1,$H5,0))</f>
        <v>0</v>
      </c>
      <c r="HG5" s="339">
        <f>IF($I5="Percentage of Cash Flow",IF($E5&gt;HG$3-1,(('Operating Pro Forma'!$T$59-'Operating Pro Forma'!$T$62)/12)*'Debt Service'!$F5),IF($E5&gt;HG$3-1,$H5,0))</f>
        <v>0</v>
      </c>
      <c r="HH5" s="339">
        <f>IF($I5="Percentage of Cash Flow",IF($E5&gt;HH$3-1,(('Operating Pro Forma'!$T$59-'Operating Pro Forma'!$T$62)/12)*'Debt Service'!$F5),IF($E5&gt;HH$3-1,$H5,0))</f>
        <v>0</v>
      </c>
      <c r="HI5" s="339">
        <f>IF($I5="Percentage of Cash Flow",IF($E5&gt;HI$3-1,(('Operating Pro Forma'!$T$59-'Operating Pro Forma'!$T$62)/12)*'Debt Service'!$F5),IF($E5&gt;HI$3-1,$H5,0))</f>
        <v>0</v>
      </c>
      <c r="HJ5" s="339">
        <f>IF($I5="Percentage of Cash Flow",IF($E5&gt;HJ$3-1,(('Operating Pro Forma'!$T$59-'Operating Pro Forma'!$T$62)/12)*'Debt Service'!$F5),IF($E5&gt;HJ$3-1,$H5,0))</f>
        <v>0</v>
      </c>
      <c r="HK5" s="339">
        <f>IF($I5="Percentage of Cash Flow",IF($E5&gt;HK$3-1,(('Operating Pro Forma'!$T$59-'Operating Pro Forma'!$T$62)/12)*'Debt Service'!$F5),IF($E5&gt;HK$3-1,$H5,0))</f>
        <v>0</v>
      </c>
      <c r="HL5" s="338">
        <f t="shared" ref="HL5:HL15" si="16">SUMIF(GZ5:HK5,"&gt;0")</f>
        <v>0</v>
      </c>
      <c r="HM5" s="339">
        <f>IF($I5="Percentage of Cash Flow",IF($E5&gt;HM$3-1,(('Operating Pro Forma'!$U$59-'Operating Pro Forma'!$U$62)/12)*'Debt Service'!$F5),IF($E5&gt;HM$3-1,$H5,0))</f>
        <v>0</v>
      </c>
      <c r="HN5" s="339">
        <f>IF($I5="Percentage of Cash Flow",IF($E5&gt;HN$3-1,(('Operating Pro Forma'!$U$59-'Operating Pro Forma'!$U$62)/12)*'Debt Service'!$F5),IF($E5&gt;HN$3-1,$H5,0))</f>
        <v>0</v>
      </c>
      <c r="HO5" s="339">
        <f>IF($I5="Percentage of Cash Flow",IF($E5&gt;HO$3-1,(('Operating Pro Forma'!$U$59-'Operating Pro Forma'!$U$62)/12)*'Debt Service'!$F5),IF($E5&gt;HO$3-1,$H5,0))</f>
        <v>0</v>
      </c>
      <c r="HP5" s="339">
        <f>IF($I5="Percentage of Cash Flow",IF($E5&gt;HP$3-1,(('Operating Pro Forma'!$U$59-'Operating Pro Forma'!$U$62)/12)*'Debt Service'!$F5),IF($E5&gt;HP$3-1,$H5,0))</f>
        <v>0</v>
      </c>
      <c r="HQ5" s="339">
        <f>IF($I5="Percentage of Cash Flow",IF($E5&gt;HQ$3-1,(('Operating Pro Forma'!$U$59-'Operating Pro Forma'!$U$62)/12)*'Debt Service'!$F5),IF($E5&gt;HQ$3-1,$H5,0))</f>
        <v>0</v>
      </c>
      <c r="HR5" s="339">
        <f>IF($I5="Percentage of Cash Flow",IF($E5&gt;HR$3-1,(('Operating Pro Forma'!$U$59-'Operating Pro Forma'!$U$62)/12)*'Debt Service'!$F5),IF($E5&gt;HR$3-1,$H5,0))</f>
        <v>0</v>
      </c>
      <c r="HS5" s="339">
        <f>IF($I5="Percentage of Cash Flow",IF($E5&gt;HS$3-1,(('Operating Pro Forma'!$U$59-'Operating Pro Forma'!$U$62)/12)*'Debt Service'!$F5),IF($E5&gt;HS$3-1,$H5,0))</f>
        <v>0</v>
      </c>
      <c r="HT5" s="339">
        <f>IF($I5="Percentage of Cash Flow",IF($E5&gt;HT$3-1,(('Operating Pro Forma'!$U$59-'Operating Pro Forma'!$U$62)/12)*'Debt Service'!$F5),IF($E5&gt;HT$3-1,$H5,0))</f>
        <v>0</v>
      </c>
      <c r="HU5" s="339">
        <f>IF($I5="Percentage of Cash Flow",IF($E5&gt;HU$3-1,(('Operating Pro Forma'!$U$59-'Operating Pro Forma'!$U$62)/12)*'Debt Service'!$F5),IF($E5&gt;HU$3-1,$H5,0))</f>
        <v>0</v>
      </c>
      <c r="HV5" s="339">
        <f>IF($I5="Percentage of Cash Flow",IF($E5&gt;HV$3-1,(('Operating Pro Forma'!$U$59-'Operating Pro Forma'!$U$62)/12)*'Debt Service'!$F5),IF($E5&gt;HV$3-1,$H5,0))</f>
        <v>0</v>
      </c>
      <c r="HW5" s="339">
        <f>IF($I5="Percentage of Cash Flow",IF($E5&gt;HW$3-1,(('Operating Pro Forma'!$U$59-'Operating Pro Forma'!$U$62)/12)*'Debt Service'!$F5),IF($E5&gt;HW$3-1,$H5,0))</f>
        <v>0</v>
      </c>
      <c r="HX5" s="339">
        <f>IF($I5="Percentage of Cash Flow",IF($E5&gt;HX$3-1,(('Operating Pro Forma'!$U$59-'Operating Pro Forma'!$U$62)/12)*'Debt Service'!$F5),IF($E5&gt;HX$3-1,$H5,0))</f>
        <v>0</v>
      </c>
      <c r="HY5" s="338">
        <f t="shared" ref="HY5:HY15" si="17">SUMIF(HM5:HX5,"&gt;0")</f>
        <v>0</v>
      </c>
      <c r="HZ5" s="339">
        <f>IF($I5="Percentage of Cash Flow",IF($E5&gt;HZ$3-1,(('Operating Pro Forma'!$V$59-'Operating Pro Forma'!$V$62)/12)*'Debt Service'!$F5),IF($E5&gt;HZ$3-1,$H5,0))</f>
        <v>0</v>
      </c>
      <c r="IA5" s="339">
        <f>IF($I5="Percentage of Cash Flow",IF($E5&gt;IA$3-1,(('Operating Pro Forma'!$V$59-'Operating Pro Forma'!$V$62)/12)*'Debt Service'!$F5),IF($E5&gt;IA$3-1,$H5,0))</f>
        <v>0</v>
      </c>
      <c r="IB5" s="339">
        <f>IF($I5="Percentage of Cash Flow",IF($E5&gt;IB$3-1,(('Operating Pro Forma'!$V$59-'Operating Pro Forma'!$V$62)/12)*'Debt Service'!$F5),IF($E5&gt;IB$3-1,$H5,0))</f>
        <v>0</v>
      </c>
      <c r="IC5" s="339">
        <f>IF($I5="Percentage of Cash Flow",IF($E5&gt;IC$3-1,(('Operating Pro Forma'!$V$59-'Operating Pro Forma'!$V$62)/12)*'Debt Service'!$F5),IF($E5&gt;IC$3-1,$H5,0))</f>
        <v>0</v>
      </c>
      <c r="ID5" s="339">
        <f>IF($I5="Percentage of Cash Flow",IF($E5&gt;ID$3-1,(('Operating Pro Forma'!$V$59-'Operating Pro Forma'!$V$62)/12)*'Debt Service'!$F5),IF($E5&gt;ID$3-1,$H5,0))</f>
        <v>0</v>
      </c>
      <c r="IE5" s="339">
        <f>IF($I5="Percentage of Cash Flow",IF($E5&gt;IE$3-1,(('Operating Pro Forma'!$V$59-'Operating Pro Forma'!$V$62)/12)*'Debt Service'!$F5),IF($E5&gt;IE$3-1,$H5,0))</f>
        <v>0</v>
      </c>
      <c r="IF5" s="339">
        <f>IF($I5="Percentage of Cash Flow",IF($E5&gt;IF$3-1,(('Operating Pro Forma'!$V$59-'Operating Pro Forma'!$V$62)/12)*'Debt Service'!$F5),IF($E5&gt;IF$3-1,$H5,0))</f>
        <v>0</v>
      </c>
      <c r="IG5" s="339">
        <f>IF($I5="Percentage of Cash Flow",IF($E5&gt;IG$3-1,(('Operating Pro Forma'!$V$59-'Operating Pro Forma'!$V$62)/12)*'Debt Service'!$F5),IF($E5&gt;IG$3-1,$H5,0))</f>
        <v>0</v>
      </c>
      <c r="IH5" s="339">
        <f>IF($I5="Percentage of Cash Flow",IF($E5&gt;IH$3-1,(('Operating Pro Forma'!$V$59-'Operating Pro Forma'!$V$62)/12)*'Debt Service'!$F5),IF($E5&gt;IH$3-1,$H5,0))</f>
        <v>0</v>
      </c>
      <c r="II5" s="339">
        <f>IF($I5="Percentage of Cash Flow",IF($E5&gt;II$3-1,(('Operating Pro Forma'!$V$59-'Operating Pro Forma'!$V$62)/12)*'Debt Service'!$F5),IF($E5&gt;II$3-1,$H5,0))</f>
        <v>0</v>
      </c>
      <c r="IJ5" s="339">
        <f>IF($I5="Percentage of Cash Flow",IF($E5&gt;IJ$3-1,(('Operating Pro Forma'!$V$59-'Operating Pro Forma'!$V$62)/12)*'Debt Service'!$F5),IF($E5&gt;IJ$3-1,$H5,0))</f>
        <v>0</v>
      </c>
      <c r="IK5" s="339">
        <f>IF($I5="Percentage of Cash Flow",IF($E5&gt;IK$3-1,(('Operating Pro Forma'!$V$59-'Operating Pro Forma'!$V$62)/12)*'Debt Service'!$F5),IF($E5&gt;IK$3-1,$H5,0))</f>
        <v>0</v>
      </c>
      <c r="IL5" s="338">
        <f t="shared" ref="IL5:IL15" si="18">SUMIF(HZ5:IK5,"&gt;0")</f>
        <v>0</v>
      </c>
      <c r="IM5" s="339">
        <f>IF($I5="Percentage of Cash Flow",IF($E5&gt;IM$3-1,(('Operating Pro Forma'!$W$59-'Operating Pro Forma'!$W$62)/12)*'Debt Service'!$F$4),IF($E5&gt;IM$3-1,$H5,0))</f>
        <v>0</v>
      </c>
      <c r="IN5" s="339">
        <f>IF($I5="Percentage of Cash Flow",IF($E5&gt;IN$3-1,(('Operating Pro Forma'!$W$59-'Operating Pro Forma'!$W$62)/12)*'Debt Service'!$F$4),IF($E5&gt;IN$3-1,$H5,0))</f>
        <v>0</v>
      </c>
      <c r="IO5" s="339">
        <f>IF($I5="Percentage of Cash Flow",IF($E5&gt;IO$3-1,(('Operating Pro Forma'!$W$59-'Operating Pro Forma'!$W$62)/12)*'Debt Service'!$F$4),IF($E5&gt;IO$3-1,$H5,0))</f>
        <v>0</v>
      </c>
      <c r="IP5" s="339">
        <f>IF($I5="Percentage of Cash Flow",IF($E5&gt;IP$3-1,(('Operating Pro Forma'!$W$59-'Operating Pro Forma'!$W$62)/12)*'Debt Service'!$F$4),IF($E5&gt;IP$3-1,$H5,0))</f>
        <v>0</v>
      </c>
      <c r="IQ5" s="339">
        <f>IF($I5="Percentage of Cash Flow",IF($E5&gt;IQ$3-1,(('Operating Pro Forma'!$W$59-'Operating Pro Forma'!$W$62)/12)*'Debt Service'!$F$4),IF($E5&gt;IQ$3-1,$H5,0))</f>
        <v>0</v>
      </c>
      <c r="IR5" s="339">
        <f>IF($I5="Percentage of Cash Flow",IF($E5&gt;IR$3-1,(('Operating Pro Forma'!$W$59-'Operating Pro Forma'!$W$62)/12)*'Debt Service'!$F$4),IF($E5&gt;IR$3-1,$H5,0))</f>
        <v>0</v>
      </c>
      <c r="IS5" s="339">
        <f>IF($I5="Percentage of Cash Flow",IF($E5&gt;IS$3-1,(('Operating Pro Forma'!$W$59-'Operating Pro Forma'!$W$62)/12)*'Debt Service'!$F$4),IF($E5&gt;IS$3-1,$H5,0))</f>
        <v>0</v>
      </c>
      <c r="IT5" s="339">
        <f>IF($I5="Percentage of Cash Flow",IF($E5&gt;IT$3-1,(('Operating Pro Forma'!$W$59-'Operating Pro Forma'!$W$62)/12)*'Debt Service'!$F$4),IF($E5&gt;IT$3-1,$H5,0))</f>
        <v>0</v>
      </c>
      <c r="IU5" s="339">
        <f>IF($I5="Percentage of Cash Flow",IF($E5&gt;IU$3-1,(('Operating Pro Forma'!$W$59-'Operating Pro Forma'!$W$62)/12)*'Debt Service'!$F$4),IF($E5&gt;IU$3-1,$H5,0))</f>
        <v>0</v>
      </c>
      <c r="IV5" s="339">
        <f>IF($I5="Percentage of Cash Flow",IF($E5&gt;IV$3-1,(('Operating Pro Forma'!$W$59-'Operating Pro Forma'!$W$62)/12)*'Debt Service'!$F$4),IF($E5&gt;IV$3-1,$H5,0))</f>
        <v>0</v>
      </c>
      <c r="IW5" s="339">
        <f>IF($I5="Percentage of Cash Flow",IF($E5&gt;IW$3-1,(('Operating Pro Forma'!$W$59-'Operating Pro Forma'!$W$62)/12)*'Debt Service'!$F$4),IF($E5&gt;IW$3-1,$H5,0))</f>
        <v>0</v>
      </c>
      <c r="IX5" s="339">
        <f>IF($I5="Percentage of Cash Flow",IF($E5&gt;IX$3-1,(('Operating Pro Forma'!$W$59-'Operating Pro Forma'!$W$62)/12)*'Debt Service'!$F$4),IF($E5&gt;IX$3-1,$H5,0))</f>
        <v>0</v>
      </c>
      <c r="IY5" s="338">
        <f t="shared" ref="IY5:IY15" si="19">SUMIF(IM5:IX5,"&gt;0")</f>
        <v>0</v>
      </c>
      <c r="IZ5" s="339">
        <f>IF($I5="Percentage of Cash Flow",IF($E5&gt;IZ$3-1,(('Operating Pro Forma'!$X$59-'Operating Pro Forma'!$X$62)/12)*'Debt Service'!$F5),IF($E5&gt;IZ$3-1,$H5,0))</f>
        <v>0</v>
      </c>
      <c r="JA5" s="339">
        <f>IF($I5="Percentage of Cash Flow",IF($E5&gt;JA$3-1,(('Operating Pro Forma'!$X$59-'Operating Pro Forma'!$X$62)/12)*'Debt Service'!$F5),IF($E5&gt;JA$3-1,$H5,0))</f>
        <v>0</v>
      </c>
      <c r="JB5" s="339">
        <f>IF($I5="Percentage of Cash Flow",IF($E5&gt;JB$3-1,(('Operating Pro Forma'!$X$59-'Operating Pro Forma'!$X$62)/12)*'Debt Service'!$F5),IF($E5&gt;JB$3-1,$H5,0))</f>
        <v>0</v>
      </c>
      <c r="JC5" s="339">
        <f>IF($I5="Percentage of Cash Flow",IF($E5&gt;JC$3-1,(('Operating Pro Forma'!$X$59-'Operating Pro Forma'!$X$62)/12)*'Debt Service'!$F5),IF($E5&gt;JC$3-1,$H5,0))</f>
        <v>0</v>
      </c>
      <c r="JD5" s="339">
        <f>IF($I5="Percentage of Cash Flow",IF($E5&gt;JD$3-1,(('Operating Pro Forma'!$X$59-'Operating Pro Forma'!$X$62)/12)*'Debt Service'!$F5),IF($E5&gt;JD$3-1,$H5,0))</f>
        <v>0</v>
      </c>
      <c r="JE5" s="339">
        <f>IF($I5="Percentage of Cash Flow",IF($E5&gt;JE$3-1,(('Operating Pro Forma'!$X$59-'Operating Pro Forma'!$X$62)/12)*'Debt Service'!$F5),IF($E5&gt;JE$3-1,$H5,0))</f>
        <v>0</v>
      </c>
      <c r="JF5" s="339">
        <f>IF($I5="Percentage of Cash Flow",IF($E5&gt;JF$3-1,(('Operating Pro Forma'!$X$59-'Operating Pro Forma'!$X$62)/12)*'Debt Service'!$F5),IF($E5&gt;JF$3-1,$H5,0))</f>
        <v>0</v>
      </c>
      <c r="JG5" s="339">
        <f>IF($I5="Percentage of Cash Flow",IF($E5&gt;JG$3-1,(('Operating Pro Forma'!$X$59-'Operating Pro Forma'!$X$62)/12)*'Debt Service'!$F5),IF($E5&gt;JG$3-1,$H5,0))</f>
        <v>0</v>
      </c>
      <c r="JH5" s="339">
        <f>IF($I5="Percentage of Cash Flow",IF($E5&gt;JH$3-1,(('Operating Pro Forma'!$X$59-'Operating Pro Forma'!$X$62)/12)*'Debt Service'!$F5),IF($E5&gt;JH$3-1,$H5,0))</f>
        <v>0</v>
      </c>
      <c r="JI5" s="339">
        <f>IF($I5="Percentage of Cash Flow",IF($E5&gt;JI$3-1,(('Operating Pro Forma'!$X$59-'Operating Pro Forma'!$X$62)/12)*'Debt Service'!$F5),IF($E5&gt;JI$3-1,$H5,0))</f>
        <v>0</v>
      </c>
      <c r="JJ5" s="339">
        <f>IF($I5="Percentage of Cash Flow",IF($E5&gt;JJ$3-1,(('Operating Pro Forma'!$X$59-'Operating Pro Forma'!$X$62)/12)*'Debt Service'!$F5),IF($E5&gt;JJ$3-1,$H5,0))</f>
        <v>0</v>
      </c>
      <c r="JK5" s="339">
        <f>IF($I5="Percentage of Cash Flow",IF($E5&gt;JK$3-1,(('Operating Pro Forma'!$X$59-'Operating Pro Forma'!$X$62)/12)*'Debt Service'!$F5),IF($E5&gt;JK$3-1,$H5,0))</f>
        <v>0</v>
      </c>
      <c r="JL5" s="338">
        <f t="shared" ref="JL5:JL15" si="20">SUMIF(IZ5:JK5,"&gt;0")</f>
        <v>0</v>
      </c>
      <c r="JM5" s="339">
        <f>IF($I5="Percentage of Cash Flow",IF($E5&gt;JM$3-1,(('Operating Pro Forma'!$Y$59-'Operating Pro Forma'!$Y$62)/12)*'Debt Service'!$F5),IF($E5&gt;JM$3-1,$H5,0))</f>
        <v>0</v>
      </c>
      <c r="JN5" s="339">
        <f>IF($I5="Percentage of Cash Flow",IF($E5&gt;JN$3-1,(('Operating Pro Forma'!$Y$59-'Operating Pro Forma'!$Y$62)/12)*'Debt Service'!$F5),IF($E5&gt;JN$3-1,$H5,0))</f>
        <v>0</v>
      </c>
      <c r="JO5" s="339">
        <f>IF($I5="Percentage of Cash Flow",IF($E5&gt;JO$3-1,(('Operating Pro Forma'!$Y$59-'Operating Pro Forma'!$Y$62)/12)*'Debt Service'!$F5),IF($E5&gt;JO$3-1,$H5,0))</f>
        <v>0</v>
      </c>
      <c r="JP5" s="339">
        <f>IF($I5="Percentage of Cash Flow",IF($E5&gt;JP$3-1,(('Operating Pro Forma'!$Y$59-'Operating Pro Forma'!$Y$62)/12)*'Debt Service'!$F5),IF($E5&gt;JP$3-1,$H5,0))</f>
        <v>0</v>
      </c>
      <c r="JQ5" s="339">
        <f>IF($I5="Percentage of Cash Flow",IF($E5&gt;JQ$3-1,(('Operating Pro Forma'!$Y$59-'Operating Pro Forma'!$Y$62)/12)*'Debt Service'!$F5),IF($E5&gt;JQ$3-1,$H5,0))</f>
        <v>0</v>
      </c>
      <c r="JR5" s="339">
        <f>IF($I5="Percentage of Cash Flow",IF($E5&gt;JR$3-1,(('Operating Pro Forma'!$Y$59-'Operating Pro Forma'!$Y$62)/12)*'Debt Service'!$F5),IF($E5&gt;JR$3-1,$H5,0))</f>
        <v>0</v>
      </c>
      <c r="JS5" s="339">
        <f>IF($I5="Percentage of Cash Flow",IF($E5&gt;JS$3-1,(('Operating Pro Forma'!$Y$59-'Operating Pro Forma'!$Y$62)/12)*'Debt Service'!$F5),IF($E5&gt;JS$3-1,$H5,0))</f>
        <v>0</v>
      </c>
      <c r="JT5" s="339">
        <f>IF($I5="Percentage of Cash Flow",IF($E5&gt;JT$3-1,(('Operating Pro Forma'!$Y$59-'Operating Pro Forma'!$Y$62)/12)*'Debt Service'!$F5),IF($E5&gt;JT$3-1,$H5,0))</f>
        <v>0</v>
      </c>
      <c r="JU5" s="339">
        <f>IF($I5="Percentage of Cash Flow",IF($E5&gt;JU$3-1,(('Operating Pro Forma'!$Y$59-'Operating Pro Forma'!$Y$62)/12)*'Debt Service'!$F5),IF($E5&gt;JU$3-1,$H5,0))</f>
        <v>0</v>
      </c>
      <c r="JV5" s="339">
        <f>IF($I5="Percentage of Cash Flow",IF($E5&gt;JV$3-1,(('Operating Pro Forma'!$Y$59-'Operating Pro Forma'!$Y$62)/12)*'Debt Service'!$F5),IF($E5&gt;JV$3-1,$H5,0))</f>
        <v>0</v>
      </c>
      <c r="JW5" s="339">
        <f>IF($I5="Percentage of Cash Flow",IF($E5&gt;JW$3-1,(('Operating Pro Forma'!$Y$59-'Operating Pro Forma'!$Y$62)/12)*'Debt Service'!$F5),IF($E5&gt;JW$3-1,$H5,0))</f>
        <v>0</v>
      </c>
      <c r="JX5" s="339">
        <f>IF($I5="Percentage of Cash Flow",IF($E5&gt;JX$3-1,(('Operating Pro Forma'!$Y$59-'Operating Pro Forma'!$Y$62)/12)*'Debt Service'!$F5),IF($E5&gt;JX$3-1,$H5,0))</f>
        <v>0</v>
      </c>
      <c r="JY5" s="338">
        <f>SUMIF(JM5:JX5,"&gt;0")</f>
        <v>0</v>
      </c>
      <c r="JZ5" s="339">
        <f>IF($I5="Percentage of Cash Flow",IF($E5&gt;JZ$3-1,(('Operating Pro Forma'!$Z$59-'Operating Pro Forma'!$Z$62)/12)*'Debt Service'!$F5),IF($E5&gt;JZ$3-1,$H5,0))</f>
        <v>0</v>
      </c>
      <c r="KA5" s="339">
        <f>IF($I5="Percentage of Cash Flow",IF($E5&gt;KA$3-1,(('Operating Pro Forma'!$Z$59-'Operating Pro Forma'!$Z$62)/12)*'Debt Service'!$F5),IF($E5&gt;KA$3-1,$H5,0))</f>
        <v>0</v>
      </c>
      <c r="KB5" s="339">
        <f>IF($I5="Percentage of Cash Flow",IF($E5&gt;KB$3-1,(('Operating Pro Forma'!$Z$59-'Operating Pro Forma'!$Z$62)/12)*'Debt Service'!$F5),IF($E5&gt;KB$3-1,$H5,0))</f>
        <v>0</v>
      </c>
      <c r="KC5" s="339">
        <f>IF($I5="Percentage of Cash Flow",IF($E5&gt;KC$3-1,(('Operating Pro Forma'!$Z$59-'Operating Pro Forma'!$Z$62)/12)*'Debt Service'!$F5),IF($E5&gt;KC$3-1,$H5,0))</f>
        <v>0</v>
      </c>
      <c r="KD5" s="339">
        <f>IF($I5="Percentage of Cash Flow",IF($E5&gt;KD$3-1,(('Operating Pro Forma'!$Z$59-'Operating Pro Forma'!$Z$62)/12)*'Debt Service'!$F5),IF($E5&gt;KD$3-1,$H5,0))</f>
        <v>0</v>
      </c>
      <c r="KE5" s="339">
        <f>IF($I5="Percentage of Cash Flow",IF($E5&gt;KE$3-1,(('Operating Pro Forma'!$Z$59-'Operating Pro Forma'!$Z$62)/12)*'Debt Service'!$F5),IF($E5&gt;KE$3-1,$H5,0))</f>
        <v>0</v>
      </c>
      <c r="KF5" s="339">
        <f>IF($I5="Percentage of Cash Flow",IF($E5&gt;KF$3-1,(('Operating Pro Forma'!$Z$59-'Operating Pro Forma'!$Z$62)/12)*'Debt Service'!$F5),IF($E5&gt;KF$3-1,$H5,0))</f>
        <v>0</v>
      </c>
      <c r="KG5" s="339">
        <f>IF($I5="Percentage of Cash Flow",IF($E5&gt;KG$3-1,(('Operating Pro Forma'!$Z$59-'Operating Pro Forma'!$Z$62)/12)*'Debt Service'!$F5),IF($E5&gt;KG$3-1,$H5,0))</f>
        <v>0</v>
      </c>
      <c r="KH5" s="339">
        <f>IF($I5="Percentage of Cash Flow",IF($E5&gt;KH$3-1,(('Operating Pro Forma'!$Z$59-'Operating Pro Forma'!$Z$62)/12)*'Debt Service'!$F5),IF($E5&gt;KH$3-1,$H5,0))</f>
        <v>0</v>
      </c>
      <c r="KI5" s="339">
        <f>IF($I5="Percentage of Cash Flow",IF($E5&gt;KI$3-1,(('Operating Pro Forma'!$Z$59-'Operating Pro Forma'!$Z$62)/12)*'Debt Service'!$F5),IF($E5&gt;KI$3-1,$H5,0))</f>
        <v>0</v>
      </c>
      <c r="KJ5" s="339">
        <f>IF($I5="Percentage of Cash Flow",IF($E5&gt;KJ$3-1,(('Operating Pro Forma'!$Z$59-'Operating Pro Forma'!$Z$62)/12)*'Debt Service'!$F5),IF($E5&gt;KJ$3-1,$H5,0))</f>
        <v>0</v>
      </c>
      <c r="KK5" s="339">
        <f>IF($I5="Percentage of Cash Flow",IF($E5&gt;KK$3-1,(('Operating Pro Forma'!$Z$59-'Operating Pro Forma'!$Z$62)/12)*'Debt Service'!$F5),IF($E5&gt;KK$3-1,$H5,0))</f>
        <v>0</v>
      </c>
      <c r="KL5" s="338">
        <f t="shared" ref="KL5:KL15" si="21">SUMIF(JZ5:KK5,"&gt;0")</f>
        <v>0</v>
      </c>
      <c r="KM5" s="340">
        <f>IF($I5="Percentage of Cash Flow",IF($E5&gt;KM$3-1,(('Operating Pro Forma'!$AA$59-'Operating Pro Forma'!$AA$62)/12)*'Debt Service'!$F5),IF($E5&gt;KM$3-1,$H5,0))</f>
        <v>0</v>
      </c>
      <c r="KN5" s="340">
        <f>IF($I5="Percentage of Cash Flow",IF($E5&gt;KN$3-1,(('Operating Pro Forma'!$AA$59-'Operating Pro Forma'!$AA$62)/12)*'Debt Service'!$F5),IF($E5&gt;KN$3-1,$H5,0))</f>
        <v>0</v>
      </c>
      <c r="KO5" s="340">
        <f>IF($I5="Percentage of Cash Flow",IF($E5&gt;KO$3-1,(('Operating Pro Forma'!$AA$59-'Operating Pro Forma'!$AA$62)/12)*'Debt Service'!$F5),IF($E5&gt;KO$3-1,$H5,0))</f>
        <v>0</v>
      </c>
      <c r="KP5" s="340">
        <f>IF($I5="Percentage of Cash Flow",IF($E5&gt;KP$3-1,(('Operating Pro Forma'!$AA$59-'Operating Pro Forma'!$AA$62)/12)*'Debt Service'!$F5),IF($E5&gt;KP$3-1,$H5,0))</f>
        <v>0</v>
      </c>
      <c r="KQ5" s="340">
        <f>IF($I5="Percentage of Cash Flow",IF($E5&gt;KQ$3-1,(('Operating Pro Forma'!$AA$59-'Operating Pro Forma'!$AA$62)/12)*'Debt Service'!$F5),IF($E5&gt;KQ$3-1,$H5,0))</f>
        <v>0</v>
      </c>
      <c r="KR5" s="340">
        <f>IF($I5="Percentage of Cash Flow",IF($E5&gt;KR$3-1,(('Operating Pro Forma'!$AA$59-'Operating Pro Forma'!$AA$62)/12)*'Debt Service'!$F5),IF($E5&gt;KR$3-1,$H5,0))</f>
        <v>0</v>
      </c>
      <c r="KS5" s="340">
        <f>IF($I5="Percentage of Cash Flow",IF($E5&gt;KS$3-1,(('Operating Pro Forma'!$AA$59-'Operating Pro Forma'!$AA$62)/12)*'Debt Service'!$F5),IF($E5&gt;KS$3-1,$H5,0))</f>
        <v>0</v>
      </c>
      <c r="KT5" s="340">
        <f>IF($I5="Percentage of Cash Flow",IF($E5&gt;KT$3-1,(('Operating Pro Forma'!$AA$59-'Operating Pro Forma'!$AA$62)/12)*'Debt Service'!$F5),IF($E5&gt;KT$3-1,$H5,0))</f>
        <v>0</v>
      </c>
      <c r="KU5" s="340">
        <f>IF($I5="Percentage of Cash Flow",IF($E5&gt;KU$3-1,(('Operating Pro Forma'!$AA$59-'Operating Pro Forma'!$AA$62)/12)*'Debt Service'!$F5),IF($E5&gt;KU$3-1,$H5,0))</f>
        <v>0</v>
      </c>
      <c r="KV5" s="340">
        <f>IF($I5="Percentage of Cash Flow",IF($E5&gt;KV$3-1,(('Operating Pro Forma'!$AA$59-'Operating Pro Forma'!$AA$62)/12)*'Debt Service'!$F5),IF($E5&gt;KV$3-1,$H5,0))</f>
        <v>0</v>
      </c>
      <c r="KW5" s="340">
        <f>IF($I5="Percentage of Cash Flow",IF($E5&gt;KW$3-1,(('Operating Pro Forma'!$AA$59-'Operating Pro Forma'!$AA$62)/12)*'Debt Service'!$F5),IF($E5&gt;KW$3-1,$H5,0))</f>
        <v>0</v>
      </c>
      <c r="KX5" s="340">
        <f>IF($I5="Percentage of Cash Flow",IF($E5&gt;KX$3-1,(('Operating Pro Forma'!$AA$59-'Operating Pro Forma'!$AA$62)/12)*'Debt Service'!$F5),IF($E5&gt;KX$3-1,$H5,0))</f>
        <v>0</v>
      </c>
      <c r="KY5" s="338">
        <f t="shared" ref="KY5:KY15" si="22">SUMIF(KM5:KX5,"&gt;0")</f>
        <v>0</v>
      </c>
      <c r="KZ5" s="340">
        <f>IF($I5="Percentage of Cash Flow",IF($E5&gt;KZ$3-1,(('Operating Pro Forma'!$AB$59-'Operating Pro Forma'!$AB$62)/12)*'Debt Service'!$F5),IF($E5&gt;KZ$3-1,$H5,0))</f>
        <v>0</v>
      </c>
      <c r="LA5" s="340">
        <f>IF($I5="Percentage of Cash Flow",IF($E5&gt;LA$3-1,(('Operating Pro Forma'!$AB$59-'Operating Pro Forma'!$AB$62)/12)*'Debt Service'!$F5),IF($E5&gt;LA$3-1,$H5,0))</f>
        <v>0</v>
      </c>
      <c r="LB5" s="340">
        <f>IF($I5="Percentage of Cash Flow",IF($E5&gt;LB$3-1,(('Operating Pro Forma'!$AB$59-'Operating Pro Forma'!$AB$62)/12)*'Debt Service'!$F5),IF($E5&gt;LB$3-1,$H5,0))</f>
        <v>0</v>
      </c>
      <c r="LC5" s="340">
        <f>IF($I5="Percentage of Cash Flow",IF($E5&gt;LC$3-1,(('Operating Pro Forma'!$AB$59-'Operating Pro Forma'!$AB$62)/12)*'Debt Service'!$F5),IF($E5&gt;LC$3-1,$H5,0))</f>
        <v>0</v>
      </c>
      <c r="LD5" s="340">
        <f>IF($I5="Percentage of Cash Flow",IF($E5&gt;LD$3-1,(('Operating Pro Forma'!$AB$59-'Operating Pro Forma'!$AB$62)/12)*'Debt Service'!$F5),IF($E5&gt;LD$3-1,$H5,0))</f>
        <v>0</v>
      </c>
      <c r="LE5" s="340">
        <f>IF($I5="Percentage of Cash Flow",IF($E5&gt;LE$3-1,(('Operating Pro Forma'!$AB$59-'Operating Pro Forma'!$AB$62)/12)*'Debt Service'!$F5),IF($E5&gt;LE$3-1,$H5,0))</f>
        <v>0</v>
      </c>
      <c r="LF5" s="340">
        <f>IF($I5="Percentage of Cash Flow",IF($E5&gt;LF$3-1,(('Operating Pro Forma'!$AB$59-'Operating Pro Forma'!$AB$62)/12)*'Debt Service'!$F5),IF($E5&gt;LF$3-1,$H5,0))</f>
        <v>0</v>
      </c>
      <c r="LG5" s="340">
        <f>IF($I5="Percentage of Cash Flow",IF($E5&gt;LG$3-1,(('Operating Pro Forma'!$AB$59-'Operating Pro Forma'!$AB$62)/12)*'Debt Service'!$F5),IF($E5&gt;LG$3-1,$H5,0))</f>
        <v>0</v>
      </c>
      <c r="LH5" s="340">
        <f>IF($I5="Percentage of Cash Flow",IF($E5&gt;LH$3-1,(('Operating Pro Forma'!$AB$59-'Operating Pro Forma'!$AB$62)/12)*'Debt Service'!$F5),IF($E5&gt;LH$3-1,$H5,0))</f>
        <v>0</v>
      </c>
      <c r="LI5" s="340">
        <f>IF($I5="Percentage of Cash Flow",IF($E5&gt;LI$3-1,(('Operating Pro Forma'!$AB$59-'Operating Pro Forma'!$AB$62)/12)*'Debt Service'!$F5),IF($E5&gt;LI$3-1,$H5,0))</f>
        <v>0</v>
      </c>
      <c r="LJ5" s="340">
        <f>IF($I5="Percentage of Cash Flow",IF($E5&gt;LJ$3-1,(('Operating Pro Forma'!$AB$59-'Operating Pro Forma'!$AB$62)/12)*'Debt Service'!$F5),IF($E5&gt;LJ$3-1,$H5,0))</f>
        <v>0</v>
      </c>
      <c r="LK5" s="340">
        <f>IF($I5="Percentage of Cash Flow",IF($E5&gt;LK$3-1,(('Operating Pro Forma'!$AB$59-'Operating Pro Forma'!$AB$62)/12)*'Debt Service'!$F5),IF($E5&gt;LK$3-1,$H5,0))</f>
        <v>0</v>
      </c>
      <c r="LL5" s="338">
        <f t="shared" ref="LL5:LL15" si="23">SUMIF(KZ5:LK5,"&gt;0")</f>
        <v>0</v>
      </c>
      <c r="LM5" s="340">
        <f>IF($I5="Percentage of Cash Flow",IF($E5&gt;LM$3-1,(('Operating Pro Forma'!$AC$59-'Operating Pro Forma'!$AC$62)/12)*'Debt Service'!$F5),IF($E5&gt;LM$3-1,$H5,0))</f>
        <v>0</v>
      </c>
      <c r="LN5" s="340">
        <f>IF($I5="Percentage of Cash Flow",IF($E5&gt;LN$3-1,(('Operating Pro Forma'!$AC$59-'Operating Pro Forma'!$AC$62)/12)*'Debt Service'!$F5),IF($E5&gt;LN$3-1,$H5,0))</f>
        <v>0</v>
      </c>
      <c r="LO5" s="340">
        <f>IF($I5="Percentage of Cash Flow",IF($E5&gt;LO$3-1,(('Operating Pro Forma'!$AC$59-'Operating Pro Forma'!$AC$62)/12)*'Debt Service'!$F5),IF($E5&gt;LO$3-1,$H5,0))</f>
        <v>0</v>
      </c>
      <c r="LP5" s="340">
        <f>IF($I5="Percentage of Cash Flow",IF($E5&gt;LP$3-1,(('Operating Pro Forma'!$AC$59-'Operating Pro Forma'!$AC$62)/12)*'Debt Service'!$F5),IF($E5&gt;LP$3-1,$H5,0))</f>
        <v>0</v>
      </c>
      <c r="LQ5" s="340">
        <f>IF($I5="Percentage of Cash Flow",IF($E5&gt;LQ$3-1,(('Operating Pro Forma'!$AC$59-'Operating Pro Forma'!$AC$62)/12)*'Debt Service'!$F5),IF($E5&gt;LQ$3-1,$H5,0))</f>
        <v>0</v>
      </c>
      <c r="LR5" s="340">
        <f>IF($I5="Percentage of Cash Flow",IF($E5&gt;LR$3-1,(('Operating Pro Forma'!$AC$59-'Operating Pro Forma'!$AC$62)/12)*'Debt Service'!$F5),IF($E5&gt;LR$3-1,$H5,0))</f>
        <v>0</v>
      </c>
      <c r="LS5" s="340">
        <f>IF($I5="Percentage of Cash Flow",IF($E5&gt;LS$3-1,(('Operating Pro Forma'!$AC$59-'Operating Pro Forma'!$AC$62)/12)*'Debt Service'!$F5),IF($E5&gt;LS$3-1,$H5,0))</f>
        <v>0</v>
      </c>
      <c r="LT5" s="340">
        <f>IF($I5="Percentage of Cash Flow",IF($E5&gt;LT$3-1,(('Operating Pro Forma'!$AC$59-'Operating Pro Forma'!$AC$62)/12)*'Debt Service'!$F5),IF($E5&gt;LT$3-1,$H5,0))</f>
        <v>0</v>
      </c>
      <c r="LU5" s="340">
        <f>IF($I5="Percentage of Cash Flow",IF($E5&gt;LU$3-1,(('Operating Pro Forma'!$AC$59-'Operating Pro Forma'!$AC$62)/12)*'Debt Service'!$F5),IF($E5&gt;LU$3-1,$H5,0))</f>
        <v>0</v>
      </c>
      <c r="LV5" s="340">
        <f>IF($I5="Percentage of Cash Flow",IF($E5&gt;LV$3-1,(('Operating Pro Forma'!$AC$59-'Operating Pro Forma'!$AC$62)/12)*'Debt Service'!$F5),IF($E5&gt;LV$3-1,$H5,0))</f>
        <v>0</v>
      </c>
      <c r="LW5" s="340">
        <f>IF($I5="Percentage of Cash Flow",IF($E5&gt;LW$3-1,(('Operating Pro Forma'!$AC$59-'Operating Pro Forma'!$AC$62)/12)*'Debt Service'!$F5),IF($E5&gt;LW$3-1,$H5,0))</f>
        <v>0</v>
      </c>
      <c r="LX5" s="340">
        <f>IF($I5="Percentage of Cash Flow",IF($E5&gt;LX$3-1,(('Operating Pro Forma'!$AC$59-'Operating Pro Forma'!$AC$62)/12)*'Debt Service'!$F5),IF($E5&gt;LX$3-1,$H5,0))</f>
        <v>0</v>
      </c>
      <c r="LY5" s="338">
        <f t="shared" ref="LY5:LY15" si="24">SUMIF(LM5:LX5,"&gt;0")</f>
        <v>0</v>
      </c>
      <c r="LZ5" s="340">
        <f>IF($I5="Percentage of Cash Flow",IF($E5&gt;LZ$3-1,(('Operating Pro Forma'!$AD$59-'Operating Pro Forma'!$AD$62)/12)*'Debt Service'!$F5),IF($E5&gt;LZ$3-1,$H5,0))</f>
        <v>0</v>
      </c>
      <c r="MA5" s="340">
        <f>IF($I5="Percentage of Cash Flow",IF($E5&gt;MA$3-1,(('Operating Pro Forma'!$AD$59-'Operating Pro Forma'!$AD$62)/12)*'Debt Service'!$F5),IF($E5&gt;MA$3-1,$H5,0))</f>
        <v>0</v>
      </c>
      <c r="MB5" s="340">
        <f>IF($I5="Percentage of Cash Flow",IF($E5&gt;MB$3-1,(('Operating Pro Forma'!$AD$59-'Operating Pro Forma'!$AD$62)/12)*'Debt Service'!$F5),IF($E5&gt;MB$3-1,$H5,0))</f>
        <v>0</v>
      </c>
      <c r="MC5" s="340">
        <f>IF($I5="Percentage of Cash Flow",IF($E5&gt;MC$3-1,(('Operating Pro Forma'!$AD$59-'Operating Pro Forma'!$AD$62)/12)*'Debt Service'!$F5),IF($E5&gt;MC$3-1,$H5,0))</f>
        <v>0</v>
      </c>
      <c r="MD5" s="340">
        <f>IF($I5="Percentage of Cash Flow",IF($E5&gt;MD$3-1,(('Operating Pro Forma'!$AD$59-'Operating Pro Forma'!$AD$62)/12)*'Debt Service'!$F5),IF($E5&gt;MD$3-1,$H5,0))</f>
        <v>0</v>
      </c>
      <c r="ME5" s="340">
        <f>IF($I5="Percentage of Cash Flow",IF($E5&gt;ME$3-1,(('Operating Pro Forma'!$AD$59-'Operating Pro Forma'!$AD$62)/12)*'Debt Service'!$F5),IF($E5&gt;ME$3-1,$H5,0))</f>
        <v>0</v>
      </c>
      <c r="MF5" s="340">
        <f>IF($I5="Percentage of Cash Flow",IF($E5&gt;MF$3-1,(('Operating Pro Forma'!$AD$59-'Operating Pro Forma'!$AD$62)/12)*'Debt Service'!$F5),IF($E5&gt;MF$3-1,$H5,0))</f>
        <v>0</v>
      </c>
      <c r="MG5" s="340">
        <f>IF($I5="Percentage of Cash Flow",IF($E5&gt;MG$3-1,(('Operating Pro Forma'!$AD$59-'Operating Pro Forma'!$AD$62)/12)*'Debt Service'!$F5),IF($E5&gt;MG$3-1,$H5,0))</f>
        <v>0</v>
      </c>
      <c r="MH5" s="340">
        <f>IF($I5="Percentage of Cash Flow",IF($E5&gt;MH$3-1,(('Operating Pro Forma'!$AD$59-'Operating Pro Forma'!$AD$62)/12)*'Debt Service'!$F5),IF($E5&gt;MH$3-1,$H5,0))</f>
        <v>0</v>
      </c>
      <c r="MI5" s="340">
        <f>IF($I5="Percentage of Cash Flow",IF($E5&gt;MI$3-1,(('Operating Pro Forma'!$AD$59-'Operating Pro Forma'!$AD$62)/12)*'Debt Service'!$F5),IF($E5&gt;MI$3-1,$H5,0))</f>
        <v>0</v>
      </c>
      <c r="MJ5" s="340">
        <f>IF($I5="Percentage of Cash Flow",IF($E5&gt;MJ$3-1,(('Operating Pro Forma'!$AD$59-'Operating Pro Forma'!$AD$62)/12)*'Debt Service'!$F5),IF($E5&gt;MJ$3-1,$H5,0))</f>
        <v>0</v>
      </c>
      <c r="MK5" s="340">
        <f>IF($I5="Percentage of Cash Flow",IF($E5&gt;MK$3-1,(('Operating Pro Forma'!$AD$59-'Operating Pro Forma'!$AD$62)/12)*'Debt Service'!$F5),IF($E5&gt;MK$3-1,$H5,0))</f>
        <v>0</v>
      </c>
      <c r="ML5" s="338">
        <f t="shared" ref="ML5:ML15" si="25">SUMIF(LZ5:MK5,"&gt;0")</f>
        <v>0</v>
      </c>
      <c r="MM5" s="340">
        <f>IF($I5="Percentage of Cash Flow",IF($E5&gt;MM$3-1,(('Operating Pro Forma'!$AE$59-'Operating Pro Forma'!$AE$62)/12)*'Debt Service'!$F5),IF($E5&gt;MM$3-1,$H5,0))</f>
        <v>0</v>
      </c>
      <c r="MN5" s="340">
        <f>IF($I5="Percentage of Cash Flow",IF($E5&gt;MN$3-1,(('Operating Pro Forma'!$AE$59-'Operating Pro Forma'!$AE$62)/12)*'Debt Service'!$F5),IF($E5&gt;MN$3-1,$H5,0))</f>
        <v>0</v>
      </c>
      <c r="MO5" s="340">
        <f>IF($I5="Percentage of Cash Flow",IF($E5&gt;MO$3-1,(('Operating Pro Forma'!$AE$59-'Operating Pro Forma'!$AE$62)/12)*'Debt Service'!$F5),IF($E5&gt;MO$3-1,$H5,0))</f>
        <v>0</v>
      </c>
      <c r="MP5" s="340">
        <f>IF($I5="Percentage of Cash Flow",IF($E5&gt;MP$3-1,(('Operating Pro Forma'!$AE$59-'Operating Pro Forma'!$AE$62)/12)*'Debt Service'!$F5),IF($E5&gt;MP$3-1,$H5,0))</f>
        <v>0</v>
      </c>
      <c r="MQ5" s="340">
        <f>IF($I5="Percentage of Cash Flow",IF($E5&gt;MQ$3-1,(('Operating Pro Forma'!$AE$59-'Operating Pro Forma'!$AE$62)/12)*'Debt Service'!$F5),IF($E5&gt;MQ$3-1,$H5,0))</f>
        <v>0</v>
      </c>
      <c r="MR5" s="340">
        <f>IF($I5="Percentage of Cash Flow",IF($E5&gt;MR$3-1,(('Operating Pro Forma'!$AE$59-'Operating Pro Forma'!$AE$62)/12)*'Debt Service'!$F5),IF($E5&gt;MR$3-1,$H5,0))</f>
        <v>0</v>
      </c>
      <c r="MS5" s="340">
        <f>IF($I5="Percentage of Cash Flow",IF($E5&gt;MS$3-1,(('Operating Pro Forma'!$AE$59-'Operating Pro Forma'!$AE$62)/12)*'Debt Service'!$F5),IF($E5&gt;MS$3-1,$H5,0))</f>
        <v>0</v>
      </c>
      <c r="MT5" s="340">
        <f>IF($I5="Percentage of Cash Flow",IF($E5&gt;MT$3-1,(('Operating Pro Forma'!$AE$59-'Operating Pro Forma'!$AE$62)/12)*'Debt Service'!$F5),IF($E5&gt;MT$3-1,$H5,0))</f>
        <v>0</v>
      </c>
      <c r="MU5" s="340">
        <f>IF($I5="Percentage of Cash Flow",IF($E5&gt;MU$3-1,(('Operating Pro Forma'!$AE$59-'Operating Pro Forma'!$AE$62)/12)*'Debt Service'!$F5),IF($E5&gt;MU$3-1,$H5,0))</f>
        <v>0</v>
      </c>
      <c r="MV5" s="340">
        <f>IF($I5="Percentage of Cash Flow",IF($E5&gt;MV$3-1,(('Operating Pro Forma'!$AE$59-'Operating Pro Forma'!$AE$62)/12)*'Debt Service'!$F5),IF($E5&gt;MV$3-1,$H5,0))</f>
        <v>0</v>
      </c>
      <c r="MW5" s="340">
        <f>IF($I5="Percentage of Cash Flow",IF($E5&gt;MW$3-1,(('Operating Pro Forma'!$AE$59-'Operating Pro Forma'!$AE$62)/12)*'Debt Service'!$F5),IF($E5&gt;MW$3-1,$H5,0))</f>
        <v>0</v>
      </c>
      <c r="MX5" s="340">
        <f>IF($I5="Percentage of Cash Flow",IF($E5&gt;MX$3-1,(('Operating Pro Forma'!$AE$59-'Operating Pro Forma'!$AE$62)/12)*'Debt Service'!$F5),IF($E5&gt;MX$3-1,$H5,0))</f>
        <v>0</v>
      </c>
      <c r="MY5" s="338">
        <f t="shared" ref="MY5:MY15" si="26">SUMIF(MM5:MX5,"&gt;0")</f>
        <v>0</v>
      </c>
      <c r="MZ5" s="340">
        <f>IF($I5="Percentage of Cash Flow",IF($E5&gt;MZ$3-1,(('Operating Pro Forma'!$AF$59-'Operating Pro Forma'!$AF$62)/12)*'Debt Service'!$F5),IF($E5&gt;MZ$3-1,$H5,0))</f>
        <v>0</v>
      </c>
      <c r="NA5" s="340">
        <f>IF($I5="Percentage of Cash Flow",IF($E5&gt;NA$3-1,(('Operating Pro Forma'!$AF$59-'Operating Pro Forma'!$AF$62)/12)*'Debt Service'!$F5),IF($E5&gt;NA$3-1,$H5,0))</f>
        <v>0</v>
      </c>
      <c r="NB5" s="340">
        <f>IF($I5="Percentage of Cash Flow",IF($E5&gt;NB$3-1,(('Operating Pro Forma'!$AF$59-'Operating Pro Forma'!$AF$62)/12)*'Debt Service'!$F5),IF($E5&gt;NB$3-1,$H5,0))</f>
        <v>0</v>
      </c>
      <c r="NC5" s="340">
        <f>IF($I5="Percentage of Cash Flow",IF($E5&gt;NC$3-1,(('Operating Pro Forma'!$AF$59-'Operating Pro Forma'!$AF$62)/12)*'Debt Service'!$F5),IF($E5&gt;NC$3-1,$H5,0))</f>
        <v>0</v>
      </c>
      <c r="ND5" s="340">
        <f>IF($I5="Percentage of Cash Flow",IF($E5&gt;ND$3-1,(('Operating Pro Forma'!$AF$59-'Operating Pro Forma'!$AF$62)/12)*'Debt Service'!$F5),IF($E5&gt;ND$3-1,$H5,0))</f>
        <v>0</v>
      </c>
      <c r="NE5" s="340">
        <f>IF($I5="Percentage of Cash Flow",IF($E5&gt;NE$3-1,(('Operating Pro Forma'!$AF$59-'Operating Pro Forma'!$AF$62)/12)*'Debt Service'!$F5),IF($E5&gt;NE$3-1,$H5,0))</f>
        <v>0</v>
      </c>
      <c r="NF5" s="340">
        <f>IF($I5="Percentage of Cash Flow",IF($E5&gt;NF$3-1,(('Operating Pro Forma'!$AF$59-'Operating Pro Forma'!$AF$62)/12)*'Debt Service'!$F5),IF($E5&gt;NF$3-1,$H5,0))</f>
        <v>0</v>
      </c>
      <c r="NG5" s="340">
        <f>IF($I5="Percentage of Cash Flow",IF($E5&gt;NG$3-1,(('Operating Pro Forma'!$AF$59-'Operating Pro Forma'!$AF$62)/12)*'Debt Service'!$F5),IF($E5&gt;NG$3-1,$H5,0))</f>
        <v>0</v>
      </c>
      <c r="NH5" s="340">
        <f>IF($I5="Percentage of Cash Flow",IF($E5&gt;NH$3-1,(('Operating Pro Forma'!$AF$59-'Operating Pro Forma'!$AF$62)/12)*'Debt Service'!$F5),IF($E5&gt;NH$3-1,$H5,0))</f>
        <v>0</v>
      </c>
      <c r="NI5" s="340">
        <f>IF($I5="Percentage of Cash Flow",IF($E5&gt;NI$3-1,(('Operating Pro Forma'!$AF$59-'Operating Pro Forma'!$AF$62)/12)*'Debt Service'!$F5),IF($E5&gt;NI$3-1,$H5,0))</f>
        <v>0</v>
      </c>
      <c r="NJ5" s="340">
        <f>IF($I5="Percentage of Cash Flow",IF($E5&gt;NJ$3-1,(('Operating Pro Forma'!$AF$59-'Operating Pro Forma'!$AF$62)/12)*'Debt Service'!$F5),IF($E5&gt;NJ$3-1,$H5,0))</f>
        <v>0</v>
      </c>
      <c r="NK5" s="340">
        <f>IF($I5="Percentage of Cash Flow",IF($E5&gt;NK$3-1,(('Operating Pro Forma'!$AF$59-'Operating Pro Forma'!$AF$62)/12)*'Debt Service'!$F5),IF($E5&gt;NK$3-1,$H5,0))</f>
        <v>0</v>
      </c>
      <c r="NL5" s="338">
        <f t="shared" ref="NL5:NL15" si="27">SUMIF(MZ5:NK5,"&gt;0")</f>
        <v>0</v>
      </c>
      <c r="NM5" s="340">
        <f>IF($I5="Percentage of Cash Flow",IF($E5&gt;NM$3-1,(('Operating Pro Forma'!$AG$59-'Operating Pro Forma'!$AG$62)/12)*'Debt Service'!$F5),IF($E5&gt;NM$3-1,$H5,0))</f>
        <v>0</v>
      </c>
      <c r="NN5" s="340">
        <f>IF($I5="Percentage of Cash Flow",IF($E5&gt;NN$3-1,(('Operating Pro Forma'!$AG$59-'Operating Pro Forma'!$AG$62)/12)*'Debt Service'!$F5),IF($E5&gt;NN$3-1,$H5,0))</f>
        <v>0</v>
      </c>
      <c r="NO5" s="340">
        <f>IF($I5="Percentage of Cash Flow",IF($E5&gt;NO$3-1,(('Operating Pro Forma'!$AG$59-'Operating Pro Forma'!$AG$62)/12)*'Debt Service'!$F5),IF($E5&gt;NO$3-1,$H5,0))</f>
        <v>0</v>
      </c>
      <c r="NP5" s="340">
        <f>IF($I5="Percentage of Cash Flow",IF($E5&gt;NP$3-1,(('Operating Pro Forma'!$AG$59-'Operating Pro Forma'!$AG$62)/12)*'Debt Service'!$F5),IF($E5&gt;NP$3-1,$H5,0))</f>
        <v>0</v>
      </c>
      <c r="NQ5" s="340">
        <f>IF($I5="Percentage of Cash Flow",IF($E5&gt;NQ$3-1,(('Operating Pro Forma'!$AG$59-'Operating Pro Forma'!$AG$62)/12)*'Debt Service'!$F5),IF($E5&gt;NQ$3-1,$H5,0))</f>
        <v>0</v>
      </c>
      <c r="NR5" s="340">
        <f>IF($I5="Percentage of Cash Flow",IF($E5&gt;NR$3-1,(('Operating Pro Forma'!$AG$59-'Operating Pro Forma'!$AG$62)/12)*'Debt Service'!$F5),IF($E5&gt;NR$3-1,$H5,0))</f>
        <v>0</v>
      </c>
      <c r="NS5" s="340">
        <f>IF($I5="Percentage of Cash Flow",IF($E5&gt;NS$3-1,(('Operating Pro Forma'!$AG$59-'Operating Pro Forma'!$AG$62)/12)*'Debt Service'!$F5),IF($E5&gt;NS$3-1,$H5,0))</f>
        <v>0</v>
      </c>
      <c r="NT5" s="340">
        <f>IF($I5="Percentage of Cash Flow",IF($E5&gt;NT$3-1,(('Operating Pro Forma'!$AG$59-'Operating Pro Forma'!$AG$62)/12)*'Debt Service'!$F5),IF($E5&gt;NT$3-1,$H5,0))</f>
        <v>0</v>
      </c>
      <c r="NU5" s="340">
        <f>IF($I5="Percentage of Cash Flow",IF($E5&gt;NU$3-1,(('Operating Pro Forma'!$AG$59-'Operating Pro Forma'!$AG$62)/12)*'Debt Service'!$F5),IF($E5&gt;NU$3-1,$H5,0))</f>
        <v>0</v>
      </c>
      <c r="NV5" s="340">
        <f>IF($I5="Percentage of Cash Flow",IF($E5&gt;NV$3-1,(('Operating Pro Forma'!$AG$59-'Operating Pro Forma'!$AG$62)/12)*'Debt Service'!$F5),IF($E5&gt;NV$3-1,$H5,0))</f>
        <v>0</v>
      </c>
      <c r="NW5" s="340">
        <f>IF($I5="Percentage of Cash Flow",IF($E5&gt;NW$3-1,(('Operating Pro Forma'!$AG$59-'Operating Pro Forma'!$AG$62)/12)*'Debt Service'!$F5),IF($E5&gt;NW$3-1,$H5,0))</f>
        <v>0</v>
      </c>
      <c r="NX5" s="340">
        <f>IF($I5="Percentage of Cash Flow",IF($E5&gt;NX$3-1,(('Operating Pro Forma'!$AG$59-'Operating Pro Forma'!$AG$62)/12)*'Debt Service'!$F5),IF($E5&gt;NX$3-1,$H5,0))</f>
        <v>0</v>
      </c>
      <c r="NY5" s="338">
        <f t="shared" ref="NY5:NY15" si="28">SUMIF(NM5:NX5,"&gt;0")</f>
        <v>0</v>
      </c>
      <c r="NZ5" s="340">
        <f>IF($I5="Percentage of Cash Flow",IF($E5&gt;NZ$3-1,(('Operating Pro Forma'!$AH$59-'Operating Pro Forma'!$AH$62)/12)*'Debt Service'!$F5),IF($E5&gt;NZ$3-1,$H5,0))</f>
        <v>0</v>
      </c>
      <c r="OA5" s="340">
        <f>IF($I5="Percentage of Cash Flow",IF($E5&gt;OA$3-1,(('Operating Pro Forma'!$AH$59-'Operating Pro Forma'!$AH$62)/12)*'Debt Service'!$F5),IF($E5&gt;OA$3-1,$H5,0))</f>
        <v>0</v>
      </c>
      <c r="OB5" s="340">
        <f>IF($I5="Percentage of Cash Flow",IF($E5&gt;OB$3-1,(('Operating Pro Forma'!$AH$59-'Operating Pro Forma'!$AH$62)/12)*'Debt Service'!$F5),IF($E5&gt;OB$3-1,$H5,0))</f>
        <v>0</v>
      </c>
      <c r="OC5" s="340">
        <f>IF($I5="Percentage of Cash Flow",IF($E5&gt;OC$3-1,(('Operating Pro Forma'!$AH$59-'Operating Pro Forma'!$AH$62)/12)*'Debt Service'!$F5),IF($E5&gt;OC$3-1,$H5,0))</f>
        <v>0</v>
      </c>
      <c r="OD5" s="340">
        <f>IF($I5="Percentage of Cash Flow",IF($E5&gt;OD$3-1,(('Operating Pro Forma'!$AH$59-'Operating Pro Forma'!$AH$62)/12)*'Debt Service'!$F5),IF($E5&gt;OD$3-1,$H5,0))</f>
        <v>0</v>
      </c>
      <c r="OE5" s="340">
        <f>IF($I5="Percentage of Cash Flow",IF($E5&gt;OE$3-1,(('Operating Pro Forma'!$AH$59-'Operating Pro Forma'!$AH$62)/12)*'Debt Service'!$F5),IF($E5&gt;OE$3-1,$H5,0))</f>
        <v>0</v>
      </c>
      <c r="OF5" s="340">
        <f>IF($I5="Percentage of Cash Flow",IF($E5&gt;OF$3-1,(('Operating Pro Forma'!$AH$59-'Operating Pro Forma'!$AH$62)/12)*'Debt Service'!$F5),IF($E5&gt;OF$3-1,$H5,0))</f>
        <v>0</v>
      </c>
      <c r="OG5" s="340">
        <f>IF($I5="Percentage of Cash Flow",IF($E5&gt;OG$3-1,(('Operating Pro Forma'!$AH$59-'Operating Pro Forma'!$AH$62)/12)*'Debt Service'!$F5),IF($E5&gt;OG$3-1,$H5,0))</f>
        <v>0</v>
      </c>
      <c r="OH5" s="340">
        <f>IF($I5="Percentage of Cash Flow",IF($E5&gt;OH$3-1,(('Operating Pro Forma'!$AH$59-'Operating Pro Forma'!$AH$62)/12)*'Debt Service'!$F5),IF($E5&gt;OH$3-1,$H5,0))</f>
        <v>0</v>
      </c>
      <c r="OI5" s="340">
        <f>IF($I5="Percentage of Cash Flow",IF($E5&gt;OI$3-1,(('Operating Pro Forma'!$AH$59-'Operating Pro Forma'!$AH$62)/12)*'Debt Service'!$F5),IF($E5&gt;OI$3-1,$H5,0))</f>
        <v>0</v>
      </c>
      <c r="OJ5" s="340">
        <f>IF($I5="Percentage of Cash Flow",IF($E5&gt;OJ$3-1,(('Operating Pro Forma'!$AH$59-'Operating Pro Forma'!$AH$62)/12)*'Debt Service'!$F5),IF($E5&gt;OJ$3-1,$H5,0))</f>
        <v>0</v>
      </c>
      <c r="OK5" s="340">
        <f>IF($I5="Percentage of Cash Flow",IF($E5&gt;OK$3-1,(('Operating Pro Forma'!$AH$59-'Operating Pro Forma'!$AH$62)/12)*'Debt Service'!$F5),IF($E5&gt;OK$3-1,$H5,0))</f>
        <v>0</v>
      </c>
      <c r="OL5" s="338">
        <f t="shared" ref="OL5:OL15" si="29">SUMIF(NZ5:OK5,"&gt;0")</f>
        <v>0</v>
      </c>
    </row>
    <row r="6" spans="1:402" x14ac:dyDescent="0.3">
      <c r="A6" s="229">
        <f>'Funding Sources'!A6</f>
        <v>0</v>
      </c>
      <c r="B6" s="230">
        <f>'Funding Sources'!B6:C6</f>
        <v>0</v>
      </c>
      <c r="C6" s="231">
        <f>'Funding Sources'!G6</f>
        <v>0</v>
      </c>
      <c r="D6" s="233"/>
      <c r="E6" s="234"/>
      <c r="F6" s="235"/>
      <c r="G6" s="231">
        <f t="shared" si="0"/>
        <v>0</v>
      </c>
      <c r="H6" s="233"/>
      <c r="I6" s="234"/>
      <c r="J6" s="236"/>
      <c r="M6" s="337">
        <f>IF($I6="Percentage of Cash Flow",IF($E6&gt;M$3-1,(('Operating Pro Forma'!$E$59-'Operating Pro Forma'!$E$62)/12)*'Debt Service'!$F6),IF($E6&gt;M$3-1,$H6,0))</f>
        <v>0</v>
      </c>
      <c r="N6" s="337">
        <f>IF($I6="Percentage of Cash Flow",IF($E6&gt;N$3-1,(('Operating Pro Forma'!$E$59-'Operating Pro Forma'!$E$62)/12)*'Debt Service'!$F6),IF($E6&gt;N$3-1,$H6,0))</f>
        <v>0</v>
      </c>
      <c r="O6" s="337">
        <f>IF($I6="Percentage of Cash Flow",IF($E6&gt;O$3-1,(('Operating Pro Forma'!$E$59-'Operating Pro Forma'!$E$62)/12)*'Debt Service'!$F6),IF($E6&gt;O$3-1,$H6,0))</f>
        <v>0</v>
      </c>
      <c r="P6" s="337">
        <f>IF($I6="Percentage of Cash Flow",IF($E6&gt;P$3-1,(('Operating Pro Forma'!$E$59-'Operating Pro Forma'!$E$62)/12)*'Debt Service'!$F6),IF($E6&gt;P$3-1,$H6,0))</f>
        <v>0</v>
      </c>
      <c r="Q6" s="337">
        <f>IF($I6="Percentage of Cash Flow",IF($E6&gt;Q$3-1,(('Operating Pro Forma'!$E$59-'Operating Pro Forma'!$E$62)/12)*'Debt Service'!$F6),IF($E6&gt;Q$3-1,$H6,0))</f>
        <v>0</v>
      </c>
      <c r="R6" s="337">
        <f>IF($I6="Percentage of Cash Flow",IF($E6&gt;R$3-1,(('Operating Pro Forma'!$E$59-'Operating Pro Forma'!$E$62)/12)*'Debt Service'!$F6),IF($E6&gt;R$3-1,$H6,0))</f>
        <v>0</v>
      </c>
      <c r="S6" s="337">
        <f>IF($I6="Percentage of Cash Flow",IF($E6&gt;S$3-1,(('Operating Pro Forma'!$E$59-'Operating Pro Forma'!$E$62)/12)*'Debt Service'!$F6),IF($E6&gt;S$3-1,$H6,0))</f>
        <v>0</v>
      </c>
      <c r="T6" s="337">
        <f>IF($I6="Percentage of Cash Flow",IF($E6&gt;T$3-1,(('Operating Pro Forma'!$E$59-'Operating Pro Forma'!$E$62)/12)*'Debt Service'!$F6),IF($E6&gt;T$3-1,$H6,0))</f>
        <v>0</v>
      </c>
      <c r="U6" s="337">
        <f>IF($I6="Percentage of Cash Flow",IF($E6&gt;U$3-1,(('Operating Pro Forma'!$E$59-'Operating Pro Forma'!$E$62)/12)*'Debt Service'!$F6),IF($E6&gt;U$3-1,$H6,0))</f>
        <v>0</v>
      </c>
      <c r="V6" s="337">
        <f>IF($I6="Percentage of Cash Flow",IF($E6&gt;V$3-1,(('Operating Pro Forma'!$E$59-'Operating Pro Forma'!$E$62)/12)*'Debt Service'!$F6),IF($E6&gt;V$3-1,$H6,0))</f>
        <v>0</v>
      </c>
      <c r="W6" s="337">
        <f>IF($I6="Percentage of Cash Flow",IF($E6&gt;W$3-1,(('Operating Pro Forma'!$E$59-'Operating Pro Forma'!$E$62)/12)*'Debt Service'!$F6),IF($E6&gt;W$3-1,$H6,0))</f>
        <v>0</v>
      </c>
      <c r="X6" s="337">
        <f>IF($I6="Percentage of Cash Flow",IF($E6&gt;X$3-1,(('Operating Pro Forma'!$E$59-'Operating Pro Forma'!$E$62)/12)*'Debt Service'!$F6),IF($E6&gt;X$3-1,$H6,0))</f>
        <v>0</v>
      </c>
      <c r="Y6" s="338">
        <f t="shared" si="1"/>
        <v>0</v>
      </c>
      <c r="Z6" s="339">
        <f>IF($I6="Percentage of Cash Flow",IF($E6&gt;Z$3-1,(('Operating Pro Forma'!$F$59-'Operating Pro Forma'!$F$62)/12)*'Debt Service'!$F6),IF($E6&gt;Z$3-1,$H6,0))</f>
        <v>0</v>
      </c>
      <c r="AA6" s="339">
        <f>IF($I6="Percentage of Cash Flow",IF($E6&gt;AA$3-1,(('Operating Pro Forma'!$F$59-'Operating Pro Forma'!$F$62)/12)*'Debt Service'!$F6),IF($E6&gt;AA$3-1,$H6,0))</f>
        <v>0</v>
      </c>
      <c r="AB6" s="339">
        <f>IF($I6="Percentage of Cash Flow",IF($E6&gt;AB$3-1,(('Operating Pro Forma'!$F$59-'Operating Pro Forma'!$F$62)/12)*'Debt Service'!$F6),IF($E6&gt;AB$3-1,$H6,0))</f>
        <v>0</v>
      </c>
      <c r="AC6" s="339">
        <f>IF($I6="Percentage of Cash Flow",IF($E6&gt;AC$3-1,(('Operating Pro Forma'!$F$59-'Operating Pro Forma'!$F$62)/12)*'Debt Service'!$F6),IF($E6&gt;AC$3-1,$H6,0))</f>
        <v>0</v>
      </c>
      <c r="AD6" s="339">
        <f>IF($I6="Percentage of Cash Flow",IF($E6&gt;AD$3-1,(('Operating Pro Forma'!$F$59-'Operating Pro Forma'!$F$62)/12)*'Debt Service'!$F6),IF($E6&gt;AD$3-1,$H6,0))</f>
        <v>0</v>
      </c>
      <c r="AE6" s="339">
        <f>IF($I6="Percentage of Cash Flow",IF($E6&gt;AE$3-1,(('Operating Pro Forma'!$F$59-'Operating Pro Forma'!$F$62)/12)*'Debt Service'!$F6),IF($E6&gt;AE$3-1,$H6,0))</f>
        <v>0</v>
      </c>
      <c r="AF6" s="339">
        <f>IF($I6="Percentage of Cash Flow",IF($E6&gt;AF$3-1,(('Operating Pro Forma'!$F$59-'Operating Pro Forma'!$F$62)/12)*'Debt Service'!$F6),IF($E6&gt;AF$3-1,$H6,0))</f>
        <v>0</v>
      </c>
      <c r="AG6" s="339">
        <f>IF($I6="Percentage of Cash Flow",IF($E6&gt;AG$3-1,(('Operating Pro Forma'!$F$59-'Operating Pro Forma'!$F$62)/12)*'Debt Service'!$F6),IF($E6&gt;AG$3-1,$H6,0))</f>
        <v>0</v>
      </c>
      <c r="AH6" s="339">
        <f>IF($I6="Percentage of Cash Flow",IF($E6&gt;AH$3-1,(('Operating Pro Forma'!$F$59-'Operating Pro Forma'!$F$62)/12)*'Debt Service'!$F6),IF($E6&gt;AH$3-1,$H6,0))</f>
        <v>0</v>
      </c>
      <c r="AI6" s="339">
        <f>IF($I6="Percentage of Cash Flow",IF($E6&gt;AI$3-1,(('Operating Pro Forma'!$F$59-'Operating Pro Forma'!$F$62)/12)*'Debt Service'!$F6),IF($E6&gt;AI$3-1,$H6,0))</f>
        <v>0</v>
      </c>
      <c r="AJ6" s="339">
        <f>IF($I6="Percentage of Cash Flow",IF($E6&gt;AJ$3-1,(('Operating Pro Forma'!$F$59-'Operating Pro Forma'!$F$62)/12)*'Debt Service'!$F6),IF($E6&gt;AJ$3-1,$H6,0))</f>
        <v>0</v>
      </c>
      <c r="AK6" s="339">
        <f>IF($I6="Percentage of Cash Flow",IF($E6&gt;AK$3-1,(('Operating Pro Forma'!$F$59-'Operating Pro Forma'!$F$62)/12)*'Debt Service'!$F6),IF($E6&gt;AK$3-1,$H6,0))</f>
        <v>0</v>
      </c>
      <c r="AL6" s="338">
        <f t="shared" si="2"/>
        <v>0</v>
      </c>
      <c r="AM6" s="339">
        <f>IF($I6="Percentage of Cash Flow",IF($E6&gt;AM$3-1,(('Operating Pro Forma'!$G$59-'Operating Pro Forma'!$G$62)/12)*'Debt Service'!$F6),IF($E6&gt;AM$3-1,$H6,0))</f>
        <v>0</v>
      </c>
      <c r="AN6" s="339">
        <f>IF($I6="Percentage of Cash Flow",IF($E6&gt;AN$3-1,(('Operating Pro Forma'!$G$59-'Operating Pro Forma'!$G$62)/12)*'Debt Service'!$F6),IF($E6&gt;AN$3-1,$H6,0))</f>
        <v>0</v>
      </c>
      <c r="AO6" s="339">
        <f>IF($I6="Percentage of Cash Flow",IF($E6&gt;AO$3-1,(('Operating Pro Forma'!$G$59-'Operating Pro Forma'!$G$62)/12)*'Debt Service'!$F6),IF($E6&gt;AO$3-1,$H6,0))</f>
        <v>0</v>
      </c>
      <c r="AP6" s="339">
        <f>IF($I6="Percentage of Cash Flow",IF($E6&gt;AP$3-1,(('Operating Pro Forma'!$G$59-'Operating Pro Forma'!$G$62)/12)*'Debt Service'!$F6),IF($E6&gt;AP$3-1,$H6,0))</f>
        <v>0</v>
      </c>
      <c r="AQ6" s="339">
        <f>IF($I6="Percentage of Cash Flow",IF($E6&gt;AQ$3-1,(('Operating Pro Forma'!$G$59-'Operating Pro Forma'!$G$62)/12)*'Debt Service'!$F6),IF($E6&gt;AQ$3-1,$H6,0))</f>
        <v>0</v>
      </c>
      <c r="AR6" s="339">
        <f>IF($I6="Percentage of Cash Flow",IF($E6&gt;AR$3-1,(('Operating Pro Forma'!$G$59-'Operating Pro Forma'!$G$62)/12)*'Debt Service'!$F6),IF($E6&gt;AR$3-1,$H6,0))</f>
        <v>0</v>
      </c>
      <c r="AS6" s="339">
        <f>IF($I6="Percentage of Cash Flow",IF($E6&gt;AS$3-1,(('Operating Pro Forma'!$G$59-'Operating Pro Forma'!$G$62)/12)*'Debt Service'!$F6),IF($E6&gt;AS$3-1,$H6,0))</f>
        <v>0</v>
      </c>
      <c r="AT6" s="339">
        <f>IF($I6="Percentage of Cash Flow",IF($E6&gt;AT$3-1,(('Operating Pro Forma'!$G$59-'Operating Pro Forma'!$G$62)/12)*'Debt Service'!$F6),IF($E6&gt;AT$3-1,$H6,0))</f>
        <v>0</v>
      </c>
      <c r="AU6" s="339">
        <f>IF($I6="Percentage of Cash Flow",IF($E6&gt;AU$3-1,(('Operating Pro Forma'!$G$59-'Operating Pro Forma'!$G$62)/12)*'Debt Service'!$F6),IF($E6&gt;AU$3-1,$H6,0))</f>
        <v>0</v>
      </c>
      <c r="AV6" s="339">
        <f>IF($I6="Percentage of Cash Flow",IF($E6&gt;AV$3-1,(('Operating Pro Forma'!$G$59-'Operating Pro Forma'!$G$62)/12)*'Debt Service'!$F6),IF($E6&gt;AV$3-1,$H6,0))</f>
        <v>0</v>
      </c>
      <c r="AW6" s="339">
        <f>IF($I6="Percentage of Cash Flow",IF($E6&gt;AW$3-1,(('Operating Pro Forma'!$G$59-'Operating Pro Forma'!$G$62)/12)*'Debt Service'!$F6),IF($E6&gt;AW$3-1,$H6,0))</f>
        <v>0</v>
      </c>
      <c r="AX6" s="339">
        <f>IF($I6="Percentage of Cash Flow",IF($E6&gt;AX$3-1,(('Operating Pro Forma'!$G$59-'Operating Pro Forma'!$G$62)/12)*'Debt Service'!$F6),IF($E6&gt;AX$3-1,$H6,0))</f>
        <v>0</v>
      </c>
      <c r="AY6" s="338">
        <f t="shared" si="3"/>
        <v>0</v>
      </c>
      <c r="AZ6" s="339">
        <f>IF($I6="Percentage of Cash Flow",IF($E6&gt;AZ$3-1,(('Operating Pro Forma'!$H$59-'Operating Pro Forma'!$H$62)/12)*'Debt Service'!$F6),IF($E6&gt;AZ$3-1,$H6,0))</f>
        <v>0</v>
      </c>
      <c r="BA6" s="339">
        <f>IF($I6="Percentage of Cash Flow",IF($E6&gt;BA$3-1,(('Operating Pro Forma'!$H$59-'Operating Pro Forma'!$H$62)/12)*'Debt Service'!$F6),IF($E6&gt;BA$3-1,$H6,0))</f>
        <v>0</v>
      </c>
      <c r="BB6" s="339">
        <f>IF($I6="Percentage of Cash Flow",IF($E6&gt;BB$3-1,(('Operating Pro Forma'!$H$59-'Operating Pro Forma'!$H$62)/12)*'Debt Service'!$F6),IF($E6&gt;BB$3-1,$H6,0))</f>
        <v>0</v>
      </c>
      <c r="BC6" s="339">
        <f>IF($I6="Percentage of Cash Flow",IF($E6&gt;BC$3-1,(('Operating Pro Forma'!$H$59-'Operating Pro Forma'!$H$62)/12)*'Debt Service'!$F6),IF($E6&gt;BC$3-1,$H6,0))</f>
        <v>0</v>
      </c>
      <c r="BD6" s="339">
        <f>IF($I6="Percentage of Cash Flow",IF($E6&gt;BD$3-1,(('Operating Pro Forma'!$H$59-'Operating Pro Forma'!$H$62)/12)*'Debt Service'!$F6),IF($E6&gt;BD$3-1,$H6,0))</f>
        <v>0</v>
      </c>
      <c r="BE6" s="339">
        <f>IF($I6="Percentage of Cash Flow",IF($E6&gt;BE$3-1,(('Operating Pro Forma'!$H$59-'Operating Pro Forma'!$H$62)/12)*'Debt Service'!$F6),IF($E6&gt;BE$3-1,$H6,0))</f>
        <v>0</v>
      </c>
      <c r="BF6" s="339">
        <f>IF($I6="Percentage of Cash Flow",IF($E6&gt;BF$3-1,(('Operating Pro Forma'!$H$59-'Operating Pro Forma'!$H$62)/12)*'Debt Service'!$F6),IF($E6&gt;BF$3-1,$H6,0))</f>
        <v>0</v>
      </c>
      <c r="BG6" s="339">
        <f>IF($I6="Percentage of Cash Flow",IF($E6&gt;BG$3-1,(('Operating Pro Forma'!$H$59-'Operating Pro Forma'!$H$62)/12)*'Debt Service'!$F6),IF($E6&gt;BG$3-1,$H6,0))</f>
        <v>0</v>
      </c>
      <c r="BH6" s="339">
        <f>IF($I6="Percentage of Cash Flow",IF($E6&gt;BH$3-1,(('Operating Pro Forma'!$H$59-'Operating Pro Forma'!$H$62)/12)*'Debt Service'!$F6),IF($E6&gt;BH$3-1,$H6,0))</f>
        <v>0</v>
      </c>
      <c r="BI6" s="339">
        <f>IF($I6="Percentage of Cash Flow",IF($E6&gt;BI$3-1,(('Operating Pro Forma'!$H$59-'Operating Pro Forma'!$H$62)/12)*'Debt Service'!$F6),IF($E6&gt;BI$3-1,$H6,0))</f>
        <v>0</v>
      </c>
      <c r="BJ6" s="339">
        <f>IF($I6="Percentage of Cash Flow",IF($E6&gt;BJ$3-1,(('Operating Pro Forma'!$H$59-'Operating Pro Forma'!$H$62)/12)*'Debt Service'!$F6),IF($E6&gt;BJ$3-1,$H6,0))</f>
        <v>0</v>
      </c>
      <c r="BK6" s="339">
        <f>IF($I6="Percentage of Cash Flow",IF($E6&gt;BK$3-1,(('Operating Pro Forma'!$H$59-'Operating Pro Forma'!$H$62)/12)*'Debt Service'!$F6),IF($E6&gt;BK$3-1,$H6,0))</f>
        <v>0</v>
      </c>
      <c r="BL6" s="338">
        <f t="shared" si="4"/>
        <v>0</v>
      </c>
      <c r="BM6" s="339">
        <f>IF($I6="Percentage of Cash Flow",IF($E6&gt;BM$3-1,(('Operating Pro Forma'!$I$59-'Operating Pro Forma'!$I$62)/12)*'Debt Service'!$F6),IF($E6&gt;BM$3-1,$H6,0))</f>
        <v>0</v>
      </c>
      <c r="BN6" s="339">
        <f>IF($I6="Percentage of Cash Flow",IF($E6&gt;BN$3-1,(('Operating Pro Forma'!$I$59-'Operating Pro Forma'!$I$62)/12)*'Debt Service'!$F6),IF($E6&gt;BN$3-1,$H6,0))</f>
        <v>0</v>
      </c>
      <c r="BO6" s="339">
        <f>IF($I6="Percentage of Cash Flow",IF($E6&gt;BO$3-1,(('Operating Pro Forma'!$I$59-'Operating Pro Forma'!$I$62)/12)*'Debt Service'!$F6),IF($E6&gt;BO$3-1,$H6,0))</f>
        <v>0</v>
      </c>
      <c r="BP6" s="339">
        <f>IF($I6="Percentage of Cash Flow",IF($E6&gt;BP$3-1,(('Operating Pro Forma'!$I$59-'Operating Pro Forma'!$I$62)/12)*'Debt Service'!$F6),IF($E6&gt;BP$3-1,$H6,0))</f>
        <v>0</v>
      </c>
      <c r="BQ6" s="339">
        <f>IF($I6="Percentage of Cash Flow",IF($E6&gt;BQ$3-1,(('Operating Pro Forma'!$I$59-'Operating Pro Forma'!$I$62)/12)*'Debt Service'!$F6),IF($E6&gt;BQ$3-1,$H6,0))</f>
        <v>0</v>
      </c>
      <c r="BR6" s="339">
        <f>IF($I6="Percentage of Cash Flow",IF($E6&gt;BR$3-1,(('Operating Pro Forma'!$I$59-'Operating Pro Forma'!$I$62)/12)*'Debt Service'!$F6),IF($E6&gt;BR$3-1,$H6,0))</f>
        <v>0</v>
      </c>
      <c r="BS6" s="339">
        <f>IF($I6="Percentage of Cash Flow",IF($E6&gt;BS$3-1,(('Operating Pro Forma'!$I$59-'Operating Pro Forma'!$I$62)/12)*'Debt Service'!$F6),IF($E6&gt;BS$3-1,$H6,0))</f>
        <v>0</v>
      </c>
      <c r="BT6" s="339">
        <f>IF($I6="Percentage of Cash Flow",IF($E6&gt;BT$3-1,(('Operating Pro Forma'!$I$59-'Operating Pro Forma'!$I$62)/12)*'Debt Service'!$F6),IF($E6&gt;BT$3-1,$H6,0))</f>
        <v>0</v>
      </c>
      <c r="BU6" s="339">
        <f>IF($I6="Percentage of Cash Flow",IF($E6&gt;BU$3-1,(('Operating Pro Forma'!$I$59-'Operating Pro Forma'!$I$62)/12)*'Debt Service'!$F6),IF($E6&gt;BU$3-1,$H6,0))</f>
        <v>0</v>
      </c>
      <c r="BV6" s="339">
        <f>IF($I6="Percentage of Cash Flow",IF($E6&gt;BV$3-1,(('Operating Pro Forma'!$I$59-'Operating Pro Forma'!$I$62)/12)*'Debt Service'!$F6),IF($E6&gt;BV$3-1,$H6,0))</f>
        <v>0</v>
      </c>
      <c r="BW6" s="339">
        <f>IF($I6="Percentage of Cash Flow",IF($E6&gt;BW$3-1,(('Operating Pro Forma'!$I$59-'Operating Pro Forma'!$I$62)/12)*'Debt Service'!$F6),IF($E6&gt;BW$3-1,$H6,0))</f>
        <v>0</v>
      </c>
      <c r="BX6" s="339">
        <f>IF($I6="Percentage of Cash Flow",IF($E6&gt;BX$3-1,(('Operating Pro Forma'!$I$59-'Operating Pro Forma'!$I$62)/12)*'Debt Service'!$F6),IF($E6&gt;BX$3-1,$H6,0))</f>
        <v>0</v>
      </c>
      <c r="BY6" s="338">
        <f t="shared" si="5"/>
        <v>0</v>
      </c>
      <c r="BZ6" s="339">
        <f>IF($I6="Percentage of Cash Flow",IF($E6&gt;BZ$3-1,(('Operating Pro Forma'!$J$59-'Operating Pro Forma'!$J$62)/12)*'Debt Service'!$F6),IF($E6&gt;BZ$3-1,$H6,0))</f>
        <v>0</v>
      </c>
      <c r="CA6" s="339">
        <f>IF($I6="Percentage of Cash Flow",IF($E6&gt;CA$3-1,(('Operating Pro Forma'!$J$59-'Operating Pro Forma'!$J$62)/12)*'Debt Service'!$F6),IF($E6&gt;CA$3-1,$H6,0))</f>
        <v>0</v>
      </c>
      <c r="CB6" s="339">
        <f>IF($I6="Percentage of Cash Flow",IF($E6&gt;CB$3-1,(('Operating Pro Forma'!$J$59-'Operating Pro Forma'!$J$62)/12)*'Debt Service'!$F6),IF($E6&gt;CB$3-1,$H6,0))</f>
        <v>0</v>
      </c>
      <c r="CC6" s="339">
        <f>IF($I6="Percentage of Cash Flow",IF($E6&gt;CC$3-1,(('Operating Pro Forma'!$J$59-'Operating Pro Forma'!$J$62)/12)*'Debt Service'!$F6),IF($E6&gt;CC$3-1,$H6,0))</f>
        <v>0</v>
      </c>
      <c r="CD6" s="339">
        <f>IF($I6="Percentage of Cash Flow",IF($E6&gt;CD$3-1,(('Operating Pro Forma'!$J$59-'Operating Pro Forma'!$J$62)/12)*'Debt Service'!$F6),IF($E6&gt;CD$3-1,$H6,0))</f>
        <v>0</v>
      </c>
      <c r="CE6" s="339">
        <f>IF($I6="Percentage of Cash Flow",IF($E6&gt;CE$3-1,(('Operating Pro Forma'!$J$59-'Operating Pro Forma'!$J$62)/12)*'Debt Service'!$F6),IF($E6&gt;CE$3-1,$H6,0))</f>
        <v>0</v>
      </c>
      <c r="CF6" s="339">
        <f>IF($I6="Percentage of Cash Flow",IF($E6&gt;CF$3-1,(('Operating Pro Forma'!$J$59-'Operating Pro Forma'!$J$62)/12)*'Debt Service'!$F6),IF($E6&gt;CF$3-1,$H6,0))</f>
        <v>0</v>
      </c>
      <c r="CG6" s="339">
        <f>IF($I6="Percentage of Cash Flow",IF($E6&gt;CG$3-1,(('Operating Pro Forma'!$J$59-'Operating Pro Forma'!$J$62)/12)*'Debt Service'!$F6),IF($E6&gt;CG$3-1,$H6,0))</f>
        <v>0</v>
      </c>
      <c r="CH6" s="339">
        <f>IF($I6="Percentage of Cash Flow",IF($E6&gt;CH$3-1,(('Operating Pro Forma'!$J$59-'Operating Pro Forma'!$J$62)/12)*'Debt Service'!$F6),IF($E6&gt;CH$3-1,$H6,0))</f>
        <v>0</v>
      </c>
      <c r="CI6" s="339">
        <f>IF($I6="Percentage of Cash Flow",IF($E6&gt;CI$3-1,(('Operating Pro Forma'!$J$59-'Operating Pro Forma'!$J$62)/12)*'Debt Service'!$F6),IF($E6&gt;CI$3-1,$H6,0))</f>
        <v>0</v>
      </c>
      <c r="CJ6" s="339">
        <f>IF($I6="Percentage of Cash Flow",IF($E6&gt;CJ$3-1,(('Operating Pro Forma'!$J$59-'Operating Pro Forma'!$J$62)/12)*'Debt Service'!$F6),IF($E6&gt;CJ$3-1,$H6,0))</f>
        <v>0</v>
      </c>
      <c r="CK6" s="339">
        <f>IF($I6="Percentage of Cash Flow",IF($E6&gt;CK$3-1,(('Operating Pro Forma'!$J$59-'Operating Pro Forma'!$J$62)/12)*'Debt Service'!$F6),IF($E6&gt;CK$3-1,$H6,0))</f>
        <v>0</v>
      </c>
      <c r="CL6" s="338">
        <f t="shared" si="6"/>
        <v>0</v>
      </c>
      <c r="CM6" s="339">
        <f>IF($I6="Percentage of Cash Flow",IF($E6&gt;CM$3-1,(('Operating Pro Forma'!$K$59-'Operating Pro Forma'!$K$62)/12)*'Debt Service'!$F6),IF($E6&gt;CM$3-1,$H6,0))</f>
        <v>0</v>
      </c>
      <c r="CN6" s="339">
        <f>IF($I6="Percentage of Cash Flow",IF($E6&gt;CN$3-1,(('Operating Pro Forma'!$K$59-'Operating Pro Forma'!$K$62)/12)*'Debt Service'!$F6),IF($E6&gt;CN$3-1,$H6,0))</f>
        <v>0</v>
      </c>
      <c r="CO6" s="339">
        <f>IF($I6="Percentage of Cash Flow",IF($E6&gt;CO$3-1,(('Operating Pro Forma'!$K$59-'Operating Pro Forma'!$K$62)/12)*'Debt Service'!$F6),IF($E6&gt;CO$3-1,$H6,0))</f>
        <v>0</v>
      </c>
      <c r="CP6" s="339">
        <f>IF($I6="Percentage of Cash Flow",IF($E6&gt;CP$3-1,(('Operating Pro Forma'!$K$59-'Operating Pro Forma'!$K$62)/12)*'Debt Service'!$F6),IF($E6&gt;CP$3-1,$H6,0))</f>
        <v>0</v>
      </c>
      <c r="CQ6" s="339">
        <f>IF($I6="Percentage of Cash Flow",IF($E6&gt;CQ$3-1,(('Operating Pro Forma'!$K$59-'Operating Pro Forma'!$K$62)/12)*'Debt Service'!$F6),IF($E6&gt;CQ$3-1,$H6,0))</f>
        <v>0</v>
      </c>
      <c r="CR6" s="339">
        <f>IF($I6="Percentage of Cash Flow",IF($E6&gt;CR$3-1,(('Operating Pro Forma'!$K$59-'Operating Pro Forma'!$K$62)/12)*'Debt Service'!$F6),IF($E6&gt;CR$3-1,$H6,0))</f>
        <v>0</v>
      </c>
      <c r="CS6" s="339">
        <f>IF($I6="Percentage of Cash Flow",IF($E6&gt;CS$3-1,(('Operating Pro Forma'!$K$59-'Operating Pro Forma'!$K$62)/12)*'Debt Service'!$F6),IF($E6&gt;CS$3-1,$H6,0))</f>
        <v>0</v>
      </c>
      <c r="CT6" s="339">
        <f>IF($I6="Percentage of Cash Flow",IF($E6&gt;CT$3-1,(('Operating Pro Forma'!$K$59-'Operating Pro Forma'!$K$62)/12)*'Debt Service'!$F6),IF($E6&gt;CT$3-1,$H6,0))</f>
        <v>0</v>
      </c>
      <c r="CU6" s="339">
        <f>IF($I6="Percentage of Cash Flow",IF($E6&gt;CU$3-1,(('Operating Pro Forma'!$K$59-'Operating Pro Forma'!$K$62)/12)*'Debt Service'!$F6),IF($E6&gt;CU$3-1,$H6,0))</f>
        <v>0</v>
      </c>
      <c r="CV6" s="339">
        <f>IF($I6="Percentage of Cash Flow",IF($E6&gt;CV$3-1,(('Operating Pro Forma'!$K$59-'Operating Pro Forma'!$K$62)/12)*'Debt Service'!$F6),IF($E6&gt;CV$3-1,$H6,0))</f>
        <v>0</v>
      </c>
      <c r="CW6" s="339">
        <f>IF($I6="Percentage of Cash Flow",IF($E6&gt;CW$3-1,(('Operating Pro Forma'!$K$59-'Operating Pro Forma'!$K$62)/12)*'Debt Service'!$F6),IF($E6&gt;CW$3-1,$H6,0))</f>
        <v>0</v>
      </c>
      <c r="CX6" s="339">
        <f>IF($I6="Percentage of Cash Flow",IF($E6&gt;CX$3-1,(('Operating Pro Forma'!$K$59-'Operating Pro Forma'!$K$62)/12)*'Debt Service'!$F6),IF($E6&gt;CX$3-1,$H6,0))</f>
        <v>0</v>
      </c>
      <c r="CY6" s="338">
        <f t="shared" si="7"/>
        <v>0</v>
      </c>
      <c r="CZ6" s="339">
        <f>IF($I6="Percentage of Cash Flow",IF($E6&gt;CZ$3-1,(('Operating Pro Forma'!$L$59-'Operating Pro Forma'!$L$62)/12)*'Debt Service'!$F6),IF($E6&gt;CZ$3-1,$H6,0))</f>
        <v>0</v>
      </c>
      <c r="DA6" s="339">
        <f>IF($I6="Percentage of Cash Flow",IF($E6&gt;DA$3-1,(('Operating Pro Forma'!$L$59-'Operating Pro Forma'!$L$62)/12)*'Debt Service'!$F6),IF($E6&gt;DA$3-1,$H6,0))</f>
        <v>0</v>
      </c>
      <c r="DB6" s="339">
        <f>IF($I6="Percentage of Cash Flow",IF($E6&gt;DB$3-1,(('Operating Pro Forma'!$L$59-'Operating Pro Forma'!$L$62)/12)*'Debt Service'!$F6),IF($E6&gt;DB$3-1,$H6,0))</f>
        <v>0</v>
      </c>
      <c r="DC6" s="339">
        <f>IF($I6="Percentage of Cash Flow",IF($E6&gt;DC$3-1,(('Operating Pro Forma'!$L$59-'Operating Pro Forma'!$L$62)/12)*'Debt Service'!$F6),IF($E6&gt;DC$3-1,$H6,0))</f>
        <v>0</v>
      </c>
      <c r="DD6" s="339">
        <f>IF($I6="Percentage of Cash Flow",IF($E6&gt;DD$3-1,(('Operating Pro Forma'!$L$59-'Operating Pro Forma'!$L$62)/12)*'Debt Service'!$F6),IF($E6&gt;DD$3-1,$H6,0))</f>
        <v>0</v>
      </c>
      <c r="DE6" s="339">
        <f>IF($I6="Percentage of Cash Flow",IF($E6&gt;DE$3-1,(('Operating Pro Forma'!$L$59-'Operating Pro Forma'!$L$62)/12)*'Debt Service'!$F6),IF($E6&gt;DE$3-1,$H6,0))</f>
        <v>0</v>
      </c>
      <c r="DF6" s="339">
        <f>IF($I6="Percentage of Cash Flow",IF($E6&gt;DF$3-1,(('Operating Pro Forma'!$L$59-'Operating Pro Forma'!$L$62)/12)*'Debt Service'!$F6),IF($E6&gt;DF$3-1,$H6,0))</f>
        <v>0</v>
      </c>
      <c r="DG6" s="339">
        <f>IF($I6="Percentage of Cash Flow",IF($E6&gt;DG$3-1,(('Operating Pro Forma'!$L$59-'Operating Pro Forma'!$L$62)/12)*'Debt Service'!$F6),IF($E6&gt;DG$3-1,$H6,0))</f>
        <v>0</v>
      </c>
      <c r="DH6" s="339">
        <f>IF($I6="Percentage of Cash Flow",IF($E6&gt;DH$3-1,(('Operating Pro Forma'!$L$59-'Operating Pro Forma'!$L$62)/12)*'Debt Service'!$F6),IF($E6&gt;DH$3-1,$H6,0))</f>
        <v>0</v>
      </c>
      <c r="DI6" s="339">
        <f>IF($I6="Percentage of Cash Flow",IF($E6&gt;DI$3-1,(('Operating Pro Forma'!$L$59-'Operating Pro Forma'!$L$62)/12)*'Debt Service'!$F6),IF($E6&gt;DI$3-1,$H6,0))</f>
        <v>0</v>
      </c>
      <c r="DJ6" s="339">
        <f>IF($I6="Percentage of Cash Flow",IF($E6&gt;DJ$3-1,(('Operating Pro Forma'!$L$59-'Operating Pro Forma'!$L$62)/12)*'Debt Service'!$F6),IF($E6&gt;DJ$3-1,$H6,0))</f>
        <v>0</v>
      </c>
      <c r="DK6" s="339">
        <f>IF($I6="Percentage of Cash Flow",IF($E6&gt;DK$3-1,(('Operating Pro Forma'!$L$59-'Operating Pro Forma'!$L$62)/12)*'Debt Service'!$F6),IF($E6&gt;DK$3-1,$H6,0))</f>
        <v>0</v>
      </c>
      <c r="DL6" s="338">
        <f t="shared" si="8"/>
        <v>0</v>
      </c>
      <c r="DM6" s="339">
        <f>IF($I6="Percentage of Cash Flow",IF($E6&gt;DM$3-1,(('Operating Pro Forma'!$M$59-'Operating Pro Forma'!$M$62)/12)*'Debt Service'!$F6),IF($E6&gt;DM$3-1,$H6,0))</f>
        <v>0</v>
      </c>
      <c r="DN6" s="339">
        <f>IF($I6="Percentage of Cash Flow",IF($E6&gt;DN$3-1,(('Operating Pro Forma'!$M$59-'Operating Pro Forma'!$M$62)/12)*'Debt Service'!$F6),IF($E6&gt;DN$3-1,$H6,0))</f>
        <v>0</v>
      </c>
      <c r="DO6" s="339">
        <f>IF($I6="Percentage of Cash Flow",IF($E6&gt;DO$3-1,(('Operating Pro Forma'!$M$59-'Operating Pro Forma'!$M$62)/12)*'Debt Service'!$F6),IF($E6&gt;DO$3-1,$H6,0))</f>
        <v>0</v>
      </c>
      <c r="DP6" s="339">
        <f>IF($I6="Percentage of Cash Flow",IF($E6&gt;DP$3-1,(('Operating Pro Forma'!$M$59-'Operating Pro Forma'!$M$62)/12)*'Debt Service'!$F6),IF($E6&gt;DP$3-1,$H6,0))</f>
        <v>0</v>
      </c>
      <c r="DQ6" s="339">
        <f>IF($I6="Percentage of Cash Flow",IF($E6&gt;DQ$3-1,(('Operating Pro Forma'!$M$59-'Operating Pro Forma'!$M$62)/12)*'Debt Service'!$F6),IF($E6&gt;DQ$3-1,$H6,0))</f>
        <v>0</v>
      </c>
      <c r="DR6" s="339">
        <f>IF($I6="Percentage of Cash Flow",IF($E6&gt;DR$3-1,(('Operating Pro Forma'!$M$59-'Operating Pro Forma'!$M$62)/12)*'Debt Service'!$F6),IF($E6&gt;DR$3-1,$H6,0))</f>
        <v>0</v>
      </c>
      <c r="DS6" s="339">
        <f>IF($I6="Percentage of Cash Flow",IF($E6&gt;DS$3-1,(('Operating Pro Forma'!$M$59-'Operating Pro Forma'!$M$62)/12)*'Debt Service'!$F6),IF($E6&gt;DS$3-1,$H6,0))</f>
        <v>0</v>
      </c>
      <c r="DT6" s="339">
        <f>IF($I6="Percentage of Cash Flow",IF($E6&gt;DT$3-1,(('Operating Pro Forma'!$M$59-'Operating Pro Forma'!$M$62)/12)*'Debt Service'!$F6),IF($E6&gt;DT$3-1,$H6,0))</f>
        <v>0</v>
      </c>
      <c r="DU6" s="339">
        <f>IF($I6="Percentage of Cash Flow",IF($E6&gt;DU$3-1,(('Operating Pro Forma'!$M$59-'Operating Pro Forma'!$M$62)/12)*'Debt Service'!$F6),IF($E6&gt;DU$3-1,$H6,0))</f>
        <v>0</v>
      </c>
      <c r="DV6" s="339">
        <f>IF($I6="Percentage of Cash Flow",IF($E6&gt;DV$3-1,(('Operating Pro Forma'!$M$59-'Operating Pro Forma'!$M$62)/12)*'Debt Service'!$F6),IF($E6&gt;DV$3-1,$H6,0))</f>
        <v>0</v>
      </c>
      <c r="DW6" s="339">
        <f>IF($I6="Percentage of Cash Flow",IF($E6&gt;DW$3-1,(('Operating Pro Forma'!$M$59-'Operating Pro Forma'!$M$62)/12)*'Debt Service'!$F6),IF($E6&gt;DW$3-1,$H6,0))</f>
        <v>0</v>
      </c>
      <c r="DX6" s="339">
        <f>IF($I6="Percentage of Cash Flow",IF($E6&gt;DX$3-1,(('Operating Pro Forma'!$M$59-'Operating Pro Forma'!$M$62)/12)*'Debt Service'!$F6),IF($E6&gt;DX$3-1,$H6,0))</f>
        <v>0</v>
      </c>
      <c r="DY6" s="338">
        <f t="shared" si="9"/>
        <v>0</v>
      </c>
      <c r="DZ6" s="339">
        <f>IF($I6="Percentage of Cash Flow",IF($E6&gt;DZ$3-1,(('Operating Pro Forma'!$N$59-'Operating Pro Forma'!$N$62)/12)*'Debt Service'!$F6),IF($E6&gt;DZ$3-1,$H6,0))</f>
        <v>0</v>
      </c>
      <c r="EA6" s="339">
        <f>IF($I6="Percentage of Cash Flow",IF($E6&gt;EA$3-1,(('Operating Pro Forma'!$N$59-'Operating Pro Forma'!$N$62)/12)*'Debt Service'!$F6),IF($E6&gt;EA$3-1,$H6,0))</f>
        <v>0</v>
      </c>
      <c r="EB6" s="339">
        <f>IF($I6="Percentage of Cash Flow",IF($E6&gt;EB$3-1,(('Operating Pro Forma'!$N$59-'Operating Pro Forma'!$N$62)/12)*'Debt Service'!$F6),IF($E6&gt;EB$3-1,$H6,0))</f>
        <v>0</v>
      </c>
      <c r="EC6" s="339">
        <f>IF($I6="Percentage of Cash Flow",IF($E6&gt;EC$3-1,(('Operating Pro Forma'!$N$59-'Operating Pro Forma'!$N$62)/12)*'Debt Service'!$F6),IF($E6&gt;EC$3-1,$H6,0))</f>
        <v>0</v>
      </c>
      <c r="ED6" s="339">
        <f>IF($I6="Percentage of Cash Flow",IF($E6&gt;ED$3-1,(('Operating Pro Forma'!$N$59-'Operating Pro Forma'!$N$62)/12)*'Debt Service'!$F6),IF($E6&gt;ED$3-1,$H6,0))</f>
        <v>0</v>
      </c>
      <c r="EE6" s="339">
        <f>IF($I6="Percentage of Cash Flow",IF($E6&gt;EE$3-1,(('Operating Pro Forma'!$N$59-'Operating Pro Forma'!$N$62)/12)*'Debt Service'!$F6),IF($E6&gt;EE$3-1,$H6,0))</f>
        <v>0</v>
      </c>
      <c r="EF6" s="339">
        <f>IF($I6="Percentage of Cash Flow",IF($E6&gt;EF$3-1,(('Operating Pro Forma'!$N$59-'Operating Pro Forma'!$N$62)/12)*'Debt Service'!$F6),IF($E6&gt;EF$3-1,$H6,0))</f>
        <v>0</v>
      </c>
      <c r="EG6" s="339">
        <f>IF($I6="Percentage of Cash Flow",IF($E6&gt;EG$3-1,(('Operating Pro Forma'!$N$59-'Operating Pro Forma'!$N$62)/12)*'Debt Service'!$F6),IF($E6&gt;EG$3-1,$H6,0))</f>
        <v>0</v>
      </c>
      <c r="EH6" s="339">
        <f>IF($I6="Percentage of Cash Flow",IF($E6&gt;EH$3-1,(('Operating Pro Forma'!$N$59-'Operating Pro Forma'!$N$62)/12)*'Debt Service'!$F6),IF($E6&gt;EH$3-1,$H6,0))</f>
        <v>0</v>
      </c>
      <c r="EI6" s="339">
        <f>IF($I6="Percentage of Cash Flow",IF($E6&gt;EI$3-1,(('Operating Pro Forma'!$N$59-'Operating Pro Forma'!$N$62)/12)*'Debt Service'!$F6),IF($E6&gt;EI$3-1,$H6,0))</f>
        <v>0</v>
      </c>
      <c r="EJ6" s="339">
        <f>IF($I6="Percentage of Cash Flow",IF($E6&gt;EJ$3-1,(('Operating Pro Forma'!$N$59-'Operating Pro Forma'!$N$62)/12)*'Debt Service'!$F6),IF($E6&gt;EJ$3-1,$H6,0))</f>
        <v>0</v>
      </c>
      <c r="EK6" s="339">
        <f>IF($I6="Percentage of Cash Flow",IF($E6&gt;EK$3-1,(('Operating Pro Forma'!$N$59-'Operating Pro Forma'!$N$62)/12)*'Debt Service'!$F6),IF($E6&gt;EK$3-1,$H6,0))</f>
        <v>0</v>
      </c>
      <c r="EL6" s="338">
        <f t="shared" si="10"/>
        <v>0</v>
      </c>
      <c r="EM6" s="339">
        <f>IF($I6="Percentage of Cash Flow",IF($E6&gt;EM$3-1,(('Operating Pro Forma'!$O$59-'Operating Pro Forma'!$O$62)/12)*'Debt Service'!$F6),IF($E6&gt;EM$3-1,$H6,0))</f>
        <v>0</v>
      </c>
      <c r="EN6" s="339">
        <f>IF($I6="Percentage of Cash Flow",IF($E6&gt;EN$3-1,(('Operating Pro Forma'!$O$59-'Operating Pro Forma'!$O$62)/12)*'Debt Service'!$F6),IF($E6&gt;EN$3-1,$H6,0))</f>
        <v>0</v>
      </c>
      <c r="EO6" s="339">
        <f>IF($I6="Percentage of Cash Flow",IF($E6&gt;EO$3-1,(('Operating Pro Forma'!$O$59-'Operating Pro Forma'!$O$62)/12)*'Debt Service'!$F6),IF($E6&gt;EO$3-1,$H6,0))</f>
        <v>0</v>
      </c>
      <c r="EP6" s="339">
        <f>IF($I6="Percentage of Cash Flow",IF($E6&gt;EP$3-1,(('Operating Pro Forma'!$O$59-'Operating Pro Forma'!$O$62)/12)*'Debt Service'!$F6),IF($E6&gt;EP$3-1,$H6,0))</f>
        <v>0</v>
      </c>
      <c r="EQ6" s="339">
        <f>IF($I6="Percentage of Cash Flow",IF($E6&gt;EQ$3-1,(('Operating Pro Forma'!$O$59-'Operating Pro Forma'!$O$62)/12)*'Debt Service'!$F6),IF($E6&gt;EQ$3-1,$H6,0))</f>
        <v>0</v>
      </c>
      <c r="ER6" s="339">
        <f>IF($I6="Percentage of Cash Flow",IF($E6&gt;ER$3-1,(('Operating Pro Forma'!$O$59-'Operating Pro Forma'!$O$62)/12)*'Debt Service'!$F6),IF($E6&gt;ER$3-1,$H6,0))</f>
        <v>0</v>
      </c>
      <c r="ES6" s="339">
        <f>IF($I6="Percentage of Cash Flow",IF($E6&gt;ES$3-1,(('Operating Pro Forma'!$O$59-'Operating Pro Forma'!$O$62)/12)*'Debt Service'!$F6),IF($E6&gt;ES$3-1,$H6,0))</f>
        <v>0</v>
      </c>
      <c r="ET6" s="339">
        <f>IF($I6="Percentage of Cash Flow",IF($E6&gt;ET$3-1,(('Operating Pro Forma'!$O$59-'Operating Pro Forma'!$O$62)/12)*'Debt Service'!$F6),IF($E6&gt;ET$3-1,$H6,0))</f>
        <v>0</v>
      </c>
      <c r="EU6" s="339">
        <f>IF($I6="Percentage of Cash Flow",IF($E6&gt;EU$3-1,(('Operating Pro Forma'!$O$59-'Operating Pro Forma'!$O$62)/12)*'Debt Service'!$F6),IF($E6&gt;EU$3-1,$H6,0))</f>
        <v>0</v>
      </c>
      <c r="EV6" s="339">
        <f>IF($I6="Percentage of Cash Flow",IF($E6&gt;EV$3-1,(('Operating Pro Forma'!$O$59-'Operating Pro Forma'!$O$62)/12)*'Debt Service'!$F6),IF($E6&gt;EV$3-1,$H6,0))</f>
        <v>0</v>
      </c>
      <c r="EW6" s="339">
        <f>IF($I6="Percentage of Cash Flow",IF($E6&gt;EW$3-1,(('Operating Pro Forma'!$O$59-'Operating Pro Forma'!$O$62)/12)*'Debt Service'!$F6),IF($E6&gt;EW$3-1,$H6,0))</f>
        <v>0</v>
      </c>
      <c r="EX6" s="339">
        <f>IF($I6="Percentage of Cash Flow",IF($E6&gt;EX$3-1,(('Operating Pro Forma'!$O$59-'Operating Pro Forma'!$O$62)/12)*'Debt Service'!$F6),IF($E6&gt;EX$3-1,$H6,0))</f>
        <v>0</v>
      </c>
      <c r="EY6" s="338">
        <f t="shared" si="11"/>
        <v>0</v>
      </c>
      <c r="EZ6" s="339">
        <f>IF($I6="Percentage of Cash Flow",IF($E6&gt;EZ$3-1,(('Operating Pro Forma'!$P$59-'Operating Pro Forma'!$P$62)/12)*'Debt Service'!$F6),IF($E6&gt;EZ$3-1,$H6,0))</f>
        <v>0</v>
      </c>
      <c r="FA6" s="339">
        <f>IF($I6="Percentage of Cash Flow",IF($E6&gt;FA$3-1,(('Operating Pro Forma'!$P$59-'Operating Pro Forma'!$P$62)/12)*'Debt Service'!$F6),IF($E6&gt;FA$3-1,$H6,0))</f>
        <v>0</v>
      </c>
      <c r="FB6" s="339">
        <f>IF($I6="Percentage of Cash Flow",IF($E6&gt;FB$3-1,(('Operating Pro Forma'!$P$59-'Operating Pro Forma'!$P$62)/12)*'Debt Service'!$F6),IF($E6&gt;FB$3-1,$H6,0))</f>
        <v>0</v>
      </c>
      <c r="FC6" s="339">
        <f>IF($I6="Percentage of Cash Flow",IF($E6&gt;FC$3-1,(('Operating Pro Forma'!$P$59-'Operating Pro Forma'!$P$62)/12)*'Debt Service'!$F6),IF($E6&gt;FC$3-1,$H6,0))</f>
        <v>0</v>
      </c>
      <c r="FD6" s="339">
        <f>IF($I6="Percentage of Cash Flow",IF($E6&gt;FD$3-1,(('Operating Pro Forma'!$P$59-'Operating Pro Forma'!$P$62)/12)*'Debt Service'!$F6),IF($E6&gt;FD$3-1,$H6,0))</f>
        <v>0</v>
      </c>
      <c r="FE6" s="339">
        <f>IF($I6="Percentage of Cash Flow",IF($E6&gt;FE$3-1,(('Operating Pro Forma'!$P$59-'Operating Pro Forma'!$P$62)/12)*'Debt Service'!$F6),IF($E6&gt;FE$3-1,$H6,0))</f>
        <v>0</v>
      </c>
      <c r="FF6" s="339">
        <f>IF($I6="Percentage of Cash Flow",IF($E6&gt;FF$3-1,(('Operating Pro Forma'!$P$59-'Operating Pro Forma'!$P$62)/12)*'Debt Service'!$F6),IF($E6&gt;FF$3-1,$H6,0))</f>
        <v>0</v>
      </c>
      <c r="FG6" s="339">
        <f>IF($I6="Percentage of Cash Flow",IF($E6&gt;FG$3-1,(('Operating Pro Forma'!$P$59-'Operating Pro Forma'!$P$62)/12)*'Debt Service'!$F6),IF($E6&gt;FG$3-1,$H6,0))</f>
        <v>0</v>
      </c>
      <c r="FH6" s="339">
        <f>IF($I6="Percentage of Cash Flow",IF($E6&gt;FH$3-1,(('Operating Pro Forma'!$P$59-'Operating Pro Forma'!$P$62)/12)*'Debt Service'!$F6),IF($E6&gt;FH$3-1,$H6,0))</f>
        <v>0</v>
      </c>
      <c r="FI6" s="339">
        <f>IF($I6="Percentage of Cash Flow",IF($E6&gt;FI$3-1,(('Operating Pro Forma'!$P$59-'Operating Pro Forma'!$P$62)/12)*'Debt Service'!$F6),IF($E6&gt;FI$3-1,$H6,0))</f>
        <v>0</v>
      </c>
      <c r="FJ6" s="339">
        <f>IF($I6="Percentage of Cash Flow",IF($E6&gt;FJ$3-1,(('Operating Pro Forma'!$P$59-'Operating Pro Forma'!$P$62)/12)*'Debt Service'!$F6),IF($E6&gt;FJ$3-1,$H6,0))</f>
        <v>0</v>
      </c>
      <c r="FK6" s="339">
        <f>IF($I6="Percentage of Cash Flow",IF($E6&gt;FK$3-1,(('Operating Pro Forma'!$P$59-'Operating Pro Forma'!$P$62)/12)*'Debt Service'!$F6),IF($E6&gt;FK$3-1,$H6,0))</f>
        <v>0</v>
      </c>
      <c r="FL6" s="338">
        <f t="shared" si="12"/>
        <v>0</v>
      </c>
      <c r="FM6" s="339">
        <f>IF($I6="Percentage of Cash Flow",IF($E6&gt;FM$3-1,(('Operating Pro Forma'!$Q$59-'Operating Pro Forma'!$Q$62)/12)*'Debt Service'!$F6),IF($E6&gt;FM$3-1,$H6,0))</f>
        <v>0</v>
      </c>
      <c r="FN6" s="339">
        <f>IF($I6="Percentage of Cash Flow",IF($E6&gt;FN$3-1,(('Operating Pro Forma'!$Q$59-'Operating Pro Forma'!$Q$62)/12)*'Debt Service'!$F6),IF($E6&gt;FN$3-1,$H6,0))</f>
        <v>0</v>
      </c>
      <c r="FO6" s="339">
        <f>IF($I6="Percentage of Cash Flow",IF($E6&gt;FO$3-1,(('Operating Pro Forma'!$Q$59-'Operating Pro Forma'!$Q$62)/12)*'Debt Service'!$F6),IF($E6&gt;FO$3-1,$H6,0))</f>
        <v>0</v>
      </c>
      <c r="FP6" s="339">
        <f>IF($I6="Percentage of Cash Flow",IF($E6&gt;FP$3-1,(('Operating Pro Forma'!$Q$59-'Operating Pro Forma'!$Q$62)/12)*'Debt Service'!$F6),IF($E6&gt;FP$3-1,$H6,0))</f>
        <v>0</v>
      </c>
      <c r="FQ6" s="339">
        <f>IF($I6="Percentage of Cash Flow",IF($E6&gt;FQ$3-1,(('Operating Pro Forma'!$Q$59-'Operating Pro Forma'!$Q$62)/12)*'Debt Service'!$F6),IF($E6&gt;FQ$3-1,$H6,0))</f>
        <v>0</v>
      </c>
      <c r="FR6" s="339">
        <f>IF($I6="Percentage of Cash Flow",IF($E6&gt;FR$3-1,(('Operating Pro Forma'!$Q$59-'Operating Pro Forma'!$Q$62)/12)*'Debt Service'!$F6),IF($E6&gt;FR$3-1,$H6,0))</f>
        <v>0</v>
      </c>
      <c r="FS6" s="339">
        <f>IF($I6="Percentage of Cash Flow",IF($E6&gt;FS$3-1,(('Operating Pro Forma'!$Q$59-'Operating Pro Forma'!$Q$62)/12)*'Debt Service'!$F6),IF($E6&gt;FS$3-1,$H6,0))</f>
        <v>0</v>
      </c>
      <c r="FT6" s="339">
        <f>IF($I6="Percentage of Cash Flow",IF($E6&gt;FT$3-1,(('Operating Pro Forma'!$Q$59-'Operating Pro Forma'!$Q$62)/12)*'Debt Service'!$F6),IF($E6&gt;FT$3-1,$H6,0))</f>
        <v>0</v>
      </c>
      <c r="FU6" s="339">
        <f>IF($I6="Percentage of Cash Flow",IF($E6&gt;FU$3-1,(('Operating Pro Forma'!$Q$59-'Operating Pro Forma'!$Q$62)/12)*'Debt Service'!$F6),IF($E6&gt;FU$3-1,$H6,0))</f>
        <v>0</v>
      </c>
      <c r="FV6" s="339">
        <f>IF($I6="Percentage of Cash Flow",IF($E6&gt;FV$3-1,(('Operating Pro Forma'!$Q$59-'Operating Pro Forma'!$Q$62)/12)*'Debt Service'!$F6),IF($E6&gt;FV$3-1,$H6,0))</f>
        <v>0</v>
      </c>
      <c r="FW6" s="339">
        <f>IF($I6="Percentage of Cash Flow",IF($E6&gt;FW$3-1,(('Operating Pro Forma'!$Q$59-'Operating Pro Forma'!$Q$62)/12)*'Debt Service'!$F6),IF($E6&gt;FW$3-1,$H6,0))</f>
        <v>0</v>
      </c>
      <c r="FX6" s="339">
        <f>IF($I6="Percentage of Cash Flow",IF($E6&gt;FX$3-1,(('Operating Pro Forma'!$Q$59-'Operating Pro Forma'!$Q$62)/12)*'Debt Service'!$F6),IF($E6&gt;FX$3-1,$H6,0))</f>
        <v>0</v>
      </c>
      <c r="FY6" s="338">
        <f t="shared" si="13"/>
        <v>0</v>
      </c>
      <c r="FZ6" s="339">
        <f>IF($I6="Percentage of Cash Flow",IF($E6&gt;FZ$3-1,(('Operating Pro Forma'!$R$59-'Operating Pro Forma'!$R$62)/12)*'Debt Service'!$F6),IF($E6&gt;FZ$3-1,$H6,0))</f>
        <v>0</v>
      </c>
      <c r="GA6" s="339">
        <f>IF($I6="Percentage of Cash Flow",IF($E6&gt;GA$3-1,(('Operating Pro Forma'!$R$59-'Operating Pro Forma'!$R$62)/12)*'Debt Service'!$F6),IF($E6&gt;GA$3-1,$H6,0))</f>
        <v>0</v>
      </c>
      <c r="GB6" s="339">
        <f>IF($I6="Percentage of Cash Flow",IF($E6&gt;GB$3-1,(('Operating Pro Forma'!$R$59-'Operating Pro Forma'!$R$62)/12)*'Debt Service'!$F6),IF($E6&gt;GB$3-1,$H6,0))</f>
        <v>0</v>
      </c>
      <c r="GC6" s="339">
        <f>IF($I6="Percentage of Cash Flow",IF($E6&gt;GC$3-1,(('Operating Pro Forma'!$R$59-'Operating Pro Forma'!$R$62)/12)*'Debt Service'!$F6),IF($E6&gt;GC$3-1,$H6,0))</f>
        <v>0</v>
      </c>
      <c r="GD6" s="339">
        <f>IF($I6="Percentage of Cash Flow",IF($E6&gt;GD$3-1,(('Operating Pro Forma'!$R$59-'Operating Pro Forma'!$R$62)/12)*'Debt Service'!$F6),IF($E6&gt;GD$3-1,$H6,0))</f>
        <v>0</v>
      </c>
      <c r="GE6" s="339">
        <f>IF($I6="Percentage of Cash Flow",IF($E6&gt;GE$3-1,(('Operating Pro Forma'!$R$59-'Operating Pro Forma'!$R$62)/12)*'Debt Service'!$F6),IF($E6&gt;GE$3-1,$H6,0))</f>
        <v>0</v>
      </c>
      <c r="GF6" s="339">
        <f>IF($I6="Percentage of Cash Flow",IF($E6&gt;GF$3-1,(('Operating Pro Forma'!$R$59-'Operating Pro Forma'!$R$62)/12)*'Debt Service'!$F6),IF($E6&gt;GF$3-1,$H6,0))</f>
        <v>0</v>
      </c>
      <c r="GG6" s="339">
        <f>IF($I6="Percentage of Cash Flow",IF($E6&gt;GG$3-1,(('Operating Pro Forma'!$R$59-'Operating Pro Forma'!$R$62)/12)*'Debt Service'!$F6),IF($E6&gt;GG$3-1,$H6,0))</f>
        <v>0</v>
      </c>
      <c r="GH6" s="339">
        <f>IF($I6="Percentage of Cash Flow",IF($E6&gt;GH$3-1,(('Operating Pro Forma'!$R$59-'Operating Pro Forma'!$R$62)/12)*'Debt Service'!$F6),IF($E6&gt;GH$3-1,$H6,0))</f>
        <v>0</v>
      </c>
      <c r="GI6" s="339">
        <f>IF($I6="Percentage of Cash Flow",IF($E6&gt;GI$3-1,(('Operating Pro Forma'!$R$59-'Operating Pro Forma'!$R$62)/12)*'Debt Service'!$F6),IF($E6&gt;GI$3-1,$H6,0))</f>
        <v>0</v>
      </c>
      <c r="GJ6" s="339">
        <f>IF($I6="Percentage of Cash Flow",IF($E6&gt;GJ$3-1,(('Operating Pro Forma'!$R$59-'Operating Pro Forma'!$R$62)/12)*'Debt Service'!$F6),IF($E6&gt;GJ$3-1,$H6,0))</f>
        <v>0</v>
      </c>
      <c r="GK6" s="339">
        <f>IF($I6="Percentage of Cash Flow",IF($E6&gt;GK$3-1,(('Operating Pro Forma'!$R$59-'Operating Pro Forma'!$R$62)/12)*'Debt Service'!$F6),IF($E6&gt;GK$3-1,$H6,0))</f>
        <v>0</v>
      </c>
      <c r="GL6" s="338">
        <f t="shared" si="14"/>
        <v>0</v>
      </c>
      <c r="GM6" s="339">
        <f>IF($I6="Percentage of Cash Flow",IF($E6&gt;GM$3-1,(('Operating Pro Forma'!$S$59-'Operating Pro Forma'!$S$62)/12)*'Debt Service'!$F6),IF($E6&gt;GM$3-1,$H6,0))</f>
        <v>0</v>
      </c>
      <c r="GN6" s="339">
        <f>IF($I6="Percentage of Cash Flow",IF($E6&gt;GN$3-1,(('Operating Pro Forma'!$S$59-'Operating Pro Forma'!$S$62)/12)*'Debt Service'!$F6),IF($E6&gt;GN$3-1,$H6,0))</f>
        <v>0</v>
      </c>
      <c r="GO6" s="339">
        <f>IF($I6="Percentage of Cash Flow",IF($E6&gt;GO$3-1,(('Operating Pro Forma'!$S$59-'Operating Pro Forma'!$S$62)/12)*'Debt Service'!$F6),IF($E6&gt;GO$3-1,$H6,0))</f>
        <v>0</v>
      </c>
      <c r="GP6" s="339">
        <f>IF($I6="Percentage of Cash Flow",IF($E6&gt;GP$3-1,(('Operating Pro Forma'!$S$59-'Operating Pro Forma'!$S$62)/12)*'Debt Service'!$F6),IF($E6&gt;GP$3-1,$H6,0))</f>
        <v>0</v>
      </c>
      <c r="GQ6" s="339">
        <f>IF($I6="Percentage of Cash Flow",IF($E6&gt;GQ$3-1,(('Operating Pro Forma'!$S$59-'Operating Pro Forma'!$S$62)/12)*'Debt Service'!$F6),IF($E6&gt;GQ$3-1,$H6,0))</f>
        <v>0</v>
      </c>
      <c r="GR6" s="339">
        <f>IF($I6="Percentage of Cash Flow",IF($E6&gt;GR$3-1,(('Operating Pro Forma'!$S$59-'Operating Pro Forma'!$S$62)/12)*'Debt Service'!$F6),IF($E6&gt;GR$3-1,$H6,0))</f>
        <v>0</v>
      </c>
      <c r="GS6" s="339">
        <f>IF($I6="Percentage of Cash Flow",IF($E6&gt;GS$3-1,(('Operating Pro Forma'!$S$59-'Operating Pro Forma'!$S$62)/12)*'Debt Service'!$F6),IF($E6&gt;GS$3-1,$H6,0))</f>
        <v>0</v>
      </c>
      <c r="GT6" s="339">
        <f>IF($I6="Percentage of Cash Flow",IF($E6&gt;GT$3-1,(('Operating Pro Forma'!$S$59-'Operating Pro Forma'!$S$62)/12)*'Debt Service'!$F6),IF($E6&gt;GT$3-1,$H6,0))</f>
        <v>0</v>
      </c>
      <c r="GU6" s="339">
        <f>IF($I6="Percentage of Cash Flow",IF($E6&gt;GU$3-1,(('Operating Pro Forma'!$S$59-'Operating Pro Forma'!$S$62)/12)*'Debt Service'!$F6),IF($E6&gt;GU$3-1,$H6,0))</f>
        <v>0</v>
      </c>
      <c r="GV6" s="339">
        <f>IF($I6="Percentage of Cash Flow",IF($E6&gt;GV$3-1,(('Operating Pro Forma'!$S$59-'Operating Pro Forma'!$S$62)/12)*'Debt Service'!$F6),IF($E6&gt;GV$3-1,$H6,0))</f>
        <v>0</v>
      </c>
      <c r="GW6" s="339">
        <f>IF($I6="Percentage of Cash Flow",IF($E6&gt;GW$3-1,(('Operating Pro Forma'!$S$59-'Operating Pro Forma'!$S$62)/12)*'Debt Service'!$F6),IF($E6&gt;GW$3-1,$H6,0))</f>
        <v>0</v>
      </c>
      <c r="GX6" s="339">
        <f>IF($I6="Percentage of Cash Flow",IF($E6&gt;GX$3-1,(('Operating Pro Forma'!$S$59-'Operating Pro Forma'!$S$62)/12)*'Debt Service'!$F6),IF($E6&gt;GX$3-1,$H6,0))</f>
        <v>0</v>
      </c>
      <c r="GY6" s="338">
        <f t="shared" si="15"/>
        <v>0</v>
      </c>
      <c r="GZ6" s="339">
        <f>IF($I6="Percentage of Cash Flow",IF($E6&gt;GZ$3-1,(('Operating Pro Forma'!$T$59-'Operating Pro Forma'!$T$62)/12)*'Debt Service'!$F6),IF($E6&gt;GZ$3-1,$H6,0))</f>
        <v>0</v>
      </c>
      <c r="HA6" s="339">
        <f>IF($I6="Percentage of Cash Flow",IF($E6&gt;HA$3-1,(('Operating Pro Forma'!$T$59-'Operating Pro Forma'!$T$62)/12)*'Debt Service'!$F6),IF($E6&gt;HA$3-1,$H6,0))</f>
        <v>0</v>
      </c>
      <c r="HB6" s="339">
        <f>IF($I6="Percentage of Cash Flow",IF($E6&gt;HB$3-1,(('Operating Pro Forma'!$T$59-'Operating Pro Forma'!$T$62)/12)*'Debt Service'!$F6),IF($E6&gt;HB$3-1,$H6,0))</f>
        <v>0</v>
      </c>
      <c r="HC6" s="339">
        <f>IF($I6="Percentage of Cash Flow",IF($E6&gt;HC$3-1,(('Operating Pro Forma'!$T$59-'Operating Pro Forma'!$T$62)/12)*'Debt Service'!$F6),IF($E6&gt;HC$3-1,$H6,0))</f>
        <v>0</v>
      </c>
      <c r="HD6" s="339">
        <f>IF($I6="Percentage of Cash Flow",IF($E6&gt;HD$3-1,(('Operating Pro Forma'!$T$59-'Operating Pro Forma'!$T$62)/12)*'Debt Service'!$F6),IF($E6&gt;HD$3-1,$H6,0))</f>
        <v>0</v>
      </c>
      <c r="HE6" s="339">
        <f>IF($I6="Percentage of Cash Flow",IF($E6&gt;HE$3-1,(('Operating Pro Forma'!$T$59-'Operating Pro Forma'!$T$62)/12)*'Debt Service'!$F6),IF($E6&gt;HE$3-1,$H6,0))</f>
        <v>0</v>
      </c>
      <c r="HF6" s="339">
        <f>IF($I6="Percentage of Cash Flow",IF($E6&gt;HF$3-1,(('Operating Pro Forma'!$T$59-'Operating Pro Forma'!$T$62)/12)*'Debt Service'!$F6),IF($E6&gt;HF$3-1,$H6,0))</f>
        <v>0</v>
      </c>
      <c r="HG6" s="339">
        <f>IF($I6="Percentage of Cash Flow",IF($E6&gt;HG$3-1,(('Operating Pro Forma'!$T$59-'Operating Pro Forma'!$T$62)/12)*'Debt Service'!$F6),IF($E6&gt;HG$3-1,$H6,0))</f>
        <v>0</v>
      </c>
      <c r="HH6" s="339">
        <f>IF($I6="Percentage of Cash Flow",IF($E6&gt;HH$3-1,(('Operating Pro Forma'!$T$59-'Operating Pro Forma'!$T$62)/12)*'Debt Service'!$F6),IF($E6&gt;HH$3-1,$H6,0))</f>
        <v>0</v>
      </c>
      <c r="HI6" s="339">
        <f>IF($I6="Percentage of Cash Flow",IF($E6&gt;HI$3-1,(('Operating Pro Forma'!$T$59-'Operating Pro Forma'!$T$62)/12)*'Debt Service'!$F6),IF($E6&gt;HI$3-1,$H6,0))</f>
        <v>0</v>
      </c>
      <c r="HJ6" s="339">
        <f>IF($I6="Percentage of Cash Flow",IF($E6&gt;HJ$3-1,(('Operating Pro Forma'!$T$59-'Operating Pro Forma'!$T$62)/12)*'Debt Service'!$F6),IF($E6&gt;HJ$3-1,$H6,0))</f>
        <v>0</v>
      </c>
      <c r="HK6" s="339">
        <f>IF($I6="Percentage of Cash Flow",IF($E6&gt;HK$3-1,(('Operating Pro Forma'!$T$59-'Operating Pro Forma'!$T$62)/12)*'Debt Service'!$F6),IF($E6&gt;HK$3-1,$H6,0))</f>
        <v>0</v>
      </c>
      <c r="HL6" s="338">
        <f t="shared" si="16"/>
        <v>0</v>
      </c>
      <c r="HM6" s="339">
        <f>IF($I6="Percentage of Cash Flow",IF($E6&gt;HM$3-1,(('Operating Pro Forma'!$U$59-'Operating Pro Forma'!$U$62)/12)*'Debt Service'!$F6),IF($E6&gt;HM$3-1,$H6,0))</f>
        <v>0</v>
      </c>
      <c r="HN6" s="339">
        <f>IF($I6="Percentage of Cash Flow",IF($E6&gt;HN$3-1,(('Operating Pro Forma'!$U$59-'Operating Pro Forma'!$U$62)/12)*'Debt Service'!$F6),IF($E6&gt;HN$3-1,$H6,0))</f>
        <v>0</v>
      </c>
      <c r="HO6" s="339">
        <f>IF($I6="Percentage of Cash Flow",IF($E6&gt;HO$3-1,(('Operating Pro Forma'!$U$59-'Operating Pro Forma'!$U$62)/12)*'Debt Service'!$F6),IF($E6&gt;HO$3-1,$H6,0))</f>
        <v>0</v>
      </c>
      <c r="HP6" s="339">
        <f>IF($I6="Percentage of Cash Flow",IF($E6&gt;HP$3-1,(('Operating Pro Forma'!$U$59-'Operating Pro Forma'!$U$62)/12)*'Debt Service'!$F6),IF($E6&gt;HP$3-1,$H6,0))</f>
        <v>0</v>
      </c>
      <c r="HQ6" s="339">
        <f>IF($I6="Percentage of Cash Flow",IF($E6&gt;HQ$3-1,(('Operating Pro Forma'!$U$59-'Operating Pro Forma'!$U$62)/12)*'Debt Service'!$F6),IF($E6&gt;HQ$3-1,$H6,0))</f>
        <v>0</v>
      </c>
      <c r="HR6" s="339">
        <f>IF($I6="Percentage of Cash Flow",IF($E6&gt;HR$3-1,(('Operating Pro Forma'!$U$59-'Operating Pro Forma'!$U$62)/12)*'Debt Service'!$F6),IF($E6&gt;HR$3-1,$H6,0))</f>
        <v>0</v>
      </c>
      <c r="HS6" s="339">
        <f>IF($I6="Percentage of Cash Flow",IF($E6&gt;HS$3-1,(('Operating Pro Forma'!$U$59-'Operating Pro Forma'!$U$62)/12)*'Debt Service'!$F6),IF($E6&gt;HS$3-1,$H6,0))</f>
        <v>0</v>
      </c>
      <c r="HT6" s="339">
        <f>IF($I6="Percentage of Cash Flow",IF($E6&gt;HT$3-1,(('Operating Pro Forma'!$U$59-'Operating Pro Forma'!$U$62)/12)*'Debt Service'!$F6),IF($E6&gt;HT$3-1,$H6,0))</f>
        <v>0</v>
      </c>
      <c r="HU6" s="339">
        <f>IF($I6="Percentage of Cash Flow",IF($E6&gt;HU$3-1,(('Operating Pro Forma'!$U$59-'Operating Pro Forma'!$U$62)/12)*'Debt Service'!$F6),IF($E6&gt;HU$3-1,$H6,0))</f>
        <v>0</v>
      </c>
      <c r="HV6" s="339">
        <f>IF($I6="Percentage of Cash Flow",IF($E6&gt;HV$3-1,(('Operating Pro Forma'!$U$59-'Operating Pro Forma'!$U$62)/12)*'Debt Service'!$F6),IF($E6&gt;HV$3-1,$H6,0))</f>
        <v>0</v>
      </c>
      <c r="HW6" s="339">
        <f>IF($I6="Percentage of Cash Flow",IF($E6&gt;HW$3-1,(('Operating Pro Forma'!$U$59-'Operating Pro Forma'!$U$62)/12)*'Debt Service'!$F6),IF($E6&gt;HW$3-1,$H6,0))</f>
        <v>0</v>
      </c>
      <c r="HX6" s="339">
        <f>IF($I6="Percentage of Cash Flow",IF($E6&gt;HX$3-1,(('Operating Pro Forma'!$U$59-'Operating Pro Forma'!$U$62)/12)*'Debt Service'!$F6),IF($E6&gt;HX$3-1,$H6,0))</f>
        <v>0</v>
      </c>
      <c r="HY6" s="338">
        <f t="shared" si="17"/>
        <v>0</v>
      </c>
      <c r="HZ6" s="339">
        <f>IF($I6="Percentage of Cash Flow",IF($E6&gt;HZ$3-1,(('Operating Pro Forma'!$V$59-'Operating Pro Forma'!$V$62)/12)*'Debt Service'!$F6),IF($E6&gt;HZ$3-1,$H6,0))</f>
        <v>0</v>
      </c>
      <c r="IA6" s="339">
        <f>IF($I6="Percentage of Cash Flow",IF($E6&gt;IA$3-1,(('Operating Pro Forma'!$V$59-'Operating Pro Forma'!$V$62)/12)*'Debt Service'!$F6),IF($E6&gt;IA$3-1,$H6,0))</f>
        <v>0</v>
      </c>
      <c r="IB6" s="339">
        <f>IF($I6="Percentage of Cash Flow",IF($E6&gt;IB$3-1,(('Operating Pro Forma'!$V$59-'Operating Pro Forma'!$V$62)/12)*'Debt Service'!$F6),IF($E6&gt;IB$3-1,$H6,0))</f>
        <v>0</v>
      </c>
      <c r="IC6" s="339">
        <f>IF($I6="Percentage of Cash Flow",IF($E6&gt;IC$3-1,(('Operating Pro Forma'!$V$59-'Operating Pro Forma'!$V$62)/12)*'Debt Service'!$F6),IF($E6&gt;IC$3-1,$H6,0))</f>
        <v>0</v>
      </c>
      <c r="ID6" s="339">
        <f>IF($I6="Percentage of Cash Flow",IF($E6&gt;ID$3-1,(('Operating Pro Forma'!$V$59-'Operating Pro Forma'!$V$62)/12)*'Debt Service'!$F6),IF($E6&gt;ID$3-1,$H6,0))</f>
        <v>0</v>
      </c>
      <c r="IE6" s="339">
        <f>IF($I6="Percentage of Cash Flow",IF($E6&gt;IE$3-1,(('Operating Pro Forma'!$V$59-'Operating Pro Forma'!$V$62)/12)*'Debt Service'!$F6),IF($E6&gt;IE$3-1,$H6,0))</f>
        <v>0</v>
      </c>
      <c r="IF6" s="339">
        <f>IF($I6="Percentage of Cash Flow",IF($E6&gt;IF$3-1,(('Operating Pro Forma'!$V$59-'Operating Pro Forma'!$V$62)/12)*'Debt Service'!$F6),IF($E6&gt;IF$3-1,$H6,0))</f>
        <v>0</v>
      </c>
      <c r="IG6" s="339">
        <f>IF($I6="Percentage of Cash Flow",IF($E6&gt;IG$3-1,(('Operating Pro Forma'!$V$59-'Operating Pro Forma'!$V$62)/12)*'Debt Service'!$F6),IF($E6&gt;IG$3-1,$H6,0))</f>
        <v>0</v>
      </c>
      <c r="IH6" s="339">
        <f>IF($I6="Percentage of Cash Flow",IF($E6&gt;IH$3-1,(('Operating Pro Forma'!$V$59-'Operating Pro Forma'!$V$62)/12)*'Debt Service'!$F6),IF($E6&gt;IH$3-1,$H6,0))</f>
        <v>0</v>
      </c>
      <c r="II6" s="339">
        <f>IF($I6="Percentage of Cash Flow",IF($E6&gt;II$3-1,(('Operating Pro Forma'!$V$59-'Operating Pro Forma'!$V$62)/12)*'Debt Service'!$F6),IF($E6&gt;II$3-1,$H6,0))</f>
        <v>0</v>
      </c>
      <c r="IJ6" s="339">
        <f>IF($I6="Percentage of Cash Flow",IF($E6&gt;IJ$3-1,(('Operating Pro Forma'!$V$59-'Operating Pro Forma'!$V$62)/12)*'Debt Service'!$F6),IF($E6&gt;IJ$3-1,$H6,0))</f>
        <v>0</v>
      </c>
      <c r="IK6" s="339">
        <f>IF($I6="Percentage of Cash Flow",IF($E6&gt;IK$3-1,(('Operating Pro Forma'!$V$59-'Operating Pro Forma'!$V$62)/12)*'Debt Service'!$F6),IF($E6&gt;IK$3-1,$H6,0))</f>
        <v>0</v>
      </c>
      <c r="IL6" s="338">
        <f t="shared" si="18"/>
        <v>0</v>
      </c>
      <c r="IM6" s="339">
        <f>IF($I6="Percentage of Cash Flow",IF($E6&gt;IM$3-1,(('Operating Pro Forma'!$W$59-'Operating Pro Forma'!$W$62)/12)*'Debt Service'!$F$4),IF($E6&gt;IM$3-1,$H6,0))</f>
        <v>0</v>
      </c>
      <c r="IN6" s="339">
        <f>IF($I6="Percentage of Cash Flow",IF($E6&gt;IN$3-1,(('Operating Pro Forma'!$W$59-'Operating Pro Forma'!$W$62)/12)*'Debt Service'!$F$4),IF($E6&gt;IN$3-1,$H6,0))</f>
        <v>0</v>
      </c>
      <c r="IO6" s="339">
        <f>IF($I6="Percentage of Cash Flow",IF($E6&gt;IO$3-1,(('Operating Pro Forma'!$W$59-'Operating Pro Forma'!$W$62)/12)*'Debt Service'!$F$4),IF($E6&gt;IO$3-1,$H6,0))</f>
        <v>0</v>
      </c>
      <c r="IP6" s="339">
        <f>IF($I6="Percentage of Cash Flow",IF($E6&gt;IP$3-1,(('Operating Pro Forma'!$W$59-'Operating Pro Forma'!$W$62)/12)*'Debt Service'!$F$4),IF($E6&gt;IP$3-1,$H6,0))</f>
        <v>0</v>
      </c>
      <c r="IQ6" s="339">
        <f>IF($I6="Percentage of Cash Flow",IF($E6&gt;IQ$3-1,(('Operating Pro Forma'!$W$59-'Operating Pro Forma'!$W$62)/12)*'Debt Service'!$F$4),IF($E6&gt;IQ$3-1,$H6,0))</f>
        <v>0</v>
      </c>
      <c r="IR6" s="339">
        <f>IF($I6="Percentage of Cash Flow",IF($E6&gt;IR$3-1,(('Operating Pro Forma'!$W$59-'Operating Pro Forma'!$W$62)/12)*'Debt Service'!$F$4),IF($E6&gt;IR$3-1,$H6,0))</f>
        <v>0</v>
      </c>
      <c r="IS6" s="339">
        <f>IF($I6="Percentage of Cash Flow",IF($E6&gt;IS$3-1,(('Operating Pro Forma'!$W$59-'Operating Pro Forma'!$W$62)/12)*'Debt Service'!$F$4),IF($E6&gt;IS$3-1,$H6,0))</f>
        <v>0</v>
      </c>
      <c r="IT6" s="339">
        <f>IF($I6="Percentage of Cash Flow",IF($E6&gt;IT$3-1,(('Operating Pro Forma'!$W$59-'Operating Pro Forma'!$W$62)/12)*'Debt Service'!$F$4),IF($E6&gt;IT$3-1,$H6,0))</f>
        <v>0</v>
      </c>
      <c r="IU6" s="339">
        <f>IF($I6="Percentage of Cash Flow",IF($E6&gt;IU$3-1,(('Operating Pro Forma'!$W$59-'Operating Pro Forma'!$W$62)/12)*'Debt Service'!$F$4),IF($E6&gt;IU$3-1,$H6,0))</f>
        <v>0</v>
      </c>
      <c r="IV6" s="339">
        <f>IF($I6="Percentage of Cash Flow",IF($E6&gt;IV$3-1,(('Operating Pro Forma'!$W$59-'Operating Pro Forma'!$W$62)/12)*'Debt Service'!$F$4),IF($E6&gt;IV$3-1,$H6,0))</f>
        <v>0</v>
      </c>
      <c r="IW6" s="339">
        <f>IF($I6="Percentage of Cash Flow",IF($E6&gt;IW$3-1,(('Operating Pro Forma'!$W$59-'Operating Pro Forma'!$W$62)/12)*'Debt Service'!$F$4),IF($E6&gt;IW$3-1,$H6,0))</f>
        <v>0</v>
      </c>
      <c r="IX6" s="339">
        <f>IF($I6="Percentage of Cash Flow",IF($E6&gt;IX$3-1,(('Operating Pro Forma'!$W$59-'Operating Pro Forma'!$W$62)/12)*'Debt Service'!$F$4),IF($E6&gt;IX$3-1,$H6,0))</f>
        <v>0</v>
      </c>
      <c r="IY6" s="338">
        <f t="shared" si="19"/>
        <v>0</v>
      </c>
      <c r="IZ6" s="339">
        <f>IF($I6="Percentage of Cash Flow",IF($E6&gt;IZ$3-1,(('Operating Pro Forma'!$X$59-'Operating Pro Forma'!$X$62)/12)*'Debt Service'!$F6),IF($E6&gt;IZ$3-1,$H6,0))</f>
        <v>0</v>
      </c>
      <c r="JA6" s="339">
        <f>IF($I6="Percentage of Cash Flow",IF($E6&gt;JA$3-1,(('Operating Pro Forma'!$X$59-'Operating Pro Forma'!$X$62)/12)*'Debt Service'!$F6),IF($E6&gt;JA$3-1,$H6,0))</f>
        <v>0</v>
      </c>
      <c r="JB6" s="339">
        <f>IF($I6="Percentage of Cash Flow",IF($E6&gt;JB$3-1,(('Operating Pro Forma'!$X$59-'Operating Pro Forma'!$X$62)/12)*'Debt Service'!$F6),IF($E6&gt;JB$3-1,$H6,0))</f>
        <v>0</v>
      </c>
      <c r="JC6" s="339">
        <f>IF($I6="Percentage of Cash Flow",IF($E6&gt;JC$3-1,(('Operating Pro Forma'!$X$59-'Operating Pro Forma'!$X$62)/12)*'Debt Service'!$F6),IF($E6&gt;JC$3-1,$H6,0))</f>
        <v>0</v>
      </c>
      <c r="JD6" s="339">
        <f>IF($I6="Percentage of Cash Flow",IF($E6&gt;JD$3-1,(('Operating Pro Forma'!$X$59-'Operating Pro Forma'!$X$62)/12)*'Debt Service'!$F6),IF($E6&gt;JD$3-1,$H6,0))</f>
        <v>0</v>
      </c>
      <c r="JE6" s="339">
        <f>IF($I6="Percentage of Cash Flow",IF($E6&gt;JE$3-1,(('Operating Pro Forma'!$X$59-'Operating Pro Forma'!$X$62)/12)*'Debt Service'!$F6),IF($E6&gt;JE$3-1,$H6,0))</f>
        <v>0</v>
      </c>
      <c r="JF6" s="339">
        <f>IF($I6="Percentage of Cash Flow",IF($E6&gt;JF$3-1,(('Operating Pro Forma'!$X$59-'Operating Pro Forma'!$X$62)/12)*'Debt Service'!$F6),IF($E6&gt;JF$3-1,$H6,0))</f>
        <v>0</v>
      </c>
      <c r="JG6" s="339">
        <f>IF($I6="Percentage of Cash Flow",IF($E6&gt;JG$3-1,(('Operating Pro Forma'!$X$59-'Operating Pro Forma'!$X$62)/12)*'Debt Service'!$F6),IF($E6&gt;JG$3-1,$H6,0))</f>
        <v>0</v>
      </c>
      <c r="JH6" s="339">
        <f>IF($I6="Percentage of Cash Flow",IF($E6&gt;JH$3-1,(('Operating Pro Forma'!$X$59-'Operating Pro Forma'!$X$62)/12)*'Debt Service'!$F6),IF($E6&gt;JH$3-1,$H6,0))</f>
        <v>0</v>
      </c>
      <c r="JI6" s="339">
        <f>IF($I6="Percentage of Cash Flow",IF($E6&gt;JI$3-1,(('Operating Pro Forma'!$X$59-'Operating Pro Forma'!$X$62)/12)*'Debt Service'!$F6),IF($E6&gt;JI$3-1,$H6,0))</f>
        <v>0</v>
      </c>
      <c r="JJ6" s="339">
        <f>IF($I6="Percentage of Cash Flow",IF($E6&gt;JJ$3-1,(('Operating Pro Forma'!$X$59-'Operating Pro Forma'!$X$62)/12)*'Debt Service'!$F6),IF($E6&gt;JJ$3-1,$H6,0))</f>
        <v>0</v>
      </c>
      <c r="JK6" s="339">
        <f>IF($I6="Percentage of Cash Flow",IF($E6&gt;JK$3-1,(('Operating Pro Forma'!$X$59-'Operating Pro Forma'!$X$62)/12)*'Debt Service'!$F6),IF($E6&gt;JK$3-1,$H6,0))</f>
        <v>0</v>
      </c>
      <c r="JL6" s="338">
        <f t="shared" si="20"/>
        <v>0</v>
      </c>
      <c r="JM6" s="339">
        <f>IF($I6="Percentage of Cash Flow",IF($E6&gt;JM$3-1,(('Operating Pro Forma'!$Y$59-'Operating Pro Forma'!$Y$62)/12)*'Debt Service'!$F6),IF($E6&gt;JM$3-1,$H6,0))</f>
        <v>0</v>
      </c>
      <c r="JN6" s="339">
        <f>IF($I6="Percentage of Cash Flow",IF($E6&gt;JN$3-1,(('Operating Pro Forma'!$Y$59-'Operating Pro Forma'!$Y$62)/12)*'Debt Service'!$F6),IF($E6&gt;JN$3-1,$H6,0))</f>
        <v>0</v>
      </c>
      <c r="JO6" s="339">
        <f>IF($I6="Percentage of Cash Flow",IF($E6&gt;JO$3-1,(('Operating Pro Forma'!$Y$59-'Operating Pro Forma'!$Y$62)/12)*'Debt Service'!$F6),IF($E6&gt;JO$3-1,$H6,0))</f>
        <v>0</v>
      </c>
      <c r="JP6" s="339">
        <f>IF($I6="Percentage of Cash Flow",IF($E6&gt;JP$3-1,(('Operating Pro Forma'!$Y$59-'Operating Pro Forma'!$Y$62)/12)*'Debt Service'!$F6),IF($E6&gt;JP$3-1,$H6,0))</f>
        <v>0</v>
      </c>
      <c r="JQ6" s="339">
        <f>IF($I6="Percentage of Cash Flow",IF($E6&gt;JQ$3-1,(('Operating Pro Forma'!$Y$59-'Operating Pro Forma'!$Y$62)/12)*'Debt Service'!$F6),IF($E6&gt;JQ$3-1,$H6,0))</f>
        <v>0</v>
      </c>
      <c r="JR6" s="339">
        <f>IF($I6="Percentage of Cash Flow",IF($E6&gt;JR$3-1,(('Operating Pro Forma'!$Y$59-'Operating Pro Forma'!$Y$62)/12)*'Debt Service'!$F6),IF($E6&gt;JR$3-1,$H6,0))</f>
        <v>0</v>
      </c>
      <c r="JS6" s="339">
        <f>IF($I6="Percentage of Cash Flow",IF($E6&gt;JS$3-1,(('Operating Pro Forma'!$Y$59-'Operating Pro Forma'!$Y$62)/12)*'Debt Service'!$F6),IF($E6&gt;JS$3-1,$H6,0))</f>
        <v>0</v>
      </c>
      <c r="JT6" s="339">
        <f>IF($I6="Percentage of Cash Flow",IF($E6&gt;JT$3-1,(('Operating Pro Forma'!$Y$59-'Operating Pro Forma'!$Y$62)/12)*'Debt Service'!$F6),IF($E6&gt;JT$3-1,$H6,0))</f>
        <v>0</v>
      </c>
      <c r="JU6" s="339">
        <f>IF($I6="Percentage of Cash Flow",IF($E6&gt;JU$3-1,(('Operating Pro Forma'!$Y$59-'Operating Pro Forma'!$Y$62)/12)*'Debt Service'!$F6),IF($E6&gt;JU$3-1,$H6,0))</f>
        <v>0</v>
      </c>
      <c r="JV6" s="339">
        <f>IF($I6="Percentage of Cash Flow",IF($E6&gt;JV$3-1,(('Operating Pro Forma'!$Y$59-'Operating Pro Forma'!$Y$62)/12)*'Debt Service'!$F6),IF($E6&gt;JV$3-1,$H6,0))</f>
        <v>0</v>
      </c>
      <c r="JW6" s="339">
        <f>IF($I6="Percentage of Cash Flow",IF($E6&gt;JW$3-1,(('Operating Pro Forma'!$Y$59-'Operating Pro Forma'!$Y$62)/12)*'Debt Service'!$F6),IF($E6&gt;JW$3-1,$H6,0))</f>
        <v>0</v>
      </c>
      <c r="JX6" s="339">
        <f>IF($I6="Percentage of Cash Flow",IF($E6&gt;JX$3-1,(('Operating Pro Forma'!$Y$59-'Operating Pro Forma'!$Y$62)/12)*'Debt Service'!$F6),IF($E6&gt;JX$3-1,$H6,0))</f>
        <v>0</v>
      </c>
      <c r="JY6" s="338">
        <f t="shared" ref="JY6:JY15" si="30">SUMIF(JM6:JX6,"&gt;0")</f>
        <v>0</v>
      </c>
      <c r="JZ6" s="339">
        <f>IF($I6="Percentage of Cash Flow",IF($E6&gt;JZ$3-1,(('Operating Pro Forma'!$Z$59-'Operating Pro Forma'!$Z$62)/12)*'Debt Service'!$F6),IF($E6&gt;JZ$3-1,$H6,0))</f>
        <v>0</v>
      </c>
      <c r="KA6" s="339">
        <f>IF($I6="Percentage of Cash Flow",IF($E6&gt;KA$3-1,(('Operating Pro Forma'!$Z$59-'Operating Pro Forma'!$Z$62)/12)*'Debt Service'!$F6),IF($E6&gt;KA$3-1,$H6,0))</f>
        <v>0</v>
      </c>
      <c r="KB6" s="339">
        <f>IF($I6="Percentage of Cash Flow",IF($E6&gt;KB$3-1,(('Operating Pro Forma'!$Z$59-'Operating Pro Forma'!$Z$62)/12)*'Debt Service'!$F6),IF($E6&gt;KB$3-1,$H6,0))</f>
        <v>0</v>
      </c>
      <c r="KC6" s="339">
        <f>IF($I6="Percentage of Cash Flow",IF($E6&gt;KC$3-1,(('Operating Pro Forma'!$Z$59-'Operating Pro Forma'!$Z$62)/12)*'Debt Service'!$F6),IF($E6&gt;KC$3-1,$H6,0))</f>
        <v>0</v>
      </c>
      <c r="KD6" s="339">
        <f>IF($I6="Percentage of Cash Flow",IF($E6&gt;KD$3-1,(('Operating Pro Forma'!$Z$59-'Operating Pro Forma'!$Z$62)/12)*'Debt Service'!$F6),IF($E6&gt;KD$3-1,$H6,0))</f>
        <v>0</v>
      </c>
      <c r="KE6" s="339">
        <f>IF($I6="Percentage of Cash Flow",IF($E6&gt;KE$3-1,(('Operating Pro Forma'!$Z$59-'Operating Pro Forma'!$Z$62)/12)*'Debt Service'!$F6),IF($E6&gt;KE$3-1,$H6,0))</f>
        <v>0</v>
      </c>
      <c r="KF6" s="339">
        <f>IF($I6="Percentage of Cash Flow",IF($E6&gt;KF$3-1,(('Operating Pro Forma'!$Z$59-'Operating Pro Forma'!$Z$62)/12)*'Debt Service'!$F6),IF($E6&gt;KF$3-1,$H6,0))</f>
        <v>0</v>
      </c>
      <c r="KG6" s="339">
        <f>IF($I6="Percentage of Cash Flow",IF($E6&gt;KG$3-1,(('Operating Pro Forma'!$Z$59-'Operating Pro Forma'!$Z$62)/12)*'Debt Service'!$F6),IF($E6&gt;KG$3-1,$H6,0))</f>
        <v>0</v>
      </c>
      <c r="KH6" s="339">
        <f>IF($I6="Percentage of Cash Flow",IF($E6&gt;KH$3-1,(('Operating Pro Forma'!$Z$59-'Operating Pro Forma'!$Z$62)/12)*'Debt Service'!$F6),IF($E6&gt;KH$3-1,$H6,0))</f>
        <v>0</v>
      </c>
      <c r="KI6" s="339">
        <f>IF($I6="Percentage of Cash Flow",IF($E6&gt;KI$3-1,(('Operating Pro Forma'!$Z$59-'Operating Pro Forma'!$Z$62)/12)*'Debt Service'!$F6),IF($E6&gt;KI$3-1,$H6,0))</f>
        <v>0</v>
      </c>
      <c r="KJ6" s="339">
        <f>IF($I6="Percentage of Cash Flow",IF($E6&gt;KJ$3-1,(('Operating Pro Forma'!$Z$59-'Operating Pro Forma'!$Z$62)/12)*'Debt Service'!$F6),IF($E6&gt;KJ$3-1,$H6,0))</f>
        <v>0</v>
      </c>
      <c r="KK6" s="339">
        <f>IF($I6="Percentage of Cash Flow",IF($E6&gt;KK$3-1,(('Operating Pro Forma'!$Z$59-'Operating Pro Forma'!$Z$62)/12)*'Debt Service'!$F6),IF($E6&gt;KK$3-1,$H6,0))</f>
        <v>0</v>
      </c>
      <c r="KL6" s="338">
        <f t="shared" si="21"/>
        <v>0</v>
      </c>
      <c r="KM6" s="340">
        <f>IF($I6="Percentage of Cash Flow",IF($E6&gt;KM$3-1,(('Operating Pro Forma'!$AA$59-'Operating Pro Forma'!$AA$62)/12)*'Debt Service'!$F6),IF($E6&gt;KM$3-1,$H6,0))</f>
        <v>0</v>
      </c>
      <c r="KN6" s="340">
        <f>IF($I6="Percentage of Cash Flow",IF($E6&gt;KN$3-1,(('Operating Pro Forma'!$AA$59-'Operating Pro Forma'!$AA$62)/12)*'Debt Service'!$F6),IF($E6&gt;KN$3-1,$H6,0))</f>
        <v>0</v>
      </c>
      <c r="KO6" s="340">
        <f>IF($I6="Percentage of Cash Flow",IF($E6&gt;KO$3-1,(('Operating Pro Forma'!$AA$59-'Operating Pro Forma'!$AA$62)/12)*'Debt Service'!$F6),IF($E6&gt;KO$3-1,$H6,0))</f>
        <v>0</v>
      </c>
      <c r="KP6" s="340">
        <f>IF($I6="Percentage of Cash Flow",IF($E6&gt;KP$3-1,(('Operating Pro Forma'!$AA$59-'Operating Pro Forma'!$AA$62)/12)*'Debt Service'!$F6),IF($E6&gt;KP$3-1,$H6,0))</f>
        <v>0</v>
      </c>
      <c r="KQ6" s="340">
        <f>IF($I6="Percentage of Cash Flow",IF($E6&gt;KQ$3-1,(('Operating Pro Forma'!$AA$59-'Operating Pro Forma'!$AA$62)/12)*'Debt Service'!$F6),IF($E6&gt;KQ$3-1,$H6,0))</f>
        <v>0</v>
      </c>
      <c r="KR6" s="340">
        <f>IF($I6="Percentage of Cash Flow",IF($E6&gt;KR$3-1,(('Operating Pro Forma'!$AA$59-'Operating Pro Forma'!$AA$62)/12)*'Debt Service'!$F6),IF($E6&gt;KR$3-1,$H6,0))</f>
        <v>0</v>
      </c>
      <c r="KS6" s="340">
        <f>IF($I6="Percentage of Cash Flow",IF($E6&gt;KS$3-1,(('Operating Pro Forma'!$AA$59-'Operating Pro Forma'!$AA$62)/12)*'Debt Service'!$F6),IF($E6&gt;KS$3-1,$H6,0))</f>
        <v>0</v>
      </c>
      <c r="KT6" s="340">
        <f>IF($I6="Percentage of Cash Flow",IF($E6&gt;KT$3-1,(('Operating Pro Forma'!$AA$59-'Operating Pro Forma'!$AA$62)/12)*'Debt Service'!$F6),IF($E6&gt;KT$3-1,$H6,0))</f>
        <v>0</v>
      </c>
      <c r="KU6" s="340">
        <f>IF($I6="Percentage of Cash Flow",IF($E6&gt;KU$3-1,(('Operating Pro Forma'!$AA$59-'Operating Pro Forma'!$AA$62)/12)*'Debt Service'!$F6),IF($E6&gt;KU$3-1,$H6,0))</f>
        <v>0</v>
      </c>
      <c r="KV6" s="340">
        <f>IF($I6="Percentage of Cash Flow",IF($E6&gt;KV$3-1,(('Operating Pro Forma'!$AA$59-'Operating Pro Forma'!$AA$62)/12)*'Debt Service'!$F6),IF($E6&gt;KV$3-1,$H6,0))</f>
        <v>0</v>
      </c>
      <c r="KW6" s="340">
        <f>IF($I6="Percentage of Cash Flow",IF($E6&gt;KW$3-1,(('Operating Pro Forma'!$AA$59-'Operating Pro Forma'!$AA$62)/12)*'Debt Service'!$F6),IF($E6&gt;KW$3-1,$H6,0))</f>
        <v>0</v>
      </c>
      <c r="KX6" s="340">
        <f>IF($I6="Percentage of Cash Flow",IF($E6&gt;KX$3-1,(('Operating Pro Forma'!$AA$59-'Operating Pro Forma'!$AA$62)/12)*'Debt Service'!$F6),IF($E6&gt;KX$3-1,$H6,0))</f>
        <v>0</v>
      </c>
      <c r="KY6" s="338">
        <f t="shared" si="22"/>
        <v>0</v>
      </c>
      <c r="KZ6" s="340">
        <f>IF($I6="Percentage of Cash Flow",IF($E6&gt;KZ$3-1,(('Operating Pro Forma'!$AB$59-'Operating Pro Forma'!$AB$62)/12)*'Debt Service'!$F6),IF($E6&gt;KZ$3-1,$H6,0))</f>
        <v>0</v>
      </c>
      <c r="LA6" s="340">
        <f>IF($I6="Percentage of Cash Flow",IF($E6&gt;LA$3-1,(('Operating Pro Forma'!$AB$59-'Operating Pro Forma'!$AB$62)/12)*'Debt Service'!$F6),IF($E6&gt;LA$3-1,$H6,0))</f>
        <v>0</v>
      </c>
      <c r="LB6" s="340">
        <f>IF($I6="Percentage of Cash Flow",IF($E6&gt;LB$3-1,(('Operating Pro Forma'!$AB$59-'Operating Pro Forma'!$AB$62)/12)*'Debt Service'!$F6),IF($E6&gt;LB$3-1,$H6,0))</f>
        <v>0</v>
      </c>
      <c r="LC6" s="340">
        <f>IF($I6="Percentage of Cash Flow",IF($E6&gt;LC$3-1,(('Operating Pro Forma'!$AB$59-'Operating Pro Forma'!$AB$62)/12)*'Debt Service'!$F6),IF($E6&gt;LC$3-1,$H6,0))</f>
        <v>0</v>
      </c>
      <c r="LD6" s="340">
        <f>IF($I6="Percentage of Cash Flow",IF($E6&gt;LD$3-1,(('Operating Pro Forma'!$AB$59-'Operating Pro Forma'!$AB$62)/12)*'Debt Service'!$F6),IF($E6&gt;LD$3-1,$H6,0))</f>
        <v>0</v>
      </c>
      <c r="LE6" s="340">
        <f>IF($I6="Percentage of Cash Flow",IF($E6&gt;LE$3-1,(('Operating Pro Forma'!$AB$59-'Operating Pro Forma'!$AB$62)/12)*'Debt Service'!$F6),IF($E6&gt;LE$3-1,$H6,0))</f>
        <v>0</v>
      </c>
      <c r="LF6" s="340">
        <f>IF($I6="Percentage of Cash Flow",IF($E6&gt;LF$3-1,(('Operating Pro Forma'!$AB$59-'Operating Pro Forma'!$AB$62)/12)*'Debt Service'!$F6),IF($E6&gt;LF$3-1,$H6,0))</f>
        <v>0</v>
      </c>
      <c r="LG6" s="340">
        <f>IF($I6="Percentage of Cash Flow",IF($E6&gt;LG$3-1,(('Operating Pro Forma'!$AB$59-'Operating Pro Forma'!$AB$62)/12)*'Debt Service'!$F6),IF($E6&gt;LG$3-1,$H6,0))</f>
        <v>0</v>
      </c>
      <c r="LH6" s="340">
        <f>IF($I6="Percentage of Cash Flow",IF($E6&gt;LH$3-1,(('Operating Pro Forma'!$AB$59-'Operating Pro Forma'!$AB$62)/12)*'Debt Service'!$F6),IF($E6&gt;LH$3-1,$H6,0))</f>
        <v>0</v>
      </c>
      <c r="LI6" s="340">
        <f>IF($I6="Percentage of Cash Flow",IF($E6&gt;LI$3-1,(('Operating Pro Forma'!$AB$59-'Operating Pro Forma'!$AB$62)/12)*'Debt Service'!$F6),IF($E6&gt;LI$3-1,$H6,0))</f>
        <v>0</v>
      </c>
      <c r="LJ6" s="340">
        <f>IF($I6="Percentage of Cash Flow",IF($E6&gt;LJ$3-1,(('Operating Pro Forma'!$AB$59-'Operating Pro Forma'!$AB$62)/12)*'Debt Service'!$F6),IF($E6&gt;LJ$3-1,$H6,0))</f>
        <v>0</v>
      </c>
      <c r="LK6" s="340">
        <f>IF($I6="Percentage of Cash Flow",IF($E6&gt;LK$3-1,(('Operating Pro Forma'!$AB$59-'Operating Pro Forma'!$AB$62)/12)*'Debt Service'!$F6),IF($E6&gt;LK$3-1,$H6,0))</f>
        <v>0</v>
      </c>
      <c r="LL6" s="338">
        <f t="shared" si="23"/>
        <v>0</v>
      </c>
      <c r="LM6" s="340">
        <f>IF($I6="Percentage of Cash Flow",IF($E6&gt;LM$3-1,(('Operating Pro Forma'!$AC$59-'Operating Pro Forma'!$AC$62)/12)*'Debt Service'!$F6),IF($E6&gt;LM$3-1,$H6,0))</f>
        <v>0</v>
      </c>
      <c r="LN6" s="340">
        <f>IF($I6="Percentage of Cash Flow",IF($E6&gt;LN$3-1,(('Operating Pro Forma'!$AC$59-'Operating Pro Forma'!$AC$62)/12)*'Debt Service'!$F6),IF($E6&gt;LN$3-1,$H6,0))</f>
        <v>0</v>
      </c>
      <c r="LO6" s="340">
        <f>IF($I6="Percentage of Cash Flow",IF($E6&gt;LO$3-1,(('Operating Pro Forma'!$AC$59-'Operating Pro Forma'!$AC$62)/12)*'Debt Service'!$F6),IF($E6&gt;LO$3-1,$H6,0))</f>
        <v>0</v>
      </c>
      <c r="LP6" s="340">
        <f>IF($I6="Percentage of Cash Flow",IF($E6&gt;LP$3-1,(('Operating Pro Forma'!$AC$59-'Operating Pro Forma'!$AC$62)/12)*'Debt Service'!$F6),IF($E6&gt;LP$3-1,$H6,0))</f>
        <v>0</v>
      </c>
      <c r="LQ6" s="340">
        <f>IF($I6="Percentage of Cash Flow",IF($E6&gt;LQ$3-1,(('Operating Pro Forma'!$AC$59-'Operating Pro Forma'!$AC$62)/12)*'Debt Service'!$F6),IF($E6&gt;LQ$3-1,$H6,0))</f>
        <v>0</v>
      </c>
      <c r="LR6" s="340">
        <f>IF($I6="Percentage of Cash Flow",IF($E6&gt;LR$3-1,(('Operating Pro Forma'!$AC$59-'Operating Pro Forma'!$AC$62)/12)*'Debt Service'!$F6),IF($E6&gt;LR$3-1,$H6,0))</f>
        <v>0</v>
      </c>
      <c r="LS6" s="340">
        <f>IF($I6="Percentage of Cash Flow",IF($E6&gt;LS$3-1,(('Operating Pro Forma'!$AC$59-'Operating Pro Forma'!$AC$62)/12)*'Debt Service'!$F6),IF($E6&gt;LS$3-1,$H6,0))</f>
        <v>0</v>
      </c>
      <c r="LT6" s="340">
        <f>IF($I6="Percentage of Cash Flow",IF($E6&gt;LT$3-1,(('Operating Pro Forma'!$AC$59-'Operating Pro Forma'!$AC$62)/12)*'Debt Service'!$F6),IF($E6&gt;LT$3-1,$H6,0))</f>
        <v>0</v>
      </c>
      <c r="LU6" s="340">
        <f>IF($I6="Percentage of Cash Flow",IF($E6&gt;LU$3-1,(('Operating Pro Forma'!$AC$59-'Operating Pro Forma'!$AC$62)/12)*'Debt Service'!$F6),IF($E6&gt;LU$3-1,$H6,0))</f>
        <v>0</v>
      </c>
      <c r="LV6" s="340">
        <f>IF($I6="Percentage of Cash Flow",IF($E6&gt;LV$3-1,(('Operating Pro Forma'!$AC$59-'Operating Pro Forma'!$AC$62)/12)*'Debt Service'!$F6),IF($E6&gt;LV$3-1,$H6,0))</f>
        <v>0</v>
      </c>
      <c r="LW6" s="340">
        <f>IF($I6="Percentage of Cash Flow",IF($E6&gt;LW$3-1,(('Operating Pro Forma'!$AC$59-'Operating Pro Forma'!$AC$62)/12)*'Debt Service'!$F6),IF($E6&gt;LW$3-1,$H6,0))</f>
        <v>0</v>
      </c>
      <c r="LX6" s="340">
        <f>IF($I6="Percentage of Cash Flow",IF($E6&gt;LX$3-1,(('Operating Pro Forma'!$AC$59-'Operating Pro Forma'!$AC$62)/12)*'Debt Service'!$F6),IF($E6&gt;LX$3-1,$H6,0))</f>
        <v>0</v>
      </c>
      <c r="LY6" s="338">
        <f t="shared" si="24"/>
        <v>0</v>
      </c>
      <c r="LZ6" s="340">
        <f>IF($I6="Percentage of Cash Flow",IF($E6&gt;LZ$3-1,(('Operating Pro Forma'!$AD$59-'Operating Pro Forma'!$AD$62)/12)*'Debt Service'!$F6),IF($E6&gt;LZ$3-1,$H6,0))</f>
        <v>0</v>
      </c>
      <c r="MA6" s="340">
        <f>IF($I6="Percentage of Cash Flow",IF($E6&gt;MA$3-1,(('Operating Pro Forma'!$AD$59-'Operating Pro Forma'!$AD$62)/12)*'Debt Service'!$F6),IF($E6&gt;MA$3-1,$H6,0))</f>
        <v>0</v>
      </c>
      <c r="MB6" s="340">
        <f>IF($I6="Percentage of Cash Flow",IF($E6&gt;MB$3-1,(('Operating Pro Forma'!$AD$59-'Operating Pro Forma'!$AD$62)/12)*'Debt Service'!$F6),IF($E6&gt;MB$3-1,$H6,0))</f>
        <v>0</v>
      </c>
      <c r="MC6" s="340">
        <f>IF($I6="Percentage of Cash Flow",IF($E6&gt;MC$3-1,(('Operating Pro Forma'!$AD$59-'Operating Pro Forma'!$AD$62)/12)*'Debt Service'!$F6),IF($E6&gt;MC$3-1,$H6,0))</f>
        <v>0</v>
      </c>
      <c r="MD6" s="340">
        <f>IF($I6="Percentage of Cash Flow",IF($E6&gt;MD$3-1,(('Operating Pro Forma'!$AD$59-'Operating Pro Forma'!$AD$62)/12)*'Debt Service'!$F6),IF($E6&gt;MD$3-1,$H6,0))</f>
        <v>0</v>
      </c>
      <c r="ME6" s="340">
        <f>IF($I6="Percentage of Cash Flow",IF($E6&gt;ME$3-1,(('Operating Pro Forma'!$AD$59-'Operating Pro Forma'!$AD$62)/12)*'Debt Service'!$F6),IF($E6&gt;ME$3-1,$H6,0))</f>
        <v>0</v>
      </c>
      <c r="MF6" s="340">
        <f>IF($I6="Percentage of Cash Flow",IF($E6&gt;MF$3-1,(('Operating Pro Forma'!$AD$59-'Operating Pro Forma'!$AD$62)/12)*'Debt Service'!$F6),IF($E6&gt;MF$3-1,$H6,0))</f>
        <v>0</v>
      </c>
      <c r="MG6" s="340">
        <f>IF($I6="Percentage of Cash Flow",IF($E6&gt;MG$3-1,(('Operating Pro Forma'!$AD$59-'Operating Pro Forma'!$AD$62)/12)*'Debt Service'!$F6),IF($E6&gt;MG$3-1,$H6,0))</f>
        <v>0</v>
      </c>
      <c r="MH6" s="340">
        <f>IF($I6="Percentage of Cash Flow",IF($E6&gt;MH$3-1,(('Operating Pro Forma'!$AD$59-'Operating Pro Forma'!$AD$62)/12)*'Debt Service'!$F6),IF($E6&gt;MH$3-1,$H6,0))</f>
        <v>0</v>
      </c>
      <c r="MI6" s="340">
        <f>IF($I6="Percentage of Cash Flow",IF($E6&gt;MI$3-1,(('Operating Pro Forma'!$AD$59-'Operating Pro Forma'!$AD$62)/12)*'Debt Service'!$F6),IF($E6&gt;MI$3-1,$H6,0))</f>
        <v>0</v>
      </c>
      <c r="MJ6" s="340">
        <f>IF($I6="Percentage of Cash Flow",IF($E6&gt;MJ$3-1,(('Operating Pro Forma'!$AD$59-'Operating Pro Forma'!$AD$62)/12)*'Debt Service'!$F6),IF($E6&gt;MJ$3-1,$H6,0))</f>
        <v>0</v>
      </c>
      <c r="MK6" s="340">
        <f>IF($I6="Percentage of Cash Flow",IF($E6&gt;MK$3-1,(('Operating Pro Forma'!$AD$59-'Operating Pro Forma'!$AD$62)/12)*'Debt Service'!$F6),IF($E6&gt;MK$3-1,$H6,0))</f>
        <v>0</v>
      </c>
      <c r="ML6" s="338">
        <f t="shared" si="25"/>
        <v>0</v>
      </c>
      <c r="MM6" s="340">
        <f>IF($I6="Percentage of Cash Flow",IF($E6&gt;MM$3-1,(('Operating Pro Forma'!$AE$59-'Operating Pro Forma'!$AE$62)/12)*'Debt Service'!$F6),IF($E6&gt;MM$3-1,$H6,0))</f>
        <v>0</v>
      </c>
      <c r="MN6" s="340">
        <f>IF($I6="Percentage of Cash Flow",IF($E6&gt;MN$3-1,(('Operating Pro Forma'!$AE$59-'Operating Pro Forma'!$AE$62)/12)*'Debt Service'!$F6),IF($E6&gt;MN$3-1,$H6,0))</f>
        <v>0</v>
      </c>
      <c r="MO6" s="340">
        <f>IF($I6="Percentage of Cash Flow",IF($E6&gt;MO$3-1,(('Operating Pro Forma'!$AE$59-'Operating Pro Forma'!$AE$62)/12)*'Debt Service'!$F6),IF($E6&gt;MO$3-1,$H6,0))</f>
        <v>0</v>
      </c>
      <c r="MP6" s="340">
        <f>IF($I6="Percentage of Cash Flow",IF($E6&gt;MP$3-1,(('Operating Pro Forma'!$AE$59-'Operating Pro Forma'!$AE$62)/12)*'Debt Service'!$F6),IF($E6&gt;MP$3-1,$H6,0))</f>
        <v>0</v>
      </c>
      <c r="MQ6" s="340">
        <f>IF($I6="Percentage of Cash Flow",IF($E6&gt;MQ$3-1,(('Operating Pro Forma'!$AE$59-'Operating Pro Forma'!$AE$62)/12)*'Debt Service'!$F6),IF($E6&gt;MQ$3-1,$H6,0))</f>
        <v>0</v>
      </c>
      <c r="MR6" s="340">
        <f>IF($I6="Percentage of Cash Flow",IF($E6&gt;MR$3-1,(('Operating Pro Forma'!$AE$59-'Operating Pro Forma'!$AE$62)/12)*'Debt Service'!$F6),IF($E6&gt;MR$3-1,$H6,0))</f>
        <v>0</v>
      </c>
      <c r="MS6" s="340">
        <f>IF($I6="Percentage of Cash Flow",IF($E6&gt;MS$3-1,(('Operating Pro Forma'!$AE$59-'Operating Pro Forma'!$AE$62)/12)*'Debt Service'!$F6),IF($E6&gt;MS$3-1,$H6,0))</f>
        <v>0</v>
      </c>
      <c r="MT6" s="340">
        <f>IF($I6="Percentage of Cash Flow",IF($E6&gt;MT$3-1,(('Operating Pro Forma'!$AE$59-'Operating Pro Forma'!$AE$62)/12)*'Debt Service'!$F6),IF($E6&gt;MT$3-1,$H6,0))</f>
        <v>0</v>
      </c>
      <c r="MU6" s="340">
        <f>IF($I6="Percentage of Cash Flow",IF($E6&gt;MU$3-1,(('Operating Pro Forma'!$AE$59-'Operating Pro Forma'!$AE$62)/12)*'Debt Service'!$F6),IF($E6&gt;MU$3-1,$H6,0))</f>
        <v>0</v>
      </c>
      <c r="MV6" s="340">
        <f>IF($I6="Percentage of Cash Flow",IF($E6&gt;MV$3-1,(('Operating Pro Forma'!$AE$59-'Operating Pro Forma'!$AE$62)/12)*'Debt Service'!$F6),IF($E6&gt;MV$3-1,$H6,0))</f>
        <v>0</v>
      </c>
      <c r="MW6" s="340">
        <f>IF($I6="Percentage of Cash Flow",IF($E6&gt;MW$3-1,(('Operating Pro Forma'!$AE$59-'Operating Pro Forma'!$AE$62)/12)*'Debt Service'!$F6),IF($E6&gt;MW$3-1,$H6,0))</f>
        <v>0</v>
      </c>
      <c r="MX6" s="340">
        <f>IF($I6="Percentage of Cash Flow",IF($E6&gt;MX$3-1,(('Operating Pro Forma'!$AE$59-'Operating Pro Forma'!$AE$62)/12)*'Debt Service'!$F6),IF($E6&gt;MX$3-1,$H6,0))</f>
        <v>0</v>
      </c>
      <c r="MY6" s="338">
        <f t="shared" si="26"/>
        <v>0</v>
      </c>
      <c r="MZ6" s="340">
        <f>IF($I6="Percentage of Cash Flow",IF($E6&gt;MZ$3-1,(('Operating Pro Forma'!$AF$59-'Operating Pro Forma'!$AF$62)/12)*'Debt Service'!$F6),IF($E6&gt;MZ$3-1,$H6,0))</f>
        <v>0</v>
      </c>
      <c r="NA6" s="340">
        <f>IF($I6="Percentage of Cash Flow",IF($E6&gt;NA$3-1,(('Operating Pro Forma'!$AF$59-'Operating Pro Forma'!$AF$62)/12)*'Debt Service'!$F6),IF($E6&gt;NA$3-1,$H6,0))</f>
        <v>0</v>
      </c>
      <c r="NB6" s="340">
        <f>IF($I6="Percentage of Cash Flow",IF($E6&gt;NB$3-1,(('Operating Pro Forma'!$AF$59-'Operating Pro Forma'!$AF$62)/12)*'Debt Service'!$F6),IF($E6&gt;NB$3-1,$H6,0))</f>
        <v>0</v>
      </c>
      <c r="NC6" s="340">
        <f>IF($I6="Percentage of Cash Flow",IF($E6&gt;NC$3-1,(('Operating Pro Forma'!$AF$59-'Operating Pro Forma'!$AF$62)/12)*'Debt Service'!$F6),IF($E6&gt;NC$3-1,$H6,0))</f>
        <v>0</v>
      </c>
      <c r="ND6" s="340">
        <f>IF($I6="Percentage of Cash Flow",IF($E6&gt;ND$3-1,(('Operating Pro Forma'!$AF$59-'Operating Pro Forma'!$AF$62)/12)*'Debt Service'!$F6),IF($E6&gt;ND$3-1,$H6,0))</f>
        <v>0</v>
      </c>
      <c r="NE6" s="340">
        <f>IF($I6="Percentage of Cash Flow",IF($E6&gt;NE$3-1,(('Operating Pro Forma'!$AF$59-'Operating Pro Forma'!$AF$62)/12)*'Debt Service'!$F6),IF($E6&gt;NE$3-1,$H6,0))</f>
        <v>0</v>
      </c>
      <c r="NF6" s="340">
        <f>IF($I6="Percentage of Cash Flow",IF($E6&gt;NF$3-1,(('Operating Pro Forma'!$AF$59-'Operating Pro Forma'!$AF$62)/12)*'Debt Service'!$F6),IF($E6&gt;NF$3-1,$H6,0))</f>
        <v>0</v>
      </c>
      <c r="NG6" s="340">
        <f>IF($I6="Percentage of Cash Flow",IF($E6&gt;NG$3-1,(('Operating Pro Forma'!$AF$59-'Operating Pro Forma'!$AF$62)/12)*'Debt Service'!$F6),IF($E6&gt;NG$3-1,$H6,0))</f>
        <v>0</v>
      </c>
      <c r="NH6" s="340">
        <f>IF($I6="Percentage of Cash Flow",IF($E6&gt;NH$3-1,(('Operating Pro Forma'!$AF$59-'Operating Pro Forma'!$AF$62)/12)*'Debt Service'!$F6),IF($E6&gt;NH$3-1,$H6,0))</f>
        <v>0</v>
      </c>
      <c r="NI6" s="340">
        <f>IF($I6="Percentage of Cash Flow",IF($E6&gt;NI$3-1,(('Operating Pro Forma'!$AF$59-'Operating Pro Forma'!$AF$62)/12)*'Debt Service'!$F6),IF($E6&gt;NI$3-1,$H6,0))</f>
        <v>0</v>
      </c>
      <c r="NJ6" s="340">
        <f>IF($I6="Percentage of Cash Flow",IF($E6&gt;NJ$3-1,(('Operating Pro Forma'!$AF$59-'Operating Pro Forma'!$AF$62)/12)*'Debt Service'!$F6),IF($E6&gt;NJ$3-1,$H6,0))</f>
        <v>0</v>
      </c>
      <c r="NK6" s="340">
        <f>IF($I6="Percentage of Cash Flow",IF($E6&gt;NK$3-1,(('Operating Pro Forma'!$AF$59-'Operating Pro Forma'!$AF$62)/12)*'Debt Service'!$F6),IF($E6&gt;NK$3-1,$H6,0))</f>
        <v>0</v>
      </c>
      <c r="NL6" s="338">
        <f t="shared" si="27"/>
        <v>0</v>
      </c>
      <c r="NM6" s="340">
        <f>IF($I6="Percentage of Cash Flow",IF($E6&gt;NM$3-1,(('Operating Pro Forma'!$AG$59-'Operating Pro Forma'!$AG$62)/12)*'Debt Service'!$F6),IF($E6&gt;NM$3-1,$H6,0))</f>
        <v>0</v>
      </c>
      <c r="NN6" s="340">
        <f>IF($I6="Percentage of Cash Flow",IF($E6&gt;NN$3-1,(('Operating Pro Forma'!$AG$59-'Operating Pro Forma'!$AG$62)/12)*'Debt Service'!$F6),IF($E6&gt;NN$3-1,$H6,0))</f>
        <v>0</v>
      </c>
      <c r="NO6" s="340">
        <f>IF($I6="Percentage of Cash Flow",IF($E6&gt;NO$3-1,(('Operating Pro Forma'!$AG$59-'Operating Pro Forma'!$AG$62)/12)*'Debt Service'!$F6),IF($E6&gt;NO$3-1,$H6,0))</f>
        <v>0</v>
      </c>
      <c r="NP6" s="340">
        <f>IF($I6="Percentage of Cash Flow",IF($E6&gt;NP$3-1,(('Operating Pro Forma'!$AG$59-'Operating Pro Forma'!$AG$62)/12)*'Debt Service'!$F6),IF($E6&gt;NP$3-1,$H6,0))</f>
        <v>0</v>
      </c>
      <c r="NQ6" s="340">
        <f>IF($I6="Percentage of Cash Flow",IF($E6&gt;NQ$3-1,(('Operating Pro Forma'!$AG$59-'Operating Pro Forma'!$AG$62)/12)*'Debt Service'!$F6),IF($E6&gt;NQ$3-1,$H6,0))</f>
        <v>0</v>
      </c>
      <c r="NR6" s="340">
        <f>IF($I6="Percentage of Cash Flow",IF($E6&gt;NR$3-1,(('Operating Pro Forma'!$AG$59-'Operating Pro Forma'!$AG$62)/12)*'Debt Service'!$F6),IF($E6&gt;NR$3-1,$H6,0))</f>
        <v>0</v>
      </c>
      <c r="NS6" s="340">
        <f>IF($I6="Percentage of Cash Flow",IF($E6&gt;NS$3-1,(('Operating Pro Forma'!$AG$59-'Operating Pro Forma'!$AG$62)/12)*'Debt Service'!$F6),IF($E6&gt;NS$3-1,$H6,0))</f>
        <v>0</v>
      </c>
      <c r="NT6" s="340">
        <f>IF($I6="Percentage of Cash Flow",IF($E6&gt;NT$3-1,(('Operating Pro Forma'!$AG$59-'Operating Pro Forma'!$AG$62)/12)*'Debt Service'!$F6),IF($E6&gt;NT$3-1,$H6,0))</f>
        <v>0</v>
      </c>
      <c r="NU6" s="340">
        <f>IF($I6="Percentage of Cash Flow",IF($E6&gt;NU$3-1,(('Operating Pro Forma'!$AG$59-'Operating Pro Forma'!$AG$62)/12)*'Debt Service'!$F6),IF($E6&gt;NU$3-1,$H6,0))</f>
        <v>0</v>
      </c>
      <c r="NV6" s="340">
        <f>IF($I6="Percentage of Cash Flow",IF($E6&gt;NV$3-1,(('Operating Pro Forma'!$AG$59-'Operating Pro Forma'!$AG$62)/12)*'Debt Service'!$F6),IF($E6&gt;NV$3-1,$H6,0))</f>
        <v>0</v>
      </c>
      <c r="NW6" s="340">
        <f>IF($I6="Percentage of Cash Flow",IF($E6&gt;NW$3-1,(('Operating Pro Forma'!$AG$59-'Operating Pro Forma'!$AG$62)/12)*'Debt Service'!$F6),IF($E6&gt;NW$3-1,$H6,0))</f>
        <v>0</v>
      </c>
      <c r="NX6" s="340">
        <f>IF($I6="Percentage of Cash Flow",IF($E6&gt;NX$3-1,(('Operating Pro Forma'!$AG$59-'Operating Pro Forma'!$AG$62)/12)*'Debt Service'!$F6),IF($E6&gt;NX$3-1,$H6,0))</f>
        <v>0</v>
      </c>
      <c r="NY6" s="338">
        <f t="shared" si="28"/>
        <v>0</v>
      </c>
      <c r="NZ6" s="340">
        <f>IF($I6="Percentage of Cash Flow",IF($E6&gt;NZ$3-1,(('Operating Pro Forma'!$AH$59-'Operating Pro Forma'!$AH$62)/12)*'Debt Service'!$F6),IF($E6&gt;NZ$3-1,$H6,0))</f>
        <v>0</v>
      </c>
      <c r="OA6" s="340">
        <f>IF($I6="Percentage of Cash Flow",IF($E6&gt;OA$3-1,(('Operating Pro Forma'!$AH$59-'Operating Pro Forma'!$AH$62)/12)*'Debt Service'!$F6),IF($E6&gt;OA$3-1,$H6,0))</f>
        <v>0</v>
      </c>
      <c r="OB6" s="340">
        <f>IF($I6="Percentage of Cash Flow",IF($E6&gt;OB$3-1,(('Operating Pro Forma'!$AH$59-'Operating Pro Forma'!$AH$62)/12)*'Debt Service'!$F6),IF($E6&gt;OB$3-1,$H6,0))</f>
        <v>0</v>
      </c>
      <c r="OC6" s="340">
        <f>IF($I6="Percentage of Cash Flow",IF($E6&gt;OC$3-1,(('Operating Pro Forma'!$AH$59-'Operating Pro Forma'!$AH$62)/12)*'Debt Service'!$F6),IF($E6&gt;OC$3-1,$H6,0))</f>
        <v>0</v>
      </c>
      <c r="OD6" s="340">
        <f>IF($I6="Percentage of Cash Flow",IF($E6&gt;OD$3-1,(('Operating Pro Forma'!$AH$59-'Operating Pro Forma'!$AH$62)/12)*'Debt Service'!$F6),IF($E6&gt;OD$3-1,$H6,0))</f>
        <v>0</v>
      </c>
      <c r="OE6" s="340">
        <f>IF($I6="Percentage of Cash Flow",IF($E6&gt;OE$3-1,(('Operating Pro Forma'!$AH$59-'Operating Pro Forma'!$AH$62)/12)*'Debt Service'!$F6),IF($E6&gt;OE$3-1,$H6,0))</f>
        <v>0</v>
      </c>
      <c r="OF6" s="340">
        <f>IF($I6="Percentage of Cash Flow",IF($E6&gt;OF$3-1,(('Operating Pro Forma'!$AH$59-'Operating Pro Forma'!$AH$62)/12)*'Debt Service'!$F6),IF($E6&gt;OF$3-1,$H6,0))</f>
        <v>0</v>
      </c>
      <c r="OG6" s="340">
        <f>IF($I6="Percentage of Cash Flow",IF($E6&gt;OG$3-1,(('Operating Pro Forma'!$AH$59-'Operating Pro Forma'!$AH$62)/12)*'Debt Service'!$F6),IF($E6&gt;OG$3-1,$H6,0))</f>
        <v>0</v>
      </c>
      <c r="OH6" s="340">
        <f>IF($I6="Percentage of Cash Flow",IF($E6&gt;OH$3-1,(('Operating Pro Forma'!$AH$59-'Operating Pro Forma'!$AH$62)/12)*'Debt Service'!$F6),IF($E6&gt;OH$3-1,$H6,0))</f>
        <v>0</v>
      </c>
      <c r="OI6" s="340">
        <f>IF($I6="Percentage of Cash Flow",IF($E6&gt;OI$3-1,(('Operating Pro Forma'!$AH$59-'Operating Pro Forma'!$AH$62)/12)*'Debt Service'!$F6),IF($E6&gt;OI$3-1,$H6,0))</f>
        <v>0</v>
      </c>
      <c r="OJ6" s="340">
        <f>IF($I6="Percentage of Cash Flow",IF($E6&gt;OJ$3-1,(('Operating Pro Forma'!$AH$59-'Operating Pro Forma'!$AH$62)/12)*'Debt Service'!$F6),IF($E6&gt;OJ$3-1,$H6,0))</f>
        <v>0</v>
      </c>
      <c r="OK6" s="340">
        <f>IF($I6="Percentage of Cash Flow",IF($E6&gt;OK$3-1,(('Operating Pro Forma'!$AH$59-'Operating Pro Forma'!$AH$62)/12)*'Debt Service'!$F6),IF($E6&gt;OK$3-1,$H6,0))</f>
        <v>0</v>
      </c>
      <c r="OL6" s="338">
        <f t="shared" si="29"/>
        <v>0</v>
      </c>
    </row>
    <row r="7" spans="1:402" x14ac:dyDescent="0.3">
      <c r="A7" s="229">
        <f>'Funding Sources'!A7</f>
        <v>0</v>
      </c>
      <c r="B7" s="230">
        <f>'Funding Sources'!B7:C7</f>
        <v>0</v>
      </c>
      <c r="C7" s="231">
        <f>'Funding Sources'!G7</f>
        <v>0</v>
      </c>
      <c r="D7" s="233"/>
      <c r="E7" s="234"/>
      <c r="F7" s="235"/>
      <c r="G7" s="231">
        <f t="shared" si="0"/>
        <v>0</v>
      </c>
      <c r="H7" s="233"/>
      <c r="I7" s="234"/>
      <c r="J7" s="236"/>
      <c r="M7" s="337">
        <f>IF($I7="Percentage of Cash Flow",IF($E7&gt;M$3-1,(('Operating Pro Forma'!$E$59-'Operating Pro Forma'!$E$62)/12)*'Debt Service'!$F7),IF($E7&gt;M$3-1,$H7,0))</f>
        <v>0</v>
      </c>
      <c r="N7" s="337">
        <f>IF($I7="Percentage of Cash Flow",IF($E7&gt;N$3-1,(('Operating Pro Forma'!$E$59-'Operating Pro Forma'!$E$62)/12)*'Debt Service'!$F7),IF($E7&gt;N$3-1,$H7,0))</f>
        <v>0</v>
      </c>
      <c r="O7" s="337">
        <f>IF($I7="Percentage of Cash Flow",IF($E7&gt;O$3-1,(('Operating Pro Forma'!$E$59-'Operating Pro Forma'!$E$62)/12)*'Debt Service'!$F7),IF($E7&gt;O$3-1,$H7,0))</f>
        <v>0</v>
      </c>
      <c r="P7" s="337">
        <f>IF($I7="Percentage of Cash Flow",IF($E7&gt;P$3-1,(('Operating Pro Forma'!$E$59-'Operating Pro Forma'!$E$62)/12)*'Debt Service'!$F7),IF($E7&gt;P$3-1,$H7,0))</f>
        <v>0</v>
      </c>
      <c r="Q7" s="337">
        <f>IF($I7="Percentage of Cash Flow",IF($E7&gt;Q$3-1,(('Operating Pro Forma'!$E$59-'Operating Pro Forma'!$E$62)/12)*'Debt Service'!$F7),IF($E7&gt;Q$3-1,$H7,0))</f>
        <v>0</v>
      </c>
      <c r="R7" s="337">
        <f>IF($I7="Percentage of Cash Flow",IF($E7&gt;R$3-1,(('Operating Pro Forma'!$E$59-'Operating Pro Forma'!$E$62)/12)*'Debt Service'!$F7),IF($E7&gt;R$3-1,$H7,0))</f>
        <v>0</v>
      </c>
      <c r="S7" s="337">
        <f>IF($I7="Percentage of Cash Flow",IF($E7&gt;S$3-1,(('Operating Pro Forma'!$E$59-'Operating Pro Forma'!$E$62)/12)*'Debt Service'!$F7),IF($E7&gt;S$3-1,$H7,0))</f>
        <v>0</v>
      </c>
      <c r="T7" s="337">
        <f>IF($I7="Percentage of Cash Flow",IF($E7&gt;T$3-1,(('Operating Pro Forma'!$E$59-'Operating Pro Forma'!$E$62)/12)*'Debt Service'!$F7),IF($E7&gt;T$3-1,$H7,0))</f>
        <v>0</v>
      </c>
      <c r="U7" s="337">
        <f>IF($I7="Percentage of Cash Flow",IF($E7&gt;U$3-1,(('Operating Pro Forma'!$E$59-'Operating Pro Forma'!$E$62)/12)*'Debt Service'!$F7),IF($E7&gt;U$3-1,$H7,0))</f>
        <v>0</v>
      </c>
      <c r="V7" s="337">
        <f>IF($I7="Percentage of Cash Flow",IF($E7&gt;V$3-1,(('Operating Pro Forma'!$E$59-'Operating Pro Forma'!$E$62)/12)*'Debt Service'!$F7),IF($E7&gt;V$3-1,$H7,0))</f>
        <v>0</v>
      </c>
      <c r="W7" s="337">
        <f>IF($I7="Percentage of Cash Flow",IF($E7&gt;W$3-1,(('Operating Pro Forma'!$E$59-'Operating Pro Forma'!$E$62)/12)*'Debt Service'!$F7),IF($E7&gt;W$3-1,$H7,0))</f>
        <v>0</v>
      </c>
      <c r="X7" s="337">
        <f>IF($I7="Percentage of Cash Flow",IF($E7&gt;X$3-1,(('Operating Pro Forma'!$E$59-'Operating Pro Forma'!$E$62)/12)*'Debt Service'!$F7),IF($E7&gt;X$3-1,$H7,0))</f>
        <v>0</v>
      </c>
      <c r="Y7" s="338">
        <f t="shared" si="1"/>
        <v>0</v>
      </c>
      <c r="Z7" s="339">
        <f>IF($I7="Percentage of Cash Flow",IF($E7&gt;Z$3-1,(('Operating Pro Forma'!$F$59-'Operating Pro Forma'!$F$62)/12)*'Debt Service'!$F7),IF($E7&gt;Z$3-1,$H7,0))</f>
        <v>0</v>
      </c>
      <c r="AA7" s="339">
        <f>IF($I7="Percentage of Cash Flow",IF($E7&gt;AA$3-1,(('Operating Pro Forma'!$F$59-'Operating Pro Forma'!$F$62)/12)*'Debt Service'!$F7),IF($E7&gt;AA$3-1,$H7,0))</f>
        <v>0</v>
      </c>
      <c r="AB7" s="339">
        <f>IF($I7="Percentage of Cash Flow",IF($E7&gt;AB$3-1,(('Operating Pro Forma'!$F$59-'Operating Pro Forma'!$F$62)/12)*'Debt Service'!$F7),IF($E7&gt;AB$3-1,$H7,0))</f>
        <v>0</v>
      </c>
      <c r="AC7" s="339">
        <f>IF($I7="Percentage of Cash Flow",IF($E7&gt;AC$3-1,(('Operating Pro Forma'!$F$59-'Operating Pro Forma'!$F$62)/12)*'Debt Service'!$F7),IF($E7&gt;AC$3-1,$H7,0))</f>
        <v>0</v>
      </c>
      <c r="AD7" s="339">
        <f>IF($I7="Percentage of Cash Flow",IF($E7&gt;AD$3-1,(('Operating Pro Forma'!$F$59-'Operating Pro Forma'!$F$62)/12)*'Debt Service'!$F7),IF($E7&gt;AD$3-1,$H7,0))</f>
        <v>0</v>
      </c>
      <c r="AE7" s="339">
        <f>IF($I7="Percentage of Cash Flow",IF($E7&gt;AE$3-1,(('Operating Pro Forma'!$F$59-'Operating Pro Forma'!$F$62)/12)*'Debt Service'!$F7),IF($E7&gt;AE$3-1,$H7,0))</f>
        <v>0</v>
      </c>
      <c r="AF7" s="339">
        <f>IF($I7="Percentage of Cash Flow",IF($E7&gt;AF$3-1,(('Operating Pro Forma'!$F$59-'Operating Pro Forma'!$F$62)/12)*'Debt Service'!$F7),IF($E7&gt;AF$3-1,$H7,0))</f>
        <v>0</v>
      </c>
      <c r="AG7" s="339">
        <f>IF($I7="Percentage of Cash Flow",IF($E7&gt;AG$3-1,(('Operating Pro Forma'!$F$59-'Operating Pro Forma'!$F$62)/12)*'Debt Service'!$F7),IF($E7&gt;AG$3-1,$H7,0))</f>
        <v>0</v>
      </c>
      <c r="AH7" s="339">
        <f>IF($I7="Percentage of Cash Flow",IF($E7&gt;AH$3-1,(('Operating Pro Forma'!$F$59-'Operating Pro Forma'!$F$62)/12)*'Debt Service'!$F7),IF($E7&gt;AH$3-1,$H7,0))</f>
        <v>0</v>
      </c>
      <c r="AI7" s="339">
        <f>IF($I7="Percentage of Cash Flow",IF($E7&gt;AI$3-1,(('Operating Pro Forma'!$F$59-'Operating Pro Forma'!$F$62)/12)*'Debt Service'!$F7),IF($E7&gt;AI$3-1,$H7,0))</f>
        <v>0</v>
      </c>
      <c r="AJ7" s="339">
        <f>IF($I7="Percentage of Cash Flow",IF($E7&gt;AJ$3-1,(('Operating Pro Forma'!$F$59-'Operating Pro Forma'!$F$62)/12)*'Debt Service'!$F7),IF($E7&gt;AJ$3-1,$H7,0))</f>
        <v>0</v>
      </c>
      <c r="AK7" s="339">
        <f>IF($I7="Percentage of Cash Flow",IF($E7&gt;AK$3-1,(('Operating Pro Forma'!$F$59-'Operating Pro Forma'!$F$62)/12)*'Debt Service'!$F7),IF($E7&gt;AK$3-1,$H7,0))</f>
        <v>0</v>
      </c>
      <c r="AL7" s="338">
        <f t="shared" si="2"/>
        <v>0</v>
      </c>
      <c r="AM7" s="339">
        <f>IF($I7="Percentage of Cash Flow",IF($E7&gt;AM$3-1,(('Operating Pro Forma'!$G$59-'Operating Pro Forma'!$G$62)/12)*'Debt Service'!$F7),IF($E7&gt;AM$3-1,$H7,0))</f>
        <v>0</v>
      </c>
      <c r="AN7" s="339">
        <f>IF($I7="Percentage of Cash Flow",IF($E7&gt;AN$3-1,(('Operating Pro Forma'!$G$59-'Operating Pro Forma'!$G$62)/12)*'Debt Service'!$F7),IF($E7&gt;AN$3-1,$H7,0))</f>
        <v>0</v>
      </c>
      <c r="AO7" s="339">
        <f>IF($I7="Percentage of Cash Flow",IF($E7&gt;AO$3-1,(('Operating Pro Forma'!$G$59-'Operating Pro Forma'!$G$62)/12)*'Debt Service'!$F7),IF($E7&gt;AO$3-1,$H7,0))</f>
        <v>0</v>
      </c>
      <c r="AP7" s="339">
        <f>IF($I7="Percentage of Cash Flow",IF($E7&gt;AP$3-1,(('Operating Pro Forma'!$G$59-'Operating Pro Forma'!$G$62)/12)*'Debt Service'!$F7),IF($E7&gt;AP$3-1,$H7,0))</f>
        <v>0</v>
      </c>
      <c r="AQ7" s="339">
        <f>IF($I7="Percentage of Cash Flow",IF($E7&gt;AQ$3-1,(('Operating Pro Forma'!$G$59-'Operating Pro Forma'!$G$62)/12)*'Debt Service'!$F7),IF($E7&gt;AQ$3-1,$H7,0))</f>
        <v>0</v>
      </c>
      <c r="AR7" s="339">
        <f>IF($I7="Percentage of Cash Flow",IF($E7&gt;AR$3-1,(('Operating Pro Forma'!$G$59-'Operating Pro Forma'!$G$62)/12)*'Debt Service'!$F7),IF($E7&gt;AR$3-1,$H7,0))</f>
        <v>0</v>
      </c>
      <c r="AS7" s="339">
        <f>IF($I7="Percentage of Cash Flow",IF($E7&gt;AS$3-1,(('Operating Pro Forma'!$G$59-'Operating Pro Forma'!$G$62)/12)*'Debt Service'!$F7),IF($E7&gt;AS$3-1,$H7,0))</f>
        <v>0</v>
      </c>
      <c r="AT7" s="339">
        <f>IF($I7="Percentage of Cash Flow",IF($E7&gt;AT$3-1,(('Operating Pro Forma'!$G$59-'Operating Pro Forma'!$G$62)/12)*'Debt Service'!$F7),IF($E7&gt;AT$3-1,$H7,0))</f>
        <v>0</v>
      </c>
      <c r="AU7" s="339">
        <f>IF($I7="Percentage of Cash Flow",IF($E7&gt;AU$3-1,(('Operating Pro Forma'!$G$59-'Operating Pro Forma'!$G$62)/12)*'Debt Service'!$F7),IF($E7&gt;AU$3-1,$H7,0))</f>
        <v>0</v>
      </c>
      <c r="AV7" s="339">
        <f>IF($I7="Percentage of Cash Flow",IF($E7&gt;AV$3-1,(('Operating Pro Forma'!$G$59-'Operating Pro Forma'!$G$62)/12)*'Debt Service'!$F7),IF($E7&gt;AV$3-1,$H7,0))</f>
        <v>0</v>
      </c>
      <c r="AW7" s="339">
        <f>IF($I7="Percentage of Cash Flow",IF($E7&gt;AW$3-1,(('Operating Pro Forma'!$G$59-'Operating Pro Forma'!$G$62)/12)*'Debt Service'!$F7),IF($E7&gt;AW$3-1,$H7,0))</f>
        <v>0</v>
      </c>
      <c r="AX7" s="339">
        <f>IF($I7="Percentage of Cash Flow",IF($E7&gt;AX$3-1,(('Operating Pro Forma'!$G$59-'Operating Pro Forma'!$G$62)/12)*'Debt Service'!$F7),IF($E7&gt;AX$3-1,$H7,0))</f>
        <v>0</v>
      </c>
      <c r="AY7" s="338">
        <f t="shared" si="3"/>
        <v>0</v>
      </c>
      <c r="AZ7" s="339">
        <f>IF($I7="Percentage of Cash Flow",IF($E7&gt;AZ$3-1,(('Operating Pro Forma'!$H$59-'Operating Pro Forma'!$H$62)/12)*'Debt Service'!$F7),IF($E7&gt;AZ$3-1,$H7,0))</f>
        <v>0</v>
      </c>
      <c r="BA7" s="339">
        <f>IF($I7="Percentage of Cash Flow",IF($E7&gt;BA$3-1,(('Operating Pro Forma'!$H$59-'Operating Pro Forma'!$H$62)/12)*'Debt Service'!$F7),IF($E7&gt;BA$3-1,$H7,0))</f>
        <v>0</v>
      </c>
      <c r="BB7" s="339">
        <f>IF($I7="Percentage of Cash Flow",IF($E7&gt;BB$3-1,(('Operating Pro Forma'!$H$59-'Operating Pro Forma'!$H$62)/12)*'Debt Service'!$F7),IF($E7&gt;BB$3-1,$H7,0))</f>
        <v>0</v>
      </c>
      <c r="BC7" s="339">
        <f>IF($I7="Percentage of Cash Flow",IF($E7&gt;BC$3-1,(('Operating Pro Forma'!$H$59-'Operating Pro Forma'!$H$62)/12)*'Debt Service'!$F7),IF($E7&gt;BC$3-1,$H7,0))</f>
        <v>0</v>
      </c>
      <c r="BD7" s="339">
        <f>IF($I7="Percentage of Cash Flow",IF($E7&gt;BD$3-1,(('Operating Pro Forma'!$H$59-'Operating Pro Forma'!$H$62)/12)*'Debt Service'!$F7),IF($E7&gt;BD$3-1,$H7,0))</f>
        <v>0</v>
      </c>
      <c r="BE7" s="339">
        <f>IF($I7="Percentage of Cash Flow",IF($E7&gt;BE$3-1,(('Operating Pro Forma'!$H$59-'Operating Pro Forma'!$H$62)/12)*'Debt Service'!$F7),IF($E7&gt;BE$3-1,$H7,0))</f>
        <v>0</v>
      </c>
      <c r="BF7" s="339">
        <f>IF($I7="Percentage of Cash Flow",IF($E7&gt;BF$3-1,(('Operating Pro Forma'!$H$59-'Operating Pro Forma'!$H$62)/12)*'Debt Service'!$F7),IF($E7&gt;BF$3-1,$H7,0))</f>
        <v>0</v>
      </c>
      <c r="BG7" s="339">
        <f>IF($I7="Percentage of Cash Flow",IF($E7&gt;BG$3-1,(('Operating Pro Forma'!$H$59-'Operating Pro Forma'!$H$62)/12)*'Debt Service'!$F7),IF($E7&gt;BG$3-1,$H7,0))</f>
        <v>0</v>
      </c>
      <c r="BH7" s="339">
        <f>IF($I7="Percentage of Cash Flow",IF($E7&gt;BH$3-1,(('Operating Pro Forma'!$H$59-'Operating Pro Forma'!$H$62)/12)*'Debt Service'!$F7),IF($E7&gt;BH$3-1,$H7,0))</f>
        <v>0</v>
      </c>
      <c r="BI7" s="339">
        <f>IF($I7="Percentage of Cash Flow",IF($E7&gt;BI$3-1,(('Operating Pro Forma'!$H$59-'Operating Pro Forma'!$H$62)/12)*'Debt Service'!$F7),IF($E7&gt;BI$3-1,$H7,0))</f>
        <v>0</v>
      </c>
      <c r="BJ7" s="339">
        <f>IF($I7="Percentage of Cash Flow",IF($E7&gt;BJ$3-1,(('Operating Pro Forma'!$H$59-'Operating Pro Forma'!$H$62)/12)*'Debt Service'!$F7),IF($E7&gt;BJ$3-1,$H7,0))</f>
        <v>0</v>
      </c>
      <c r="BK7" s="339">
        <f>IF($I7="Percentage of Cash Flow",IF($E7&gt;BK$3-1,(('Operating Pro Forma'!$H$59-'Operating Pro Forma'!$H$62)/12)*'Debt Service'!$F7),IF($E7&gt;BK$3-1,$H7,0))</f>
        <v>0</v>
      </c>
      <c r="BL7" s="338">
        <f t="shared" si="4"/>
        <v>0</v>
      </c>
      <c r="BM7" s="339">
        <f>IF($I7="Percentage of Cash Flow",IF($E7&gt;BM$3-1,(('Operating Pro Forma'!$I$59-'Operating Pro Forma'!$I$62)/12)*'Debt Service'!$F7),IF($E7&gt;BM$3-1,$H7,0))</f>
        <v>0</v>
      </c>
      <c r="BN7" s="339">
        <f>IF($I7="Percentage of Cash Flow",IF($E7&gt;BN$3-1,(('Operating Pro Forma'!$I$59-'Operating Pro Forma'!$I$62)/12)*'Debt Service'!$F7),IF($E7&gt;BN$3-1,$H7,0))</f>
        <v>0</v>
      </c>
      <c r="BO7" s="339">
        <f>IF($I7="Percentage of Cash Flow",IF($E7&gt;BO$3-1,(('Operating Pro Forma'!$I$59-'Operating Pro Forma'!$I$62)/12)*'Debt Service'!$F7),IF($E7&gt;BO$3-1,$H7,0))</f>
        <v>0</v>
      </c>
      <c r="BP7" s="339">
        <f>IF($I7="Percentage of Cash Flow",IF($E7&gt;BP$3-1,(('Operating Pro Forma'!$I$59-'Operating Pro Forma'!$I$62)/12)*'Debt Service'!$F7),IF($E7&gt;BP$3-1,$H7,0))</f>
        <v>0</v>
      </c>
      <c r="BQ7" s="339">
        <f>IF($I7="Percentage of Cash Flow",IF($E7&gt;BQ$3-1,(('Operating Pro Forma'!$I$59-'Operating Pro Forma'!$I$62)/12)*'Debt Service'!$F7),IF($E7&gt;BQ$3-1,$H7,0))</f>
        <v>0</v>
      </c>
      <c r="BR7" s="339">
        <f>IF($I7="Percentage of Cash Flow",IF($E7&gt;BR$3-1,(('Operating Pro Forma'!$I$59-'Operating Pro Forma'!$I$62)/12)*'Debt Service'!$F7),IF($E7&gt;BR$3-1,$H7,0))</f>
        <v>0</v>
      </c>
      <c r="BS7" s="339">
        <f>IF($I7="Percentage of Cash Flow",IF($E7&gt;BS$3-1,(('Operating Pro Forma'!$I$59-'Operating Pro Forma'!$I$62)/12)*'Debt Service'!$F7),IF($E7&gt;BS$3-1,$H7,0))</f>
        <v>0</v>
      </c>
      <c r="BT7" s="339">
        <f>IF($I7="Percentage of Cash Flow",IF($E7&gt;BT$3-1,(('Operating Pro Forma'!$I$59-'Operating Pro Forma'!$I$62)/12)*'Debt Service'!$F7),IF($E7&gt;BT$3-1,$H7,0))</f>
        <v>0</v>
      </c>
      <c r="BU7" s="339">
        <f>IF($I7="Percentage of Cash Flow",IF($E7&gt;BU$3-1,(('Operating Pro Forma'!$I$59-'Operating Pro Forma'!$I$62)/12)*'Debt Service'!$F7),IF($E7&gt;BU$3-1,$H7,0))</f>
        <v>0</v>
      </c>
      <c r="BV7" s="339">
        <f>IF($I7="Percentage of Cash Flow",IF($E7&gt;BV$3-1,(('Operating Pro Forma'!$I$59-'Operating Pro Forma'!$I$62)/12)*'Debt Service'!$F7),IF($E7&gt;BV$3-1,$H7,0))</f>
        <v>0</v>
      </c>
      <c r="BW7" s="339">
        <f>IF($I7="Percentage of Cash Flow",IF($E7&gt;BW$3-1,(('Operating Pro Forma'!$I$59-'Operating Pro Forma'!$I$62)/12)*'Debt Service'!$F7),IF($E7&gt;BW$3-1,$H7,0))</f>
        <v>0</v>
      </c>
      <c r="BX7" s="339">
        <f>IF($I7="Percentage of Cash Flow",IF($E7&gt;BX$3-1,(('Operating Pro Forma'!$I$59-'Operating Pro Forma'!$I$62)/12)*'Debt Service'!$F7),IF($E7&gt;BX$3-1,$H7,0))</f>
        <v>0</v>
      </c>
      <c r="BY7" s="338">
        <f t="shared" si="5"/>
        <v>0</v>
      </c>
      <c r="BZ7" s="339">
        <f>IF($I7="Percentage of Cash Flow",IF($E7&gt;BZ$3-1,(('Operating Pro Forma'!$J$59-'Operating Pro Forma'!$J$62)/12)*'Debt Service'!$F7),IF($E7&gt;BZ$3-1,$H7,0))</f>
        <v>0</v>
      </c>
      <c r="CA7" s="339">
        <f>IF($I7="Percentage of Cash Flow",IF($E7&gt;CA$3-1,(('Operating Pro Forma'!$J$59-'Operating Pro Forma'!$J$62)/12)*'Debt Service'!$F7),IF($E7&gt;CA$3-1,$H7,0))</f>
        <v>0</v>
      </c>
      <c r="CB7" s="339">
        <f>IF($I7="Percentage of Cash Flow",IF($E7&gt;CB$3-1,(('Operating Pro Forma'!$J$59-'Operating Pro Forma'!$J$62)/12)*'Debt Service'!$F7),IF($E7&gt;CB$3-1,$H7,0))</f>
        <v>0</v>
      </c>
      <c r="CC7" s="339">
        <f>IF($I7="Percentage of Cash Flow",IF($E7&gt;CC$3-1,(('Operating Pro Forma'!$J$59-'Operating Pro Forma'!$J$62)/12)*'Debt Service'!$F7),IF($E7&gt;CC$3-1,$H7,0))</f>
        <v>0</v>
      </c>
      <c r="CD7" s="339">
        <f>IF($I7="Percentage of Cash Flow",IF($E7&gt;CD$3-1,(('Operating Pro Forma'!$J$59-'Operating Pro Forma'!$J$62)/12)*'Debt Service'!$F7),IF($E7&gt;CD$3-1,$H7,0))</f>
        <v>0</v>
      </c>
      <c r="CE7" s="339">
        <f>IF($I7="Percentage of Cash Flow",IF($E7&gt;CE$3-1,(('Operating Pro Forma'!$J$59-'Operating Pro Forma'!$J$62)/12)*'Debt Service'!$F7),IF($E7&gt;CE$3-1,$H7,0))</f>
        <v>0</v>
      </c>
      <c r="CF7" s="339">
        <f>IF($I7="Percentage of Cash Flow",IF($E7&gt;CF$3-1,(('Operating Pro Forma'!$J$59-'Operating Pro Forma'!$J$62)/12)*'Debt Service'!$F7),IF($E7&gt;CF$3-1,$H7,0))</f>
        <v>0</v>
      </c>
      <c r="CG7" s="339">
        <f>IF($I7="Percentage of Cash Flow",IF($E7&gt;CG$3-1,(('Operating Pro Forma'!$J$59-'Operating Pro Forma'!$J$62)/12)*'Debt Service'!$F7),IF($E7&gt;CG$3-1,$H7,0))</f>
        <v>0</v>
      </c>
      <c r="CH7" s="339">
        <f>IF($I7="Percentage of Cash Flow",IF($E7&gt;CH$3-1,(('Operating Pro Forma'!$J$59-'Operating Pro Forma'!$J$62)/12)*'Debt Service'!$F7),IF($E7&gt;CH$3-1,$H7,0))</f>
        <v>0</v>
      </c>
      <c r="CI7" s="339">
        <f>IF($I7="Percentage of Cash Flow",IF($E7&gt;CI$3-1,(('Operating Pro Forma'!$J$59-'Operating Pro Forma'!$J$62)/12)*'Debt Service'!$F7),IF($E7&gt;CI$3-1,$H7,0))</f>
        <v>0</v>
      </c>
      <c r="CJ7" s="339">
        <f>IF($I7="Percentage of Cash Flow",IF($E7&gt;CJ$3-1,(('Operating Pro Forma'!$J$59-'Operating Pro Forma'!$J$62)/12)*'Debt Service'!$F7),IF($E7&gt;CJ$3-1,$H7,0))</f>
        <v>0</v>
      </c>
      <c r="CK7" s="339">
        <f>IF($I7="Percentage of Cash Flow",IF($E7&gt;CK$3-1,(('Operating Pro Forma'!$J$59-'Operating Pro Forma'!$J$62)/12)*'Debt Service'!$F7),IF($E7&gt;CK$3-1,$H7,0))</f>
        <v>0</v>
      </c>
      <c r="CL7" s="338">
        <f t="shared" si="6"/>
        <v>0</v>
      </c>
      <c r="CM7" s="339">
        <f>IF($I7="Percentage of Cash Flow",IF($E7&gt;CM$3-1,(('Operating Pro Forma'!$K$59-'Operating Pro Forma'!$K$62)/12)*'Debt Service'!$F7),IF($E7&gt;CM$3-1,$H7,0))</f>
        <v>0</v>
      </c>
      <c r="CN7" s="339">
        <f>IF($I7="Percentage of Cash Flow",IF($E7&gt;CN$3-1,(('Operating Pro Forma'!$K$59-'Operating Pro Forma'!$K$62)/12)*'Debt Service'!$F7),IF($E7&gt;CN$3-1,$H7,0))</f>
        <v>0</v>
      </c>
      <c r="CO7" s="339">
        <f>IF($I7="Percentage of Cash Flow",IF($E7&gt;CO$3-1,(('Operating Pro Forma'!$K$59-'Operating Pro Forma'!$K$62)/12)*'Debt Service'!$F7),IF($E7&gt;CO$3-1,$H7,0))</f>
        <v>0</v>
      </c>
      <c r="CP7" s="339">
        <f>IF($I7="Percentage of Cash Flow",IF($E7&gt;CP$3-1,(('Operating Pro Forma'!$K$59-'Operating Pro Forma'!$K$62)/12)*'Debt Service'!$F7),IF($E7&gt;CP$3-1,$H7,0))</f>
        <v>0</v>
      </c>
      <c r="CQ7" s="339">
        <f>IF($I7="Percentage of Cash Flow",IF($E7&gt;CQ$3-1,(('Operating Pro Forma'!$K$59-'Operating Pro Forma'!$K$62)/12)*'Debt Service'!$F7),IF($E7&gt;CQ$3-1,$H7,0))</f>
        <v>0</v>
      </c>
      <c r="CR7" s="339">
        <f>IF($I7="Percentage of Cash Flow",IF($E7&gt;CR$3-1,(('Operating Pro Forma'!$K$59-'Operating Pro Forma'!$K$62)/12)*'Debt Service'!$F7),IF($E7&gt;CR$3-1,$H7,0))</f>
        <v>0</v>
      </c>
      <c r="CS7" s="339">
        <f>IF($I7="Percentage of Cash Flow",IF($E7&gt;CS$3-1,(('Operating Pro Forma'!$K$59-'Operating Pro Forma'!$K$62)/12)*'Debt Service'!$F7),IF($E7&gt;CS$3-1,$H7,0))</f>
        <v>0</v>
      </c>
      <c r="CT7" s="339">
        <f>IF($I7="Percentage of Cash Flow",IF($E7&gt;CT$3-1,(('Operating Pro Forma'!$K$59-'Operating Pro Forma'!$K$62)/12)*'Debt Service'!$F7),IF($E7&gt;CT$3-1,$H7,0))</f>
        <v>0</v>
      </c>
      <c r="CU7" s="339">
        <f>IF($I7="Percentage of Cash Flow",IF($E7&gt;CU$3-1,(('Operating Pro Forma'!$K$59-'Operating Pro Forma'!$K$62)/12)*'Debt Service'!$F7),IF($E7&gt;CU$3-1,$H7,0))</f>
        <v>0</v>
      </c>
      <c r="CV7" s="339">
        <f>IF($I7="Percentage of Cash Flow",IF($E7&gt;CV$3-1,(('Operating Pro Forma'!$K$59-'Operating Pro Forma'!$K$62)/12)*'Debt Service'!$F7),IF($E7&gt;CV$3-1,$H7,0))</f>
        <v>0</v>
      </c>
      <c r="CW7" s="339">
        <f>IF($I7="Percentage of Cash Flow",IF($E7&gt;CW$3-1,(('Operating Pro Forma'!$K$59-'Operating Pro Forma'!$K$62)/12)*'Debt Service'!$F7),IF($E7&gt;CW$3-1,$H7,0))</f>
        <v>0</v>
      </c>
      <c r="CX7" s="339">
        <f>IF($I7="Percentage of Cash Flow",IF($E7&gt;CX$3-1,(('Operating Pro Forma'!$K$59-'Operating Pro Forma'!$K$62)/12)*'Debt Service'!$F7),IF($E7&gt;CX$3-1,$H7,0))</f>
        <v>0</v>
      </c>
      <c r="CY7" s="338">
        <f t="shared" si="7"/>
        <v>0</v>
      </c>
      <c r="CZ7" s="339">
        <f>IF($I7="Percentage of Cash Flow",IF($E7&gt;CZ$3-1,(('Operating Pro Forma'!$L$59-'Operating Pro Forma'!$L$62)/12)*'Debt Service'!$F7),IF($E7&gt;CZ$3-1,$H7,0))</f>
        <v>0</v>
      </c>
      <c r="DA7" s="339">
        <f>IF($I7="Percentage of Cash Flow",IF($E7&gt;DA$3-1,(('Operating Pro Forma'!$L$59-'Operating Pro Forma'!$L$62)/12)*'Debt Service'!$F7),IF($E7&gt;DA$3-1,$H7,0))</f>
        <v>0</v>
      </c>
      <c r="DB7" s="339">
        <f>IF($I7="Percentage of Cash Flow",IF($E7&gt;DB$3-1,(('Operating Pro Forma'!$L$59-'Operating Pro Forma'!$L$62)/12)*'Debt Service'!$F7),IF($E7&gt;DB$3-1,$H7,0))</f>
        <v>0</v>
      </c>
      <c r="DC7" s="339">
        <f>IF($I7="Percentage of Cash Flow",IF($E7&gt;DC$3-1,(('Operating Pro Forma'!$L$59-'Operating Pro Forma'!$L$62)/12)*'Debt Service'!$F7),IF($E7&gt;DC$3-1,$H7,0))</f>
        <v>0</v>
      </c>
      <c r="DD7" s="339">
        <f>IF($I7="Percentage of Cash Flow",IF($E7&gt;DD$3-1,(('Operating Pro Forma'!$L$59-'Operating Pro Forma'!$L$62)/12)*'Debt Service'!$F7),IF($E7&gt;DD$3-1,$H7,0))</f>
        <v>0</v>
      </c>
      <c r="DE7" s="339">
        <f>IF($I7="Percentage of Cash Flow",IF($E7&gt;DE$3-1,(('Operating Pro Forma'!$L$59-'Operating Pro Forma'!$L$62)/12)*'Debt Service'!$F7),IF($E7&gt;DE$3-1,$H7,0))</f>
        <v>0</v>
      </c>
      <c r="DF7" s="339">
        <f>IF($I7="Percentage of Cash Flow",IF($E7&gt;DF$3-1,(('Operating Pro Forma'!$L$59-'Operating Pro Forma'!$L$62)/12)*'Debt Service'!$F7),IF($E7&gt;DF$3-1,$H7,0))</f>
        <v>0</v>
      </c>
      <c r="DG7" s="339">
        <f>IF($I7="Percentage of Cash Flow",IF($E7&gt;DG$3-1,(('Operating Pro Forma'!$L$59-'Operating Pro Forma'!$L$62)/12)*'Debt Service'!$F7),IF($E7&gt;DG$3-1,$H7,0))</f>
        <v>0</v>
      </c>
      <c r="DH7" s="339">
        <f>IF($I7="Percentage of Cash Flow",IF($E7&gt;DH$3-1,(('Operating Pro Forma'!$L$59-'Operating Pro Forma'!$L$62)/12)*'Debt Service'!$F7),IF($E7&gt;DH$3-1,$H7,0))</f>
        <v>0</v>
      </c>
      <c r="DI7" s="339">
        <f>IF($I7="Percentage of Cash Flow",IF($E7&gt;DI$3-1,(('Operating Pro Forma'!$L$59-'Operating Pro Forma'!$L$62)/12)*'Debt Service'!$F7),IF($E7&gt;DI$3-1,$H7,0))</f>
        <v>0</v>
      </c>
      <c r="DJ7" s="339">
        <f>IF($I7="Percentage of Cash Flow",IF($E7&gt;DJ$3-1,(('Operating Pro Forma'!$L$59-'Operating Pro Forma'!$L$62)/12)*'Debt Service'!$F7),IF($E7&gt;DJ$3-1,$H7,0))</f>
        <v>0</v>
      </c>
      <c r="DK7" s="339">
        <f>IF($I7="Percentage of Cash Flow",IF($E7&gt;DK$3-1,(('Operating Pro Forma'!$L$59-'Operating Pro Forma'!$L$62)/12)*'Debt Service'!$F7),IF($E7&gt;DK$3-1,$H7,0))</f>
        <v>0</v>
      </c>
      <c r="DL7" s="338">
        <f t="shared" si="8"/>
        <v>0</v>
      </c>
      <c r="DM7" s="339">
        <f>IF($I7="Percentage of Cash Flow",IF($E7&gt;DM$3-1,(('Operating Pro Forma'!$M$59-'Operating Pro Forma'!$M$62)/12)*'Debt Service'!$F7),IF($E7&gt;DM$3-1,$H7,0))</f>
        <v>0</v>
      </c>
      <c r="DN7" s="339">
        <f>IF($I7="Percentage of Cash Flow",IF($E7&gt;DN$3-1,(('Operating Pro Forma'!$M$59-'Operating Pro Forma'!$M$62)/12)*'Debt Service'!$F7),IF($E7&gt;DN$3-1,$H7,0))</f>
        <v>0</v>
      </c>
      <c r="DO7" s="339">
        <f>IF($I7="Percentage of Cash Flow",IF($E7&gt;DO$3-1,(('Operating Pro Forma'!$M$59-'Operating Pro Forma'!$M$62)/12)*'Debt Service'!$F7),IF($E7&gt;DO$3-1,$H7,0))</f>
        <v>0</v>
      </c>
      <c r="DP7" s="339">
        <f>IF($I7="Percentage of Cash Flow",IF($E7&gt;DP$3-1,(('Operating Pro Forma'!$M$59-'Operating Pro Forma'!$M$62)/12)*'Debt Service'!$F7),IF($E7&gt;DP$3-1,$H7,0))</f>
        <v>0</v>
      </c>
      <c r="DQ7" s="339">
        <f>IF($I7="Percentage of Cash Flow",IF($E7&gt;DQ$3-1,(('Operating Pro Forma'!$M$59-'Operating Pro Forma'!$M$62)/12)*'Debt Service'!$F7),IF($E7&gt;DQ$3-1,$H7,0))</f>
        <v>0</v>
      </c>
      <c r="DR7" s="339">
        <f>IF($I7="Percentage of Cash Flow",IF($E7&gt;DR$3-1,(('Operating Pro Forma'!$M$59-'Operating Pro Forma'!$M$62)/12)*'Debt Service'!$F7),IF($E7&gt;DR$3-1,$H7,0))</f>
        <v>0</v>
      </c>
      <c r="DS7" s="339">
        <f>IF($I7="Percentage of Cash Flow",IF($E7&gt;DS$3-1,(('Operating Pro Forma'!$M$59-'Operating Pro Forma'!$M$62)/12)*'Debt Service'!$F7),IF($E7&gt;DS$3-1,$H7,0))</f>
        <v>0</v>
      </c>
      <c r="DT7" s="339">
        <f>IF($I7="Percentage of Cash Flow",IF($E7&gt;DT$3-1,(('Operating Pro Forma'!$M$59-'Operating Pro Forma'!$M$62)/12)*'Debt Service'!$F7),IF($E7&gt;DT$3-1,$H7,0))</f>
        <v>0</v>
      </c>
      <c r="DU7" s="339">
        <f>IF($I7="Percentage of Cash Flow",IF($E7&gt;DU$3-1,(('Operating Pro Forma'!$M$59-'Operating Pro Forma'!$M$62)/12)*'Debt Service'!$F7),IF($E7&gt;DU$3-1,$H7,0))</f>
        <v>0</v>
      </c>
      <c r="DV7" s="339">
        <f>IF($I7="Percentage of Cash Flow",IF($E7&gt;DV$3-1,(('Operating Pro Forma'!$M$59-'Operating Pro Forma'!$M$62)/12)*'Debt Service'!$F7),IF($E7&gt;DV$3-1,$H7,0))</f>
        <v>0</v>
      </c>
      <c r="DW7" s="339">
        <f>IF($I7="Percentage of Cash Flow",IF($E7&gt;DW$3-1,(('Operating Pro Forma'!$M$59-'Operating Pro Forma'!$M$62)/12)*'Debt Service'!$F7),IF($E7&gt;DW$3-1,$H7,0))</f>
        <v>0</v>
      </c>
      <c r="DX7" s="339">
        <f>IF($I7="Percentage of Cash Flow",IF($E7&gt;DX$3-1,(('Operating Pro Forma'!$M$59-'Operating Pro Forma'!$M$62)/12)*'Debt Service'!$F7),IF($E7&gt;DX$3-1,$H7,0))</f>
        <v>0</v>
      </c>
      <c r="DY7" s="338">
        <f t="shared" si="9"/>
        <v>0</v>
      </c>
      <c r="DZ7" s="339">
        <f>IF($I7="Percentage of Cash Flow",IF($E7&gt;DZ$3-1,(('Operating Pro Forma'!$N$59-'Operating Pro Forma'!$N$62)/12)*'Debt Service'!$F7),IF($E7&gt;DZ$3-1,$H7,0))</f>
        <v>0</v>
      </c>
      <c r="EA7" s="339">
        <f>IF($I7="Percentage of Cash Flow",IF($E7&gt;EA$3-1,(('Operating Pro Forma'!$N$59-'Operating Pro Forma'!$N$62)/12)*'Debt Service'!$F7),IF($E7&gt;EA$3-1,$H7,0))</f>
        <v>0</v>
      </c>
      <c r="EB7" s="339">
        <f>IF($I7="Percentage of Cash Flow",IF($E7&gt;EB$3-1,(('Operating Pro Forma'!$N$59-'Operating Pro Forma'!$N$62)/12)*'Debt Service'!$F7),IF($E7&gt;EB$3-1,$H7,0))</f>
        <v>0</v>
      </c>
      <c r="EC7" s="339">
        <f>IF($I7="Percentage of Cash Flow",IF($E7&gt;EC$3-1,(('Operating Pro Forma'!$N$59-'Operating Pro Forma'!$N$62)/12)*'Debt Service'!$F7),IF($E7&gt;EC$3-1,$H7,0))</f>
        <v>0</v>
      </c>
      <c r="ED7" s="339">
        <f>IF($I7="Percentage of Cash Flow",IF($E7&gt;ED$3-1,(('Operating Pro Forma'!$N$59-'Operating Pro Forma'!$N$62)/12)*'Debt Service'!$F7),IF($E7&gt;ED$3-1,$H7,0))</f>
        <v>0</v>
      </c>
      <c r="EE7" s="339">
        <f>IF($I7="Percentage of Cash Flow",IF($E7&gt;EE$3-1,(('Operating Pro Forma'!$N$59-'Operating Pro Forma'!$N$62)/12)*'Debt Service'!$F7),IF($E7&gt;EE$3-1,$H7,0))</f>
        <v>0</v>
      </c>
      <c r="EF7" s="339">
        <f>IF($I7="Percentage of Cash Flow",IF($E7&gt;EF$3-1,(('Operating Pro Forma'!$N$59-'Operating Pro Forma'!$N$62)/12)*'Debt Service'!$F7),IF($E7&gt;EF$3-1,$H7,0))</f>
        <v>0</v>
      </c>
      <c r="EG7" s="339">
        <f>IF($I7="Percentage of Cash Flow",IF($E7&gt;EG$3-1,(('Operating Pro Forma'!$N$59-'Operating Pro Forma'!$N$62)/12)*'Debt Service'!$F7),IF($E7&gt;EG$3-1,$H7,0))</f>
        <v>0</v>
      </c>
      <c r="EH7" s="339">
        <f>IF($I7="Percentage of Cash Flow",IF($E7&gt;EH$3-1,(('Operating Pro Forma'!$N$59-'Operating Pro Forma'!$N$62)/12)*'Debt Service'!$F7),IF($E7&gt;EH$3-1,$H7,0))</f>
        <v>0</v>
      </c>
      <c r="EI7" s="339">
        <f>IF($I7="Percentage of Cash Flow",IF($E7&gt;EI$3-1,(('Operating Pro Forma'!$N$59-'Operating Pro Forma'!$N$62)/12)*'Debt Service'!$F7),IF($E7&gt;EI$3-1,$H7,0))</f>
        <v>0</v>
      </c>
      <c r="EJ7" s="339">
        <f>IF($I7="Percentage of Cash Flow",IF($E7&gt;EJ$3-1,(('Operating Pro Forma'!$N$59-'Operating Pro Forma'!$N$62)/12)*'Debt Service'!$F7),IF($E7&gt;EJ$3-1,$H7,0))</f>
        <v>0</v>
      </c>
      <c r="EK7" s="339">
        <f>IF($I7="Percentage of Cash Flow",IF($E7&gt;EK$3-1,(('Operating Pro Forma'!$N$59-'Operating Pro Forma'!$N$62)/12)*'Debt Service'!$F7),IF($E7&gt;EK$3-1,$H7,0))</f>
        <v>0</v>
      </c>
      <c r="EL7" s="338">
        <f t="shared" si="10"/>
        <v>0</v>
      </c>
      <c r="EM7" s="339">
        <f>IF($I7="Percentage of Cash Flow",IF($E7&gt;EM$3-1,(('Operating Pro Forma'!$O$59-'Operating Pro Forma'!$O$62)/12)*'Debt Service'!$F7),IF($E7&gt;EM$3-1,$H7,0))</f>
        <v>0</v>
      </c>
      <c r="EN7" s="339">
        <f>IF($I7="Percentage of Cash Flow",IF($E7&gt;EN$3-1,(('Operating Pro Forma'!$O$59-'Operating Pro Forma'!$O$62)/12)*'Debt Service'!$F7),IF($E7&gt;EN$3-1,$H7,0))</f>
        <v>0</v>
      </c>
      <c r="EO7" s="339">
        <f>IF($I7="Percentage of Cash Flow",IF($E7&gt;EO$3-1,(('Operating Pro Forma'!$O$59-'Operating Pro Forma'!$O$62)/12)*'Debt Service'!$F7),IF($E7&gt;EO$3-1,$H7,0))</f>
        <v>0</v>
      </c>
      <c r="EP7" s="339">
        <f>IF($I7="Percentage of Cash Flow",IF($E7&gt;EP$3-1,(('Operating Pro Forma'!$O$59-'Operating Pro Forma'!$O$62)/12)*'Debt Service'!$F7),IF($E7&gt;EP$3-1,$H7,0))</f>
        <v>0</v>
      </c>
      <c r="EQ7" s="339">
        <f>IF($I7="Percentage of Cash Flow",IF($E7&gt;EQ$3-1,(('Operating Pro Forma'!$O$59-'Operating Pro Forma'!$O$62)/12)*'Debt Service'!$F7),IF($E7&gt;EQ$3-1,$H7,0))</f>
        <v>0</v>
      </c>
      <c r="ER7" s="339">
        <f>IF($I7="Percentage of Cash Flow",IF($E7&gt;ER$3-1,(('Operating Pro Forma'!$O$59-'Operating Pro Forma'!$O$62)/12)*'Debt Service'!$F7),IF($E7&gt;ER$3-1,$H7,0))</f>
        <v>0</v>
      </c>
      <c r="ES7" s="339">
        <f>IF($I7="Percentage of Cash Flow",IF($E7&gt;ES$3-1,(('Operating Pro Forma'!$O$59-'Operating Pro Forma'!$O$62)/12)*'Debt Service'!$F7),IF($E7&gt;ES$3-1,$H7,0))</f>
        <v>0</v>
      </c>
      <c r="ET7" s="339">
        <f>IF($I7="Percentage of Cash Flow",IF($E7&gt;ET$3-1,(('Operating Pro Forma'!$O$59-'Operating Pro Forma'!$O$62)/12)*'Debt Service'!$F7),IF($E7&gt;ET$3-1,$H7,0))</f>
        <v>0</v>
      </c>
      <c r="EU7" s="339">
        <f>IF($I7="Percentage of Cash Flow",IF($E7&gt;EU$3-1,(('Operating Pro Forma'!$O$59-'Operating Pro Forma'!$O$62)/12)*'Debt Service'!$F7),IF($E7&gt;EU$3-1,$H7,0))</f>
        <v>0</v>
      </c>
      <c r="EV7" s="339">
        <f>IF($I7="Percentage of Cash Flow",IF($E7&gt;EV$3-1,(('Operating Pro Forma'!$O$59-'Operating Pro Forma'!$O$62)/12)*'Debt Service'!$F7),IF($E7&gt;EV$3-1,$H7,0))</f>
        <v>0</v>
      </c>
      <c r="EW7" s="339">
        <f>IF($I7="Percentage of Cash Flow",IF($E7&gt;EW$3-1,(('Operating Pro Forma'!$O$59-'Operating Pro Forma'!$O$62)/12)*'Debt Service'!$F7),IF($E7&gt;EW$3-1,$H7,0))</f>
        <v>0</v>
      </c>
      <c r="EX7" s="339">
        <f>IF($I7="Percentage of Cash Flow",IF($E7&gt;EX$3-1,(('Operating Pro Forma'!$O$59-'Operating Pro Forma'!$O$62)/12)*'Debt Service'!$F7),IF($E7&gt;EX$3-1,$H7,0))</f>
        <v>0</v>
      </c>
      <c r="EY7" s="338">
        <f t="shared" si="11"/>
        <v>0</v>
      </c>
      <c r="EZ7" s="339">
        <f>IF($I7="Percentage of Cash Flow",IF($E7&gt;EZ$3-1,(('Operating Pro Forma'!$P$59-'Operating Pro Forma'!$P$62)/12)*'Debt Service'!$F7),IF($E7&gt;EZ$3-1,$H7,0))</f>
        <v>0</v>
      </c>
      <c r="FA7" s="339">
        <f>IF($I7="Percentage of Cash Flow",IF($E7&gt;FA$3-1,(('Operating Pro Forma'!$P$59-'Operating Pro Forma'!$P$62)/12)*'Debt Service'!$F7),IF($E7&gt;FA$3-1,$H7,0))</f>
        <v>0</v>
      </c>
      <c r="FB7" s="339">
        <f>IF($I7="Percentage of Cash Flow",IF($E7&gt;FB$3-1,(('Operating Pro Forma'!$P$59-'Operating Pro Forma'!$P$62)/12)*'Debt Service'!$F7),IF($E7&gt;FB$3-1,$H7,0))</f>
        <v>0</v>
      </c>
      <c r="FC7" s="339">
        <f>IF($I7="Percentage of Cash Flow",IF($E7&gt;FC$3-1,(('Operating Pro Forma'!$P$59-'Operating Pro Forma'!$P$62)/12)*'Debt Service'!$F7),IF($E7&gt;FC$3-1,$H7,0))</f>
        <v>0</v>
      </c>
      <c r="FD7" s="339">
        <f>IF($I7="Percentage of Cash Flow",IF($E7&gt;FD$3-1,(('Operating Pro Forma'!$P$59-'Operating Pro Forma'!$P$62)/12)*'Debt Service'!$F7),IF($E7&gt;FD$3-1,$H7,0))</f>
        <v>0</v>
      </c>
      <c r="FE7" s="339">
        <f>IF($I7="Percentage of Cash Flow",IF($E7&gt;FE$3-1,(('Operating Pro Forma'!$P$59-'Operating Pro Forma'!$P$62)/12)*'Debt Service'!$F7),IF($E7&gt;FE$3-1,$H7,0))</f>
        <v>0</v>
      </c>
      <c r="FF7" s="339">
        <f>IF($I7="Percentage of Cash Flow",IF($E7&gt;FF$3-1,(('Operating Pro Forma'!$P$59-'Operating Pro Forma'!$P$62)/12)*'Debt Service'!$F7),IF($E7&gt;FF$3-1,$H7,0))</f>
        <v>0</v>
      </c>
      <c r="FG7" s="339">
        <f>IF($I7="Percentage of Cash Flow",IF($E7&gt;FG$3-1,(('Operating Pro Forma'!$P$59-'Operating Pro Forma'!$P$62)/12)*'Debt Service'!$F7),IF($E7&gt;FG$3-1,$H7,0))</f>
        <v>0</v>
      </c>
      <c r="FH7" s="339">
        <f>IF($I7="Percentage of Cash Flow",IF($E7&gt;FH$3-1,(('Operating Pro Forma'!$P$59-'Operating Pro Forma'!$P$62)/12)*'Debt Service'!$F7),IF($E7&gt;FH$3-1,$H7,0))</f>
        <v>0</v>
      </c>
      <c r="FI7" s="339">
        <f>IF($I7="Percentage of Cash Flow",IF($E7&gt;FI$3-1,(('Operating Pro Forma'!$P$59-'Operating Pro Forma'!$P$62)/12)*'Debt Service'!$F7),IF($E7&gt;FI$3-1,$H7,0))</f>
        <v>0</v>
      </c>
      <c r="FJ7" s="339">
        <f>IF($I7="Percentage of Cash Flow",IF($E7&gt;FJ$3-1,(('Operating Pro Forma'!$P$59-'Operating Pro Forma'!$P$62)/12)*'Debt Service'!$F7),IF($E7&gt;FJ$3-1,$H7,0))</f>
        <v>0</v>
      </c>
      <c r="FK7" s="339">
        <f>IF($I7="Percentage of Cash Flow",IF($E7&gt;FK$3-1,(('Operating Pro Forma'!$P$59-'Operating Pro Forma'!$P$62)/12)*'Debt Service'!$F7),IF($E7&gt;FK$3-1,$H7,0))</f>
        <v>0</v>
      </c>
      <c r="FL7" s="338">
        <f t="shared" si="12"/>
        <v>0</v>
      </c>
      <c r="FM7" s="339">
        <f>IF($I7="Percentage of Cash Flow",IF($E7&gt;FM$3-1,(('Operating Pro Forma'!$Q$59-'Operating Pro Forma'!$Q$62)/12)*'Debt Service'!$F7),IF($E7&gt;FM$3-1,$H7,0))</f>
        <v>0</v>
      </c>
      <c r="FN7" s="339">
        <f>IF($I7="Percentage of Cash Flow",IF($E7&gt;FN$3-1,(('Operating Pro Forma'!$Q$59-'Operating Pro Forma'!$Q$62)/12)*'Debt Service'!$F7),IF($E7&gt;FN$3-1,$H7,0))</f>
        <v>0</v>
      </c>
      <c r="FO7" s="339">
        <f>IF($I7="Percentage of Cash Flow",IF($E7&gt;FO$3-1,(('Operating Pro Forma'!$Q$59-'Operating Pro Forma'!$Q$62)/12)*'Debt Service'!$F7),IF($E7&gt;FO$3-1,$H7,0))</f>
        <v>0</v>
      </c>
      <c r="FP7" s="339">
        <f>IF($I7="Percentage of Cash Flow",IF($E7&gt;FP$3-1,(('Operating Pro Forma'!$Q$59-'Operating Pro Forma'!$Q$62)/12)*'Debt Service'!$F7),IF($E7&gt;FP$3-1,$H7,0))</f>
        <v>0</v>
      </c>
      <c r="FQ7" s="339">
        <f>IF($I7="Percentage of Cash Flow",IF($E7&gt;FQ$3-1,(('Operating Pro Forma'!$Q$59-'Operating Pro Forma'!$Q$62)/12)*'Debt Service'!$F7),IF($E7&gt;FQ$3-1,$H7,0))</f>
        <v>0</v>
      </c>
      <c r="FR7" s="339">
        <f>IF($I7="Percentage of Cash Flow",IF($E7&gt;FR$3-1,(('Operating Pro Forma'!$Q$59-'Operating Pro Forma'!$Q$62)/12)*'Debt Service'!$F7),IF($E7&gt;FR$3-1,$H7,0))</f>
        <v>0</v>
      </c>
      <c r="FS7" s="339">
        <f>IF($I7="Percentage of Cash Flow",IF($E7&gt;FS$3-1,(('Operating Pro Forma'!$Q$59-'Operating Pro Forma'!$Q$62)/12)*'Debt Service'!$F7),IF($E7&gt;FS$3-1,$H7,0))</f>
        <v>0</v>
      </c>
      <c r="FT7" s="339">
        <f>IF($I7="Percentage of Cash Flow",IF($E7&gt;FT$3-1,(('Operating Pro Forma'!$Q$59-'Operating Pro Forma'!$Q$62)/12)*'Debt Service'!$F7),IF($E7&gt;FT$3-1,$H7,0))</f>
        <v>0</v>
      </c>
      <c r="FU7" s="339">
        <f>IF($I7="Percentage of Cash Flow",IF($E7&gt;FU$3-1,(('Operating Pro Forma'!$Q$59-'Operating Pro Forma'!$Q$62)/12)*'Debt Service'!$F7),IF($E7&gt;FU$3-1,$H7,0))</f>
        <v>0</v>
      </c>
      <c r="FV7" s="339">
        <f>IF($I7="Percentage of Cash Flow",IF($E7&gt;FV$3-1,(('Operating Pro Forma'!$Q$59-'Operating Pro Forma'!$Q$62)/12)*'Debt Service'!$F7),IF($E7&gt;FV$3-1,$H7,0))</f>
        <v>0</v>
      </c>
      <c r="FW7" s="339">
        <f>IF($I7="Percentage of Cash Flow",IF($E7&gt;FW$3-1,(('Operating Pro Forma'!$Q$59-'Operating Pro Forma'!$Q$62)/12)*'Debt Service'!$F7),IF($E7&gt;FW$3-1,$H7,0))</f>
        <v>0</v>
      </c>
      <c r="FX7" s="339">
        <f>IF($I7="Percentage of Cash Flow",IF($E7&gt;FX$3-1,(('Operating Pro Forma'!$Q$59-'Operating Pro Forma'!$Q$62)/12)*'Debt Service'!$F7),IF($E7&gt;FX$3-1,$H7,0))</f>
        <v>0</v>
      </c>
      <c r="FY7" s="338">
        <f t="shared" si="13"/>
        <v>0</v>
      </c>
      <c r="FZ7" s="339">
        <f>IF($I7="Percentage of Cash Flow",IF($E7&gt;FZ$3-1,(('Operating Pro Forma'!$R$59-'Operating Pro Forma'!$R$62)/12)*'Debt Service'!$F7),IF($E7&gt;FZ$3-1,$H7,0))</f>
        <v>0</v>
      </c>
      <c r="GA7" s="339">
        <f>IF($I7="Percentage of Cash Flow",IF($E7&gt;GA$3-1,(('Operating Pro Forma'!$R$59-'Operating Pro Forma'!$R$62)/12)*'Debt Service'!$F7),IF($E7&gt;GA$3-1,$H7,0))</f>
        <v>0</v>
      </c>
      <c r="GB7" s="339">
        <f>IF($I7="Percentage of Cash Flow",IF($E7&gt;GB$3-1,(('Operating Pro Forma'!$R$59-'Operating Pro Forma'!$R$62)/12)*'Debt Service'!$F7),IF($E7&gt;GB$3-1,$H7,0))</f>
        <v>0</v>
      </c>
      <c r="GC7" s="339">
        <f>IF($I7="Percentage of Cash Flow",IF($E7&gt;GC$3-1,(('Operating Pro Forma'!$R$59-'Operating Pro Forma'!$R$62)/12)*'Debt Service'!$F7),IF($E7&gt;GC$3-1,$H7,0))</f>
        <v>0</v>
      </c>
      <c r="GD7" s="339">
        <f>IF($I7="Percentage of Cash Flow",IF($E7&gt;GD$3-1,(('Operating Pro Forma'!$R$59-'Operating Pro Forma'!$R$62)/12)*'Debt Service'!$F7),IF($E7&gt;GD$3-1,$H7,0))</f>
        <v>0</v>
      </c>
      <c r="GE7" s="339">
        <f>IF($I7="Percentage of Cash Flow",IF($E7&gt;GE$3-1,(('Operating Pro Forma'!$R$59-'Operating Pro Forma'!$R$62)/12)*'Debt Service'!$F7),IF($E7&gt;GE$3-1,$H7,0))</f>
        <v>0</v>
      </c>
      <c r="GF7" s="339">
        <f>IF($I7="Percentage of Cash Flow",IF($E7&gt;GF$3-1,(('Operating Pro Forma'!$R$59-'Operating Pro Forma'!$R$62)/12)*'Debt Service'!$F7),IF($E7&gt;GF$3-1,$H7,0))</f>
        <v>0</v>
      </c>
      <c r="GG7" s="339">
        <f>IF($I7="Percentage of Cash Flow",IF($E7&gt;GG$3-1,(('Operating Pro Forma'!$R$59-'Operating Pro Forma'!$R$62)/12)*'Debt Service'!$F7),IF($E7&gt;GG$3-1,$H7,0))</f>
        <v>0</v>
      </c>
      <c r="GH7" s="339">
        <f>IF($I7="Percentage of Cash Flow",IF($E7&gt;GH$3-1,(('Operating Pro Forma'!$R$59-'Operating Pro Forma'!$R$62)/12)*'Debt Service'!$F7),IF($E7&gt;GH$3-1,$H7,0))</f>
        <v>0</v>
      </c>
      <c r="GI7" s="339">
        <f>IF($I7="Percentage of Cash Flow",IF($E7&gt;GI$3-1,(('Operating Pro Forma'!$R$59-'Operating Pro Forma'!$R$62)/12)*'Debt Service'!$F7),IF($E7&gt;GI$3-1,$H7,0))</f>
        <v>0</v>
      </c>
      <c r="GJ7" s="339">
        <f>IF($I7="Percentage of Cash Flow",IF($E7&gt;GJ$3-1,(('Operating Pro Forma'!$R$59-'Operating Pro Forma'!$R$62)/12)*'Debt Service'!$F7),IF($E7&gt;GJ$3-1,$H7,0))</f>
        <v>0</v>
      </c>
      <c r="GK7" s="339">
        <f>IF($I7="Percentage of Cash Flow",IF($E7&gt;GK$3-1,(('Operating Pro Forma'!$R$59-'Operating Pro Forma'!$R$62)/12)*'Debt Service'!$F7),IF($E7&gt;GK$3-1,$H7,0))</f>
        <v>0</v>
      </c>
      <c r="GL7" s="338">
        <f t="shared" si="14"/>
        <v>0</v>
      </c>
      <c r="GM7" s="339">
        <f>IF($I7="Percentage of Cash Flow",IF($E7&gt;GM$3-1,(('Operating Pro Forma'!$S$59-'Operating Pro Forma'!$S$62)/12)*'Debt Service'!$F7),IF($E7&gt;GM$3-1,$H7,0))</f>
        <v>0</v>
      </c>
      <c r="GN7" s="339">
        <f>IF($I7="Percentage of Cash Flow",IF($E7&gt;GN$3-1,(('Operating Pro Forma'!$S$59-'Operating Pro Forma'!$S$62)/12)*'Debt Service'!$F7),IF($E7&gt;GN$3-1,$H7,0))</f>
        <v>0</v>
      </c>
      <c r="GO7" s="339">
        <f>IF($I7="Percentage of Cash Flow",IF($E7&gt;GO$3-1,(('Operating Pro Forma'!$S$59-'Operating Pro Forma'!$S$62)/12)*'Debt Service'!$F7),IF($E7&gt;GO$3-1,$H7,0))</f>
        <v>0</v>
      </c>
      <c r="GP7" s="339">
        <f>IF($I7="Percentage of Cash Flow",IF($E7&gt;GP$3-1,(('Operating Pro Forma'!$S$59-'Operating Pro Forma'!$S$62)/12)*'Debt Service'!$F7),IF($E7&gt;GP$3-1,$H7,0))</f>
        <v>0</v>
      </c>
      <c r="GQ7" s="339">
        <f>IF($I7="Percentage of Cash Flow",IF($E7&gt;GQ$3-1,(('Operating Pro Forma'!$S$59-'Operating Pro Forma'!$S$62)/12)*'Debt Service'!$F7),IF($E7&gt;GQ$3-1,$H7,0))</f>
        <v>0</v>
      </c>
      <c r="GR7" s="339">
        <f>IF($I7="Percentage of Cash Flow",IF($E7&gt;GR$3-1,(('Operating Pro Forma'!$S$59-'Operating Pro Forma'!$S$62)/12)*'Debt Service'!$F7),IF($E7&gt;GR$3-1,$H7,0))</f>
        <v>0</v>
      </c>
      <c r="GS7" s="339">
        <f>IF($I7="Percentage of Cash Flow",IF($E7&gt;GS$3-1,(('Operating Pro Forma'!$S$59-'Operating Pro Forma'!$S$62)/12)*'Debt Service'!$F7),IF($E7&gt;GS$3-1,$H7,0))</f>
        <v>0</v>
      </c>
      <c r="GT7" s="339">
        <f>IF($I7="Percentage of Cash Flow",IF($E7&gt;GT$3-1,(('Operating Pro Forma'!$S$59-'Operating Pro Forma'!$S$62)/12)*'Debt Service'!$F7),IF($E7&gt;GT$3-1,$H7,0))</f>
        <v>0</v>
      </c>
      <c r="GU7" s="339">
        <f>IF($I7="Percentage of Cash Flow",IF($E7&gt;GU$3-1,(('Operating Pro Forma'!$S$59-'Operating Pro Forma'!$S$62)/12)*'Debt Service'!$F7),IF($E7&gt;GU$3-1,$H7,0))</f>
        <v>0</v>
      </c>
      <c r="GV7" s="339">
        <f>IF($I7="Percentage of Cash Flow",IF($E7&gt;GV$3-1,(('Operating Pro Forma'!$S$59-'Operating Pro Forma'!$S$62)/12)*'Debt Service'!$F7),IF($E7&gt;GV$3-1,$H7,0))</f>
        <v>0</v>
      </c>
      <c r="GW7" s="339">
        <f>IF($I7="Percentage of Cash Flow",IF($E7&gt;GW$3-1,(('Operating Pro Forma'!$S$59-'Operating Pro Forma'!$S$62)/12)*'Debt Service'!$F7),IF($E7&gt;GW$3-1,$H7,0))</f>
        <v>0</v>
      </c>
      <c r="GX7" s="339">
        <f>IF($I7="Percentage of Cash Flow",IF($E7&gt;GX$3-1,(('Operating Pro Forma'!$S$59-'Operating Pro Forma'!$S$62)/12)*'Debt Service'!$F7),IF($E7&gt;GX$3-1,$H7,0))</f>
        <v>0</v>
      </c>
      <c r="GY7" s="338">
        <f t="shared" si="15"/>
        <v>0</v>
      </c>
      <c r="GZ7" s="339">
        <f>IF($I7="Percentage of Cash Flow",IF($E7&gt;GZ$3-1,(('Operating Pro Forma'!$T$59-'Operating Pro Forma'!$T$62)/12)*'Debt Service'!$F7),IF($E7&gt;GZ$3-1,$H7,0))</f>
        <v>0</v>
      </c>
      <c r="HA7" s="339">
        <f>IF($I7="Percentage of Cash Flow",IF($E7&gt;HA$3-1,(('Operating Pro Forma'!$T$59-'Operating Pro Forma'!$T$62)/12)*'Debt Service'!$F7),IF($E7&gt;HA$3-1,$H7,0))</f>
        <v>0</v>
      </c>
      <c r="HB7" s="339">
        <f>IF($I7="Percentage of Cash Flow",IF($E7&gt;HB$3-1,(('Operating Pro Forma'!$T$59-'Operating Pro Forma'!$T$62)/12)*'Debt Service'!$F7),IF($E7&gt;HB$3-1,$H7,0))</f>
        <v>0</v>
      </c>
      <c r="HC7" s="339">
        <f>IF($I7="Percentage of Cash Flow",IF($E7&gt;HC$3-1,(('Operating Pro Forma'!$T$59-'Operating Pro Forma'!$T$62)/12)*'Debt Service'!$F7),IF($E7&gt;HC$3-1,$H7,0))</f>
        <v>0</v>
      </c>
      <c r="HD7" s="339">
        <f>IF($I7="Percentage of Cash Flow",IF($E7&gt;HD$3-1,(('Operating Pro Forma'!$T$59-'Operating Pro Forma'!$T$62)/12)*'Debt Service'!$F7),IF($E7&gt;HD$3-1,$H7,0))</f>
        <v>0</v>
      </c>
      <c r="HE7" s="339">
        <f>IF($I7="Percentage of Cash Flow",IF($E7&gt;HE$3-1,(('Operating Pro Forma'!$T$59-'Operating Pro Forma'!$T$62)/12)*'Debt Service'!$F7),IF($E7&gt;HE$3-1,$H7,0))</f>
        <v>0</v>
      </c>
      <c r="HF7" s="339">
        <f>IF($I7="Percentage of Cash Flow",IF($E7&gt;HF$3-1,(('Operating Pro Forma'!$T$59-'Operating Pro Forma'!$T$62)/12)*'Debt Service'!$F7),IF($E7&gt;HF$3-1,$H7,0))</f>
        <v>0</v>
      </c>
      <c r="HG7" s="339">
        <f>IF($I7="Percentage of Cash Flow",IF($E7&gt;HG$3-1,(('Operating Pro Forma'!$T$59-'Operating Pro Forma'!$T$62)/12)*'Debt Service'!$F7),IF($E7&gt;HG$3-1,$H7,0))</f>
        <v>0</v>
      </c>
      <c r="HH7" s="339">
        <f>IF($I7="Percentage of Cash Flow",IF($E7&gt;HH$3-1,(('Operating Pro Forma'!$T$59-'Operating Pro Forma'!$T$62)/12)*'Debt Service'!$F7),IF($E7&gt;HH$3-1,$H7,0))</f>
        <v>0</v>
      </c>
      <c r="HI7" s="339">
        <f>IF($I7="Percentage of Cash Flow",IF($E7&gt;HI$3-1,(('Operating Pro Forma'!$T$59-'Operating Pro Forma'!$T$62)/12)*'Debt Service'!$F7),IF($E7&gt;HI$3-1,$H7,0))</f>
        <v>0</v>
      </c>
      <c r="HJ7" s="339">
        <f>IF($I7="Percentage of Cash Flow",IF($E7&gt;HJ$3-1,(('Operating Pro Forma'!$T$59-'Operating Pro Forma'!$T$62)/12)*'Debt Service'!$F7),IF($E7&gt;HJ$3-1,$H7,0))</f>
        <v>0</v>
      </c>
      <c r="HK7" s="339">
        <f>IF($I7="Percentage of Cash Flow",IF($E7&gt;HK$3-1,(('Operating Pro Forma'!$T$59-'Operating Pro Forma'!$T$62)/12)*'Debt Service'!$F7),IF($E7&gt;HK$3-1,$H7,0))</f>
        <v>0</v>
      </c>
      <c r="HL7" s="338">
        <f t="shared" si="16"/>
        <v>0</v>
      </c>
      <c r="HM7" s="339">
        <f>IF($I7="Percentage of Cash Flow",IF($E7&gt;HM$3-1,(('Operating Pro Forma'!$U$59-'Operating Pro Forma'!$U$62)/12)*'Debt Service'!$F7),IF($E7&gt;HM$3-1,$H7,0))</f>
        <v>0</v>
      </c>
      <c r="HN7" s="339">
        <f>IF($I7="Percentage of Cash Flow",IF($E7&gt;HN$3-1,(('Operating Pro Forma'!$U$59-'Operating Pro Forma'!$U$62)/12)*'Debt Service'!$F7),IF($E7&gt;HN$3-1,$H7,0))</f>
        <v>0</v>
      </c>
      <c r="HO7" s="339">
        <f>IF($I7="Percentage of Cash Flow",IF($E7&gt;HO$3-1,(('Operating Pro Forma'!$U$59-'Operating Pro Forma'!$U$62)/12)*'Debt Service'!$F7),IF($E7&gt;HO$3-1,$H7,0))</f>
        <v>0</v>
      </c>
      <c r="HP7" s="339">
        <f>IF($I7="Percentage of Cash Flow",IF($E7&gt;HP$3-1,(('Operating Pro Forma'!$U$59-'Operating Pro Forma'!$U$62)/12)*'Debt Service'!$F7),IF($E7&gt;HP$3-1,$H7,0))</f>
        <v>0</v>
      </c>
      <c r="HQ7" s="339">
        <f>IF($I7="Percentage of Cash Flow",IF($E7&gt;HQ$3-1,(('Operating Pro Forma'!$U$59-'Operating Pro Forma'!$U$62)/12)*'Debt Service'!$F7),IF($E7&gt;HQ$3-1,$H7,0))</f>
        <v>0</v>
      </c>
      <c r="HR7" s="339">
        <f>IF($I7="Percentage of Cash Flow",IF($E7&gt;HR$3-1,(('Operating Pro Forma'!$U$59-'Operating Pro Forma'!$U$62)/12)*'Debt Service'!$F7),IF($E7&gt;HR$3-1,$H7,0))</f>
        <v>0</v>
      </c>
      <c r="HS7" s="339">
        <f>IF($I7="Percentage of Cash Flow",IF($E7&gt;HS$3-1,(('Operating Pro Forma'!$U$59-'Operating Pro Forma'!$U$62)/12)*'Debt Service'!$F7),IF($E7&gt;HS$3-1,$H7,0))</f>
        <v>0</v>
      </c>
      <c r="HT7" s="339">
        <f>IF($I7="Percentage of Cash Flow",IF($E7&gt;HT$3-1,(('Operating Pro Forma'!$U$59-'Operating Pro Forma'!$U$62)/12)*'Debt Service'!$F7),IF($E7&gt;HT$3-1,$H7,0))</f>
        <v>0</v>
      </c>
      <c r="HU7" s="339">
        <f>IF($I7="Percentage of Cash Flow",IF($E7&gt;HU$3-1,(('Operating Pro Forma'!$U$59-'Operating Pro Forma'!$U$62)/12)*'Debt Service'!$F7),IF($E7&gt;HU$3-1,$H7,0))</f>
        <v>0</v>
      </c>
      <c r="HV7" s="339">
        <f>IF($I7="Percentage of Cash Flow",IF($E7&gt;HV$3-1,(('Operating Pro Forma'!$U$59-'Operating Pro Forma'!$U$62)/12)*'Debt Service'!$F7),IF($E7&gt;HV$3-1,$H7,0))</f>
        <v>0</v>
      </c>
      <c r="HW7" s="339">
        <f>IF($I7="Percentage of Cash Flow",IF($E7&gt;HW$3-1,(('Operating Pro Forma'!$U$59-'Operating Pro Forma'!$U$62)/12)*'Debt Service'!$F7),IF($E7&gt;HW$3-1,$H7,0))</f>
        <v>0</v>
      </c>
      <c r="HX7" s="339">
        <f>IF($I7="Percentage of Cash Flow",IF($E7&gt;HX$3-1,(('Operating Pro Forma'!$U$59-'Operating Pro Forma'!$U$62)/12)*'Debt Service'!$F7),IF($E7&gt;HX$3-1,$H7,0))</f>
        <v>0</v>
      </c>
      <c r="HY7" s="338">
        <f t="shared" si="17"/>
        <v>0</v>
      </c>
      <c r="HZ7" s="339">
        <f>IF($I7="Percentage of Cash Flow",IF($E7&gt;HZ$3-1,(('Operating Pro Forma'!$V$59-'Operating Pro Forma'!$V$62)/12)*'Debt Service'!$F7),IF($E7&gt;HZ$3-1,$H7,0))</f>
        <v>0</v>
      </c>
      <c r="IA7" s="339">
        <f>IF($I7="Percentage of Cash Flow",IF($E7&gt;IA$3-1,(('Operating Pro Forma'!$V$59-'Operating Pro Forma'!$V$62)/12)*'Debt Service'!$F7),IF($E7&gt;IA$3-1,$H7,0))</f>
        <v>0</v>
      </c>
      <c r="IB7" s="339">
        <f>IF($I7="Percentage of Cash Flow",IF($E7&gt;IB$3-1,(('Operating Pro Forma'!$V$59-'Operating Pro Forma'!$V$62)/12)*'Debt Service'!$F7),IF($E7&gt;IB$3-1,$H7,0))</f>
        <v>0</v>
      </c>
      <c r="IC7" s="339">
        <f>IF($I7="Percentage of Cash Flow",IF($E7&gt;IC$3-1,(('Operating Pro Forma'!$V$59-'Operating Pro Forma'!$V$62)/12)*'Debt Service'!$F7),IF($E7&gt;IC$3-1,$H7,0))</f>
        <v>0</v>
      </c>
      <c r="ID7" s="339">
        <f>IF($I7="Percentage of Cash Flow",IF($E7&gt;ID$3-1,(('Operating Pro Forma'!$V$59-'Operating Pro Forma'!$V$62)/12)*'Debt Service'!$F7),IF($E7&gt;ID$3-1,$H7,0))</f>
        <v>0</v>
      </c>
      <c r="IE7" s="339">
        <f>IF($I7="Percentage of Cash Flow",IF($E7&gt;IE$3-1,(('Operating Pro Forma'!$V$59-'Operating Pro Forma'!$V$62)/12)*'Debt Service'!$F7),IF($E7&gt;IE$3-1,$H7,0))</f>
        <v>0</v>
      </c>
      <c r="IF7" s="339">
        <f>IF($I7="Percentage of Cash Flow",IF($E7&gt;IF$3-1,(('Operating Pro Forma'!$V$59-'Operating Pro Forma'!$V$62)/12)*'Debt Service'!$F7),IF($E7&gt;IF$3-1,$H7,0))</f>
        <v>0</v>
      </c>
      <c r="IG7" s="339">
        <f>IF($I7="Percentage of Cash Flow",IF($E7&gt;IG$3-1,(('Operating Pro Forma'!$V$59-'Operating Pro Forma'!$V$62)/12)*'Debt Service'!$F7),IF($E7&gt;IG$3-1,$H7,0))</f>
        <v>0</v>
      </c>
      <c r="IH7" s="339">
        <f>IF($I7="Percentage of Cash Flow",IF($E7&gt;IH$3-1,(('Operating Pro Forma'!$V$59-'Operating Pro Forma'!$V$62)/12)*'Debt Service'!$F7),IF($E7&gt;IH$3-1,$H7,0))</f>
        <v>0</v>
      </c>
      <c r="II7" s="339">
        <f>IF($I7="Percentage of Cash Flow",IF($E7&gt;II$3-1,(('Operating Pro Forma'!$V$59-'Operating Pro Forma'!$V$62)/12)*'Debt Service'!$F7),IF($E7&gt;II$3-1,$H7,0))</f>
        <v>0</v>
      </c>
      <c r="IJ7" s="339">
        <f>IF($I7="Percentage of Cash Flow",IF($E7&gt;IJ$3-1,(('Operating Pro Forma'!$V$59-'Operating Pro Forma'!$V$62)/12)*'Debt Service'!$F7),IF($E7&gt;IJ$3-1,$H7,0))</f>
        <v>0</v>
      </c>
      <c r="IK7" s="339">
        <f>IF($I7="Percentage of Cash Flow",IF($E7&gt;IK$3-1,(('Operating Pro Forma'!$V$59-'Operating Pro Forma'!$V$62)/12)*'Debt Service'!$F7),IF($E7&gt;IK$3-1,$H7,0))</f>
        <v>0</v>
      </c>
      <c r="IL7" s="338">
        <f t="shared" si="18"/>
        <v>0</v>
      </c>
      <c r="IM7" s="339">
        <f>IF($I7="Percentage of Cash Flow",IF($E7&gt;IM$3-1,(('Operating Pro Forma'!$W$59-'Operating Pro Forma'!$W$62)/12)*'Debt Service'!$F$4),IF($E7&gt;IM$3-1,$H7,0))</f>
        <v>0</v>
      </c>
      <c r="IN7" s="339">
        <f>IF($I7="Percentage of Cash Flow",IF($E7&gt;IN$3-1,(('Operating Pro Forma'!$W$59-'Operating Pro Forma'!$W$62)/12)*'Debt Service'!$F$4),IF($E7&gt;IN$3-1,$H7,0))</f>
        <v>0</v>
      </c>
      <c r="IO7" s="339">
        <f>IF($I7="Percentage of Cash Flow",IF($E7&gt;IO$3-1,(('Operating Pro Forma'!$W$59-'Operating Pro Forma'!$W$62)/12)*'Debt Service'!$F$4),IF($E7&gt;IO$3-1,$H7,0))</f>
        <v>0</v>
      </c>
      <c r="IP7" s="339">
        <f>IF($I7="Percentage of Cash Flow",IF($E7&gt;IP$3-1,(('Operating Pro Forma'!$W$59-'Operating Pro Forma'!$W$62)/12)*'Debt Service'!$F$4),IF($E7&gt;IP$3-1,$H7,0))</f>
        <v>0</v>
      </c>
      <c r="IQ7" s="339">
        <f>IF($I7="Percentage of Cash Flow",IF($E7&gt;IQ$3-1,(('Operating Pro Forma'!$W$59-'Operating Pro Forma'!$W$62)/12)*'Debt Service'!$F$4),IF($E7&gt;IQ$3-1,$H7,0))</f>
        <v>0</v>
      </c>
      <c r="IR7" s="339">
        <f>IF($I7="Percentage of Cash Flow",IF($E7&gt;IR$3-1,(('Operating Pro Forma'!$W$59-'Operating Pro Forma'!$W$62)/12)*'Debt Service'!$F$4),IF($E7&gt;IR$3-1,$H7,0))</f>
        <v>0</v>
      </c>
      <c r="IS7" s="339">
        <f>IF($I7="Percentage of Cash Flow",IF($E7&gt;IS$3-1,(('Operating Pro Forma'!$W$59-'Operating Pro Forma'!$W$62)/12)*'Debt Service'!$F$4),IF($E7&gt;IS$3-1,$H7,0))</f>
        <v>0</v>
      </c>
      <c r="IT7" s="339">
        <f>IF($I7="Percentage of Cash Flow",IF($E7&gt;IT$3-1,(('Operating Pro Forma'!$W$59-'Operating Pro Forma'!$W$62)/12)*'Debt Service'!$F$4),IF($E7&gt;IT$3-1,$H7,0))</f>
        <v>0</v>
      </c>
      <c r="IU7" s="339">
        <f>IF($I7="Percentage of Cash Flow",IF($E7&gt;IU$3-1,(('Operating Pro Forma'!$W$59-'Operating Pro Forma'!$W$62)/12)*'Debt Service'!$F$4),IF($E7&gt;IU$3-1,$H7,0))</f>
        <v>0</v>
      </c>
      <c r="IV7" s="339">
        <f>IF($I7="Percentage of Cash Flow",IF($E7&gt;IV$3-1,(('Operating Pro Forma'!$W$59-'Operating Pro Forma'!$W$62)/12)*'Debt Service'!$F$4),IF($E7&gt;IV$3-1,$H7,0))</f>
        <v>0</v>
      </c>
      <c r="IW7" s="339">
        <f>IF($I7="Percentage of Cash Flow",IF($E7&gt;IW$3-1,(('Operating Pro Forma'!$W$59-'Operating Pro Forma'!$W$62)/12)*'Debt Service'!$F$4),IF($E7&gt;IW$3-1,$H7,0))</f>
        <v>0</v>
      </c>
      <c r="IX7" s="339">
        <f>IF($I7="Percentage of Cash Flow",IF($E7&gt;IX$3-1,(('Operating Pro Forma'!$W$59-'Operating Pro Forma'!$W$62)/12)*'Debt Service'!$F$4),IF($E7&gt;IX$3-1,$H7,0))</f>
        <v>0</v>
      </c>
      <c r="IY7" s="338">
        <f t="shared" si="19"/>
        <v>0</v>
      </c>
      <c r="IZ7" s="339">
        <f>IF($I7="Percentage of Cash Flow",IF($E7&gt;IZ$3-1,(('Operating Pro Forma'!$X$59-'Operating Pro Forma'!$X$62)/12)*'Debt Service'!$F7),IF($E7&gt;IZ$3-1,$H7,0))</f>
        <v>0</v>
      </c>
      <c r="JA7" s="339">
        <f>IF($I7="Percentage of Cash Flow",IF($E7&gt;JA$3-1,(('Operating Pro Forma'!$X$59-'Operating Pro Forma'!$X$62)/12)*'Debt Service'!$F7),IF($E7&gt;JA$3-1,$H7,0))</f>
        <v>0</v>
      </c>
      <c r="JB7" s="339">
        <f>IF($I7="Percentage of Cash Flow",IF($E7&gt;JB$3-1,(('Operating Pro Forma'!$X$59-'Operating Pro Forma'!$X$62)/12)*'Debt Service'!$F7),IF($E7&gt;JB$3-1,$H7,0))</f>
        <v>0</v>
      </c>
      <c r="JC7" s="339">
        <f>IF($I7="Percentage of Cash Flow",IF($E7&gt;JC$3-1,(('Operating Pro Forma'!$X$59-'Operating Pro Forma'!$X$62)/12)*'Debt Service'!$F7),IF($E7&gt;JC$3-1,$H7,0))</f>
        <v>0</v>
      </c>
      <c r="JD7" s="339">
        <f>IF($I7="Percentage of Cash Flow",IF($E7&gt;JD$3-1,(('Operating Pro Forma'!$X$59-'Operating Pro Forma'!$X$62)/12)*'Debt Service'!$F7),IF($E7&gt;JD$3-1,$H7,0))</f>
        <v>0</v>
      </c>
      <c r="JE7" s="339">
        <f>IF($I7="Percentage of Cash Flow",IF($E7&gt;JE$3-1,(('Operating Pro Forma'!$X$59-'Operating Pro Forma'!$X$62)/12)*'Debt Service'!$F7),IF($E7&gt;JE$3-1,$H7,0))</f>
        <v>0</v>
      </c>
      <c r="JF7" s="339">
        <f>IF($I7="Percentage of Cash Flow",IF($E7&gt;JF$3-1,(('Operating Pro Forma'!$X$59-'Operating Pro Forma'!$X$62)/12)*'Debt Service'!$F7),IF($E7&gt;JF$3-1,$H7,0))</f>
        <v>0</v>
      </c>
      <c r="JG7" s="339">
        <f>IF($I7="Percentage of Cash Flow",IF($E7&gt;JG$3-1,(('Operating Pro Forma'!$X$59-'Operating Pro Forma'!$X$62)/12)*'Debt Service'!$F7),IF($E7&gt;JG$3-1,$H7,0))</f>
        <v>0</v>
      </c>
      <c r="JH7" s="339">
        <f>IF($I7="Percentage of Cash Flow",IF($E7&gt;JH$3-1,(('Operating Pro Forma'!$X$59-'Operating Pro Forma'!$X$62)/12)*'Debt Service'!$F7),IF($E7&gt;JH$3-1,$H7,0))</f>
        <v>0</v>
      </c>
      <c r="JI7" s="339">
        <f>IF($I7="Percentage of Cash Flow",IF($E7&gt;JI$3-1,(('Operating Pro Forma'!$X$59-'Operating Pro Forma'!$X$62)/12)*'Debt Service'!$F7),IF($E7&gt;JI$3-1,$H7,0))</f>
        <v>0</v>
      </c>
      <c r="JJ7" s="339">
        <f>IF($I7="Percentage of Cash Flow",IF($E7&gt;JJ$3-1,(('Operating Pro Forma'!$X$59-'Operating Pro Forma'!$X$62)/12)*'Debt Service'!$F7),IF($E7&gt;JJ$3-1,$H7,0))</f>
        <v>0</v>
      </c>
      <c r="JK7" s="339">
        <f>IF($I7="Percentage of Cash Flow",IF($E7&gt;JK$3-1,(('Operating Pro Forma'!$X$59-'Operating Pro Forma'!$X$62)/12)*'Debt Service'!$F7),IF($E7&gt;JK$3-1,$H7,0))</f>
        <v>0</v>
      </c>
      <c r="JL7" s="338">
        <f t="shared" si="20"/>
        <v>0</v>
      </c>
      <c r="JM7" s="339">
        <f>IF($I7="Percentage of Cash Flow",IF($E7&gt;JM$3-1,(('Operating Pro Forma'!$Y$59-'Operating Pro Forma'!$Y$62)/12)*'Debt Service'!$F7),IF($E7&gt;JM$3-1,$H7,0))</f>
        <v>0</v>
      </c>
      <c r="JN7" s="339">
        <f>IF($I7="Percentage of Cash Flow",IF($E7&gt;JN$3-1,(('Operating Pro Forma'!$Y$59-'Operating Pro Forma'!$Y$62)/12)*'Debt Service'!$F7),IF($E7&gt;JN$3-1,$H7,0))</f>
        <v>0</v>
      </c>
      <c r="JO7" s="339">
        <f>IF($I7="Percentage of Cash Flow",IF($E7&gt;JO$3-1,(('Operating Pro Forma'!$Y$59-'Operating Pro Forma'!$Y$62)/12)*'Debt Service'!$F7),IF($E7&gt;JO$3-1,$H7,0))</f>
        <v>0</v>
      </c>
      <c r="JP7" s="339">
        <f>IF($I7="Percentage of Cash Flow",IF($E7&gt;JP$3-1,(('Operating Pro Forma'!$Y$59-'Operating Pro Forma'!$Y$62)/12)*'Debt Service'!$F7),IF($E7&gt;JP$3-1,$H7,0))</f>
        <v>0</v>
      </c>
      <c r="JQ7" s="339">
        <f>IF($I7="Percentage of Cash Flow",IF($E7&gt;JQ$3-1,(('Operating Pro Forma'!$Y$59-'Operating Pro Forma'!$Y$62)/12)*'Debt Service'!$F7),IF($E7&gt;JQ$3-1,$H7,0))</f>
        <v>0</v>
      </c>
      <c r="JR7" s="339">
        <f>IF($I7="Percentage of Cash Flow",IF($E7&gt;JR$3-1,(('Operating Pro Forma'!$Y$59-'Operating Pro Forma'!$Y$62)/12)*'Debt Service'!$F7),IF($E7&gt;JR$3-1,$H7,0))</f>
        <v>0</v>
      </c>
      <c r="JS7" s="339">
        <f>IF($I7="Percentage of Cash Flow",IF($E7&gt;JS$3-1,(('Operating Pro Forma'!$Y$59-'Operating Pro Forma'!$Y$62)/12)*'Debt Service'!$F7),IF($E7&gt;JS$3-1,$H7,0))</f>
        <v>0</v>
      </c>
      <c r="JT7" s="339">
        <f>IF($I7="Percentage of Cash Flow",IF($E7&gt;JT$3-1,(('Operating Pro Forma'!$Y$59-'Operating Pro Forma'!$Y$62)/12)*'Debt Service'!$F7),IF($E7&gt;JT$3-1,$H7,0))</f>
        <v>0</v>
      </c>
      <c r="JU7" s="339">
        <f>IF($I7="Percentage of Cash Flow",IF($E7&gt;JU$3-1,(('Operating Pro Forma'!$Y$59-'Operating Pro Forma'!$Y$62)/12)*'Debt Service'!$F7),IF($E7&gt;JU$3-1,$H7,0))</f>
        <v>0</v>
      </c>
      <c r="JV7" s="339">
        <f>IF($I7="Percentage of Cash Flow",IF($E7&gt;JV$3-1,(('Operating Pro Forma'!$Y$59-'Operating Pro Forma'!$Y$62)/12)*'Debt Service'!$F7),IF($E7&gt;JV$3-1,$H7,0))</f>
        <v>0</v>
      </c>
      <c r="JW7" s="339">
        <f>IF($I7="Percentage of Cash Flow",IF($E7&gt;JW$3-1,(('Operating Pro Forma'!$Y$59-'Operating Pro Forma'!$Y$62)/12)*'Debt Service'!$F7),IF($E7&gt;JW$3-1,$H7,0))</f>
        <v>0</v>
      </c>
      <c r="JX7" s="339">
        <f>IF($I7="Percentage of Cash Flow",IF($E7&gt;JX$3-1,(('Operating Pro Forma'!$Y$59-'Operating Pro Forma'!$Y$62)/12)*'Debt Service'!$F7),IF($E7&gt;JX$3-1,$H7,0))</f>
        <v>0</v>
      </c>
      <c r="JY7" s="338">
        <f t="shared" si="30"/>
        <v>0</v>
      </c>
      <c r="JZ7" s="339">
        <f>IF($I7="Percentage of Cash Flow",IF($E7&gt;JZ$3-1,(('Operating Pro Forma'!$Z$59-'Operating Pro Forma'!$Z$62)/12)*'Debt Service'!$F7),IF($E7&gt;JZ$3-1,$H7,0))</f>
        <v>0</v>
      </c>
      <c r="KA7" s="339">
        <f>IF($I7="Percentage of Cash Flow",IF($E7&gt;KA$3-1,(('Operating Pro Forma'!$Z$59-'Operating Pro Forma'!$Z$62)/12)*'Debt Service'!$F7),IF($E7&gt;KA$3-1,$H7,0))</f>
        <v>0</v>
      </c>
      <c r="KB7" s="339">
        <f>IF($I7="Percentage of Cash Flow",IF($E7&gt;KB$3-1,(('Operating Pro Forma'!$Z$59-'Operating Pro Forma'!$Z$62)/12)*'Debt Service'!$F7),IF($E7&gt;KB$3-1,$H7,0))</f>
        <v>0</v>
      </c>
      <c r="KC7" s="339">
        <f>IF($I7="Percentage of Cash Flow",IF($E7&gt;KC$3-1,(('Operating Pro Forma'!$Z$59-'Operating Pro Forma'!$Z$62)/12)*'Debt Service'!$F7),IF($E7&gt;KC$3-1,$H7,0))</f>
        <v>0</v>
      </c>
      <c r="KD7" s="339">
        <f>IF($I7="Percentage of Cash Flow",IF($E7&gt;KD$3-1,(('Operating Pro Forma'!$Z$59-'Operating Pro Forma'!$Z$62)/12)*'Debt Service'!$F7),IF($E7&gt;KD$3-1,$H7,0))</f>
        <v>0</v>
      </c>
      <c r="KE7" s="339">
        <f>IF($I7="Percentage of Cash Flow",IF($E7&gt;KE$3-1,(('Operating Pro Forma'!$Z$59-'Operating Pro Forma'!$Z$62)/12)*'Debt Service'!$F7),IF($E7&gt;KE$3-1,$H7,0))</f>
        <v>0</v>
      </c>
      <c r="KF7" s="339">
        <f>IF($I7="Percentage of Cash Flow",IF($E7&gt;KF$3-1,(('Operating Pro Forma'!$Z$59-'Operating Pro Forma'!$Z$62)/12)*'Debt Service'!$F7),IF($E7&gt;KF$3-1,$H7,0))</f>
        <v>0</v>
      </c>
      <c r="KG7" s="339">
        <f>IF($I7="Percentage of Cash Flow",IF($E7&gt;KG$3-1,(('Operating Pro Forma'!$Z$59-'Operating Pro Forma'!$Z$62)/12)*'Debt Service'!$F7),IF($E7&gt;KG$3-1,$H7,0))</f>
        <v>0</v>
      </c>
      <c r="KH7" s="339">
        <f>IF($I7="Percentage of Cash Flow",IF($E7&gt;KH$3-1,(('Operating Pro Forma'!$Z$59-'Operating Pro Forma'!$Z$62)/12)*'Debt Service'!$F7),IF($E7&gt;KH$3-1,$H7,0))</f>
        <v>0</v>
      </c>
      <c r="KI7" s="339">
        <f>IF($I7="Percentage of Cash Flow",IF($E7&gt;KI$3-1,(('Operating Pro Forma'!$Z$59-'Operating Pro Forma'!$Z$62)/12)*'Debt Service'!$F7),IF($E7&gt;KI$3-1,$H7,0))</f>
        <v>0</v>
      </c>
      <c r="KJ7" s="339">
        <f>IF($I7="Percentage of Cash Flow",IF($E7&gt;KJ$3-1,(('Operating Pro Forma'!$Z$59-'Operating Pro Forma'!$Z$62)/12)*'Debt Service'!$F7),IF($E7&gt;KJ$3-1,$H7,0))</f>
        <v>0</v>
      </c>
      <c r="KK7" s="339">
        <f>IF($I7="Percentage of Cash Flow",IF($E7&gt;KK$3-1,(('Operating Pro Forma'!$Z$59-'Operating Pro Forma'!$Z$62)/12)*'Debt Service'!$F7),IF($E7&gt;KK$3-1,$H7,0))</f>
        <v>0</v>
      </c>
      <c r="KL7" s="338">
        <f t="shared" si="21"/>
        <v>0</v>
      </c>
      <c r="KM7" s="340">
        <f>IF($I7="Percentage of Cash Flow",IF($E7&gt;KM$3-1,(('Operating Pro Forma'!$AA$59-'Operating Pro Forma'!$AA$62)/12)*'Debt Service'!$F7),IF($E7&gt;KM$3-1,$H7,0))</f>
        <v>0</v>
      </c>
      <c r="KN7" s="340">
        <f>IF($I7="Percentage of Cash Flow",IF($E7&gt;KN$3-1,(('Operating Pro Forma'!$AA$59-'Operating Pro Forma'!$AA$62)/12)*'Debt Service'!$F7),IF($E7&gt;KN$3-1,$H7,0))</f>
        <v>0</v>
      </c>
      <c r="KO7" s="340">
        <f>IF($I7="Percentage of Cash Flow",IF($E7&gt;KO$3-1,(('Operating Pro Forma'!$AA$59-'Operating Pro Forma'!$AA$62)/12)*'Debt Service'!$F7),IF($E7&gt;KO$3-1,$H7,0))</f>
        <v>0</v>
      </c>
      <c r="KP7" s="340">
        <f>IF($I7="Percentage of Cash Flow",IF($E7&gt;KP$3-1,(('Operating Pro Forma'!$AA$59-'Operating Pro Forma'!$AA$62)/12)*'Debt Service'!$F7),IF($E7&gt;KP$3-1,$H7,0))</f>
        <v>0</v>
      </c>
      <c r="KQ7" s="340">
        <f>IF($I7="Percentage of Cash Flow",IF($E7&gt;KQ$3-1,(('Operating Pro Forma'!$AA$59-'Operating Pro Forma'!$AA$62)/12)*'Debt Service'!$F7),IF($E7&gt;KQ$3-1,$H7,0))</f>
        <v>0</v>
      </c>
      <c r="KR7" s="340">
        <f>IF($I7="Percentage of Cash Flow",IF($E7&gt;KR$3-1,(('Operating Pro Forma'!$AA$59-'Operating Pro Forma'!$AA$62)/12)*'Debt Service'!$F7),IF($E7&gt;KR$3-1,$H7,0))</f>
        <v>0</v>
      </c>
      <c r="KS7" s="340">
        <f>IF($I7="Percentage of Cash Flow",IF($E7&gt;KS$3-1,(('Operating Pro Forma'!$AA$59-'Operating Pro Forma'!$AA$62)/12)*'Debt Service'!$F7),IF($E7&gt;KS$3-1,$H7,0))</f>
        <v>0</v>
      </c>
      <c r="KT7" s="340">
        <f>IF($I7="Percentage of Cash Flow",IF($E7&gt;KT$3-1,(('Operating Pro Forma'!$AA$59-'Operating Pro Forma'!$AA$62)/12)*'Debt Service'!$F7),IF($E7&gt;KT$3-1,$H7,0))</f>
        <v>0</v>
      </c>
      <c r="KU7" s="340">
        <f>IF($I7="Percentage of Cash Flow",IF($E7&gt;KU$3-1,(('Operating Pro Forma'!$AA$59-'Operating Pro Forma'!$AA$62)/12)*'Debt Service'!$F7),IF($E7&gt;KU$3-1,$H7,0))</f>
        <v>0</v>
      </c>
      <c r="KV7" s="340">
        <f>IF($I7="Percentage of Cash Flow",IF($E7&gt;KV$3-1,(('Operating Pro Forma'!$AA$59-'Operating Pro Forma'!$AA$62)/12)*'Debt Service'!$F7),IF($E7&gt;KV$3-1,$H7,0))</f>
        <v>0</v>
      </c>
      <c r="KW7" s="340">
        <f>IF($I7="Percentage of Cash Flow",IF($E7&gt;KW$3-1,(('Operating Pro Forma'!$AA$59-'Operating Pro Forma'!$AA$62)/12)*'Debt Service'!$F7),IF($E7&gt;KW$3-1,$H7,0))</f>
        <v>0</v>
      </c>
      <c r="KX7" s="340">
        <f>IF($I7="Percentage of Cash Flow",IF($E7&gt;KX$3-1,(('Operating Pro Forma'!$AA$59-'Operating Pro Forma'!$AA$62)/12)*'Debt Service'!$F7),IF($E7&gt;KX$3-1,$H7,0))</f>
        <v>0</v>
      </c>
      <c r="KY7" s="338">
        <f t="shared" si="22"/>
        <v>0</v>
      </c>
      <c r="KZ7" s="340">
        <f>IF($I7="Percentage of Cash Flow",IF($E7&gt;KZ$3-1,(('Operating Pro Forma'!$AB$59-'Operating Pro Forma'!$AB$62)/12)*'Debt Service'!$F7),IF($E7&gt;KZ$3-1,$H7,0))</f>
        <v>0</v>
      </c>
      <c r="LA7" s="340">
        <f>IF($I7="Percentage of Cash Flow",IF($E7&gt;LA$3-1,(('Operating Pro Forma'!$AB$59-'Operating Pro Forma'!$AB$62)/12)*'Debt Service'!$F7),IF($E7&gt;LA$3-1,$H7,0))</f>
        <v>0</v>
      </c>
      <c r="LB7" s="340">
        <f>IF($I7="Percentage of Cash Flow",IF($E7&gt;LB$3-1,(('Operating Pro Forma'!$AB$59-'Operating Pro Forma'!$AB$62)/12)*'Debt Service'!$F7),IF($E7&gt;LB$3-1,$H7,0))</f>
        <v>0</v>
      </c>
      <c r="LC7" s="340">
        <f>IF($I7="Percentage of Cash Flow",IF($E7&gt;LC$3-1,(('Operating Pro Forma'!$AB$59-'Operating Pro Forma'!$AB$62)/12)*'Debt Service'!$F7),IF($E7&gt;LC$3-1,$H7,0))</f>
        <v>0</v>
      </c>
      <c r="LD7" s="340">
        <f>IF($I7="Percentage of Cash Flow",IF($E7&gt;LD$3-1,(('Operating Pro Forma'!$AB$59-'Operating Pro Forma'!$AB$62)/12)*'Debt Service'!$F7),IF($E7&gt;LD$3-1,$H7,0))</f>
        <v>0</v>
      </c>
      <c r="LE7" s="340">
        <f>IF($I7="Percentage of Cash Flow",IF($E7&gt;LE$3-1,(('Operating Pro Forma'!$AB$59-'Operating Pro Forma'!$AB$62)/12)*'Debt Service'!$F7),IF($E7&gt;LE$3-1,$H7,0))</f>
        <v>0</v>
      </c>
      <c r="LF7" s="340">
        <f>IF($I7="Percentage of Cash Flow",IF($E7&gt;LF$3-1,(('Operating Pro Forma'!$AB$59-'Operating Pro Forma'!$AB$62)/12)*'Debt Service'!$F7),IF($E7&gt;LF$3-1,$H7,0))</f>
        <v>0</v>
      </c>
      <c r="LG7" s="340">
        <f>IF($I7="Percentage of Cash Flow",IF($E7&gt;LG$3-1,(('Operating Pro Forma'!$AB$59-'Operating Pro Forma'!$AB$62)/12)*'Debt Service'!$F7),IF($E7&gt;LG$3-1,$H7,0))</f>
        <v>0</v>
      </c>
      <c r="LH7" s="340">
        <f>IF($I7="Percentage of Cash Flow",IF($E7&gt;LH$3-1,(('Operating Pro Forma'!$AB$59-'Operating Pro Forma'!$AB$62)/12)*'Debt Service'!$F7),IF($E7&gt;LH$3-1,$H7,0))</f>
        <v>0</v>
      </c>
      <c r="LI7" s="340">
        <f>IF($I7="Percentage of Cash Flow",IF($E7&gt;LI$3-1,(('Operating Pro Forma'!$AB$59-'Operating Pro Forma'!$AB$62)/12)*'Debt Service'!$F7),IF($E7&gt;LI$3-1,$H7,0))</f>
        <v>0</v>
      </c>
      <c r="LJ7" s="340">
        <f>IF($I7="Percentage of Cash Flow",IF($E7&gt;LJ$3-1,(('Operating Pro Forma'!$AB$59-'Operating Pro Forma'!$AB$62)/12)*'Debt Service'!$F7),IF($E7&gt;LJ$3-1,$H7,0))</f>
        <v>0</v>
      </c>
      <c r="LK7" s="340">
        <f>IF($I7="Percentage of Cash Flow",IF($E7&gt;LK$3-1,(('Operating Pro Forma'!$AB$59-'Operating Pro Forma'!$AB$62)/12)*'Debt Service'!$F7),IF($E7&gt;LK$3-1,$H7,0))</f>
        <v>0</v>
      </c>
      <c r="LL7" s="338">
        <f t="shared" si="23"/>
        <v>0</v>
      </c>
      <c r="LM7" s="340">
        <f>IF($I7="Percentage of Cash Flow",IF($E7&gt;LM$3-1,(('Operating Pro Forma'!$AC$59-'Operating Pro Forma'!$AC$62)/12)*'Debt Service'!$F7),IF($E7&gt;LM$3-1,$H7,0))</f>
        <v>0</v>
      </c>
      <c r="LN7" s="340">
        <f>IF($I7="Percentage of Cash Flow",IF($E7&gt;LN$3-1,(('Operating Pro Forma'!$AC$59-'Operating Pro Forma'!$AC$62)/12)*'Debt Service'!$F7),IF($E7&gt;LN$3-1,$H7,0))</f>
        <v>0</v>
      </c>
      <c r="LO7" s="340">
        <f>IF($I7="Percentage of Cash Flow",IF($E7&gt;LO$3-1,(('Operating Pro Forma'!$AC$59-'Operating Pro Forma'!$AC$62)/12)*'Debt Service'!$F7),IF($E7&gt;LO$3-1,$H7,0))</f>
        <v>0</v>
      </c>
      <c r="LP7" s="340">
        <f>IF($I7="Percentage of Cash Flow",IF($E7&gt;LP$3-1,(('Operating Pro Forma'!$AC$59-'Operating Pro Forma'!$AC$62)/12)*'Debt Service'!$F7),IF($E7&gt;LP$3-1,$H7,0))</f>
        <v>0</v>
      </c>
      <c r="LQ7" s="340">
        <f>IF($I7="Percentage of Cash Flow",IF($E7&gt;LQ$3-1,(('Operating Pro Forma'!$AC$59-'Operating Pro Forma'!$AC$62)/12)*'Debt Service'!$F7),IF($E7&gt;LQ$3-1,$H7,0))</f>
        <v>0</v>
      </c>
      <c r="LR7" s="340">
        <f>IF($I7="Percentage of Cash Flow",IF($E7&gt;LR$3-1,(('Operating Pro Forma'!$AC$59-'Operating Pro Forma'!$AC$62)/12)*'Debt Service'!$F7),IF($E7&gt;LR$3-1,$H7,0))</f>
        <v>0</v>
      </c>
      <c r="LS7" s="340">
        <f>IF($I7="Percentage of Cash Flow",IF($E7&gt;LS$3-1,(('Operating Pro Forma'!$AC$59-'Operating Pro Forma'!$AC$62)/12)*'Debt Service'!$F7),IF($E7&gt;LS$3-1,$H7,0))</f>
        <v>0</v>
      </c>
      <c r="LT7" s="340">
        <f>IF($I7="Percentage of Cash Flow",IF($E7&gt;LT$3-1,(('Operating Pro Forma'!$AC$59-'Operating Pro Forma'!$AC$62)/12)*'Debt Service'!$F7),IF($E7&gt;LT$3-1,$H7,0))</f>
        <v>0</v>
      </c>
      <c r="LU7" s="340">
        <f>IF($I7="Percentage of Cash Flow",IF($E7&gt;LU$3-1,(('Operating Pro Forma'!$AC$59-'Operating Pro Forma'!$AC$62)/12)*'Debt Service'!$F7),IF($E7&gt;LU$3-1,$H7,0))</f>
        <v>0</v>
      </c>
      <c r="LV7" s="340">
        <f>IF($I7="Percentage of Cash Flow",IF($E7&gt;LV$3-1,(('Operating Pro Forma'!$AC$59-'Operating Pro Forma'!$AC$62)/12)*'Debt Service'!$F7),IF($E7&gt;LV$3-1,$H7,0))</f>
        <v>0</v>
      </c>
      <c r="LW7" s="340">
        <f>IF($I7="Percentage of Cash Flow",IF($E7&gt;LW$3-1,(('Operating Pro Forma'!$AC$59-'Operating Pro Forma'!$AC$62)/12)*'Debt Service'!$F7),IF($E7&gt;LW$3-1,$H7,0))</f>
        <v>0</v>
      </c>
      <c r="LX7" s="340">
        <f>IF($I7="Percentage of Cash Flow",IF($E7&gt;LX$3-1,(('Operating Pro Forma'!$AC$59-'Operating Pro Forma'!$AC$62)/12)*'Debt Service'!$F7),IF($E7&gt;LX$3-1,$H7,0))</f>
        <v>0</v>
      </c>
      <c r="LY7" s="338">
        <f t="shared" si="24"/>
        <v>0</v>
      </c>
      <c r="LZ7" s="340">
        <f>IF($I7="Percentage of Cash Flow",IF($E7&gt;LZ$3-1,(('Operating Pro Forma'!$AD$59-'Operating Pro Forma'!$AD$62)/12)*'Debt Service'!$F7),IF($E7&gt;LZ$3-1,$H7,0))</f>
        <v>0</v>
      </c>
      <c r="MA7" s="340">
        <f>IF($I7="Percentage of Cash Flow",IF($E7&gt;MA$3-1,(('Operating Pro Forma'!$AD$59-'Operating Pro Forma'!$AD$62)/12)*'Debt Service'!$F7),IF($E7&gt;MA$3-1,$H7,0))</f>
        <v>0</v>
      </c>
      <c r="MB7" s="340">
        <f>IF($I7="Percentage of Cash Flow",IF($E7&gt;MB$3-1,(('Operating Pro Forma'!$AD$59-'Operating Pro Forma'!$AD$62)/12)*'Debt Service'!$F7),IF($E7&gt;MB$3-1,$H7,0))</f>
        <v>0</v>
      </c>
      <c r="MC7" s="340">
        <f>IF($I7="Percentage of Cash Flow",IF($E7&gt;MC$3-1,(('Operating Pro Forma'!$AD$59-'Operating Pro Forma'!$AD$62)/12)*'Debt Service'!$F7),IF($E7&gt;MC$3-1,$H7,0))</f>
        <v>0</v>
      </c>
      <c r="MD7" s="340">
        <f>IF($I7="Percentage of Cash Flow",IF($E7&gt;MD$3-1,(('Operating Pro Forma'!$AD$59-'Operating Pro Forma'!$AD$62)/12)*'Debt Service'!$F7),IF($E7&gt;MD$3-1,$H7,0))</f>
        <v>0</v>
      </c>
      <c r="ME7" s="340">
        <f>IF($I7="Percentage of Cash Flow",IF($E7&gt;ME$3-1,(('Operating Pro Forma'!$AD$59-'Operating Pro Forma'!$AD$62)/12)*'Debt Service'!$F7),IF($E7&gt;ME$3-1,$H7,0))</f>
        <v>0</v>
      </c>
      <c r="MF7" s="340">
        <f>IF($I7="Percentage of Cash Flow",IF($E7&gt;MF$3-1,(('Operating Pro Forma'!$AD$59-'Operating Pro Forma'!$AD$62)/12)*'Debt Service'!$F7),IF($E7&gt;MF$3-1,$H7,0))</f>
        <v>0</v>
      </c>
      <c r="MG7" s="340">
        <f>IF($I7="Percentage of Cash Flow",IF($E7&gt;MG$3-1,(('Operating Pro Forma'!$AD$59-'Operating Pro Forma'!$AD$62)/12)*'Debt Service'!$F7),IF($E7&gt;MG$3-1,$H7,0))</f>
        <v>0</v>
      </c>
      <c r="MH7" s="340">
        <f>IF($I7="Percentage of Cash Flow",IF($E7&gt;MH$3-1,(('Operating Pro Forma'!$AD$59-'Operating Pro Forma'!$AD$62)/12)*'Debt Service'!$F7),IF($E7&gt;MH$3-1,$H7,0))</f>
        <v>0</v>
      </c>
      <c r="MI7" s="340">
        <f>IF($I7="Percentage of Cash Flow",IF($E7&gt;MI$3-1,(('Operating Pro Forma'!$AD$59-'Operating Pro Forma'!$AD$62)/12)*'Debt Service'!$F7),IF($E7&gt;MI$3-1,$H7,0))</f>
        <v>0</v>
      </c>
      <c r="MJ7" s="340">
        <f>IF($I7="Percentage of Cash Flow",IF($E7&gt;MJ$3-1,(('Operating Pro Forma'!$AD$59-'Operating Pro Forma'!$AD$62)/12)*'Debt Service'!$F7),IF($E7&gt;MJ$3-1,$H7,0))</f>
        <v>0</v>
      </c>
      <c r="MK7" s="340">
        <f>IF($I7="Percentage of Cash Flow",IF($E7&gt;MK$3-1,(('Operating Pro Forma'!$AD$59-'Operating Pro Forma'!$AD$62)/12)*'Debt Service'!$F7),IF($E7&gt;MK$3-1,$H7,0))</f>
        <v>0</v>
      </c>
      <c r="ML7" s="338">
        <f t="shared" si="25"/>
        <v>0</v>
      </c>
      <c r="MM7" s="340">
        <f>IF($I7="Percentage of Cash Flow",IF($E7&gt;MM$3-1,(('Operating Pro Forma'!$AE$59-'Operating Pro Forma'!$AE$62)/12)*'Debt Service'!$F7),IF($E7&gt;MM$3-1,$H7,0))</f>
        <v>0</v>
      </c>
      <c r="MN7" s="340">
        <f>IF($I7="Percentage of Cash Flow",IF($E7&gt;MN$3-1,(('Operating Pro Forma'!$AE$59-'Operating Pro Forma'!$AE$62)/12)*'Debt Service'!$F7),IF($E7&gt;MN$3-1,$H7,0))</f>
        <v>0</v>
      </c>
      <c r="MO7" s="340">
        <f>IF($I7="Percentage of Cash Flow",IF($E7&gt;MO$3-1,(('Operating Pro Forma'!$AE$59-'Operating Pro Forma'!$AE$62)/12)*'Debt Service'!$F7),IF($E7&gt;MO$3-1,$H7,0))</f>
        <v>0</v>
      </c>
      <c r="MP7" s="340">
        <f>IF($I7="Percentage of Cash Flow",IF($E7&gt;MP$3-1,(('Operating Pro Forma'!$AE$59-'Operating Pro Forma'!$AE$62)/12)*'Debt Service'!$F7),IF($E7&gt;MP$3-1,$H7,0))</f>
        <v>0</v>
      </c>
      <c r="MQ7" s="340">
        <f>IF($I7="Percentage of Cash Flow",IF($E7&gt;MQ$3-1,(('Operating Pro Forma'!$AE$59-'Operating Pro Forma'!$AE$62)/12)*'Debt Service'!$F7),IF($E7&gt;MQ$3-1,$H7,0))</f>
        <v>0</v>
      </c>
      <c r="MR7" s="340">
        <f>IF($I7="Percentage of Cash Flow",IF($E7&gt;MR$3-1,(('Operating Pro Forma'!$AE$59-'Operating Pro Forma'!$AE$62)/12)*'Debt Service'!$F7),IF($E7&gt;MR$3-1,$H7,0))</f>
        <v>0</v>
      </c>
      <c r="MS7" s="340">
        <f>IF($I7="Percentage of Cash Flow",IF($E7&gt;MS$3-1,(('Operating Pro Forma'!$AE$59-'Operating Pro Forma'!$AE$62)/12)*'Debt Service'!$F7),IF($E7&gt;MS$3-1,$H7,0))</f>
        <v>0</v>
      </c>
      <c r="MT7" s="340">
        <f>IF($I7="Percentage of Cash Flow",IF($E7&gt;MT$3-1,(('Operating Pro Forma'!$AE$59-'Operating Pro Forma'!$AE$62)/12)*'Debt Service'!$F7),IF($E7&gt;MT$3-1,$H7,0))</f>
        <v>0</v>
      </c>
      <c r="MU7" s="340">
        <f>IF($I7="Percentage of Cash Flow",IF($E7&gt;MU$3-1,(('Operating Pro Forma'!$AE$59-'Operating Pro Forma'!$AE$62)/12)*'Debt Service'!$F7),IF($E7&gt;MU$3-1,$H7,0))</f>
        <v>0</v>
      </c>
      <c r="MV7" s="340">
        <f>IF($I7="Percentage of Cash Flow",IF($E7&gt;MV$3-1,(('Operating Pro Forma'!$AE$59-'Operating Pro Forma'!$AE$62)/12)*'Debt Service'!$F7),IF($E7&gt;MV$3-1,$H7,0))</f>
        <v>0</v>
      </c>
      <c r="MW7" s="340">
        <f>IF($I7="Percentage of Cash Flow",IF($E7&gt;MW$3-1,(('Operating Pro Forma'!$AE$59-'Operating Pro Forma'!$AE$62)/12)*'Debt Service'!$F7),IF($E7&gt;MW$3-1,$H7,0))</f>
        <v>0</v>
      </c>
      <c r="MX7" s="340">
        <f>IF($I7="Percentage of Cash Flow",IF($E7&gt;MX$3-1,(('Operating Pro Forma'!$AE$59-'Operating Pro Forma'!$AE$62)/12)*'Debt Service'!$F7),IF($E7&gt;MX$3-1,$H7,0))</f>
        <v>0</v>
      </c>
      <c r="MY7" s="338">
        <f t="shared" si="26"/>
        <v>0</v>
      </c>
      <c r="MZ7" s="340">
        <f>IF($I7="Percentage of Cash Flow",IF($E7&gt;MZ$3-1,(('Operating Pro Forma'!$AF$59-'Operating Pro Forma'!$AF$62)/12)*'Debt Service'!$F7),IF($E7&gt;MZ$3-1,$H7,0))</f>
        <v>0</v>
      </c>
      <c r="NA7" s="340">
        <f>IF($I7="Percentage of Cash Flow",IF($E7&gt;NA$3-1,(('Operating Pro Forma'!$AF$59-'Operating Pro Forma'!$AF$62)/12)*'Debt Service'!$F7),IF($E7&gt;NA$3-1,$H7,0))</f>
        <v>0</v>
      </c>
      <c r="NB7" s="340">
        <f>IF($I7="Percentage of Cash Flow",IF($E7&gt;NB$3-1,(('Operating Pro Forma'!$AF$59-'Operating Pro Forma'!$AF$62)/12)*'Debt Service'!$F7),IF($E7&gt;NB$3-1,$H7,0))</f>
        <v>0</v>
      </c>
      <c r="NC7" s="340">
        <f>IF($I7="Percentage of Cash Flow",IF($E7&gt;NC$3-1,(('Operating Pro Forma'!$AF$59-'Operating Pro Forma'!$AF$62)/12)*'Debt Service'!$F7),IF($E7&gt;NC$3-1,$H7,0))</f>
        <v>0</v>
      </c>
      <c r="ND7" s="340">
        <f>IF($I7="Percentage of Cash Flow",IF($E7&gt;ND$3-1,(('Operating Pro Forma'!$AF$59-'Operating Pro Forma'!$AF$62)/12)*'Debt Service'!$F7),IF($E7&gt;ND$3-1,$H7,0))</f>
        <v>0</v>
      </c>
      <c r="NE7" s="340">
        <f>IF($I7="Percentage of Cash Flow",IF($E7&gt;NE$3-1,(('Operating Pro Forma'!$AF$59-'Operating Pro Forma'!$AF$62)/12)*'Debt Service'!$F7),IF($E7&gt;NE$3-1,$H7,0))</f>
        <v>0</v>
      </c>
      <c r="NF7" s="340">
        <f>IF($I7="Percentage of Cash Flow",IF($E7&gt;NF$3-1,(('Operating Pro Forma'!$AF$59-'Operating Pro Forma'!$AF$62)/12)*'Debt Service'!$F7),IF($E7&gt;NF$3-1,$H7,0))</f>
        <v>0</v>
      </c>
      <c r="NG7" s="340">
        <f>IF($I7="Percentage of Cash Flow",IF($E7&gt;NG$3-1,(('Operating Pro Forma'!$AF$59-'Operating Pro Forma'!$AF$62)/12)*'Debt Service'!$F7),IF($E7&gt;NG$3-1,$H7,0))</f>
        <v>0</v>
      </c>
      <c r="NH7" s="340">
        <f>IF($I7="Percentage of Cash Flow",IF($E7&gt;NH$3-1,(('Operating Pro Forma'!$AF$59-'Operating Pro Forma'!$AF$62)/12)*'Debt Service'!$F7),IF($E7&gt;NH$3-1,$H7,0))</f>
        <v>0</v>
      </c>
      <c r="NI7" s="340">
        <f>IF($I7="Percentage of Cash Flow",IF($E7&gt;NI$3-1,(('Operating Pro Forma'!$AF$59-'Operating Pro Forma'!$AF$62)/12)*'Debt Service'!$F7),IF($E7&gt;NI$3-1,$H7,0))</f>
        <v>0</v>
      </c>
      <c r="NJ7" s="340">
        <f>IF($I7="Percentage of Cash Flow",IF($E7&gt;NJ$3-1,(('Operating Pro Forma'!$AF$59-'Operating Pro Forma'!$AF$62)/12)*'Debt Service'!$F7),IF($E7&gt;NJ$3-1,$H7,0))</f>
        <v>0</v>
      </c>
      <c r="NK7" s="340">
        <f>IF($I7="Percentage of Cash Flow",IF($E7&gt;NK$3-1,(('Operating Pro Forma'!$AF$59-'Operating Pro Forma'!$AF$62)/12)*'Debt Service'!$F7),IF($E7&gt;NK$3-1,$H7,0))</f>
        <v>0</v>
      </c>
      <c r="NL7" s="338">
        <f t="shared" si="27"/>
        <v>0</v>
      </c>
      <c r="NM7" s="340">
        <f>IF($I7="Percentage of Cash Flow",IF($E7&gt;NM$3-1,(('Operating Pro Forma'!$AG$59-'Operating Pro Forma'!$AG$62)/12)*'Debt Service'!$F7),IF($E7&gt;NM$3-1,$H7,0))</f>
        <v>0</v>
      </c>
      <c r="NN7" s="340">
        <f>IF($I7="Percentage of Cash Flow",IF($E7&gt;NN$3-1,(('Operating Pro Forma'!$AG$59-'Operating Pro Forma'!$AG$62)/12)*'Debt Service'!$F7),IF($E7&gt;NN$3-1,$H7,0))</f>
        <v>0</v>
      </c>
      <c r="NO7" s="340">
        <f>IF($I7="Percentage of Cash Flow",IF($E7&gt;NO$3-1,(('Operating Pro Forma'!$AG$59-'Operating Pro Forma'!$AG$62)/12)*'Debt Service'!$F7),IF($E7&gt;NO$3-1,$H7,0))</f>
        <v>0</v>
      </c>
      <c r="NP7" s="340">
        <f>IF($I7="Percentage of Cash Flow",IF($E7&gt;NP$3-1,(('Operating Pro Forma'!$AG$59-'Operating Pro Forma'!$AG$62)/12)*'Debt Service'!$F7),IF($E7&gt;NP$3-1,$H7,0))</f>
        <v>0</v>
      </c>
      <c r="NQ7" s="340">
        <f>IF($I7="Percentage of Cash Flow",IF($E7&gt;NQ$3-1,(('Operating Pro Forma'!$AG$59-'Operating Pro Forma'!$AG$62)/12)*'Debt Service'!$F7),IF($E7&gt;NQ$3-1,$H7,0))</f>
        <v>0</v>
      </c>
      <c r="NR7" s="340">
        <f>IF($I7="Percentage of Cash Flow",IF($E7&gt;NR$3-1,(('Operating Pro Forma'!$AG$59-'Operating Pro Forma'!$AG$62)/12)*'Debt Service'!$F7),IF($E7&gt;NR$3-1,$H7,0))</f>
        <v>0</v>
      </c>
      <c r="NS7" s="340">
        <f>IF($I7="Percentage of Cash Flow",IF($E7&gt;NS$3-1,(('Operating Pro Forma'!$AG$59-'Operating Pro Forma'!$AG$62)/12)*'Debt Service'!$F7),IF($E7&gt;NS$3-1,$H7,0))</f>
        <v>0</v>
      </c>
      <c r="NT7" s="340">
        <f>IF($I7="Percentage of Cash Flow",IF($E7&gt;NT$3-1,(('Operating Pro Forma'!$AG$59-'Operating Pro Forma'!$AG$62)/12)*'Debt Service'!$F7),IF($E7&gt;NT$3-1,$H7,0))</f>
        <v>0</v>
      </c>
      <c r="NU7" s="340">
        <f>IF($I7="Percentage of Cash Flow",IF($E7&gt;NU$3-1,(('Operating Pro Forma'!$AG$59-'Operating Pro Forma'!$AG$62)/12)*'Debt Service'!$F7),IF($E7&gt;NU$3-1,$H7,0))</f>
        <v>0</v>
      </c>
      <c r="NV7" s="340">
        <f>IF($I7="Percentage of Cash Flow",IF($E7&gt;NV$3-1,(('Operating Pro Forma'!$AG$59-'Operating Pro Forma'!$AG$62)/12)*'Debt Service'!$F7),IF($E7&gt;NV$3-1,$H7,0))</f>
        <v>0</v>
      </c>
      <c r="NW7" s="340">
        <f>IF($I7="Percentage of Cash Flow",IF($E7&gt;NW$3-1,(('Operating Pro Forma'!$AG$59-'Operating Pro Forma'!$AG$62)/12)*'Debt Service'!$F7),IF($E7&gt;NW$3-1,$H7,0))</f>
        <v>0</v>
      </c>
      <c r="NX7" s="340">
        <f>IF($I7="Percentage of Cash Flow",IF($E7&gt;NX$3-1,(('Operating Pro Forma'!$AG$59-'Operating Pro Forma'!$AG$62)/12)*'Debt Service'!$F7),IF($E7&gt;NX$3-1,$H7,0))</f>
        <v>0</v>
      </c>
      <c r="NY7" s="338">
        <f t="shared" si="28"/>
        <v>0</v>
      </c>
      <c r="NZ7" s="340">
        <f>IF($I7="Percentage of Cash Flow",IF($E7&gt;NZ$3-1,(('Operating Pro Forma'!$AH$59-'Operating Pro Forma'!$AH$62)/12)*'Debt Service'!$F7),IF($E7&gt;NZ$3-1,$H7,0))</f>
        <v>0</v>
      </c>
      <c r="OA7" s="340">
        <f>IF($I7="Percentage of Cash Flow",IF($E7&gt;OA$3-1,(('Operating Pro Forma'!$AH$59-'Operating Pro Forma'!$AH$62)/12)*'Debt Service'!$F7),IF($E7&gt;OA$3-1,$H7,0))</f>
        <v>0</v>
      </c>
      <c r="OB7" s="340">
        <f>IF($I7="Percentage of Cash Flow",IF($E7&gt;OB$3-1,(('Operating Pro Forma'!$AH$59-'Operating Pro Forma'!$AH$62)/12)*'Debt Service'!$F7),IF($E7&gt;OB$3-1,$H7,0))</f>
        <v>0</v>
      </c>
      <c r="OC7" s="340">
        <f>IF($I7="Percentage of Cash Flow",IF($E7&gt;OC$3-1,(('Operating Pro Forma'!$AH$59-'Operating Pro Forma'!$AH$62)/12)*'Debt Service'!$F7),IF($E7&gt;OC$3-1,$H7,0))</f>
        <v>0</v>
      </c>
      <c r="OD7" s="340">
        <f>IF($I7="Percentage of Cash Flow",IF($E7&gt;OD$3-1,(('Operating Pro Forma'!$AH$59-'Operating Pro Forma'!$AH$62)/12)*'Debt Service'!$F7),IF($E7&gt;OD$3-1,$H7,0))</f>
        <v>0</v>
      </c>
      <c r="OE7" s="340">
        <f>IF($I7="Percentage of Cash Flow",IF($E7&gt;OE$3-1,(('Operating Pro Forma'!$AH$59-'Operating Pro Forma'!$AH$62)/12)*'Debt Service'!$F7),IF($E7&gt;OE$3-1,$H7,0))</f>
        <v>0</v>
      </c>
      <c r="OF7" s="340">
        <f>IF($I7="Percentage of Cash Flow",IF($E7&gt;OF$3-1,(('Operating Pro Forma'!$AH$59-'Operating Pro Forma'!$AH$62)/12)*'Debt Service'!$F7),IF($E7&gt;OF$3-1,$H7,0))</f>
        <v>0</v>
      </c>
      <c r="OG7" s="340">
        <f>IF($I7="Percentage of Cash Flow",IF($E7&gt;OG$3-1,(('Operating Pro Forma'!$AH$59-'Operating Pro Forma'!$AH$62)/12)*'Debt Service'!$F7),IF($E7&gt;OG$3-1,$H7,0))</f>
        <v>0</v>
      </c>
      <c r="OH7" s="340">
        <f>IF($I7="Percentage of Cash Flow",IF($E7&gt;OH$3-1,(('Operating Pro Forma'!$AH$59-'Operating Pro Forma'!$AH$62)/12)*'Debt Service'!$F7),IF($E7&gt;OH$3-1,$H7,0))</f>
        <v>0</v>
      </c>
      <c r="OI7" s="340">
        <f>IF($I7="Percentage of Cash Flow",IF($E7&gt;OI$3-1,(('Operating Pro Forma'!$AH$59-'Operating Pro Forma'!$AH$62)/12)*'Debt Service'!$F7),IF($E7&gt;OI$3-1,$H7,0))</f>
        <v>0</v>
      </c>
      <c r="OJ7" s="340">
        <f>IF($I7="Percentage of Cash Flow",IF($E7&gt;OJ$3-1,(('Operating Pro Forma'!$AH$59-'Operating Pro Forma'!$AH$62)/12)*'Debt Service'!$F7),IF($E7&gt;OJ$3-1,$H7,0))</f>
        <v>0</v>
      </c>
      <c r="OK7" s="340">
        <f>IF($I7="Percentage of Cash Flow",IF($E7&gt;OK$3-1,(('Operating Pro Forma'!$AH$59-'Operating Pro Forma'!$AH$62)/12)*'Debt Service'!$F7),IF($E7&gt;OK$3-1,$H7,0))</f>
        <v>0</v>
      </c>
      <c r="OL7" s="338">
        <f t="shared" si="29"/>
        <v>0</v>
      </c>
    </row>
    <row r="8" spans="1:402" x14ac:dyDescent="0.3">
      <c r="A8" s="229">
        <f>'Funding Sources'!A8</f>
        <v>0</v>
      </c>
      <c r="B8" s="230">
        <f>'Funding Sources'!B8:C8</f>
        <v>0</v>
      </c>
      <c r="C8" s="231">
        <f>'Funding Sources'!G8</f>
        <v>0</v>
      </c>
      <c r="D8" s="233"/>
      <c r="E8" s="234"/>
      <c r="F8" s="235"/>
      <c r="G8" s="231">
        <f t="shared" si="0"/>
        <v>0</v>
      </c>
      <c r="H8" s="233"/>
      <c r="I8" s="234"/>
      <c r="J8" s="236"/>
      <c r="M8" s="337">
        <f>IF($I8="Percentage of Cash Flow",IF($E8&gt;M$3-1,(('Operating Pro Forma'!$E$59-'Operating Pro Forma'!$E$62)/12)*'Debt Service'!$F8),IF($E8&gt;M$3-1,$H8,0))</f>
        <v>0</v>
      </c>
      <c r="N8" s="337">
        <f>IF($I8="Percentage of Cash Flow",IF($E8&gt;N$3-1,(('Operating Pro Forma'!$E$59-'Operating Pro Forma'!$E$62)/12)*'Debt Service'!$F8),IF($E8&gt;N$3-1,$H8,0))</f>
        <v>0</v>
      </c>
      <c r="O8" s="337">
        <f>IF($I8="Percentage of Cash Flow",IF($E8&gt;O$3-1,(('Operating Pro Forma'!$E$59-'Operating Pro Forma'!$E$62)/12)*'Debt Service'!$F8),IF($E8&gt;O$3-1,$H8,0))</f>
        <v>0</v>
      </c>
      <c r="P8" s="337">
        <f>IF($I8="Percentage of Cash Flow",IF($E8&gt;P$3-1,(('Operating Pro Forma'!$E$59-'Operating Pro Forma'!$E$62)/12)*'Debt Service'!$F8),IF($E8&gt;P$3-1,$H8,0))</f>
        <v>0</v>
      </c>
      <c r="Q8" s="337">
        <f>IF($I8="Percentage of Cash Flow",IF($E8&gt;Q$3-1,(('Operating Pro Forma'!$E$59-'Operating Pro Forma'!$E$62)/12)*'Debt Service'!$F8),IF($E8&gt;Q$3-1,$H8,0))</f>
        <v>0</v>
      </c>
      <c r="R8" s="337">
        <f>IF($I8="Percentage of Cash Flow",IF($E8&gt;R$3-1,(('Operating Pro Forma'!$E$59-'Operating Pro Forma'!$E$62)/12)*'Debt Service'!$F8),IF($E8&gt;R$3-1,$H8,0))</f>
        <v>0</v>
      </c>
      <c r="S8" s="337">
        <f>IF($I8="Percentage of Cash Flow",IF($E8&gt;S$3-1,(('Operating Pro Forma'!$E$59-'Operating Pro Forma'!$E$62)/12)*'Debt Service'!$F8),IF($E8&gt;S$3-1,$H8,0))</f>
        <v>0</v>
      </c>
      <c r="T8" s="337">
        <f>IF($I8="Percentage of Cash Flow",IF($E8&gt;T$3-1,(('Operating Pro Forma'!$E$59-'Operating Pro Forma'!$E$62)/12)*'Debt Service'!$F8),IF($E8&gt;T$3-1,$H8,0))</f>
        <v>0</v>
      </c>
      <c r="U8" s="337">
        <f>IF($I8="Percentage of Cash Flow",IF($E8&gt;U$3-1,(('Operating Pro Forma'!$E$59-'Operating Pro Forma'!$E$62)/12)*'Debt Service'!$F8),IF($E8&gt;U$3-1,$H8,0))</f>
        <v>0</v>
      </c>
      <c r="V8" s="337">
        <f>IF($I8="Percentage of Cash Flow",IF($E8&gt;V$3-1,(('Operating Pro Forma'!$E$59-'Operating Pro Forma'!$E$62)/12)*'Debt Service'!$F8),IF($E8&gt;V$3-1,$H8,0))</f>
        <v>0</v>
      </c>
      <c r="W8" s="337">
        <f>IF($I8="Percentage of Cash Flow",IF($E8&gt;W$3-1,(('Operating Pro Forma'!$E$59-'Operating Pro Forma'!$E$62)/12)*'Debt Service'!$F8),IF($E8&gt;W$3-1,$H8,0))</f>
        <v>0</v>
      </c>
      <c r="X8" s="337">
        <f>IF($I8="Percentage of Cash Flow",IF($E8&gt;X$3-1,(('Operating Pro Forma'!$E$59-'Operating Pro Forma'!$E$62)/12)*'Debt Service'!$F8),IF($E8&gt;X$3-1,$H8,0))</f>
        <v>0</v>
      </c>
      <c r="Y8" s="338">
        <f t="shared" si="1"/>
        <v>0</v>
      </c>
      <c r="Z8" s="339">
        <f>IF($I8="Percentage of Cash Flow",IF($E8&gt;Z$3-1,(('Operating Pro Forma'!$F$59-'Operating Pro Forma'!$F$62)/12)*'Debt Service'!$F8),IF($E8&gt;Z$3-1,$H8,0))</f>
        <v>0</v>
      </c>
      <c r="AA8" s="339">
        <f>IF($I8="Percentage of Cash Flow",IF($E8&gt;AA$3-1,(('Operating Pro Forma'!$F$59-'Operating Pro Forma'!$F$62)/12)*'Debt Service'!$F8),IF($E8&gt;AA$3-1,$H8,0))</f>
        <v>0</v>
      </c>
      <c r="AB8" s="339">
        <f>IF($I8="Percentage of Cash Flow",IF($E8&gt;AB$3-1,(('Operating Pro Forma'!$F$59-'Operating Pro Forma'!$F$62)/12)*'Debt Service'!$F8),IF($E8&gt;AB$3-1,$H8,0))</f>
        <v>0</v>
      </c>
      <c r="AC8" s="339">
        <f>IF($I8="Percentage of Cash Flow",IF($E8&gt;AC$3-1,(('Operating Pro Forma'!$F$59-'Operating Pro Forma'!$F$62)/12)*'Debt Service'!$F8),IF($E8&gt;AC$3-1,$H8,0))</f>
        <v>0</v>
      </c>
      <c r="AD8" s="339">
        <f>IF($I8="Percentage of Cash Flow",IF($E8&gt;AD$3-1,(('Operating Pro Forma'!$F$59-'Operating Pro Forma'!$F$62)/12)*'Debt Service'!$F8),IF($E8&gt;AD$3-1,$H8,0))</f>
        <v>0</v>
      </c>
      <c r="AE8" s="339">
        <f>IF($I8="Percentage of Cash Flow",IF($E8&gt;AE$3-1,(('Operating Pro Forma'!$F$59-'Operating Pro Forma'!$F$62)/12)*'Debt Service'!$F8),IF($E8&gt;AE$3-1,$H8,0))</f>
        <v>0</v>
      </c>
      <c r="AF8" s="339">
        <f>IF($I8="Percentage of Cash Flow",IF($E8&gt;AF$3-1,(('Operating Pro Forma'!$F$59-'Operating Pro Forma'!$F$62)/12)*'Debt Service'!$F8),IF($E8&gt;AF$3-1,$H8,0))</f>
        <v>0</v>
      </c>
      <c r="AG8" s="339">
        <f>IF($I8="Percentage of Cash Flow",IF($E8&gt;AG$3-1,(('Operating Pro Forma'!$F$59-'Operating Pro Forma'!$F$62)/12)*'Debt Service'!$F8),IF($E8&gt;AG$3-1,$H8,0))</f>
        <v>0</v>
      </c>
      <c r="AH8" s="339">
        <f>IF($I8="Percentage of Cash Flow",IF($E8&gt;AH$3-1,(('Operating Pro Forma'!$F$59-'Operating Pro Forma'!$F$62)/12)*'Debt Service'!$F8),IF($E8&gt;AH$3-1,$H8,0))</f>
        <v>0</v>
      </c>
      <c r="AI8" s="339">
        <f>IF($I8="Percentage of Cash Flow",IF($E8&gt;AI$3-1,(('Operating Pro Forma'!$F$59-'Operating Pro Forma'!$F$62)/12)*'Debt Service'!$F8),IF($E8&gt;AI$3-1,$H8,0))</f>
        <v>0</v>
      </c>
      <c r="AJ8" s="339">
        <f>IF($I8="Percentage of Cash Flow",IF($E8&gt;AJ$3-1,(('Operating Pro Forma'!$F$59-'Operating Pro Forma'!$F$62)/12)*'Debt Service'!$F8),IF($E8&gt;AJ$3-1,$H8,0))</f>
        <v>0</v>
      </c>
      <c r="AK8" s="339">
        <f>IF($I8="Percentage of Cash Flow",IF($E8&gt;AK$3-1,(('Operating Pro Forma'!$F$59-'Operating Pro Forma'!$F$62)/12)*'Debt Service'!$F8),IF($E8&gt;AK$3-1,$H8,0))</f>
        <v>0</v>
      </c>
      <c r="AL8" s="338">
        <f t="shared" si="2"/>
        <v>0</v>
      </c>
      <c r="AM8" s="339">
        <f>IF($I8="Percentage of Cash Flow",IF($E8&gt;AM$3-1,(('Operating Pro Forma'!$G$59-'Operating Pro Forma'!$G$62)/12)*'Debt Service'!$F8),IF($E8&gt;AM$3-1,$H8,0))</f>
        <v>0</v>
      </c>
      <c r="AN8" s="339">
        <f>IF($I8="Percentage of Cash Flow",IF($E8&gt;AN$3-1,(('Operating Pro Forma'!$G$59-'Operating Pro Forma'!$G$62)/12)*'Debt Service'!$F8),IF($E8&gt;AN$3-1,$H8,0))</f>
        <v>0</v>
      </c>
      <c r="AO8" s="339">
        <f>IF($I8="Percentage of Cash Flow",IF($E8&gt;AO$3-1,(('Operating Pro Forma'!$G$59-'Operating Pro Forma'!$G$62)/12)*'Debt Service'!$F8),IF($E8&gt;AO$3-1,$H8,0))</f>
        <v>0</v>
      </c>
      <c r="AP8" s="339">
        <f>IF($I8="Percentage of Cash Flow",IF($E8&gt;AP$3-1,(('Operating Pro Forma'!$G$59-'Operating Pro Forma'!$G$62)/12)*'Debt Service'!$F8),IF($E8&gt;AP$3-1,$H8,0))</f>
        <v>0</v>
      </c>
      <c r="AQ8" s="339">
        <f>IF($I8="Percentage of Cash Flow",IF($E8&gt;AQ$3-1,(('Operating Pro Forma'!$G$59-'Operating Pro Forma'!$G$62)/12)*'Debt Service'!$F8),IF($E8&gt;AQ$3-1,$H8,0))</f>
        <v>0</v>
      </c>
      <c r="AR8" s="339">
        <f>IF($I8="Percentage of Cash Flow",IF($E8&gt;AR$3-1,(('Operating Pro Forma'!$G$59-'Operating Pro Forma'!$G$62)/12)*'Debt Service'!$F8),IF($E8&gt;AR$3-1,$H8,0))</f>
        <v>0</v>
      </c>
      <c r="AS8" s="339">
        <f>IF($I8="Percentage of Cash Flow",IF($E8&gt;AS$3-1,(('Operating Pro Forma'!$G$59-'Operating Pro Forma'!$G$62)/12)*'Debt Service'!$F8),IF($E8&gt;AS$3-1,$H8,0))</f>
        <v>0</v>
      </c>
      <c r="AT8" s="339">
        <f>IF($I8="Percentage of Cash Flow",IF($E8&gt;AT$3-1,(('Operating Pro Forma'!$G$59-'Operating Pro Forma'!$G$62)/12)*'Debt Service'!$F8),IF($E8&gt;AT$3-1,$H8,0))</f>
        <v>0</v>
      </c>
      <c r="AU8" s="339">
        <f>IF($I8="Percentage of Cash Flow",IF($E8&gt;AU$3-1,(('Operating Pro Forma'!$G$59-'Operating Pro Forma'!$G$62)/12)*'Debt Service'!$F8),IF($E8&gt;AU$3-1,$H8,0))</f>
        <v>0</v>
      </c>
      <c r="AV8" s="339">
        <f>IF($I8="Percentage of Cash Flow",IF($E8&gt;AV$3-1,(('Operating Pro Forma'!$G$59-'Operating Pro Forma'!$G$62)/12)*'Debt Service'!$F8),IF($E8&gt;AV$3-1,$H8,0))</f>
        <v>0</v>
      </c>
      <c r="AW8" s="339">
        <f>IF($I8="Percentage of Cash Flow",IF($E8&gt;AW$3-1,(('Operating Pro Forma'!$G$59-'Operating Pro Forma'!$G$62)/12)*'Debt Service'!$F8),IF($E8&gt;AW$3-1,$H8,0))</f>
        <v>0</v>
      </c>
      <c r="AX8" s="339">
        <f>IF($I8="Percentage of Cash Flow",IF($E8&gt;AX$3-1,(('Operating Pro Forma'!$G$59-'Operating Pro Forma'!$G$62)/12)*'Debt Service'!$F8),IF($E8&gt;AX$3-1,$H8,0))</f>
        <v>0</v>
      </c>
      <c r="AY8" s="338">
        <f t="shared" si="3"/>
        <v>0</v>
      </c>
      <c r="AZ8" s="339">
        <f>IF($I8="Percentage of Cash Flow",IF($E8&gt;AZ$3-1,(('Operating Pro Forma'!$H$59-'Operating Pro Forma'!$H$62)/12)*'Debt Service'!$F8),IF($E8&gt;AZ$3-1,$H8,0))</f>
        <v>0</v>
      </c>
      <c r="BA8" s="339">
        <f>IF($I8="Percentage of Cash Flow",IF($E8&gt;BA$3-1,(('Operating Pro Forma'!$H$59-'Operating Pro Forma'!$H$62)/12)*'Debt Service'!$F8),IF($E8&gt;BA$3-1,$H8,0))</f>
        <v>0</v>
      </c>
      <c r="BB8" s="339">
        <f>IF($I8="Percentage of Cash Flow",IF($E8&gt;BB$3-1,(('Operating Pro Forma'!$H$59-'Operating Pro Forma'!$H$62)/12)*'Debt Service'!$F8),IF($E8&gt;BB$3-1,$H8,0))</f>
        <v>0</v>
      </c>
      <c r="BC8" s="339">
        <f>IF($I8="Percentage of Cash Flow",IF($E8&gt;BC$3-1,(('Operating Pro Forma'!$H$59-'Operating Pro Forma'!$H$62)/12)*'Debt Service'!$F8),IF($E8&gt;BC$3-1,$H8,0))</f>
        <v>0</v>
      </c>
      <c r="BD8" s="339">
        <f>IF($I8="Percentage of Cash Flow",IF($E8&gt;BD$3-1,(('Operating Pro Forma'!$H$59-'Operating Pro Forma'!$H$62)/12)*'Debt Service'!$F8),IF($E8&gt;BD$3-1,$H8,0))</f>
        <v>0</v>
      </c>
      <c r="BE8" s="339">
        <f>IF($I8="Percentage of Cash Flow",IF($E8&gt;BE$3-1,(('Operating Pro Forma'!$H$59-'Operating Pro Forma'!$H$62)/12)*'Debt Service'!$F8),IF($E8&gt;BE$3-1,$H8,0))</f>
        <v>0</v>
      </c>
      <c r="BF8" s="339">
        <f>IF($I8="Percentage of Cash Flow",IF($E8&gt;BF$3-1,(('Operating Pro Forma'!$H$59-'Operating Pro Forma'!$H$62)/12)*'Debt Service'!$F8),IF($E8&gt;BF$3-1,$H8,0))</f>
        <v>0</v>
      </c>
      <c r="BG8" s="339">
        <f>IF($I8="Percentage of Cash Flow",IF($E8&gt;BG$3-1,(('Operating Pro Forma'!$H$59-'Operating Pro Forma'!$H$62)/12)*'Debt Service'!$F8),IF($E8&gt;BG$3-1,$H8,0))</f>
        <v>0</v>
      </c>
      <c r="BH8" s="339">
        <f>IF($I8="Percentage of Cash Flow",IF($E8&gt;BH$3-1,(('Operating Pro Forma'!$H$59-'Operating Pro Forma'!$H$62)/12)*'Debt Service'!$F8),IF($E8&gt;BH$3-1,$H8,0))</f>
        <v>0</v>
      </c>
      <c r="BI8" s="339">
        <f>IF($I8="Percentage of Cash Flow",IF($E8&gt;BI$3-1,(('Operating Pro Forma'!$H$59-'Operating Pro Forma'!$H$62)/12)*'Debt Service'!$F8),IF($E8&gt;BI$3-1,$H8,0))</f>
        <v>0</v>
      </c>
      <c r="BJ8" s="339">
        <f>IF($I8="Percentage of Cash Flow",IF($E8&gt;BJ$3-1,(('Operating Pro Forma'!$H$59-'Operating Pro Forma'!$H$62)/12)*'Debt Service'!$F8),IF($E8&gt;BJ$3-1,$H8,0))</f>
        <v>0</v>
      </c>
      <c r="BK8" s="339">
        <f>IF($I8="Percentage of Cash Flow",IF($E8&gt;BK$3-1,(('Operating Pro Forma'!$H$59-'Operating Pro Forma'!$H$62)/12)*'Debt Service'!$F8),IF($E8&gt;BK$3-1,$H8,0))</f>
        <v>0</v>
      </c>
      <c r="BL8" s="338">
        <f t="shared" si="4"/>
        <v>0</v>
      </c>
      <c r="BM8" s="339">
        <f>IF($I8="Percentage of Cash Flow",IF($E8&gt;BM$3-1,(('Operating Pro Forma'!$I$59-'Operating Pro Forma'!$I$62)/12)*'Debt Service'!$F8),IF($E8&gt;BM$3-1,$H8,0))</f>
        <v>0</v>
      </c>
      <c r="BN8" s="339">
        <f>IF($I8="Percentage of Cash Flow",IF($E8&gt;BN$3-1,(('Operating Pro Forma'!$I$59-'Operating Pro Forma'!$I$62)/12)*'Debt Service'!$F8),IF($E8&gt;BN$3-1,$H8,0))</f>
        <v>0</v>
      </c>
      <c r="BO8" s="339">
        <f>IF($I8="Percentage of Cash Flow",IF($E8&gt;BO$3-1,(('Operating Pro Forma'!$I$59-'Operating Pro Forma'!$I$62)/12)*'Debt Service'!$F8),IF($E8&gt;BO$3-1,$H8,0))</f>
        <v>0</v>
      </c>
      <c r="BP8" s="339">
        <f>IF($I8="Percentage of Cash Flow",IF($E8&gt;BP$3-1,(('Operating Pro Forma'!$I$59-'Operating Pro Forma'!$I$62)/12)*'Debt Service'!$F8),IF($E8&gt;BP$3-1,$H8,0))</f>
        <v>0</v>
      </c>
      <c r="BQ8" s="339">
        <f>IF($I8="Percentage of Cash Flow",IF($E8&gt;BQ$3-1,(('Operating Pro Forma'!$I$59-'Operating Pro Forma'!$I$62)/12)*'Debt Service'!$F8),IF($E8&gt;BQ$3-1,$H8,0))</f>
        <v>0</v>
      </c>
      <c r="BR8" s="339">
        <f>IF($I8="Percentage of Cash Flow",IF($E8&gt;BR$3-1,(('Operating Pro Forma'!$I$59-'Operating Pro Forma'!$I$62)/12)*'Debt Service'!$F8),IF($E8&gt;BR$3-1,$H8,0))</f>
        <v>0</v>
      </c>
      <c r="BS8" s="339">
        <f>IF($I8="Percentage of Cash Flow",IF($E8&gt;BS$3-1,(('Operating Pro Forma'!$I$59-'Operating Pro Forma'!$I$62)/12)*'Debt Service'!$F8),IF($E8&gt;BS$3-1,$H8,0))</f>
        <v>0</v>
      </c>
      <c r="BT8" s="339">
        <f>IF($I8="Percentage of Cash Flow",IF($E8&gt;BT$3-1,(('Operating Pro Forma'!$I$59-'Operating Pro Forma'!$I$62)/12)*'Debt Service'!$F8),IF($E8&gt;BT$3-1,$H8,0))</f>
        <v>0</v>
      </c>
      <c r="BU8" s="339">
        <f>IF($I8="Percentage of Cash Flow",IF($E8&gt;BU$3-1,(('Operating Pro Forma'!$I$59-'Operating Pro Forma'!$I$62)/12)*'Debt Service'!$F8),IF($E8&gt;BU$3-1,$H8,0))</f>
        <v>0</v>
      </c>
      <c r="BV8" s="339">
        <f>IF($I8="Percentage of Cash Flow",IF($E8&gt;BV$3-1,(('Operating Pro Forma'!$I$59-'Operating Pro Forma'!$I$62)/12)*'Debt Service'!$F8),IF($E8&gt;BV$3-1,$H8,0))</f>
        <v>0</v>
      </c>
      <c r="BW8" s="339">
        <f>IF($I8="Percentage of Cash Flow",IF($E8&gt;BW$3-1,(('Operating Pro Forma'!$I$59-'Operating Pro Forma'!$I$62)/12)*'Debt Service'!$F8),IF($E8&gt;BW$3-1,$H8,0))</f>
        <v>0</v>
      </c>
      <c r="BX8" s="339">
        <f>IF($I8="Percentage of Cash Flow",IF($E8&gt;BX$3-1,(('Operating Pro Forma'!$I$59-'Operating Pro Forma'!$I$62)/12)*'Debt Service'!$F8),IF($E8&gt;BX$3-1,$H8,0))</f>
        <v>0</v>
      </c>
      <c r="BY8" s="338">
        <f t="shared" si="5"/>
        <v>0</v>
      </c>
      <c r="BZ8" s="339">
        <f>IF($I8="Percentage of Cash Flow",IF($E8&gt;BZ$3-1,(('Operating Pro Forma'!$J$59-'Operating Pro Forma'!$J$62)/12)*'Debt Service'!$F8),IF($E8&gt;BZ$3-1,$H8,0))</f>
        <v>0</v>
      </c>
      <c r="CA8" s="339">
        <f>IF($I8="Percentage of Cash Flow",IF($E8&gt;CA$3-1,(('Operating Pro Forma'!$J$59-'Operating Pro Forma'!$J$62)/12)*'Debt Service'!$F8),IF($E8&gt;CA$3-1,$H8,0))</f>
        <v>0</v>
      </c>
      <c r="CB8" s="339">
        <f>IF($I8="Percentage of Cash Flow",IF($E8&gt;CB$3-1,(('Operating Pro Forma'!$J$59-'Operating Pro Forma'!$J$62)/12)*'Debt Service'!$F8),IF($E8&gt;CB$3-1,$H8,0))</f>
        <v>0</v>
      </c>
      <c r="CC8" s="339">
        <f>IF($I8="Percentage of Cash Flow",IF($E8&gt;CC$3-1,(('Operating Pro Forma'!$J$59-'Operating Pro Forma'!$J$62)/12)*'Debt Service'!$F8),IF($E8&gt;CC$3-1,$H8,0))</f>
        <v>0</v>
      </c>
      <c r="CD8" s="339">
        <f>IF($I8="Percentage of Cash Flow",IF($E8&gt;CD$3-1,(('Operating Pro Forma'!$J$59-'Operating Pro Forma'!$J$62)/12)*'Debt Service'!$F8),IF($E8&gt;CD$3-1,$H8,0))</f>
        <v>0</v>
      </c>
      <c r="CE8" s="339">
        <f>IF($I8="Percentage of Cash Flow",IF($E8&gt;CE$3-1,(('Operating Pro Forma'!$J$59-'Operating Pro Forma'!$J$62)/12)*'Debt Service'!$F8),IF($E8&gt;CE$3-1,$H8,0))</f>
        <v>0</v>
      </c>
      <c r="CF8" s="339">
        <f>IF($I8="Percentage of Cash Flow",IF($E8&gt;CF$3-1,(('Operating Pro Forma'!$J$59-'Operating Pro Forma'!$J$62)/12)*'Debt Service'!$F8),IF($E8&gt;CF$3-1,$H8,0))</f>
        <v>0</v>
      </c>
      <c r="CG8" s="339">
        <f>IF($I8="Percentage of Cash Flow",IF($E8&gt;CG$3-1,(('Operating Pro Forma'!$J$59-'Operating Pro Forma'!$J$62)/12)*'Debt Service'!$F8),IF($E8&gt;CG$3-1,$H8,0))</f>
        <v>0</v>
      </c>
      <c r="CH8" s="339">
        <f>IF($I8="Percentage of Cash Flow",IF($E8&gt;CH$3-1,(('Operating Pro Forma'!$J$59-'Operating Pro Forma'!$J$62)/12)*'Debt Service'!$F8),IF($E8&gt;CH$3-1,$H8,0))</f>
        <v>0</v>
      </c>
      <c r="CI8" s="339">
        <f>IF($I8="Percentage of Cash Flow",IF($E8&gt;CI$3-1,(('Operating Pro Forma'!$J$59-'Operating Pro Forma'!$J$62)/12)*'Debt Service'!$F8),IF($E8&gt;CI$3-1,$H8,0))</f>
        <v>0</v>
      </c>
      <c r="CJ8" s="339">
        <f>IF($I8="Percentage of Cash Flow",IF($E8&gt;CJ$3-1,(('Operating Pro Forma'!$J$59-'Operating Pro Forma'!$J$62)/12)*'Debt Service'!$F8),IF($E8&gt;CJ$3-1,$H8,0))</f>
        <v>0</v>
      </c>
      <c r="CK8" s="339">
        <f>IF($I8="Percentage of Cash Flow",IF($E8&gt;CK$3-1,(('Operating Pro Forma'!$J$59-'Operating Pro Forma'!$J$62)/12)*'Debt Service'!$F8),IF($E8&gt;CK$3-1,$H8,0))</f>
        <v>0</v>
      </c>
      <c r="CL8" s="338">
        <f t="shared" si="6"/>
        <v>0</v>
      </c>
      <c r="CM8" s="339">
        <f>IF($I8="Percentage of Cash Flow",IF($E8&gt;CM$3-1,(('Operating Pro Forma'!$K$59-'Operating Pro Forma'!$K$62)/12)*'Debt Service'!$F8),IF($E8&gt;CM$3-1,$H8,0))</f>
        <v>0</v>
      </c>
      <c r="CN8" s="339">
        <f>IF($I8="Percentage of Cash Flow",IF($E8&gt;CN$3-1,(('Operating Pro Forma'!$K$59-'Operating Pro Forma'!$K$62)/12)*'Debt Service'!$F8),IF($E8&gt;CN$3-1,$H8,0))</f>
        <v>0</v>
      </c>
      <c r="CO8" s="339">
        <f>IF($I8="Percentage of Cash Flow",IF($E8&gt;CO$3-1,(('Operating Pro Forma'!$K$59-'Operating Pro Forma'!$K$62)/12)*'Debt Service'!$F8),IF($E8&gt;CO$3-1,$H8,0))</f>
        <v>0</v>
      </c>
      <c r="CP8" s="339">
        <f>IF($I8="Percentage of Cash Flow",IF($E8&gt;CP$3-1,(('Operating Pro Forma'!$K$59-'Operating Pro Forma'!$K$62)/12)*'Debt Service'!$F8),IF($E8&gt;CP$3-1,$H8,0))</f>
        <v>0</v>
      </c>
      <c r="CQ8" s="339">
        <f>IF($I8="Percentage of Cash Flow",IF($E8&gt;CQ$3-1,(('Operating Pro Forma'!$K$59-'Operating Pro Forma'!$K$62)/12)*'Debt Service'!$F8),IF($E8&gt;CQ$3-1,$H8,0))</f>
        <v>0</v>
      </c>
      <c r="CR8" s="339">
        <f>IF($I8="Percentage of Cash Flow",IF($E8&gt;CR$3-1,(('Operating Pro Forma'!$K$59-'Operating Pro Forma'!$K$62)/12)*'Debt Service'!$F8),IF($E8&gt;CR$3-1,$H8,0))</f>
        <v>0</v>
      </c>
      <c r="CS8" s="339">
        <f>IF($I8="Percentage of Cash Flow",IF($E8&gt;CS$3-1,(('Operating Pro Forma'!$K$59-'Operating Pro Forma'!$K$62)/12)*'Debt Service'!$F8),IF($E8&gt;CS$3-1,$H8,0))</f>
        <v>0</v>
      </c>
      <c r="CT8" s="339">
        <f>IF($I8="Percentage of Cash Flow",IF($E8&gt;CT$3-1,(('Operating Pro Forma'!$K$59-'Operating Pro Forma'!$K$62)/12)*'Debt Service'!$F8),IF($E8&gt;CT$3-1,$H8,0))</f>
        <v>0</v>
      </c>
      <c r="CU8" s="339">
        <f>IF($I8="Percentage of Cash Flow",IF($E8&gt;CU$3-1,(('Operating Pro Forma'!$K$59-'Operating Pro Forma'!$K$62)/12)*'Debt Service'!$F8),IF($E8&gt;CU$3-1,$H8,0))</f>
        <v>0</v>
      </c>
      <c r="CV8" s="339">
        <f>IF($I8="Percentage of Cash Flow",IF($E8&gt;CV$3-1,(('Operating Pro Forma'!$K$59-'Operating Pro Forma'!$K$62)/12)*'Debt Service'!$F8),IF($E8&gt;CV$3-1,$H8,0))</f>
        <v>0</v>
      </c>
      <c r="CW8" s="339">
        <f>IF($I8="Percentage of Cash Flow",IF($E8&gt;CW$3-1,(('Operating Pro Forma'!$K$59-'Operating Pro Forma'!$K$62)/12)*'Debt Service'!$F8),IF($E8&gt;CW$3-1,$H8,0))</f>
        <v>0</v>
      </c>
      <c r="CX8" s="339">
        <f>IF($I8="Percentage of Cash Flow",IF($E8&gt;CX$3-1,(('Operating Pro Forma'!$K$59-'Operating Pro Forma'!$K$62)/12)*'Debt Service'!$F8),IF($E8&gt;CX$3-1,$H8,0))</f>
        <v>0</v>
      </c>
      <c r="CY8" s="338">
        <f t="shared" si="7"/>
        <v>0</v>
      </c>
      <c r="CZ8" s="339">
        <f>IF($I8="Percentage of Cash Flow",IF($E8&gt;CZ$3-1,(('Operating Pro Forma'!$L$59-'Operating Pro Forma'!$L$62)/12)*'Debt Service'!$F8),IF($E8&gt;CZ$3-1,$H8,0))</f>
        <v>0</v>
      </c>
      <c r="DA8" s="339">
        <f>IF($I8="Percentage of Cash Flow",IF($E8&gt;DA$3-1,(('Operating Pro Forma'!$L$59-'Operating Pro Forma'!$L$62)/12)*'Debt Service'!$F8),IF($E8&gt;DA$3-1,$H8,0))</f>
        <v>0</v>
      </c>
      <c r="DB8" s="339">
        <f>IF($I8="Percentage of Cash Flow",IF($E8&gt;DB$3-1,(('Operating Pro Forma'!$L$59-'Operating Pro Forma'!$L$62)/12)*'Debt Service'!$F8),IF($E8&gt;DB$3-1,$H8,0))</f>
        <v>0</v>
      </c>
      <c r="DC8" s="339">
        <f>IF($I8="Percentage of Cash Flow",IF($E8&gt;DC$3-1,(('Operating Pro Forma'!$L$59-'Operating Pro Forma'!$L$62)/12)*'Debt Service'!$F8),IF($E8&gt;DC$3-1,$H8,0))</f>
        <v>0</v>
      </c>
      <c r="DD8" s="339">
        <f>IF($I8="Percentage of Cash Flow",IF($E8&gt;DD$3-1,(('Operating Pro Forma'!$L$59-'Operating Pro Forma'!$L$62)/12)*'Debt Service'!$F8),IF($E8&gt;DD$3-1,$H8,0))</f>
        <v>0</v>
      </c>
      <c r="DE8" s="339">
        <f>IF($I8="Percentage of Cash Flow",IF($E8&gt;DE$3-1,(('Operating Pro Forma'!$L$59-'Operating Pro Forma'!$L$62)/12)*'Debt Service'!$F8),IF($E8&gt;DE$3-1,$H8,0))</f>
        <v>0</v>
      </c>
      <c r="DF8" s="339">
        <f>IF($I8="Percentage of Cash Flow",IF($E8&gt;DF$3-1,(('Operating Pro Forma'!$L$59-'Operating Pro Forma'!$L$62)/12)*'Debt Service'!$F8),IF($E8&gt;DF$3-1,$H8,0))</f>
        <v>0</v>
      </c>
      <c r="DG8" s="339">
        <f>IF($I8="Percentage of Cash Flow",IF($E8&gt;DG$3-1,(('Operating Pro Forma'!$L$59-'Operating Pro Forma'!$L$62)/12)*'Debt Service'!$F8),IF($E8&gt;DG$3-1,$H8,0))</f>
        <v>0</v>
      </c>
      <c r="DH8" s="339">
        <f>IF($I8="Percentage of Cash Flow",IF($E8&gt;DH$3-1,(('Operating Pro Forma'!$L$59-'Operating Pro Forma'!$L$62)/12)*'Debt Service'!$F8),IF($E8&gt;DH$3-1,$H8,0))</f>
        <v>0</v>
      </c>
      <c r="DI8" s="339">
        <f>IF($I8="Percentage of Cash Flow",IF($E8&gt;DI$3-1,(('Operating Pro Forma'!$L$59-'Operating Pro Forma'!$L$62)/12)*'Debt Service'!$F8),IF($E8&gt;DI$3-1,$H8,0))</f>
        <v>0</v>
      </c>
      <c r="DJ8" s="339">
        <f>IF($I8="Percentage of Cash Flow",IF($E8&gt;DJ$3-1,(('Operating Pro Forma'!$L$59-'Operating Pro Forma'!$L$62)/12)*'Debt Service'!$F8),IF($E8&gt;DJ$3-1,$H8,0))</f>
        <v>0</v>
      </c>
      <c r="DK8" s="339">
        <f>IF($I8="Percentage of Cash Flow",IF($E8&gt;DK$3-1,(('Operating Pro Forma'!$L$59-'Operating Pro Forma'!$L$62)/12)*'Debt Service'!$F8),IF($E8&gt;DK$3-1,$H8,0))</f>
        <v>0</v>
      </c>
      <c r="DL8" s="338">
        <f t="shared" si="8"/>
        <v>0</v>
      </c>
      <c r="DM8" s="339">
        <f>IF($I8="Percentage of Cash Flow",IF($E8&gt;DM$3-1,(('Operating Pro Forma'!$M$59-'Operating Pro Forma'!$M$62)/12)*'Debt Service'!$F8),IF($E8&gt;DM$3-1,$H8,0))</f>
        <v>0</v>
      </c>
      <c r="DN8" s="339">
        <f>IF($I8="Percentage of Cash Flow",IF($E8&gt;DN$3-1,(('Operating Pro Forma'!$M$59-'Operating Pro Forma'!$M$62)/12)*'Debt Service'!$F8),IF($E8&gt;DN$3-1,$H8,0))</f>
        <v>0</v>
      </c>
      <c r="DO8" s="339">
        <f>IF($I8="Percentage of Cash Flow",IF($E8&gt;DO$3-1,(('Operating Pro Forma'!$M$59-'Operating Pro Forma'!$M$62)/12)*'Debt Service'!$F8),IF($E8&gt;DO$3-1,$H8,0))</f>
        <v>0</v>
      </c>
      <c r="DP8" s="339">
        <f>IF($I8="Percentage of Cash Flow",IF($E8&gt;DP$3-1,(('Operating Pro Forma'!$M$59-'Operating Pro Forma'!$M$62)/12)*'Debt Service'!$F8),IF($E8&gt;DP$3-1,$H8,0))</f>
        <v>0</v>
      </c>
      <c r="DQ8" s="339">
        <f>IF($I8="Percentage of Cash Flow",IF($E8&gt;DQ$3-1,(('Operating Pro Forma'!$M$59-'Operating Pro Forma'!$M$62)/12)*'Debt Service'!$F8),IF($E8&gt;DQ$3-1,$H8,0))</f>
        <v>0</v>
      </c>
      <c r="DR8" s="339">
        <f>IF($I8="Percentage of Cash Flow",IF($E8&gt;DR$3-1,(('Operating Pro Forma'!$M$59-'Operating Pro Forma'!$M$62)/12)*'Debt Service'!$F8),IF($E8&gt;DR$3-1,$H8,0))</f>
        <v>0</v>
      </c>
      <c r="DS8" s="339">
        <f>IF($I8="Percentage of Cash Flow",IF($E8&gt;DS$3-1,(('Operating Pro Forma'!$M$59-'Operating Pro Forma'!$M$62)/12)*'Debt Service'!$F8),IF($E8&gt;DS$3-1,$H8,0))</f>
        <v>0</v>
      </c>
      <c r="DT8" s="339">
        <f>IF($I8="Percentage of Cash Flow",IF($E8&gt;DT$3-1,(('Operating Pro Forma'!$M$59-'Operating Pro Forma'!$M$62)/12)*'Debt Service'!$F8),IF($E8&gt;DT$3-1,$H8,0))</f>
        <v>0</v>
      </c>
      <c r="DU8" s="339">
        <f>IF($I8="Percentage of Cash Flow",IF($E8&gt;DU$3-1,(('Operating Pro Forma'!$M$59-'Operating Pro Forma'!$M$62)/12)*'Debt Service'!$F8),IF($E8&gt;DU$3-1,$H8,0))</f>
        <v>0</v>
      </c>
      <c r="DV8" s="339">
        <f>IF($I8="Percentage of Cash Flow",IF($E8&gt;DV$3-1,(('Operating Pro Forma'!$M$59-'Operating Pro Forma'!$M$62)/12)*'Debt Service'!$F8),IF($E8&gt;DV$3-1,$H8,0))</f>
        <v>0</v>
      </c>
      <c r="DW8" s="339">
        <f>IF($I8="Percentage of Cash Flow",IF($E8&gt;DW$3-1,(('Operating Pro Forma'!$M$59-'Operating Pro Forma'!$M$62)/12)*'Debt Service'!$F8),IF($E8&gt;DW$3-1,$H8,0))</f>
        <v>0</v>
      </c>
      <c r="DX8" s="339">
        <f>IF($I8="Percentage of Cash Flow",IF($E8&gt;DX$3-1,(('Operating Pro Forma'!$M$59-'Operating Pro Forma'!$M$62)/12)*'Debt Service'!$F8),IF($E8&gt;DX$3-1,$H8,0))</f>
        <v>0</v>
      </c>
      <c r="DY8" s="338">
        <f t="shared" si="9"/>
        <v>0</v>
      </c>
      <c r="DZ8" s="339">
        <f>IF($I8="Percentage of Cash Flow",IF($E8&gt;DZ$3-1,(('Operating Pro Forma'!$N$59-'Operating Pro Forma'!$N$62)/12)*'Debt Service'!$F8),IF($E8&gt;DZ$3-1,$H8,0))</f>
        <v>0</v>
      </c>
      <c r="EA8" s="339">
        <f>IF($I8="Percentage of Cash Flow",IF($E8&gt;EA$3-1,(('Operating Pro Forma'!$N$59-'Operating Pro Forma'!$N$62)/12)*'Debt Service'!$F8),IF($E8&gt;EA$3-1,$H8,0))</f>
        <v>0</v>
      </c>
      <c r="EB8" s="339">
        <f>IF($I8="Percentage of Cash Flow",IF($E8&gt;EB$3-1,(('Operating Pro Forma'!$N$59-'Operating Pro Forma'!$N$62)/12)*'Debt Service'!$F8),IF($E8&gt;EB$3-1,$H8,0))</f>
        <v>0</v>
      </c>
      <c r="EC8" s="339">
        <f>IF($I8="Percentage of Cash Flow",IF($E8&gt;EC$3-1,(('Operating Pro Forma'!$N$59-'Operating Pro Forma'!$N$62)/12)*'Debt Service'!$F8),IF($E8&gt;EC$3-1,$H8,0))</f>
        <v>0</v>
      </c>
      <c r="ED8" s="339">
        <f>IF($I8="Percentage of Cash Flow",IF($E8&gt;ED$3-1,(('Operating Pro Forma'!$N$59-'Operating Pro Forma'!$N$62)/12)*'Debt Service'!$F8),IF($E8&gt;ED$3-1,$H8,0))</f>
        <v>0</v>
      </c>
      <c r="EE8" s="339">
        <f>IF($I8="Percentage of Cash Flow",IF($E8&gt;EE$3-1,(('Operating Pro Forma'!$N$59-'Operating Pro Forma'!$N$62)/12)*'Debt Service'!$F8),IF($E8&gt;EE$3-1,$H8,0))</f>
        <v>0</v>
      </c>
      <c r="EF8" s="339">
        <f>IF($I8="Percentage of Cash Flow",IF($E8&gt;EF$3-1,(('Operating Pro Forma'!$N$59-'Operating Pro Forma'!$N$62)/12)*'Debt Service'!$F8),IF($E8&gt;EF$3-1,$H8,0))</f>
        <v>0</v>
      </c>
      <c r="EG8" s="339">
        <f>IF($I8="Percentage of Cash Flow",IF($E8&gt;EG$3-1,(('Operating Pro Forma'!$N$59-'Operating Pro Forma'!$N$62)/12)*'Debt Service'!$F8),IF($E8&gt;EG$3-1,$H8,0))</f>
        <v>0</v>
      </c>
      <c r="EH8" s="339">
        <f>IF($I8="Percentage of Cash Flow",IF($E8&gt;EH$3-1,(('Operating Pro Forma'!$N$59-'Operating Pro Forma'!$N$62)/12)*'Debt Service'!$F8),IF($E8&gt;EH$3-1,$H8,0))</f>
        <v>0</v>
      </c>
      <c r="EI8" s="339">
        <f>IF($I8="Percentage of Cash Flow",IF($E8&gt;EI$3-1,(('Operating Pro Forma'!$N$59-'Operating Pro Forma'!$N$62)/12)*'Debt Service'!$F8),IF($E8&gt;EI$3-1,$H8,0))</f>
        <v>0</v>
      </c>
      <c r="EJ8" s="339">
        <f>IF($I8="Percentage of Cash Flow",IF($E8&gt;EJ$3-1,(('Operating Pro Forma'!$N$59-'Operating Pro Forma'!$N$62)/12)*'Debt Service'!$F8),IF($E8&gt;EJ$3-1,$H8,0))</f>
        <v>0</v>
      </c>
      <c r="EK8" s="339">
        <f>IF($I8="Percentage of Cash Flow",IF($E8&gt;EK$3-1,(('Operating Pro Forma'!$N$59-'Operating Pro Forma'!$N$62)/12)*'Debt Service'!$F8),IF($E8&gt;EK$3-1,$H8,0))</f>
        <v>0</v>
      </c>
      <c r="EL8" s="338">
        <f t="shared" si="10"/>
        <v>0</v>
      </c>
      <c r="EM8" s="339">
        <f>IF($I8="Percentage of Cash Flow",IF($E8&gt;EM$3-1,(('Operating Pro Forma'!$O$59-'Operating Pro Forma'!$O$62)/12)*'Debt Service'!$F8),IF($E8&gt;EM$3-1,$H8,0))</f>
        <v>0</v>
      </c>
      <c r="EN8" s="339">
        <f>IF($I8="Percentage of Cash Flow",IF($E8&gt;EN$3-1,(('Operating Pro Forma'!$O$59-'Operating Pro Forma'!$O$62)/12)*'Debt Service'!$F8),IF($E8&gt;EN$3-1,$H8,0))</f>
        <v>0</v>
      </c>
      <c r="EO8" s="339">
        <f>IF($I8="Percentage of Cash Flow",IF($E8&gt;EO$3-1,(('Operating Pro Forma'!$O$59-'Operating Pro Forma'!$O$62)/12)*'Debt Service'!$F8),IF($E8&gt;EO$3-1,$H8,0))</f>
        <v>0</v>
      </c>
      <c r="EP8" s="339">
        <f>IF($I8="Percentage of Cash Flow",IF($E8&gt;EP$3-1,(('Operating Pro Forma'!$O$59-'Operating Pro Forma'!$O$62)/12)*'Debt Service'!$F8),IF($E8&gt;EP$3-1,$H8,0))</f>
        <v>0</v>
      </c>
      <c r="EQ8" s="339">
        <f>IF($I8="Percentage of Cash Flow",IF($E8&gt;EQ$3-1,(('Operating Pro Forma'!$O$59-'Operating Pro Forma'!$O$62)/12)*'Debt Service'!$F8),IF($E8&gt;EQ$3-1,$H8,0))</f>
        <v>0</v>
      </c>
      <c r="ER8" s="339">
        <f>IF($I8="Percentage of Cash Flow",IF($E8&gt;ER$3-1,(('Operating Pro Forma'!$O$59-'Operating Pro Forma'!$O$62)/12)*'Debt Service'!$F8),IF($E8&gt;ER$3-1,$H8,0))</f>
        <v>0</v>
      </c>
      <c r="ES8" s="339">
        <f>IF($I8="Percentage of Cash Flow",IF($E8&gt;ES$3-1,(('Operating Pro Forma'!$O$59-'Operating Pro Forma'!$O$62)/12)*'Debt Service'!$F8),IF($E8&gt;ES$3-1,$H8,0))</f>
        <v>0</v>
      </c>
      <c r="ET8" s="339">
        <f>IF($I8="Percentage of Cash Flow",IF($E8&gt;ET$3-1,(('Operating Pro Forma'!$O$59-'Operating Pro Forma'!$O$62)/12)*'Debt Service'!$F8),IF($E8&gt;ET$3-1,$H8,0))</f>
        <v>0</v>
      </c>
      <c r="EU8" s="339">
        <f>IF($I8="Percentage of Cash Flow",IF($E8&gt;EU$3-1,(('Operating Pro Forma'!$O$59-'Operating Pro Forma'!$O$62)/12)*'Debt Service'!$F8),IF($E8&gt;EU$3-1,$H8,0))</f>
        <v>0</v>
      </c>
      <c r="EV8" s="339">
        <f>IF($I8="Percentage of Cash Flow",IF($E8&gt;EV$3-1,(('Operating Pro Forma'!$O$59-'Operating Pro Forma'!$O$62)/12)*'Debt Service'!$F8),IF($E8&gt;EV$3-1,$H8,0))</f>
        <v>0</v>
      </c>
      <c r="EW8" s="339">
        <f>IF($I8="Percentage of Cash Flow",IF($E8&gt;EW$3-1,(('Operating Pro Forma'!$O$59-'Operating Pro Forma'!$O$62)/12)*'Debt Service'!$F8),IF($E8&gt;EW$3-1,$H8,0))</f>
        <v>0</v>
      </c>
      <c r="EX8" s="339">
        <f>IF($I8="Percentage of Cash Flow",IF($E8&gt;EX$3-1,(('Operating Pro Forma'!$O$59-'Operating Pro Forma'!$O$62)/12)*'Debt Service'!$F8),IF($E8&gt;EX$3-1,$H8,0))</f>
        <v>0</v>
      </c>
      <c r="EY8" s="338">
        <f t="shared" si="11"/>
        <v>0</v>
      </c>
      <c r="EZ8" s="339">
        <f>IF($I8="Percentage of Cash Flow",IF($E8&gt;EZ$3-1,(('Operating Pro Forma'!$P$59-'Operating Pro Forma'!$P$62)/12)*'Debt Service'!$F8),IF($E8&gt;EZ$3-1,$H8,0))</f>
        <v>0</v>
      </c>
      <c r="FA8" s="339">
        <f>IF($I8="Percentage of Cash Flow",IF($E8&gt;FA$3-1,(('Operating Pro Forma'!$P$59-'Operating Pro Forma'!$P$62)/12)*'Debt Service'!$F8),IF($E8&gt;FA$3-1,$H8,0))</f>
        <v>0</v>
      </c>
      <c r="FB8" s="339">
        <f>IF($I8="Percentage of Cash Flow",IF($E8&gt;FB$3-1,(('Operating Pro Forma'!$P$59-'Operating Pro Forma'!$P$62)/12)*'Debt Service'!$F8),IF($E8&gt;FB$3-1,$H8,0))</f>
        <v>0</v>
      </c>
      <c r="FC8" s="339">
        <f>IF($I8="Percentage of Cash Flow",IF($E8&gt;FC$3-1,(('Operating Pro Forma'!$P$59-'Operating Pro Forma'!$P$62)/12)*'Debt Service'!$F8),IF($E8&gt;FC$3-1,$H8,0))</f>
        <v>0</v>
      </c>
      <c r="FD8" s="339">
        <f>IF($I8="Percentage of Cash Flow",IF($E8&gt;FD$3-1,(('Operating Pro Forma'!$P$59-'Operating Pro Forma'!$P$62)/12)*'Debt Service'!$F8),IF($E8&gt;FD$3-1,$H8,0))</f>
        <v>0</v>
      </c>
      <c r="FE8" s="339">
        <f>IF($I8="Percentage of Cash Flow",IF($E8&gt;FE$3-1,(('Operating Pro Forma'!$P$59-'Operating Pro Forma'!$P$62)/12)*'Debt Service'!$F8),IF($E8&gt;FE$3-1,$H8,0))</f>
        <v>0</v>
      </c>
      <c r="FF8" s="339">
        <f>IF($I8="Percentage of Cash Flow",IF($E8&gt;FF$3-1,(('Operating Pro Forma'!$P$59-'Operating Pro Forma'!$P$62)/12)*'Debt Service'!$F8),IF($E8&gt;FF$3-1,$H8,0))</f>
        <v>0</v>
      </c>
      <c r="FG8" s="339">
        <f>IF($I8="Percentage of Cash Flow",IF($E8&gt;FG$3-1,(('Operating Pro Forma'!$P$59-'Operating Pro Forma'!$P$62)/12)*'Debt Service'!$F8),IF($E8&gt;FG$3-1,$H8,0))</f>
        <v>0</v>
      </c>
      <c r="FH8" s="339">
        <f>IF($I8="Percentage of Cash Flow",IF($E8&gt;FH$3-1,(('Operating Pro Forma'!$P$59-'Operating Pro Forma'!$P$62)/12)*'Debt Service'!$F8),IF($E8&gt;FH$3-1,$H8,0))</f>
        <v>0</v>
      </c>
      <c r="FI8" s="339">
        <f>IF($I8="Percentage of Cash Flow",IF($E8&gt;FI$3-1,(('Operating Pro Forma'!$P$59-'Operating Pro Forma'!$P$62)/12)*'Debt Service'!$F8),IF($E8&gt;FI$3-1,$H8,0))</f>
        <v>0</v>
      </c>
      <c r="FJ8" s="339">
        <f>IF($I8="Percentage of Cash Flow",IF($E8&gt;FJ$3-1,(('Operating Pro Forma'!$P$59-'Operating Pro Forma'!$P$62)/12)*'Debt Service'!$F8),IF($E8&gt;FJ$3-1,$H8,0))</f>
        <v>0</v>
      </c>
      <c r="FK8" s="339">
        <f>IF($I8="Percentage of Cash Flow",IF($E8&gt;FK$3-1,(('Operating Pro Forma'!$P$59-'Operating Pro Forma'!$P$62)/12)*'Debt Service'!$F8),IF($E8&gt;FK$3-1,$H8,0))</f>
        <v>0</v>
      </c>
      <c r="FL8" s="338">
        <f t="shared" si="12"/>
        <v>0</v>
      </c>
      <c r="FM8" s="339">
        <f>IF($I8="Percentage of Cash Flow",IF($E8&gt;FM$3-1,(('Operating Pro Forma'!$Q$59-'Operating Pro Forma'!$Q$62)/12)*'Debt Service'!$F8),IF($E8&gt;FM$3-1,$H8,0))</f>
        <v>0</v>
      </c>
      <c r="FN8" s="339">
        <f>IF($I8="Percentage of Cash Flow",IF($E8&gt;FN$3-1,(('Operating Pro Forma'!$Q$59-'Operating Pro Forma'!$Q$62)/12)*'Debt Service'!$F8),IF($E8&gt;FN$3-1,$H8,0))</f>
        <v>0</v>
      </c>
      <c r="FO8" s="339">
        <f>IF($I8="Percentage of Cash Flow",IF($E8&gt;FO$3-1,(('Operating Pro Forma'!$Q$59-'Operating Pro Forma'!$Q$62)/12)*'Debt Service'!$F8),IF($E8&gt;FO$3-1,$H8,0))</f>
        <v>0</v>
      </c>
      <c r="FP8" s="339">
        <f>IF($I8="Percentage of Cash Flow",IF($E8&gt;FP$3-1,(('Operating Pro Forma'!$Q$59-'Operating Pro Forma'!$Q$62)/12)*'Debt Service'!$F8),IF($E8&gt;FP$3-1,$H8,0))</f>
        <v>0</v>
      </c>
      <c r="FQ8" s="339">
        <f>IF($I8="Percentage of Cash Flow",IF($E8&gt;FQ$3-1,(('Operating Pro Forma'!$Q$59-'Operating Pro Forma'!$Q$62)/12)*'Debt Service'!$F8),IF($E8&gt;FQ$3-1,$H8,0))</f>
        <v>0</v>
      </c>
      <c r="FR8" s="339">
        <f>IF($I8="Percentage of Cash Flow",IF($E8&gt;FR$3-1,(('Operating Pro Forma'!$Q$59-'Operating Pro Forma'!$Q$62)/12)*'Debt Service'!$F8),IF($E8&gt;FR$3-1,$H8,0))</f>
        <v>0</v>
      </c>
      <c r="FS8" s="339">
        <f>IF($I8="Percentage of Cash Flow",IF($E8&gt;FS$3-1,(('Operating Pro Forma'!$Q$59-'Operating Pro Forma'!$Q$62)/12)*'Debt Service'!$F8),IF($E8&gt;FS$3-1,$H8,0))</f>
        <v>0</v>
      </c>
      <c r="FT8" s="339">
        <f>IF($I8="Percentage of Cash Flow",IF($E8&gt;FT$3-1,(('Operating Pro Forma'!$Q$59-'Operating Pro Forma'!$Q$62)/12)*'Debt Service'!$F8),IF($E8&gt;FT$3-1,$H8,0))</f>
        <v>0</v>
      </c>
      <c r="FU8" s="339">
        <f>IF($I8="Percentage of Cash Flow",IF($E8&gt;FU$3-1,(('Operating Pro Forma'!$Q$59-'Operating Pro Forma'!$Q$62)/12)*'Debt Service'!$F8),IF($E8&gt;FU$3-1,$H8,0))</f>
        <v>0</v>
      </c>
      <c r="FV8" s="339">
        <f>IF($I8="Percentage of Cash Flow",IF($E8&gt;FV$3-1,(('Operating Pro Forma'!$Q$59-'Operating Pro Forma'!$Q$62)/12)*'Debt Service'!$F8),IF($E8&gt;FV$3-1,$H8,0))</f>
        <v>0</v>
      </c>
      <c r="FW8" s="339">
        <f>IF($I8="Percentage of Cash Flow",IF($E8&gt;FW$3-1,(('Operating Pro Forma'!$Q$59-'Operating Pro Forma'!$Q$62)/12)*'Debt Service'!$F8),IF($E8&gt;FW$3-1,$H8,0))</f>
        <v>0</v>
      </c>
      <c r="FX8" s="339">
        <f>IF($I8="Percentage of Cash Flow",IF($E8&gt;FX$3-1,(('Operating Pro Forma'!$Q$59-'Operating Pro Forma'!$Q$62)/12)*'Debt Service'!$F8),IF($E8&gt;FX$3-1,$H8,0))</f>
        <v>0</v>
      </c>
      <c r="FY8" s="338">
        <f t="shared" si="13"/>
        <v>0</v>
      </c>
      <c r="FZ8" s="339">
        <f>IF($I8="Percentage of Cash Flow",IF($E8&gt;FZ$3-1,(('Operating Pro Forma'!$R$59-'Operating Pro Forma'!$R$62)/12)*'Debt Service'!$F8),IF($E8&gt;FZ$3-1,$H8,0))</f>
        <v>0</v>
      </c>
      <c r="GA8" s="339">
        <f>IF($I8="Percentage of Cash Flow",IF($E8&gt;GA$3-1,(('Operating Pro Forma'!$R$59-'Operating Pro Forma'!$R$62)/12)*'Debt Service'!$F8),IF($E8&gt;GA$3-1,$H8,0))</f>
        <v>0</v>
      </c>
      <c r="GB8" s="339">
        <f>IF($I8="Percentage of Cash Flow",IF($E8&gt;GB$3-1,(('Operating Pro Forma'!$R$59-'Operating Pro Forma'!$R$62)/12)*'Debt Service'!$F8),IF($E8&gt;GB$3-1,$H8,0))</f>
        <v>0</v>
      </c>
      <c r="GC8" s="339">
        <f>IF($I8="Percentage of Cash Flow",IF($E8&gt;GC$3-1,(('Operating Pro Forma'!$R$59-'Operating Pro Forma'!$R$62)/12)*'Debt Service'!$F8),IF($E8&gt;GC$3-1,$H8,0))</f>
        <v>0</v>
      </c>
      <c r="GD8" s="339">
        <f>IF($I8="Percentage of Cash Flow",IF($E8&gt;GD$3-1,(('Operating Pro Forma'!$R$59-'Operating Pro Forma'!$R$62)/12)*'Debt Service'!$F8),IF($E8&gt;GD$3-1,$H8,0))</f>
        <v>0</v>
      </c>
      <c r="GE8" s="339">
        <f>IF($I8="Percentage of Cash Flow",IF($E8&gt;GE$3-1,(('Operating Pro Forma'!$R$59-'Operating Pro Forma'!$R$62)/12)*'Debt Service'!$F8),IF($E8&gt;GE$3-1,$H8,0))</f>
        <v>0</v>
      </c>
      <c r="GF8" s="339">
        <f>IF($I8="Percentage of Cash Flow",IF($E8&gt;GF$3-1,(('Operating Pro Forma'!$R$59-'Operating Pro Forma'!$R$62)/12)*'Debt Service'!$F8),IF($E8&gt;GF$3-1,$H8,0))</f>
        <v>0</v>
      </c>
      <c r="GG8" s="339">
        <f>IF($I8="Percentage of Cash Flow",IF($E8&gt;GG$3-1,(('Operating Pro Forma'!$R$59-'Operating Pro Forma'!$R$62)/12)*'Debt Service'!$F8),IF($E8&gt;GG$3-1,$H8,0))</f>
        <v>0</v>
      </c>
      <c r="GH8" s="339">
        <f>IF($I8="Percentage of Cash Flow",IF($E8&gt;GH$3-1,(('Operating Pro Forma'!$R$59-'Operating Pro Forma'!$R$62)/12)*'Debt Service'!$F8),IF($E8&gt;GH$3-1,$H8,0))</f>
        <v>0</v>
      </c>
      <c r="GI8" s="339">
        <f>IF($I8="Percentage of Cash Flow",IF($E8&gt;GI$3-1,(('Operating Pro Forma'!$R$59-'Operating Pro Forma'!$R$62)/12)*'Debt Service'!$F8),IF($E8&gt;GI$3-1,$H8,0))</f>
        <v>0</v>
      </c>
      <c r="GJ8" s="339">
        <f>IF($I8="Percentage of Cash Flow",IF($E8&gt;GJ$3-1,(('Operating Pro Forma'!$R$59-'Operating Pro Forma'!$R$62)/12)*'Debt Service'!$F8),IF($E8&gt;GJ$3-1,$H8,0))</f>
        <v>0</v>
      </c>
      <c r="GK8" s="339">
        <f>IF($I8="Percentage of Cash Flow",IF($E8&gt;GK$3-1,(('Operating Pro Forma'!$R$59-'Operating Pro Forma'!$R$62)/12)*'Debt Service'!$F8),IF($E8&gt;GK$3-1,$H8,0))</f>
        <v>0</v>
      </c>
      <c r="GL8" s="338">
        <f t="shared" si="14"/>
        <v>0</v>
      </c>
      <c r="GM8" s="339">
        <f>IF($I8="Percentage of Cash Flow",IF($E8&gt;GM$3-1,(('Operating Pro Forma'!$S$59-'Operating Pro Forma'!$S$62)/12)*'Debt Service'!$F8),IF($E8&gt;GM$3-1,$H8,0))</f>
        <v>0</v>
      </c>
      <c r="GN8" s="339">
        <f>IF($I8="Percentage of Cash Flow",IF($E8&gt;GN$3-1,(('Operating Pro Forma'!$S$59-'Operating Pro Forma'!$S$62)/12)*'Debt Service'!$F8),IF($E8&gt;GN$3-1,$H8,0))</f>
        <v>0</v>
      </c>
      <c r="GO8" s="339">
        <f>IF($I8="Percentage of Cash Flow",IF($E8&gt;GO$3-1,(('Operating Pro Forma'!$S$59-'Operating Pro Forma'!$S$62)/12)*'Debt Service'!$F8),IF($E8&gt;GO$3-1,$H8,0))</f>
        <v>0</v>
      </c>
      <c r="GP8" s="339">
        <f>IF($I8="Percentage of Cash Flow",IF($E8&gt;GP$3-1,(('Operating Pro Forma'!$S$59-'Operating Pro Forma'!$S$62)/12)*'Debt Service'!$F8),IF($E8&gt;GP$3-1,$H8,0))</f>
        <v>0</v>
      </c>
      <c r="GQ8" s="339">
        <f>IF($I8="Percentage of Cash Flow",IF($E8&gt;GQ$3-1,(('Operating Pro Forma'!$S$59-'Operating Pro Forma'!$S$62)/12)*'Debt Service'!$F8),IF($E8&gt;GQ$3-1,$H8,0))</f>
        <v>0</v>
      </c>
      <c r="GR8" s="339">
        <f>IF($I8="Percentage of Cash Flow",IF($E8&gt;GR$3-1,(('Operating Pro Forma'!$S$59-'Operating Pro Forma'!$S$62)/12)*'Debt Service'!$F8),IF($E8&gt;GR$3-1,$H8,0))</f>
        <v>0</v>
      </c>
      <c r="GS8" s="339">
        <f>IF($I8="Percentage of Cash Flow",IF($E8&gt;GS$3-1,(('Operating Pro Forma'!$S$59-'Operating Pro Forma'!$S$62)/12)*'Debt Service'!$F8),IF($E8&gt;GS$3-1,$H8,0))</f>
        <v>0</v>
      </c>
      <c r="GT8" s="339">
        <f>IF($I8="Percentage of Cash Flow",IF($E8&gt;GT$3-1,(('Operating Pro Forma'!$S$59-'Operating Pro Forma'!$S$62)/12)*'Debt Service'!$F8),IF($E8&gt;GT$3-1,$H8,0))</f>
        <v>0</v>
      </c>
      <c r="GU8" s="339">
        <f>IF($I8="Percentage of Cash Flow",IF($E8&gt;GU$3-1,(('Operating Pro Forma'!$S$59-'Operating Pro Forma'!$S$62)/12)*'Debt Service'!$F8),IF($E8&gt;GU$3-1,$H8,0))</f>
        <v>0</v>
      </c>
      <c r="GV8" s="339">
        <f>IF($I8="Percentage of Cash Flow",IF($E8&gt;GV$3-1,(('Operating Pro Forma'!$S$59-'Operating Pro Forma'!$S$62)/12)*'Debt Service'!$F8),IF($E8&gt;GV$3-1,$H8,0))</f>
        <v>0</v>
      </c>
      <c r="GW8" s="339">
        <f>IF($I8="Percentage of Cash Flow",IF($E8&gt;GW$3-1,(('Operating Pro Forma'!$S$59-'Operating Pro Forma'!$S$62)/12)*'Debt Service'!$F8),IF($E8&gt;GW$3-1,$H8,0))</f>
        <v>0</v>
      </c>
      <c r="GX8" s="339">
        <f>IF($I8="Percentage of Cash Flow",IF($E8&gt;GX$3-1,(('Operating Pro Forma'!$S$59-'Operating Pro Forma'!$S$62)/12)*'Debt Service'!$F8),IF($E8&gt;GX$3-1,$H8,0))</f>
        <v>0</v>
      </c>
      <c r="GY8" s="338">
        <f t="shared" si="15"/>
        <v>0</v>
      </c>
      <c r="GZ8" s="339">
        <f>IF($I8="Percentage of Cash Flow",IF($E8&gt;GZ$3-1,(('Operating Pro Forma'!$T$59-'Operating Pro Forma'!$T$62)/12)*'Debt Service'!$F8),IF($E8&gt;GZ$3-1,$H8,0))</f>
        <v>0</v>
      </c>
      <c r="HA8" s="339">
        <f>IF($I8="Percentage of Cash Flow",IF($E8&gt;HA$3-1,(('Operating Pro Forma'!$T$59-'Operating Pro Forma'!$T$62)/12)*'Debt Service'!$F8),IF($E8&gt;HA$3-1,$H8,0))</f>
        <v>0</v>
      </c>
      <c r="HB8" s="339">
        <f>IF($I8="Percentage of Cash Flow",IF($E8&gt;HB$3-1,(('Operating Pro Forma'!$T$59-'Operating Pro Forma'!$T$62)/12)*'Debt Service'!$F8),IF($E8&gt;HB$3-1,$H8,0))</f>
        <v>0</v>
      </c>
      <c r="HC8" s="339">
        <f>IF($I8="Percentage of Cash Flow",IF($E8&gt;HC$3-1,(('Operating Pro Forma'!$T$59-'Operating Pro Forma'!$T$62)/12)*'Debt Service'!$F8),IF($E8&gt;HC$3-1,$H8,0))</f>
        <v>0</v>
      </c>
      <c r="HD8" s="339">
        <f>IF($I8="Percentage of Cash Flow",IF($E8&gt;HD$3-1,(('Operating Pro Forma'!$T$59-'Operating Pro Forma'!$T$62)/12)*'Debt Service'!$F8),IF($E8&gt;HD$3-1,$H8,0))</f>
        <v>0</v>
      </c>
      <c r="HE8" s="339">
        <f>IF($I8="Percentage of Cash Flow",IF($E8&gt;HE$3-1,(('Operating Pro Forma'!$T$59-'Operating Pro Forma'!$T$62)/12)*'Debt Service'!$F8),IF($E8&gt;HE$3-1,$H8,0))</f>
        <v>0</v>
      </c>
      <c r="HF8" s="339">
        <f>IF($I8="Percentage of Cash Flow",IF($E8&gt;HF$3-1,(('Operating Pro Forma'!$T$59-'Operating Pro Forma'!$T$62)/12)*'Debt Service'!$F8),IF($E8&gt;HF$3-1,$H8,0))</f>
        <v>0</v>
      </c>
      <c r="HG8" s="339">
        <f>IF($I8="Percentage of Cash Flow",IF($E8&gt;HG$3-1,(('Operating Pro Forma'!$T$59-'Operating Pro Forma'!$T$62)/12)*'Debt Service'!$F8),IF($E8&gt;HG$3-1,$H8,0))</f>
        <v>0</v>
      </c>
      <c r="HH8" s="339">
        <f>IF($I8="Percentage of Cash Flow",IF($E8&gt;HH$3-1,(('Operating Pro Forma'!$T$59-'Operating Pro Forma'!$T$62)/12)*'Debt Service'!$F8),IF($E8&gt;HH$3-1,$H8,0))</f>
        <v>0</v>
      </c>
      <c r="HI8" s="339">
        <f>IF($I8="Percentage of Cash Flow",IF($E8&gt;HI$3-1,(('Operating Pro Forma'!$T$59-'Operating Pro Forma'!$T$62)/12)*'Debt Service'!$F8),IF($E8&gt;HI$3-1,$H8,0))</f>
        <v>0</v>
      </c>
      <c r="HJ8" s="339">
        <f>IF($I8="Percentage of Cash Flow",IF($E8&gt;HJ$3-1,(('Operating Pro Forma'!$T$59-'Operating Pro Forma'!$T$62)/12)*'Debt Service'!$F8),IF($E8&gt;HJ$3-1,$H8,0))</f>
        <v>0</v>
      </c>
      <c r="HK8" s="339">
        <f>IF($I8="Percentage of Cash Flow",IF($E8&gt;HK$3-1,(('Operating Pro Forma'!$T$59-'Operating Pro Forma'!$T$62)/12)*'Debt Service'!$F8),IF($E8&gt;HK$3-1,$H8,0))</f>
        <v>0</v>
      </c>
      <c r="HL8" s="338">
        <f t="shared" si="16"/>
        <v>0</v>
      </c>
      <c r="HM8" s="339">
        <f>IF($I8="Percentage of Cash Flow",IF($E8&gt;HM$3-1,(('Operating Pro Forma'!$U$59-'Operating Pro Forma'!$U$62)/12)*'Debt Service'!$F8),IF($E8&gt;HM$3-1,$H8,0))</f>
        <v>0</v>
      </c>
      <c r="HN8" s="339">
        <f>IF($I8="Percentage of Cash Flow",IF($E8&gt;HN$3-1,(('Operating Pro Forma'!$U$59-'Operating Pro Forma'!$U$62)/12)*'Debt Service'!$F8),IF($E8&gt;HN$3-1,$H8,0))</f>
        <v>0</v>
      </c>
      <c r="HO8" s="339">
        <f>IF($I8="Percentage of Cash Flow",IF($E8&gt;HO$3-1,(('Operating Pro Forma'!$U$59-'Operating Pro Forma'!$U$62)/12)*'Debt Service'!$F8),IF($E8&gt;HO$3-1,$H8,0))</f>
        <v>0</v>
      </c>
      <c r="HP8" s="339">
        <f>IF($I8="Percentage of Cash Flow",IF($E8&gt;HP$3-1,(('Operating Pro Forma'!$U$59-'Operating Pro Forma'!$U$62)/12)*'Debt Service'!$F8),IF($E8&gt;HP$3-1,$H8,0))</f>
        <v>0</v>
      </c>
      <c r="HQ8" s="339">
        <f>IF($I8="Percentage of Cash Flow",IF($E8&gt;HQ$3-1,(('Operating Pro Forma'!$U$59-'Operating Pro Forma'!$U$62)/12)*'Debt Service'!$F8),IF($E8&gt;HQ$3-1,$H8,0))</f>
        <v>0</v>
      </c>
      <c r="HR8" s="339">
        <f>IF($I8="Percentage of Cash Flow",IF($E8&gt;HR$3-1,(('Operating Pro Forma'!$U$59-'Operating Pro Forma'!$U$62)/12)*'Debt Service'!$F8),IF($E8&gt;HR$3-1,$H8,0))</f>
        <v>0</v>
      </c>
      <c r="HS8" s="339">
        <f>IF($I8="Percentage of Cash Flow",IF($E8&gt;HS$3-1,(('Operating Pro Forma'!$U$59-'Operating Pro Forma'!$U$62)/12)*'Debt Service'!$F8),IF($E8&gt;HS$3-1,$H8,0))</f>
        <v>0</v>
      </c>
      <c r="HT8" s="339">
        <f>IF($I8="Percentage of Cash Flow",IF($E8&gt;HT$3-1,(('Operating Pro Forma'!$U$59-'Operating Pro Forma'!$U$62)/12)*'Debt Service'!$F8),IF($E8&gt;HT$3-1,$H8,0))</f>
        <v>0</v>
      </c>
      <c r="HU8" s="339">
        <f>IF($I8="Percentage of Cash Flow",IF($E8&gt;HU$3-1,(('Operating Pro Forma'!$U$59-'Operating Pro Forma'!$U$62)/12)*'Debt Service'!$F8),IF($E8&gt;HU$3-1,$H8,0))</f>
        <v>0</v>
      </c>
      <c r="HV8" s="339">
        <f>IF($I8="Percentage of Cash Flow",IF($E8&gt;HV$3-1,(('Operating Pro Forma'!$U$59-'Operating Pro Forma'!$U$62)/12)*'Debt Service'!$F8),IF($E8&gt;HV$3-1,$H8,0))</f>
        <v>0</v>
      </c>
      <c r="HW8" s="339">
        <f>IF($I8="Percentage of Cash Flow",IF($E8&gt;HW$3-1,(('Operating Pro Forma'!$U$59-'Operating Pro Forma'!$U$62)/12)*'Debt Service'!$F8),IF($E8&gt;HW$3-1,$H8,0))</f>
        <v>0</v>
      </c>
      <c r="HX8" s="339">
        <f>IF($I8="Percentage of Cash Flow",IF($E8&gt;HX$3-1,(('Operating Pro Forma'!$U$59-'Operating Pro Forma'!$U$62)/12)*'Debt Service'!$F8),IF($E8&gt;HX$3-1,$H8,0))</f>
        <v>0</v>
      </c>
      <c r="HY8" s="338">
        <f t="shared" si="17"/>
        <v>0</v>
      </c>
      <c r="HZ8" s="339">
        <f>IF($I8="Percentage of Cash Flow",IF($E8&gt;HZ$3-1,(('Operating Pro Forma'!$V$59-'Operating Pro Forma'!$V$62)/12)*'Debt Service'!$F8),IF($E8&gt;HZ$3-1,$H8,0))</f>
        <v>0</v>
      </c>
      <c r="IA8" s="339">
        <f>IF($I8="Percentage of Cash Flow",IF($E8&gt;IA$3-1,(('Operating Pro Forma'!$V$59-'Operating Pro Forma'!$V$62)/12)*'Debt Service'!$F8),IF($E8&gt;IA$3-1,$H8,0))</f>
        <v>0</v>
      </c>
      <c r="IB8" s="339">
        <f>IF($I8="Percentage of Cash Flow",IF($E8&gt;IB$3-1,(('Operating Pro Forma'!$V$59-'Operating Pro Forma'!$V$62)/12)*'Debt Service'!$F8),IF($E8&gt;IB$3-1,$H8,0))</f>
        <v>0</v>
      </c>
      <c r="IC8" s="339">
        <f>IF($I8="Percentage of Cash Flow",IF($E8&gt;IC$3-1,(('Operating Pro Forma'!$V$59-'Operating Pro Forma'!$V$62)/12)*'Debt Service'!$F8),IF($E8&gt;IC$3-1,$H8,0))</f>
        <v>0</v>
      </c>
      <c r="ID8" s="339">
        <f>IF($I8="Percentage of Cash Flow",IF($E8&gt;ID$3-1,(('Operating Pro Forma'!$V$59-'Operating Pro Forma'!$V$62)/12)*'Debt Service'!$F8),IF($E8&gt;ID$3-1,$H8,0))</f>
        <v>0</v>
      </c>
      <c r="IE8" s="339">
        <f>IF($I8="Percentage of Cash Flow",IF($E8&gt;IE$3-1,(('Operating Pro Forma'!$V$59-'Operating Pro Forma'!$V$62)/12)*'Debt Service'!$F8),IF($E8&gt;IE$3-1,$H8,0))</f>
        <v>0</v>
      </c>
      <c r="IF8" s="339">
        <f>IF($I8="Percentage of Cash Flow",IF($E8&gt;IF$3-1,(('Operating Pro Forma'!$V$59-'Operating Pro Forma'!$V$62)/12)*'Debt Service'!$F8),IF($E8&gt;IF$3-1,$H8,0))</f>
        <v>0</v>
      </c>
      <c r="IG8" s="339">
        <f>IF($I8="Percentage of Cash Flow",IF($E8&gt;IG$3-1,(('Operating Pro Forma'!$V$59-'Operating Pro Forma'!$V$62)/12)*'Debt Service'!$F8),IF($E8&gt;IG$3-1,$H8,0))</f>
        <v>0</v>
      </c>
      <c r="IH8" s="339">
        <f>IF($I8="Percentage of Cash Flow",IF($E8&gt;IH$3-1,(('Operating Pro Forma'!$V$59-'Operating Pro Forma'!$V$62)/12)*'Debt Service'!$F8),IF($E8&gt;IH$3-1,$H8,0))</f>
        <v>0</v>
      </c>
      <c r="II8" s="339">
        <f>IF($I8="Percentage of Cash Flow",IF($E8&gt;II$3-1,(('Operating Pro Forma'!$V$59-'Operating Pro Forma'!$V$62)/12)*'Debt Service'!$F8),IF($E8&gt;II$3-1,$H8,0))</f>
        <v>0</v>
      </c>
      <c r="IJ8" s="339">
        <f>IF($I8="Percentage of Cash Flow",IF($E8&gt;IJ$3-1,(('Operating Pro Forma'!$V$59-'Operating Pro Forma'!$V$62)/12)*'Debt Service'!$F8),IF($E8&gt;IJ$3-1,$H8,0))</f>
        <v>0</v>
      </c>
      <c r="IK8" s="339">
        <f>IF($I8="Percentage of Cash Flow",IF($E8&gt;IK$3-1,(('Operating Pro Forma'!$V$59-'Operating Pro Forma'!$V$62)/12)*'Debt Service'!$F8),IF($E8&gt;IK$3-1,$H8,0))</f>
        <v>0</v>
      </c>
      <c r="IL8" s="338">
        <f t="shared" si="18"/>
        <v>0</v>
      </c>
      <c r="IM8" s="339">
        <f>IF($I8="Percentage of Cash Flow",IF($E8&gt;IM$3-1,(('Operating Pro Forma'!$W$59-'Operating Pro Forma'!$W$62)/12)*'Debt Service'!$F$4),IF($E8&gt;IM$3-1,$H8,0))</f>
        <v>0</v>
      </c>
      <c r="IN8" s="339">
        <f>IF($I8="Percentage of Cash Flow",IF($E8&gt;IN$3-1,(('Operating Pro Forma'!$W$59-'Operating Pro Forma'!$W$62)/12)*'Debt Service'!$F$4),IF($E8&gt;IN$3-1,$H8,0))</f>
        <v>0</v>
      </c>
      <c r="IO8" s="339">
        <f>IF($I8="Percentage of Cash Flow",IF($E8&gt;IO$3-1,(('Operating Pro Forma'!$W$59-'Operating Pro Forma'!$W$62)/12)*'Debt Service'!$F$4),IF($E8&gt;IO$3-1,$H8,0))</f>
        <v>0</v>
      </c>
      <c r="IP8" s="339">
        <f>IF($I8="Percentage of Cash Flow",IF($E8&gt;IP$3-1,(('Operating Pro Forma'!$W$59-'Operating Pro Forma'!$W$62)/12)*'Debt Service'!$F$4),IF($E8&gt;IP$3-1,$H8,0))</f>
        <v>0</v>
      </c>
      <c r="IQ8" s="339">
        <f>IF($I8="Percentage of Cash Flow",IF($E8&gt;IQ$3-1,(('Operating Pro Forma'!$W$59-'Operating Pro Forma'!$W$62)/12)*'Debt Service'!$F$4),IF($E8&gt;IQ$3-1,$H8,0))</f>
        <v>0</v>
      </c>
      <c r="IR8" s="339">
        <f>IF($I8="Percentage of Cash Flow",IF($E8&gt;IR$3-1,(('Operating Pro Forma'!$W$59-'Operating Pro Forma'!$W$62)/12)*'Debt Service'!$F$4),IF($E8&gt;IR$3-1,$H8,0))</f>
        <v>0</v>
      </c>
      <c r="IS8" s="339">
        <f>IF($I8="Percentage of Cash Flow",IF($E8&gt;IS$3-1,(('Operating Pro Forma'!$W$59-'Operating Pro Forma'!$W$62)/12)*'Debt Service'!$F$4),IF($E8&gt;IS$3-1,$H8,0))</f>
        <v>0</v>
      </c>
      <c r="IT8" s="339">
        <f>IF($I8="Percentage of Cash Flow",IF($E8&gt;IT$3-1,(('Operating Pro Forma'!$W$59-'Operating Pro Forma'!$W$62)/12)*'Debt Service'!$F$4),IF($E8&gt;IT$3-1,$H8,0))</f>
        <v>0</v>
      </c>
      <c r="IU8" s="339">
        <f>IF($I8="Percentage of Cash Flow",IF($E8&gt;IU$3-1,(('Operating Pro Forma'!$W$59-'Operating Pro Forma'!$W$62)/12)*'Debt Service'!$F$4),IF($E8&gt;IU$3-1,$H8,0))</f>
        <v>0</v>
      </c>
      <c r="IV8" s="339">
        <f>IF($I8="Percentage of Cash Flow",IF($E8&gt;IV$3-1,(('Operating Pro Forma'!$W$59-'Operating Pro Forma'!$W$62)/12)*'Debt Service'!$F$4),IF($E8&gt;IV$3-1,$H8,0))</f>
        <v>0</v>
      </c>
      <c r="IW8" s="339">
        <f>IF($I8="Percentage of Cash Flow",IF($E8&gt;IW$3-1,(('Operating Pro Forma'!$W$59-'Operating Pro Forma'!$W$62)/12)*'Debt Service'!$F$4),IF($E8&gt;IW$3-1,$H8,0))</f>
        <v>0</v>
      </c>
      <c r="IX8" s="339">
        <f>IF($I8="Percentage of Cash Flow",IF($E8&gt;IX$3-1,(('Operating Pro Forma'!$W$59-'Operating Pro Forma'!$W$62)/12)*'Debt Service'!$F$4),IF($E8&gt;IX$3-1,$H8,0))</f>
        <v>0</v>
      </c>
      <c r="IY8" s="338">
        <f t="shared" si="19"/>
        <v>0</v>
      </c>
      <c r="IZ8" s="339">
        <f>IF($I8="Percentage of Cash Flow",IF($E8&gt;IZ$3-1,(('Operating Pro Forma'!$X$59-'Operating Pro Forma'!$X$62)/12)*'Debt Service'!$F8),IF($E8&gt;IZ$3-1,$H8,0))</f>
        <v>0</v>
      </c>
      <c r="JA8" s="339">
        <f>IF($I8="Percentage of Cash Flow",IF($E8&gt;JA$3-1,(('Operating Pro Forma'!$X$59-'Operating Pro Forma'!$X$62)/12)*'Debt Service'!$F8),IF($E8&gt;JA$3-1,$H8,0))</f>
        <v>0</v>
      </c>
      <c r="JB8" s="339">
        <f>IF($I8="Percentage of Cash Flow",IF($E8&gt;JB$3-1,(('Operating Pro Forma'!$X$59-'Operating Pro Forma'!$X$62)/12)*'Debt Service'!$F8),IF($E8&gt;JB$3-1,$H8,0))</f>
        <v>0</v>
      </c>
      <c r="JC8" s="339">
        <f>IF($I8="Percentage of Cash Flow",IF($E8&gt;JC$3-1,(('Operating Pro Forma'!$X$59-'Operating Pro Forma'!$X$62)/12)*'Debt Service'!$F8),IF($E8&gt;JC$3-1,$H8,0))</f>
        <v>0</v>
      </c>
      <c r="JD8" s="339">
        <f>IF($I8="Percentage of Cash Flow",IF($E8&gt;JD$3-1,(('Operating Pro Forma'!$X$59-'Operating Pro Forma'!$X$62)/12)*'Debt Service'!$F8),IF($E8&gt;JD$3-1,$H8,0))</f>
        <v>0</v>
      </c>
      <c r="JE8" s="339">
        <f>IF($I8="Percentage of Cash Flow",IF($E8&gt;JE$3-1,(('Operating Pro Forma'!$X$59-'Operating Pro Forma'!$X$62)/12)*'Debt Service'!$F8),IF($E8&gt;JE$3-1,$H8,0))</f>
        <v>0</v>
      </c>
      <c r="JF8" s="339">
        <f>IF($I8="Percentage of Cash Flow",IF($E8&gt;JF$3-1,(('Operating Pro Forma'!$X$59-'Operating Pro Forma'!$X$62)/12)*'Debt Service'!$F8),IF($E8&gt;JF$3-1,$H8,0))</f>
        <v>0</v>
      </c>
      <c r="JG8" s="339">
        <f>IF($I8="Percentage of Cash Flow",IF($E8&gt;JG$3-1,(('Operating Pro Forma'!$X$59-'Operating Pro Forma'!$X$62)/12)*'Debt Service'!$F8),IF($E8&gt;JG$3-1,$H8,0))</f>
        <v>0</v>
      </c>
      <c r="JH8" s="339">
        <f>IF($I8="Percentage of Cash Flow",IF($E8&gt;JH$3-1,(('Operating Pro Forma'!$X$59-'Operating Pro Forma'!$X$62)/12)*'Debt Service'!$F8),IF($E8&gt;JH$3-1,$H8,0))</f>
        <v>0</v>
      </c>
      <c r="JI8" s="339">
        <f>IF($I8="Percentage of Cash Flow",IF($E8&gt;JI$3-1,(('Operating Pro Forma'!$X$59-'Operating Pro Forma'!$X$62)/12)*'Debt Service'!$F8),IF($E8&gt;JI$3-1,$H8,0))</f>
        <v>0</v>
      </c>
      <c r="JJ8" s="339">
        <f>IF($I8="Percentage of Cash Flow",IF($E8&gt;JJ$3-1,(('Operating Pro Forma'!$X$59-'Operating Pro Forma'!$X$62)/12)*'Debt Service'!$F8),IF($E8&gt;JJ$3-1,$H8,0))</f>
        <v>0</v>
      </c>
      <c r="JK8" s="339">
        <f>IF($I8="Percentage of Cash Flow",IF($E8&gt;JK$3-1,(('Operating Pro Forma'!$X$59-'Operating Pro Forma'!$X$62)/12)*'Debt Service'!$F8),IF($E8&gt;JK$3-1,$H8,0))</f>
        <v>0</v>
      </c>
      <c r="JL8" s="338">
        <f t="shared" si="20"/>
        <v>0</v>
      </c>
      <c r="JM8" s="339">
        <f>IF($I8="Percentage of Cash Flow",IF($E8&gt;JM$3-1,(('Operating Pro Forma'!$Y$59-'Operating Pro Forma'!$Y$62)/12)*'Debt Service'!$F8),IF($E8&gt;JM$3-1,$H8,0))</f>
        <v>0</v>
      </c>
      <c r="JN8" s="339">
        <f>IF($I8="Percentage of Cash Flow",IF($E8&gt;JN$3-1,(('Operating Pro Forma'!$Y$59-'Operating Pro Forma'!$Y$62)/12)*'Debt Service'!$F8),IF($E8&gt;JN$3-1,$H8,0))</f>
        <v>0</v>
      </c>
      <c r="JO8" s="339">
        <f>IF($I8="Percentage of Cash Flow",IF($E8&gt;JO$3-1,(('Operating Pro Forma'!$Y$59-'Operating Pro Forma'!$Y$62)/12)*'Debt Service'!$F8),IF($E8&gt;JO$3-1,$H8,0))</f>
        <v>0</v>
      </c>
      <c r="JP8" s="339">
        <f>IF($I8="Percentage of Cash Flow",IF($E8&gt;JP$3-1,(('Operating Pro Forma'!$Y$59-'Operating Pro Forma'!$Y$62)/12)*'Debt Service'!$F8),IF($E8&gt;JP$3-1,$H8,0))</f>
        <v>0</v>
      </c>
      <c r="JQ8" s="339">
        <f>IF($I8="Percentage of Cash Flow",IF($E8&gt;JQ$3-1,(('Operating Pro Forma'!$Y$59-'Operating Pro Forma'!$Y$62)/12)*'Debt Service'!$F8),IF($E8&gt;JQ$3-1,$H8,0))</f>
        <v>0</v>
      </c>
      <c r="JR8" s="339">
        <f>IF($I8="Percentage of Cash Flow",IF($E8&gt;JR$3-1,(('Operating Pro Forma'!$Y$59-'Operating Pro Forma'!$Y$62)/12)*'Debt Service'!$F8),IF($E8&gt;JR$3-1,$H8,0))</f>
        <v>0</v>
      </c>
      <c r="JS8" s="339">
        <f>IF($I8="Percentage of Cash Flow",IF($E8&gt;JS$3-1,(('Operating Pro Forma'!$Y$59-'Operating Pro Forma'!$Y$62)/12)*'Debt Service'!$F8),IF($E8&gt;JS$3-1,$H8,0))</f>
        <v>0</v>
      </c>
      <c r="JT8" s="339">
        <f>IF($I8="Percentage of Cash Flow",IF($E8&gt;JT$3-1,(('Operating Pro Forma'!$Y$59-'Operating Pro Forma'!$Y$62)/12)*'Debt Service'!$F8),IF($E8&gt;JT$3-1,$H8,0))</f>
        <v>0</v>
      </c>
      <c r="JU8" s="339">
        <f>IF($I8="Percentage of Cash Flow",IF($E8&gt;JU$3-1,(('Operating Pro Forma'!$Y$59-'Operating Pro Forma'!$Y$62)/12)*'Debt Service'!$F8),IF($E8&gt;JU$3-1,$H8,0))</f>
        <v>0</v>
      </c>
      <c r="JV8" s="339">
        <f>IF($I8="Percentage of Cash Flow",IF($E8&gt;JV$3-1,(('Operating Pro Forma'!$Y$59-'Operating Pro Forma'!$Y$62)/12)*'Debt Service'!$F8),IF($E8&gt;JV$3-1,$H8,0))</f>
        <v>0</v>
      </c>
      <c r="JW8" s="339">
        <f>IF($I8="Percentage of Cash Flow",IF($E8&gt;JW$3-1,(('Operating Pro Forma'!$Y$59-'Operating Pro Forma'!$Y$62)/12)*'Debt Service'!$F8),IF($E8&gt;JW$3-1,$H8,0))</f>
        <v>0</v>
      </c>
      <c r="JX8" s="339">
        <f>IF($I8="Percentage of Cash Flow",IF($E8&gt;JX$3-1,(('Operating Pro Forma'!$Y$59-'Operating Pro Forma'!$Y$62)/12)*'Debt Service'!$F8),IF($E8&gt;JX$3-1,$H8,0))</f>
        <v>0</v>
      </c>
      <c r="JY8" s="338">
        <f t="shared" si="30"/>
        <v>0</v>
      </c>
      <c r="JZ8" s="339">
        <f>IF($I8="Percentage of Cash Flow",IF($E8&gt;JZ$3-1,(('Operating Pro Forma'!$Z$59-'Operating Pro Forma'!$Z$62)/12)*'Debt Service'!$F8),IF($E8&gt;JZ$3-1,$H8,0))</f>
        <v>0</v>
      </c>
      <c r="KA8" s="339">
        <f>IF($I8="Percentage of Cash Flow",IF($E8&gt;KA$3-1,(('Operating Pro Forma'!$Z$59-'Operating Pro Forma'!$Z$62)/12)*'Debt Service'!$F8),IF($E8&gt;KA$3-1,$H8,0))</f>
        <v>0</v>
      </c>
      <c r="KB8" s="339">
        <f>IF($I8="Percentage of Cash Flow",IF($E8&gt;KB$3-1,(('Operating Pro Forma'!$Z$59-'Operating Pro Forma'!$Z$62)/12)*'Debt Service'!$F8),IF($E8&gt;KB$3-1,$H8,0))</f>
        <v>0</v>
      </c>
      <c r="KC8" s="339">
        <f>IF($I8="Percentage of Cash Flow",IF($E8&gt;KC$3-1,(('Operating Pro Forma'!$Z$59-'Operating Pro Forma'!$Z$62)/12)*'Debt Service'!$F8),IF($E8&gt;KC$3-1,$H8,0))</f>
        <v>0</v>
      </c>
      <c r="KD8" s="339">
        <f>IF($I8="Percentage of Cash Flow",IF($E8&gt;KD$3-1,(('Operating Pro Forma'!$Z$59-'Operating Pro Forma'!$Z$62)/12)*'Debt Service'!$F8),IF($E8&gt;KD$3-1,$H8,0))</f>
        <v>0</v>
      </c>
      <c r="KE8" s="339">
        <f>IF($I8="Percentage of Cash Flow",IF($E8&gt;KE$3-1,(('Operating Pro Forma'!$Z$59-'Operating Pro Forma'!$Z$62)/12)*'Debt Service'!$F8),IF($E8&gt;KE$3-1,$H8,0))</f>
        <v>0</v>
      </c>
      <c r="KF8" s="339">
        <f>IF($I8="Percentage of Cash Flow",IF($E8&gt;KF$3-1,(('Operating Pro Forma'!$Z$59-'Operating Pro Forma'!$Z$62)/12)*'Debt Service'!$F8),IF($E8&gt;KF$3-1,$H8,0))</f>
        <v>0</v>
      </c>
      <c r="KG8" s="339">
        <f>IF($I8="Percentage of Cash Flow",IF($E8&gt;KG$3-1,(('Operating Pro Forma'!$Z$59-'Operating Pro Forma'!$Z$62)/12)*'Debt Service'!$F8),IF($E8&gt;KG$3-1,$H8,0))</f>
        <v>0</v>
      </c>
      <c r="KH8" s="339">
        <f>IF($I8="Percentage of Cash Flow",IF($E8&gt;KH$3-1,(('Operating Pro Forma'!$Z$59-'Operating Pro Forma'!$Z$62)/12)*'Debt Service'!$F8),IF($E8&gt;KH$3-1,$H8,0))</f>
        <v>0</v>
      </c>
      <c r="KI8" s="339">
        <f>IF($I8="Percentage of Cash Flow",IF($E8&gt;KI$3-1,(('Operating Pro Forma'!$Z$59-'Operating Pro Forma'!$Z$62)/12)*'Debt Service'!$F8),IF($E8&gt;KI$3-1,$H8,0))</f>
        <v>0</v>
      </c>
      <c r="KJ8" s="339">
        <f>IF($I8="Percentage of Cash Flow",IF($E8&gt;KJ$3-1,(('Operating Pro Forma'!$Z$59-'Operating Pro Forma'!$Z$62)/12)*'Debt Service'!$F8),IF($E8&gt;KJ$3-1,$H8,0))</f>
        <v>0</v>
      </c>
      <c r="KK8" s="339">
        <f>IF($I8="Percentage of Cash Flow",IF($E8&gt;KK$3-1,(('Operating Pro Forma'!$Z$59-'Operating Pro Forma'!$Z$62)/12)*'Debt Service'!$F8),IF($E8&gt;KK$3-1,$H8,0))</f>
        <v>0</v>
      </c>
      <c r="KL8" s="338">
        <f t="shared" si="21"/>
        <v>0</v>
      </c>
      <c r="KM8" s="340">
        <f>IF($I8="Percentage of Cash Flow",IF($E8&gt;KM$3-1,(('Operating Pro Forma'!$AA$59-'Operating Pro Forma'!$AA$62)/12)*'Debt Service'!$F8),IF($E8&gt;KM$3-1,$H8,0))</f>
        <v>0</v>
      </c>
      <c r="KN8" s="340">
        <f>IF($I8="Percentage of Cash Flow",IF($E8&gt;KN$3-1,(('Operating Pro Forma'!$AA$59-'Operating Pro Forma'!$AA$62)/12)*'Debt Service'!$F8),IF($E8&gt;KN$3-1,$H8,0))</f>
        <v>0</v>
      </c>
      <c r="KO8" s="340">
        <f>IF($I8="Percentage of Cash Flow",IF($E8&gt;KO$3-1,(('Operating Pro Forma'!$AA$59-'Operating Pro Forma'!$AA$62)/12)*'Debt Service'!$F8),IF($E8&gt;KO$3-1,$H8,0))</f>
        <v>0</v>
      </c>
      <c r="KP8" s="340">
        <f>IF($I8="Percentage of Cash Flow",IF($E8&gt;KP$3-1,(('Operating Pro Forma'!$AA$59-'Operating Pro Forma'!$AA$62)/12)*'Debt Service'!$F8),IF($E8&gt;KP$3-1,$H8,0))</f>
        <v>0</v>
      </c>
      <c r="KQ8" s="340">
        <f>IF($I8="Percentage of Cash Flow",IF($E8&gt;KQ$3-1,(('Operating Pro Forma'!$AA$59-'Operating Pro Forma'!$AA$62)/12)*'Debt Service'!$F8),IF($E8&gt;KQ$3-1,$H8,0))</f>
        <v>0</v>
      </c>
      <c r="KR8" s="340">
        <f>IF($I8="Percentage of Cash Flow",IF($E8&gt;KR$3-1,(('Operating Pro Forma'!$AA$59-'Operating Pro Forma'!$AA$62)/12)*'Debt Service'!$F8),IF($E8&gt;KR$3-1,$H8,0))</f>
        <v>0</v>
      </c>
      <c r="KS8" s="340">
        <f>IF($I8="Percentage of Cash Flow",IF($E8&gt;KS$3-1,(('Operating Pro Forma'!$AA$59-'Operating Pro Forma'!$AA$62)/12)*'Debt Service'!$F8),IF($E8&gt;KS$3-1,$H8,0))</f>
        <v>0</v>
      </c>
      <c r="KT8" s="340">
        <f>IF($I8="Percentage of Cash Flow",IF($E8&gt;KT$3-1,(('Operating Pro Forma'!$AA$59-'Operating Pro Forma'!$AA$62)/12)*'Debt Service'!$F8),IF($E8&gt;KT$3-1,$H8,0))</f>
        <v>0</v>
      </c>
      <c r="KU8" s="340">
        <f>IF($I8="Percentage of Cash Flow",IF($E8&gt;KU$3-1,(('Operating Pro Forma'!$AA$59-'Operating Pro Forma'!$AA$62)/12)*'Debt Service'!$F8),IF($E8&gt;KU$3-1,$H8,0))</f>
        <v>0</v>
      </c>
      <c r="KV8" s="340">
        <f>IF($I8="Percentage of Cash Flow",IF($E8&gt;KV$3-1,(('Operating Pro Forma'!$AA$59-'Operating Pro Forma'!$AA$62)/12)*'Debt Service'!$F8),IF($E8&gt;KV$3-1,$H8,0))</f>
        <v>0</v>
      </c>
      <c r="KW8" s="340">
        <f>IF($I8="Percentage of Cash Flow",IF($E8&gt;KW$3-1,(('Operating Pro Forma'!$AA$59-'Operating Pro Forma'!$AA$62)/12)*'Debt Service'!$F8),IF($E8&gt;KW$3-1,$H8,0))</f>
        <v>0</v>
      </c>
      <c r="KX8" s="340">
        <f>IF($I8="Percentage of Cash Flow",IF($E8&gt;KX$3-1,(('Operating Pro Forma'!$AA$59-'Operating Pro Forma'!$AA$62)/12)*'Debt Service'!$F8),IF($E8&gt;KX$3-1,$H8,0))</f>
        <v>0</v>
      </c>
      <c r="KY8" s="338">
        <f t="shared" si="22"/>
        <v>0</v>
      </c>
      <c r="KZ8" s="340">
        <f>IF($I8="Percentage of Cash Flow",IF($E8&gt;KZ$3-1,(('Operating Pro Forma'!$AB$59-'Operating Pro Forma'!$AB$62)/12)*'Debt Service'!$F8),IF($E8&gt;KZ$3-1,$H8,0))</f>
        <v>0</v>
      </c>
      <c r="LA8" s="340">
        <f>IF($I8="Percentage of Cash Flow",IF($E8&gt;LA$3-1,(('Operating Pro Forma'!$AB$59-'Operating Pro Forma'!$AB$62)/12)*'Debt Service'!$F8),IF($E8&gt;LA$3-1,$H8,0))</f>
        <v>0</v>
      </c>
      <c r="LB8" s="340">
        <f>IF($I8="Percentage of Cash Flow",IF($E8&gt;LB$3-1,(('Operating Pro Forma'!$AB$59-'Operating Pro Forma'!$AB$62)/12)*'Debt Service'!$F8),IF($E8&gt;LB$3-1,$H8,0))</f>
        <v>0</v>
      </c>
      <c r="LC8" s="340">
        <f>IF($I8="Percentage of Cash Flow",IF($E8&gt;LC$3-1,(('Operating Pro Forma'!$AB$59-'Operating Pro Forma'!$AB$62)/12)*'Debt Service'!$F8),IF($E8&gt;LC$3-1,$H8,0))</f>
        <v>0</v>
      </c>
      <c r="LD8" s="340">
        <f>IF($I8="Percentage of Cash Flow",IF($E8&gt;LD$3-1,(('Operating Pro Forma'!$AB$59-'Operating Pro Forma'!$AB$62)/12)*'Debt Service'!$F8),IF($E8&gt;LD$3-1,$H8,0))</f>
        <v>0</v>
      </c>
      <c r="LE8" s="340">
        <f>IF($I8="Percentage of Cash Flow",IF($E8&gt;LE$3-1,(('Operating Pro Forma'!$AB$59-'Operating Pro Forma'!$AB$62)/12)*'Debt Service'!$F8),IF($E8&gt;LE$3-1,$H8,0))</f>
        <v>0</v>
      </c>
      <c r="LF8" s="340">
        <f>IF($I8="Percentage of Cash Flow",IF($E8&gt;LF$3-1,(('Operating Pro Forma'!$AB$59-'Operating Pro Forma'!$AB$62)/12)*'Debt Service'!$F8),IF($E8&gt;LF$3-1,$H8,0))</f>
        <v>0</v>
      </c>
      <c r="LG8" s="340">
        <f>IF($I8="Percentage of Cash Flow",IF($E8&gt;LG$3-1,(('Operating Pro Forma'!$AB$59-'Operating Pro Forma'!$AB$62)/12)*'Debt Service'!$F8),IF($E8&gt;LG$3-1,$H8,0))</f>
        <v>0</v>
      </c>
      <c r="LH8" s="340">
        <f>IF($I8="Percentage of Cash Flow",IF($E8&gt;LH$3-1,(('Operating Pro Forma'!$AB$59-'Operating Pro Forma'!$AB$62)/12)*'Debt Service'!$F8),IF($E8&gt;LH$3-1,$H8,0))</f>
        <v>0</v>
      </c>
      <c r="LI8" s="340">
        <f>IF($I8="Percentage of Cash Flow",IF($E8&gt;LI$3-1,(('Operating Pro Forma'!$AB$59-'Operating Pro Forma'!$AB$62)/12)*'Debt Service'!$F8),IF($E8&gt;LI$3-1,$H8,0))</f>
        <v>0</v>
      </c>
      <c r="LJ8" s="340">
        <f>IF($I8="Percentage of Cash Flow",IF($E8&gt;LJ$3-1,(('Operating Pro Forma'!$AB$59-'Operating Pro Forma'!$AB$62)/12)*'Debt Service'!$F8),IF($E8&gt;LJ$3-1,$H8,0))</f>
        <v>0</v>
      </c>
      <c r="LK8" s="340">
        <f>IF($I8="Percentage of Cash Flow",IF($E8&gt;LK$3-1,(('Operating Pro Forma'!$AB$59-'Operating Pro Forma'!$AB$62)/12)*'Debt Service'!$F8),IF($E8&gt;LK$3-1,$H8,0))</f>
        <v>0</v>
      </c>
      <c r="LL8" s="338">
        <f t="shared" si="23"/>
        <v>0</v>
      </c>
      <c r="LM8" s="340">
        <f>IF($I8="Percentage of Cash Flow",IF($E8&gt;LM$3-1,(('Operating Pro Forma'!$AC$59-'Operating Pro Forma'!$AC$62)/12)*'Debt Service'!$F8),IF($E8&gt;LM$3-1,$H8,0))</f>
        <v>0</v>
      </c>
      <c r="LN8" s="340">
        <f>IF($I8="Percentage of Cash Flow",IF($E8&gt;LN$3-1,(('Operating Pro Forma'!$AC$59-'Operating Pro Forma'!$AC$62)/12)*'Debt Service'!$F8),IF($E8&gt;LN$3-1,$H8,0))</f>
        <v>0</v>
      </c>
      <c r="LO8" s="340">
        <f>IF($I8="Percentage of Cash Flow",IF($E8&gt;LO$3-1,(('Operating Pro Forma'!$AC$59-'Operating Pro Forma'!$AC$62)/12)*'Debt Service'!$F8),IF($E8&gt;LO$3-1,$H8,0))</f>
        <v>0</v>
      </c>
      <c r="LP8" s="340">
        <f>IF($I8="Percentage of Cash Flow",IF($E8&gt;LP$3-1,(('Operating Pro Forma'!$AC$59-'Operating Pro Forma'!$AC$62)/12)*'Debt Service'!$F8),IF($E8&gt;LP$3-1,$H8,0))</f>
        <v>0</v>
      </c>
      <c r="LQ8" s="340">
        <f>IF($I8="Percentage of Cash Flow",IF($E8&gt;LQ$3-1,(('Operating Pro Forma'!$AC$59-'Operating Pro Forma'!$AC$62)/12)*'Debt Service'!$F8),IF($E8&gt;LQ$3-1,$H8,0))</f>
        <v>0</v>
      </c>
      <c r="LR8" s="340">
        <f>IF($I8="Percentage of Cash Flow",IF($E8&gt;LR$3-1,(('Operating Pro Forma'!$AC$59-'Operating Pro Forma'!$AC$62)/12)*'Debt Service'!$F8),IF($E8&gt;LR$3-1,$H8,0))</f>
        <v>0</v>
      </c>
      <c r="LS8" s="340">
        <f>IF($I8="Percentage of Cash Flow",IF($E8&gt;LS$3-1,(('Operating Pro Forma'!$AC$59-'Operating Pro Forma'!$AC$62)/12)*'Debt Service'!$F8),IF($E8&gt;LS$3-1,$H8,0))</f>
        <v>0</v>
      </c>
      <c r="LT8" s="340">
        <f>IF($I8="Percentage of Cash Flow",IF($E8&gt;LT$3-1,(('Operating Pro Forma'!$AC$59-'Operating Pro Forma'!$AC$62)/12)*'Debt Service'!$F8),IF($E8&gt;LT$3-1,$H8,0))</f>
        <v>0</v>
      </c>
      <c r="LU8" s="340">
        <f>IF($I8="Percentage of Cash Flow",IF($E8&gt;LU$3-1,(('Operating Pro Forma'!$AC$59-'Operating Pro Forma'!$AC$62)/12)*'Debt Service'!$F8),IF($E8&gt;LU$3-1,$H8,0))</f>
        <v>0</v>
      </c>
      <c r="LV8" s="340">
        <f>IF($I8="Percentage of Cash Flow",IF($E8&gt;LV$3-1,(('Operating Pro Forma'!$AC$59-'Operating Pro Forma'!$AC$62)/12)*'Debt Service'!$F8),IF($E8&gt;LV$3-1,$H8,0))</f>
        <v>0</v>
      </c>
      <c r="LW8" s="340">
        <f>IF($I8="Percentage of Cash Flow",IF($E8&gt;LW$3-1,(('Operating Pro Forma'!$AC$59-'Operating Pro Forma'!$AC$62)/12)*'Debt Service'!$F8),IF($E8&gt;LW$3-1,$H8,0))</f>
        <v>0</v>
      </c>
      <c r="LX8" s="340">
        <f>IF($I8="Percentage of Cash Flow",IF($E8&gt;LX$3-1,(('Operating Pro Forma'!$AC$59-'Operating Pro Forma'!$AC$62)/12)*'Debt Service'!$F8),IF($E8&gt;LX$3-1,$H8,0))</f>
        <v>0</v>
      </c>
      <c r="LY8" s="338">
        <f t="shared" si="24"/>
        <v>0</v>
      </c>
      <c r="LZ8" s="340">
        <f>IF($I8="Percentage of Cash Flow",IF($E8&gt;LZ$3-1,(('Operating Pro Forma'!$AD$59-'Operating Pro Forma'!$AD$62)/12)*'Debt Service'!$F8),IF($E8&gt;LZ$3-1,$H8,0))</f>
        <v>0</v>
      </c>
      <c r="MA8" s="340">
        <f>IF($I8="Percentage of Cash Flow",IF($E8&gt;MA$3-1,(('Operating Pro Forma'!$AD$59-'Operating Pro Forma'!$AD$62)/12)*'Debt Service'!$F8),IF($E8&gt;MA$3-1,$H8,0))</f>
        <v>0</v>
      </c>
      <c r="MB8" s="340">
        <f>IF($I8="Percentage of Cash Flow",IF($E8&gt;MB$3-1,(('Operating Pro Forma'!$AD$59-'Operating Pro Forma'!$AD$62)/12)*'Debt Service'!$F8),IF($E8&gt;MB$3-1,$H8,0))</f>
        <v>0</v>
      </c>
      <c r="MC8" s="340">
        <f>IF($I8="Percentage of Cash Flow",IF($E8&gt;MC$3-1,(('Operating Pro Forma'!$AD$59-'Operating Pro Forma'!$AD$62)/12)*'Debt Service'!$F8),IF($E8&gt;MC$3-1,$H8,0))</f>
        <v>0</v>
      </c>
      <c r="MD8" s="340">
        <f>IF($I8="Percentage of Cash Flow",IF($E8&gt;MD$3-1,(('Operating Pro Forma'!$AD$59-'Operating Pro Forma'!$AD$62)/12)*'Debt Service'!$F8),IF($E8&gt;MD$3-1,$H8,0))</f>
        <v>0</v>
      </c>
      <c r="ME8" s="340">
        <f>IF($I8="Percentage of Cash Flow",IF($E8&gt;ME$3-1,(('Operating Pro Forma'!$AD$59-'Operating Pro Forma'!$AD$62)/12)*'Debt Service'!$F8),IF($E8&gt;ME$3-1,$H8,0))</f>
        <v>0</v>
      </c>
      <c r="MF8" s="340">
        <f>IF($I8="Percentage of Cash Flow",IF($E8&gt;MF$3-1,(('Operating Pro Forma'!$AD$59-'Operating Pro Forma'!$AD$62)/12)*'Debt Service'!$F8),IF($E8&gt;MF$3-1,$H8,0))</f>
        <v>0</v>
      </c>
      <c r="MG8" s="340">
        <f>IF($I8="Percentage of Cash Flow",IF($E8&gt;MG$3-1,(('Operating Pro Forma'!$AD$59-'Operating Pro Forma'!$AD$62)/12)*'Debt Service'!$F8),IF($E8&gt;MG$3-1,$H8,0))</f>
        <v>0</v>
      </c>
      <c r="MH8" s="340">
        <f>IF($I8="Percentage of Cash Flow",IF($E8&gt;MH$3-1,(('Operating Pro Forma'!$AD$59-'Operating Pro Forma'!$AD$62)/12)*'Debt Service'!$F8),IF($E8&gt;MH$3-1,$H8,0))</f>
        <v>0</v>
      </c>
      <c r="MI8" s="340">
        <f>IF($I8="Percentage of Cash Flow",IF($E8&gt;MI$3-1,(('Operating Pro Forma'!$AD$59-'Operating Pro Forma'!$AD$62)/12)*'Debt Service'!$F8),IF($E8&gt;MI$3-1,$H8,0))</f>
        <v>0</v>
      </c>
      <c r="MJ8" s="340">
        <f>IF($I8="Percentage of Cash Flow",IF($E8&gt;MJ$3-1,(('Operating Pro Forma'!$AD$59-'Operating Pro Forma'!$AD$62)/12)*'Debt Service'!$F8),IF($E8&gt;MJ$3-1,$H8,0))</f>
        <v>0</v>
      </c>
      <c r="MK8" s="340">
        <f>IF($I8="Percentage of Cash Flow",IF($E8&gt;MK$3-1,(('Operating Pro Forma'!$AD$59-'Operating Pro Forma'!$AD$62)/12)*'Debt Service'!$F8),IF($E8&gt;MK$3-1,$H8,0))</f>
        <v>0</v>
      </c>
      <c r="ML8" s="338">
        <f t="shared" si="25"/>
        <v>0</v>
      </c>
      <c r="MM8" s="340">
        <f>IF($I8="Percentage of Cash Flow",IF($E8&gt;MM$3-1,(('Operating Pro Forma'!$AE$59-'Operating Pro Forma'!$AE$62)/12)*'Debt Service'!$F8),IF($E8&gt;MM$3-1,$H8,0))</f>
        <v>0</v>
      </c>
      <c r="MN8" s="340">
        <f>IF($I8="Percentage of Cash Flow",IF($E8&gt;MN$3-1,(('Operating Pro Forma'!$AE$59-'Operating Pro Forma'!$AE$62)/12)*'Debt Service'!$F8),IF($E8&gt;MN$3-1,$H8,0))</f>
        <v>0</v>
      </c>
      <c r="MO8" s="340">
        <f>IF($I8="Percentage of Cash Flow",IF($E8&gt;MO$3-1,(('Operating Pro Forma'!$AE$59-'Operating Pro Forma'!$AE$62)/12)*'Debt Service'!$F8),IF($E8&gt;MO$3-1,$H8,0))</f>
        <v>0</v>
      </c>
      <c r="MP8" s="340">
        <f>IF($I8="Percentage of Cash Flow",IF($E8&gt;MP$3-1,(('Operating Pro Forma'!$AE$59-'Operating Pro Forma'!$AE$62)/12)*'Debt Service'!$F8),IF($E8&gt;MP$3-1,$H8,0))</f>
        <v>0</v>
      </c>
      <c r="MQ8" s="340">
        <f>IF($I8="Percentage of Cash Flow",IF($E8&gt;MQ$3-1,(('Operating Pro Forma'!$AE$59-'Operating Pro Forma'!$AE$62)/12)*'Debt Service'!$F8),IF($E8&gt;MQ$3-1,$H8,0))</f>
        <v>0</v>
      </c>
      <c r="MR8" s="340">
        <f>IF($I8="Percentage of Cash Flow",IF($E8&gt;MR$3-1,(('Operating Pro Forma'!$AE$59-'Operating Pro Forma'!$AE$62)/12)*'Debt Service'!$F8),IF($E8&gt;MR$3-1,$H8,0))</f>
        <v>0</v>
      </c>
      <c r="MS8" s="340">
        <f>IF($I8="Percentage of Cash Flow",IF($E8&gt;MS$3-1,(('Operating Pro Forma'!$AE$59-'Operating Pro Forma'!$AE$62)/12)*'Debt Service'!$F8),IF($E8&gt;MS$3-1,$H8,0))</f>
        <v>0</v>
      </c>
      <c r="MT8" s="340">
        <f>IF($I8="Percentage of Cash Flow",IF($E8&gt;MT$3-1,(('Operating Pro Forma'!$AE$59-'Operating Pro Forma'!$AE$62)/12)*'Debt Service'!$F8),IF($E8&gt;MT$3-1,$H8,0))</f>
        <v>0</v>
      </c>
      <c r="MU8" s="340">
        <f>IF($I8="Percentage of Cash Flow",IF($E8&gt;MU$3-1,(('Operating Pro Forma'!$AE$59-'Operating Pro Forma'!$AE$62)/12)*'Debt Service'!$F8),IF($E8&gt;MU$3-1,$H8,0))</f>
        <v>0</v>
      </c>
      <c r="MV8" s="340">
        <f>IF($I8="Percentage of Cash Flow",IF($E8&gt;MV$3-1,(('Operating Pro Forma'!$AE$59-'Operating Pro Forma'!$AE$62)/12)*'Debt Service'!$F8),IF($E8&gt;MV$3-1,$H8,0))</f>
        <v>0</v>
      </c>
      <c r="MW8" s="340">
        <f>IF($I8="Percentage of Cash Flow",IF($E8&gt;MW$3-1,(('Operating Pro Forma'!$AE$59-'Operating Pro Forma'!$AE$62)/12)*'Debt Service'!$F8),IF($E8&gt;MW$3-1,$H8,0))</f>
        <v>0</v>
      </c>
      <c r="MX8" s="340">
        <f>IF($I8="Percentage of Cash Flow",IF($E8&gt;MX$3-1,(('Operating Pro Forma'!$AE$59-'Operating Pro Forma'!$AE$62)/12)*'Debt Service'!$F8),IF($E8&gt;MX$3-1,$H8,0))</f>
        <v>0</v>
      </c>
      <c r="MY8" s="338">
        <f t="shared" si="26"/>
        <v>0</v>
      </c>
      <c r="MZ8" s="340">
        <f>IF($I8="Percentage of Cash Flow",IF($E8&gt;MZ$3-1,(('Operating Pro Forma'!$AF$59-'Operating Pro Forma'!$AF$62)/12)*'Debt Service'!$F8),IF($E8&gt;MZ$3-1,$H8,0))</f>
        <v>0</v>
      </c>
      <c r="NA8" s="340">
        <f>IF($I8="Percentage of Cash Flow",IF($E8&gt;NA$3-1,(('Operating Pro Forma'!$AF$59-'Operating Pro Forma'!$AF$62)/12)*'Debt Service'!$F8),IF($E8&gt;NA$3-1,$H8,0))</f>
        <v>0</v>
      </c>
      <c r="NB8" s="340">
        <f>IF($I8="Percentage of Cash Flow",IF($E8&gt;NB$3-1,(('Operating Pro Forma'!$AF$59-'Operating Pro Forma'!$AF$62)/12)*'Debt Service'!$F8),IF($E8&gt;NB$3-1,$H8,0))</f>
        <v>0</v>
      </c>
      <c r="NC8" s="340">
        <f>IF($I8="Percentage of Cash Flow",IF($E8&gt;NC$3-1,(('Operating Pro Forma'!$AF$59-'Operating Pro Forma'!$AF$62)/12)*'Debt Service'!$F8),IF($E8&gt;NC$3-1,$H8,0))</f>
        <v>0</v>
      </c>
      <c r="ND8" s="340">
        <f>IF($I8="Percentage of Cash Flow",IF($E8&gt;ND$3-1,(('Operating Pro Forma'!$AF$59-'Operating Pro Forma'!$AF$62)/12)*'Debt Service'!$F8),IF($E8&gt;ND$3-1,$H8,0))</f>
        <v>0</v>
      </c>
      <c r="NE8" s="340">
        <f>IF($I8="Percentage of Cash Flow",IF($E8&gt;NE$3-1,(('Operating Pro Forma'!$AF$59-'Operating Pro Forma'!$AF$62)/12)*'Debt Service'!$F8),IF($E8&gt;NE$3-1,$H8,0))</f>
        <v>0</v>
      </c>
      <c r="NF8" s="340">
        <f>IF($I8="Percentage of Cash Flow",IF($E8&gt;NF$3-1,(('Operating Pro Forma'!$AF$59-'Operating Pro Forma'!$AF$62)/12)*'Debt Service'!$F8),IF($E8&gt;NF$3-1,$H8,0))</f>
        <v>0</v>
      </c>
      <c r="NG8" s="340">
        <f>IF($I8="Percentage of Cash Flow",IF($E8&gt;NG$3-1,(('Operating Pro Forma'!$AF$59-'Operating Pro Forma'!$AF$62)/12)*'Debt Service'!$F8),IF($E8&gt;NG$3-1,$H8,0))</f>
        <v>0</v>
      </c>
      <c r="NH8" s="340">
        <f>IF($I8="Percentage of Cash Flow",IF($E8&gt;NH$3-1,(('Operating Pro Forma'!$AF$59-'Operating Pro Forma'!$AF$62)/12)*'Debt Service'!$F8),IF($E8&gt;NH$3-1,$H8,0))</f>
        <v>0</v>
      </c>
      <c r="NI8" s="340">
        <f>IF($I8="Percentage of Cash Flow",IF($E8&gt;NI$3-1,(('Operating Pro Forma'!$AF$59-'Operating Pro Forma'!$AF$62)/12)*'Debt Service'!$F8),IF($E8&gt;NI$3-1,$H8,0))</f>
        <v>0</v>
      </c>
      <c r="NJ8" s="340">
        <f>IF($I8="Percentage of Cash Flow",IF($E8&gt;NJ$3-1,(('Operating Pro Forma'!$AF$59-'Operating Pro Forma'!$AF$62)/12)*'Debt Service'!$F8),IF($E8&gt;NJ$3-1,$H8,0))</f>
        <v>0</v>
      </c>
      <c r="NK8" s="340">
        <f>IF($I8="Percentage of Cash Flow",IF($E8&gt;NK$3-1,(('Operating Pro Forma'!$AF$59-'Operating Pro Forma'!$AF$62)/12)*'Debt Service'!$F8),IF($E8&gt;NK$3-1,$H8,0))</f>
        <v>0</v>
      </c>
      <c r="NL8" s="338">
        <f t="shared" si="27"/>
        <v>0</v>
      </c>
      <c r="NM8" s="340">
        <f>IF($I8="Percentage of Cash Flow",IF($E8&gt;NM$3-1,(('Operating Pro Forma'!$AG$59-'Operating Pro Forma'!$AG$62)/12)*'Debt Service'!$F8),IF($E8&gt;NM$3-1,$H8,0))</f>
        <v>0</v>
      </c>
      <c r="NN8" s="340">
        <f>IF($I8="Percentage of Cash Flow",IF($E8&gt;NN$3-1,(('Operating Pro Forma'!$AG$59-'Operating Pro Forma'!$AG$62)/12)*'Debt Service'!$F8),IF($E8&gt;NN$3-1,$H8,0))</f>
        <v>0</v>
      </c>
      <c r="NO8" s="340">
        <f>IF($I8="Percentage of Cash Flow",IF($E8&gt;NO$3-1,(('Operating Pro Forma'!$AG$59-'Operating Pro Forma'!$AG$62)/12)*'Debt Service'!$F8),IF($E8&gt;NO$3-1,$H8,0))</f>
        <v>0</v>
      </c>
      <c r="NP8" s="340">
        <f>IF($I8="Percentage of Cash Flow",IF($E8&gt;NP$3-1,(('Operating Pro Forma'!$AG$59-'Operating Pro Forma'!$AG$62)/12)*'Debt Service'!$F8),IF($E8&gt;NP$3-1,$H8,0))</f>
        <v>0</v>
      </c>
      <c r="NQ8" s="340">
        <f>IF($I8="Percentage of Cash Flow",IF($E8&gt;NQ$3-1,(('Operating Pro Forma'!$AG$59-'Operating Pro Forma'!$AG$62)/12)*'Debt Service'!$F8),IF($E8&gt;NQ$3-1,$H8,0))</f>
        <v>0</v>
      </c>
      <c r="NR8" s="340">
        <f>IF($I8="Percentage of Cash Flow",IF($E8&gt;NR$3-1,(('Operating Pro Forma'!$AG$59-'Operating Pro Forma'!$AG$62)/12)*'Debt Service'!$F8),IF($E8&gt;NR$3-1,$H8,0))</f>
        <v>0</v>
      </c>
      <c r="NS8" s="340">
        <f>IF($I8="Percentage of Cash Flow",IF($E8&gt;NS$3-1,(('Operating Pro Forma'!$AG$59-'Operating Pro Forma'!$AG$62)/12)*'Debt Service'!$F8),IF($E8&gt;NS$3-1,$H8,0))</f>
        <v>0</v>
      </c>
      <c r="NT8" s="340">
        <f>IF($I8="Percentage of Cash Flow",IF($E8&gt;NT$3-1,(('Operating Pro Forma'!$AG$59-'Operating Pro Forma'!$AG$62)/12)*'Debt Service'!$F8),IF($E8&gt;NT$3-1,$H8,0))</f>
        <v>0</v>
      </c>
      <c r="NU8" s="340">
        <f>IF($I8="Percentage of Cash Flow",IF($E8&gt;NU$3-1,(('Operating Pro Forma'!$AG$59-'Operating Pro Forma'!$AG$62)/12)*'Debt Service'!$F8),IF($E8&gt;NU$3-1,$H8,0))</f>
        <v>0</v>
      </c>
      <c r="NV8" s="340">
        <f>IF($I8="Percentage of Cash Flow",IF($E8&gt;NV$3-1,(('Operating Pro Forma'!$AG$59-'Operating Pro Forma'!$AG$62)/12)*'Debt Service'!$F8),IF($E8&gt;NV$3-1,$H8,0))</f>
        <v>0</v>
      </c>
      <c r="NW8" s="340">
        <f>IF($I8="Percentage of Cash Flow",IF($E8&gt;NW$3-1,(('Operating Pro Forma'!$AG$59-'Operating Pro Forma'!$AG$62)/12)*'Debt Service'!$F8),IF($E8&gt;NW$3-1,$H8,0))</f>
        <v>0</v>
      </c>
      <c r="NX8" s="340">
        <f>IF($I8="Percentage of Cash Flow",IF($E8&gt;NX$3-1,(('Operating Pro Forma'!$AG$59-'Operating Pro Forma'!$AG$62)/12)*'Debt Service'!$F8),IF($E8&gt;NX$3-1,$H8,0))</f>
        <v>0</v>
      </c>
      <c r="NY8" s="338">
        <f t="shared" si="28"/>
        <v>0</v>
      </c>
      <c r="NZ8" s="340">
        <f>IF($I8="Percentage of Cash Flow",IF($E8&gt;NZ$3-1,(('Operating Pro Forma'!$AH$59-'Operating Pro Forma'!$AH$62)/12)*'Debt Service'!$F8),IF($E8&gt;NZ$3-1,$H8,0))</f>
        <v>0</v>
      </c>
      <c r="OA8" s="340">
        <f>IF($I8="Percentage of Cash Flow",IF($E8&gt;OA$3-1,(('Operating Pro Forma'!$AH$59-'Operating Pro Forma'!$AH$62)/12)*'Debt Service'!$F8),IF($E8&gt;OA$3-1,$H8,0))</f>
        <v>0</v>
      </c>
      <c r="OB8" s="340">
        <f>IF($I8="Percentage of Cash Flow",IF($E8&gt;OB$3-1,(('Operating Pro Forma'!$AH$59-'Operating Pro Forma'!$AH$62)/12)*'Debt Service'!$F8),IF($E8&gt;OB$3-1,$H8,0))</f>
        <v>0</v>
      </c>
      <c r="OC8" s="340">
        <f>IF($I8="Percentage of Cash Flow",IF($E8&gt;OC$3-1,(('Operating Pro Forma'!$AH$59-'Operating Pro Forma'!$AH$62)/12)*'Debt Service'!$F8),IF($E8&gt;OC$3-1,$H8,0))</f>
        <v>0</v>
      </c>
      <c r="OD8" s="340">
        <f>IF($I8="Percentage of Cash Flow",IF($E8&gt;OD$3-1,(('Operating Pro Forma'!$AH$59-'Operating Pro Forma'!$AH$62)/12)*'Debt Service'!$F8),IF($E8&gt;OD$3-1,$H8,0))</f>
        <v>0</v>
      </c>
      <c r="OE8" s="340">
        <f>IF($I8="Percentage of Cash Flow",IF($E8&gt;OE$3-1,(('Operating Pro Forma'!$AH$59-'Operating Pro Forma'!$AH$62)/12)*'Debt Service'!$F8),IF($E8&gt;OE$3-1,$H8,0))</f>
        <v>0</v>
      </c>
      <c r="OF8" s="340">
        <f>IF($I8="Percentage of Cash Flow",IF($E8&gt;OF$3-1,(('Operating Pro Forma'!$AH$59-'Operating Pro Forma'!$AH$62)/12)*'Debt Service'!$F8),IF($E8&gt;OF$3-1,$H8,0))</f>
        <v>0</v>
      </c>
      <c r="OG8" s="340">
        <f>IF($I8="Percentage of Cash Flow",IF($E8&gt;OG$3-1,(('Operating Pro Forma'!$AH$59-'Operating Pro Forma'!$AH$62)/12)*'Debt Service'!$F8),IF($E8&gt;OG$3-1,$H8,0))</f>
        <v>0</v>
      </c>
      <c r="OH8" s="340">
        <f>IF($I8="Percentage of Cash Flow",IF($E8&gt;OH$3-1,(('Operating Pro Forma'!$AH$59-'Operating Pro Forma'!$AH$62)/12)*'Debt Service'!$F8),IF($E8&gt;OH$3-1,$H8,0))</f>
        <v>0</v>
      </c>
      <c r="OI8" s="340">
        <f>IF($I8="Percentage of Cash Flow",IF($E8&gt;OI$3-1,(('Operating Pro Forma'!$AH$59-'Operating Pro Forma'!$AH$62)/12)*'Debt Service'!$F8),IF($E8&gt;OI$3-1,$H8,0))</f>
        <v>0</v>
      </c>
      <c r="OJ8" s="340">
        <f>IF($I8="Percentage of Cash Flow",IF($E8&gt;OJ$3-1,(('Operating Pro Forma'!$AH$59-'Operating Pro Forma'!$AH$62)/12)*'Debt Service'!$F8),IF($E8&gt;OJ$3-1,$H8,0))</f>
        <v>0</v>
      </c>
      <c r="OK8" s="340">
        <f>IF($I8="Percentage of Cash Flow",IF($E8&gt;OK$3-1,(('Operating Pro Forma'!$AH$59-'Operating Pro Forma'!$AH$62)/12)*'Debt Service'!$F8),IF($E8&gt;OK$3-1,$H8,0))</f>
        <v>0</v>
      </c>
      <c r="OL8" s="338">
        <f t="shared" si="29"/>
        <v>0</v>
      </c>
    </row>
    <row r="9" spans="1:402" x14ac:dyDescent="0.3">
      <c r="A9" s="229">
        <f>'Funding Sources'!A9</f>
        <v>0</v>
      </c>
      <c r="B9" s="230">
        <f>'Funding Sources'!B9:C9</f>
        <v>0</v>
      </c>
      <c r="C9" s="231">
        <f>'Funding Sources'!G9</f>
        <v>0</v>
      </c>
      <c r="D9" s="233"/>
      <c r="E9" s="234"/>
      <c r="F9" s="235"/>
      <c r="G9" s="231">
        <f t="shared" si="0"/>
        <v>0</v>
      </c>
      <c r="H9" s="233"/>
      <c r="I9" s="234"/>
      <c r="J9" s="236"/>
      <c r="M9" s="337">
        <f>IF($I9="Percentage of Cash Flow",IF($E9&gt;M$3-1,(('Operating Pro Forma'!$E$59-'Operating Pro Forma'!$E$62)/12)*'Debt Service'!$F9),IF($E9&gt;M$3-1,$H9,0))</f>
        <v>0</v>
      </c>
      <c r="N9" s="337">
        <f>IF($I9="Percentage of Cash Flow",IF($E9&gt;N$3-1,(('Operating Pro Forma'!$E$59-'Operating Pro Forma'!$E$62)/12)*'Debt Service'!$F9),IF($E9&gt;N$3-1,$H9,0))</f>
        <v>0</v>
      </c>
      <c r="O9" s="337">
        <f>IF($I9="Percentage of Cash Flow",IF($E9&gt;O$3-1,(('Operating Pro Forma'!$E$59-'Operating Pro Forma'!$E$62)/12)*'Debt Service'!$F9),IF($E9&gt;O$3-1,$H9,0))</f>
        <v>0</v>
      </c>
      <c r="P9" s="337">
        <f>IF($I9="Percentage of Cash Flow",IF($E9&gt;P$3-1,(('Operating Pro Forma'!$E$59-'Operating Pro Forma'!$E$62)/12)*'Debt Service'!$F9),IF($E9&gt;P$3-1,$H9,0))</f>
        <v>0</v>
      </c>
      <c r="Q9" s="337">
        <f>IF($I9="Percentage of Cash Flow",IF($E9&gt;Q$3-1,(('Operating Pro Forma'!$E$59-'Operating Pro Forma'!$E$62)/12)*'Debt Service'!$F9),IF($E9&gt;Q$3-1,$H9,0))</f>
        <v>0</v>
      </c>
      <c r="R9" s="337">
        <f>IF($I9="Percentage of Cash Flow",IF($E9&gt;R$3-1,(('Operating Pro Forma'!$E$59-'Operating Pro Forma'!$E$62)/12)*'Debt Service'!$F9),IF($E9&gt;R$3-1,$H9,0))</f>
        <v>0</v>
      </c>
      <c r="S9" s="337">
        <f>IF($I9="Percentage of Cash Flow",IF($E9&gt;S$3-1,(('Operating Pro Forma'!$E$59-'Operating Pro Forma'!$E$62)/12)*'Debt Service'!$F9),IF($E9&gt;S$3-1,$H9,0))</f>
        <v>0</v>
      </c>
      <c r="T9" s="337">
        <f>IF($I9="Percentage of Cash Flow",IF($E9&gt;T$3-1,(('Operating Pro Forma'!$E$59-'Operating Pro Forma'!$E$62)/12)*'Debt Service'!$F9),IF($E9&gt;T$3-1,$H9,0))</f>
        <v>0</v>
      </c>
      <c r="U9" s="337">
        <f>IF($I9="Percentage of Cash Flow",IF($E9&gt;U$3-1,(('Operating Pro Forma'!$E$59-'Operating Pro Forma'!$E$62)/12)*'Debt Service'!$F9),IF($E9&gt;U$3-1,$H9,0))</f>
        <v>0</v>
      </c>
      <c r="V9" s="337">
        <f>IF($I9="Percentage of Cash Flow",IF($E9&gt;V$3-1,(('Operating Pro Forma'!$E$59-'Operating Pro Forma'!$E$62)/12)*'Debt Service'!$F9),IF($E9&gt;V$3-1,$H9,0))</f>
        <v>0</v>
      </c>
      <c r="W9" s="337">
        <f>IF($I9="Percentage of Cash Flow",IF($E9&gt;W$3-1,(('Operating Pro Forma'!$E$59-'Operating Pro Forma'!$E$62)/12)*'Debt Service'!$F9),IF($E9&gt;W$3-1,$H9,0))</f>
        <v>0</v>
      </c>
      <c r="X9" s="337">
        <f>IF($I9="Percentage of Cash Flow",IF($E9&gt;X$3-1,(('Operating Pro Forma'!$E$59-'Operating Pro Forma'!$E$62)/12)*'Debt Service'!$F9),IF($E9&gt;X$3-1,$H9,0))</f>
        <v>0</v>
      </c>
      <c r="Y9" s="338">
        <f t="shared" si="1"/>
        <v>0</v>
      </c>
      <c r="Z9" s="339">
        <f>IF($I9="Percentage of Cash Flow",IF($E9&gt;Z$3-1,(('Operating Pro Forma'!$F$59-'Operating Pro Forma'!$F$62)/12)*'Debt Service'!$F9),IF($E9&gt;Z$3-1,$H9,0))</f>
        <v>0</v>
      </c>
      <c r="AA9" s="339">
        <f>IF($I9="Percentage of Cash Flow",IF($E9&gt;AA$3-1,(('Operating Pro Forma'!$F$59-'Operating Pro Forma'!$F$62)/12)*'Debt Service'!$F9),IF($E9&gt;AA$3-1,$H9,0))</f>
        <v>0</v>
      </c>
      <c r="AB9" s="339">
        <f>IF($I9="Percentage of Cash Flow",IF($E9&gt;AB$3-1,(('Operating Pro Forma'!$F$59-'Operating Pro Forma'!$F$62)/12)*'Debt Service'!$F9),IF($E9&gt;AB$3-1,$H9,0))</f>
        <v>0</v>
      </c>
      <c r="AC9" s="339">
        <f>IF($I9="Percentage of Cash Flow",IF($E9&gt;AC$3-1,(('Operating Pro Forma'!$F$59-'Operating Pro Forma'!$F$62)/12)*'Debt Service'!$F9),IF($E9&gt;AC$3-1,$H9,0))</f>
        <v>0</v>
      </c>
      <c r="AD9" s="339">
        <f>IF($I9="Percentage of Cash Flow",IF($E9&gt;AD$3-1,(('Operating Pro Forma'!$F$59-'Operating Pro Forma'!$F$62)/12)*'Debt Service'!$F9),IF($E9&gt;AD$3-1,$H9,0))</f>
        <v>0</v>
      </c>
      <c r="AE9" s="339">
        <f>IF($I9="Percentage of Cash Flow",IF($E9&gt;AE$3-1,(('Operating Pro Forma'!$F$59-'Operating Pro Forma'!$F$62)/12)*'Debt Service'!$F9),IF($E9&gt;AE$3-1,$H9,0))</f>
        <v>0</v>
      </c>
      <c r="AF9" s="339">
        <f>IF($I9="Percentage of Cash Flow",IF($E9&gt;AF$3-1,(('Operating Pro Forma'!$F$59-'Operating Pro Forma'!$F$62)/12)*'Debt Service'!$F9),IF($E9&gt;AF$3-1,$H9,0))</f>
        <v>0</v>
      </c>
      <c r="AG9" s="339">
        <f>IF($I9="Percentage of Cash Flow",IF($E9&gt;AG$3-1,(('Operating Pro Forma'!$F$59-'Operating Pro Forma'!$F$62)/12)*'Debt Service'!$F9),IF($E9&gt;AG$3-1,$H9,0))</f>
        <v>0</v>
      </c>
      <c r="AH9" s="339">
        <f>IF($I9="Percentage of Cash Flow",IF($E9&gt;AH$3-1,(('Operating Pro Forma'!$F$59-'Operating Pro Forma'!$F$62)/12)*'Debt Service'!$F9),IF($E9&gt;AH$3-1,$H9,0))</f>
        <v>0</v>
      </c>
      <c r="AI9" s="339">
        <f>IF($I9="Percentage of Cash Flow",IF($E9&gt;AI$3-1,(('Operating Pro Forma'!$F$59-'Operating Pro Forma'!$F$62)/12)*'Debt Service'!$F9),IF($E9&gt;AI$3-1,$H9,0))</f>
        <v>0</v>
      </c>
      <c r="AJ9" s="339">
        <f>IF($I9="Percentage of Cash Flow",IF($E9&gt;AJ$3-1,(('Operating Pro Forma'!$F$59-'Operating Pro Forma'!$F$62)/12)*'Debt Service'!$F9),IF($E9&gt;AJ$3-1,$H9,0))</f>
        <v>0</v>
      </c>
      <c r="AK9" s="339">
        <f>IF($I9="Percentage of Cash Flow",IF($E9&gt;AK$3-1,(('Operating Pro Forma'!$F$59-'Operating Pro Forma'!$F$62)/12)*'Debt Service'!$F9),IF($E9&gt;AK$3-1,$H9,0))</f>
        <v>0</v>
      </c>
      <c r="AL9" s="338">
        <f t="shared" si="2"/>
        <v>0</v>
      </c>
      <c r="AM9" s="339">
        <f>IF($I9="Percentage of Cash Flow",IF($E9&gt;AM$3-1,(('Operating Pro Forma'!$G$59-'Operating Pro Forma'!$G$62)/12)*'Debt Service'!$F9),IF($E9&gt;AM$3-1,$H9,0))</f>
        <v>0</v>
      </c>
      <c r="AN9" s="339">
        <f>IF($I9="Percentage of Cash Flow",IF($E9&gt;AN$3-1,(('Operating Pro Forma'!$G$59-'Operating Pro Forma'!$G$62)/12)*'Debt Service'!$F9),IF($E9&gt;AN$3-1,$H9,0))</f>
        <v>0</v>
      </c>
      <c r="AO9" s="339">
        <f>IF($I9="Percentage of Cash Flow",IF($E9&gt;AO$3-1,(('Operating Pro Forma'!$G$59-'Operating Pro Forma'!$G$62)/12)*'Debt Service'!$F9),IF($E9&gt;AO$3-1,$H9,0))</f>
        <v>0</v>
      </c>
      <c r="AP9" s="339">
        <f>IF($I9="Percentage of Cash Flow",IF($E9&gt;AP$3-1,(('Operating Pro Forma'!$G$59-'Operating Pro Forma'!$G$62)/12)*'Debt Service'!$F9),IF($E9&gt;AP$3-1,$H9,0))</f>
        <v>0</v>
      </c>
      <c r="AQ9" s="339">
        <f>IF($I9="Percentage of Cash Flow",IF($E9&gt;AQ$3-1,(('Operating Pro Forma'!$G$59-'Operating Pro Forma'!$G$62)/12)*'Debt Service'!$F9),IF($E9&gt;AQ$3-1,$H9,0))</f>
        <v>0</v>
      </c>
      <c r="AR9" s="339">
        <f>IF($I9="Percentage of Cash Flow",IF($E9&gt;AR$3-1,(('Operating Pro Forma'!$G$59-'Operating Pro Forma'!$G$62)/12)*'Debt Service'!$F9),IF($E9&gt;AR$3-1,$H9,0))</f>
        <v>0</v>
      </c>
      <c r="AS9" s="339">
        <f>IF($I9="Percentage of Cash Flow",IF($E9&gt;AS$3-1,(('Operating Pro Forma'!$G$59-'Operating Pro Forma'!$G$62)/12)*'Debt Service'!$F9),IF($E9&gt;AS$3-1,$H9,0))</f>
        <v>0</v>
      </c>
      <c r="AT9" s="339">
        <f>IF($I9="Percentage of Cash Flow",IF($E9&gt;AT$3-1,(('Operating Pro Forma'!$G$59-'Operating Pro Forma'!$G$62)/12)*'Debt Service'!$F9),IF($E9&gt;AT$3-1,$H9,0))</f>
        <v>0</v>
      </c>
      <c r="AU9" s="339">
        <f>IF($I9="Percentage of Cash Flow",IF($E9&gt;AU$3-1,(('Operating Pro Forma'!$G$59-'Operating Pro Forma'!$G$62)/12)*'Debt Service'!$F9),IF($E9&gt;AU$3-1,$H9,0))</f>
        <v>0</v>
      </c>
      <c r="AV9" s="339">
        <f>IF($I9="Percentage of Cash Flow",IF($E9&gt;AV$3-1,(('Operating Pro Forma'!$G$59-'Operating Pro Forma'!$G$62)/12)*'Debt Service'!$F9),IF($E9&gt;AV$3-1,$H9,0))</f>
        <v>0</v>
      </c>
      <c r="AW9" s="339">
        <f>IF($I9="Percentage of Cash Flow",IF($E9&gt;AW$3-1,(('Operating Pro Forma'!$G$59-'Operating Pro Forma'!$G$62)/12)*'Debt Service'!$F9),IF($E9&gt;AW$3-1,$H9,0))</f>
        <v>0</v>
      </c>
      <c r="AX9" s="339">
        <f>IF($I9="Percentage of Cash Flow",IF($E9&gt;AX$3-1,(('Operating Pro Forma'!$G$59-'Operating Pro Forma'!$G$62)/12)*'Debt Service'!$F9),IF($E9&gt;AX$3-1,$H9,0))</f>
        <v>0</v>
      </c>
      <c r="AY9" s="338">
        <f t="shared" si="3"/>
        <v>0</v>
      </c>
      <c r="AZ9" s="339">
        <f>IF($I9="Percentage of Cash Flow",IF($E9&gt;AZ$3-1,(('Operating Pro Forma'!$H$59-'Operating Pro Forma'!$H$62)/12)*'Debt Service'!$F9),IF($E9&gt;AZ$3-1,$H9,0))</f>
        <v>0</v>
      </c>
      <c r="BA9" s="339">
        <f>IF($I9="Percentage of Cash Flow",IF($E9&gt;BA$3-1,(('Operating Pro Forma'!$H$59-'Operating Pro Forma'!$H$62)/12)*'Debt Service'!$F9),IF($E9&gt;BA$3-1,$H9,0))</f>
        <v>0</v>
      </c>
      <c r="BB9" s="339">
        <f>IF($I9="Percentage of Cash Flow",IF($E9&gt;BB$3-1,(('Operating Pro Forma'!$H$59-'Operating Pro Forma'!$H$62)/12)*'Debt Service'!$F9),IF($E9&gt;BB$3-1,$H9,0))</f>
        <v>0</v>
      </c>
      <c r="BC9" s="339">
        <f>IF($I9="Percentage of Cash Flow",IF($E9&gt;BC$3-1,(('Operating Pro Forma'!$H$59-'Operating Pro Forma'!$H$62)/12)*'Debt Service'!$F9),IF($E9&gt;BC$3-1,$H9,0))</f>
        <v>0</v>
      </c>
      <c r="BD9" s="339">
        <f>IF($I9="Percentage of Cash Flow",IF($E9&gt;BD$3-1,(('Operating Pro Forma'!$H$59-'Operating Pro Forma'!$H$62)/12)*'Debt Service'!$F9),IF($E9&gt;BD$3-1,$H9,0))</f>
        <v>0</v>
      </c>
      <c r="BE9" s="339">
        <f>IF($I9="Percentage of Cash Flow",IF($E9&gt;BE$3-1,(('Operating Pro Forma'!$H$59-'Operating Pro Forma'!$H$62)/12)*'Debt Service'!$F9),IF($E9&gt;BE$3-1,$H9,0))</f>
        <v>0</v>
      </c>
      <c r="BF9" s="339">
        <f>IF($I9="Percentage of Cash Flow",IF($E9&gt;BF$3-1,(('Operating Pro Forma'!$H$59-'Operating Pro Forma'!$H$62)/12)*'Debt Service'!$F9),IF($E9&gt;BF$3-1,$H9,0))</f>
        <v>0</v>
      </c>
      <c r="BG9" s="339">
        <f>IF($I9="Percentage of Cash Flow",IF($E9&gt;BG$3-1,(('Operating Pro Forma'!$H$59-'Operating Pro Forma'!$H$62)/12)*'Debt Service'!$F9),IF($E9&gt;BG$3-1,$H9,0))</f>
        <v>0</v>
      </c>
      <c r="BH9" s="339">
        <f>IF($I9="Percentage of Cash Flow",IF($E9&gt;BH$3-1,(('Operating Pro Forma'!$H$59-'Operating Pro Forma'!$H$62)/12)*'Debt Service'!$F9),IF($E9&gt;BH$3-1,$H9,0))</f>
        <v>0</v>
      </c>
      <c r="BI9" s="339">
        <f>IF($I9="Percentage of Cash Flow",IF($E9&gt;BI$3-1,(('Operating Pro Forma'!$H$59-'Operating Pro Forma'!$H$62)/12)*'Debt Service'!$F9),IF($E9&gt;BI$3-1,$H9,0))</f>
        <v>0</v>
      </c>
      <c r="BJ9" s="339">
        <f>IF($I9="Percentage of Cash Flow",IF($E9&gt;BJ$3-1,(('Operating Pro Forma'!$H$59-'Operating Pro Forma'!$H$62)/12)*'Debt Service'!$F9),IF($E9&gt;BJ$3-1,$H9,0))</f>
        <v>0</v>
      </c>
      <c r="BK9" s="339">
        <f>IF($I9="Percentage of Cash Flow",IF($E9&gt;BK$3-1,(('Operating Pro Forma'!$H$59-'Operating Pro Forma'!$H$62)/12)*'Debt Service'!$F9),IF($E9&gt;BK$3-1,$H9,0))</f>
        <v>0</v>
      </c>
      <c r="BL9" s="338">
        <f t="shared" si="4"/>
        <v>0</v>
      </c>
      <c r="BM9" s="339">
        <f>IF($I9="Percentage of Cash Flow",IF($E9&gt;BM$3-1,(('Operating Pro Forma'!$I$59-'Operating Pro Forma'!$I$62)/12)*'Debt Service'!$F9),IF($E9&gt;BM$3-1,$H9,0))</f>
        <v>0</v>
      </c>
      <c r="BN9" s="339">
        <f>IF($I9="Percentage of Cash Flow",IF($E9&gt;BN$3-1,(('Operating Pro Forma'!$I$59-'Operating Pro Forma'!$I$62)/12)*'Debt Service'!$F9),IF($E9&gt;BN$3-1,$H9,0))</f>
        <v>0</v>
      </c>
      <c r="BO9" s="339">
        <f>IF($I9="Percentage of Cash Flow",IF($E9&gt;BO$3-1,(('Operating Pro Forma'!$I$59-'Operating Pro Forma'!$I$62)/12)*'Debt Service'!$F9),IF($E9&gt;BO$3-1,$H9,0))</f>
        <v>0</v>
      </c>
      <c r="BP9" s="339">
        <f>IF($I9="Percentage of Cash Flow",IF($E9&gt;BP$3-1,(('Operating Pro Forma'!$I$59-'Operating Pro Forma'!$I$62)/12)*'Debt Service'!$F9),IF($E9&gt;BP$3-1,$H9,0))</f>
        <v>0</v>
      </c>
      <c r="BQ9" s="339">
        <f>IF($I9="Percentage of Cash Flow",IF($E9&gt;BQ$3-1,(('Operating Pro Forma'!$I$59-'Operating Pro Forma'!$I$62)/12)*'Debt Service'!$F9),IF($E9&gt;BQ$3-1,$H9,0))</f>
        <v>0</v>
      </c>
      <c r="BR9" s="339">
        <f>IF($I9="Percentage of Cash Flow",IF($E9&gt;BR$3-1,(('Operating Pro Forma'!$I$59-'Operating Pro Forma'!$I$62)/12)*'Debt Service'!$F9),IF($E9&gt;BR$3-1,$H9,0))</f>
        <v>0</v>
      </c>
      <c r="BS9" s="339">
        <f>IF($I9="Percentage of Cash Flow",IF($E9&gt;BS$3-1,(('Operating Pro Forma'!$I$59-'Operating Pro Forma'!$I$62)/12)*'Debt Service'!$F9),IF($E9&gt;BS$3-1,$H9,0))</f>
        <v>0</v>
      </c>
      <c r="BT9" s="339">
        <f>IF($I9="Percentage of Cash Flow",IF($E9&gt;BT$3-1,(('Operating Pro Forma'!$I$59-'Operating Pro Forma'!$I$62)/12)*'Debt Service'!$F9),IF($E9&gt;BT$3-1,$H9,0))</f>
        <v>0</v>
      </c>
      <c r="BU9" s="339">
        <f>IF($I9="Percentage of Cash Flow",IF($E9&gt;BU$3-1,(('Operating Pro Forma'!$I$59-'Operating Pro Forma'!$I$62)/12)*'Debt Service'!$F9),IF($E9&gt;BU$3-1,$H9,0))</f>
        <v>0</v>
      </c>
      <c r="BV9" s="339">
        <f>IF($I9="Percentage of Cash Flow",IF($E9&gt;BV$3-1,(('Operating Pro Forma'!$I$59-'Operating Pro Forma'!$I$62)/12)*'Debt Service'!$F9),IF($E9&gt;BV$3-1,$H9,0))</f>
        <v>0</v>
      </c>
      <c r="BW9" s="339">
        <f>IF($I9="Percentage of Cash Flow",IF($E9&gt;BW$3-1,(('Operating Pro Forma'!$I$59-'Operating Pro Forma'!$I$62)/12)*'Debt Service'!$F9),IF($E9&gt;BW$3-1,$H9,0))</f>
        <v>0</v>
      </c>
      <c r="BX9" s="339">
        <f>IF($I9="Percentage of Cash Flow",IF($E9&gt;BX$3-1,(('Operating Pro Forma'!$I$59-'Operating Pro Forma'!$I$62)/12)*'Debt Service'!$F9),IF($E9&gt;BX$3-1,$H9,0))</f>
        <v>0</v>
      </c>
      <c r="BY9" s="338">
        <f t="shared" si="5"/>
        <v>0</v>
      </c>
      <c r="BZ9" s="339">
        <f>IF($I9="Percentage of Cash Flow",IF($E9&gt;BZ$3-1,(('Operating Pro Forma'!$J$59-'Operating Pro Forma'!$J$62)/12)*'Debt Service'!$F9),IF($E9&gt;BZ$3-1,$H9,0))</f>
        <v>0</v>
      </c>
      <c r="CA9" s="339">
        <f>IF($I9="Percentage of Cash Flow",IF($E9&gt;CA$3-1,(('Operating Pro Forma'!$J$59-'Operating Pro Forma'!$J$62)/12)*'Debt Service'!$F9),IF($E9&gt;CA$3-1,$H9,0))</f>
        <v>0</v>
      </c>
      <c r="CB9" s="339">
        <f>IF($I9="Percentage of Cash Flow",IF($E9&gt;CB$3-1,(('Operating Pro Forma'!$J$59-'Operating Pro Forma'!$J$62)/12)*'Debt Service'!$F9),IF($E9&gt;CB$3-1,$H9,0))</f>
        <v>0</v>
      </c>
      <c r="CC9" s="339">
        <f>IF($I9="Percentage of Cash Flow",IF($E9&gt;CC$3-1,(('Operating Pro Forma'!$J$59-'Operating Pro Forma'!$J$62)/12)*'Debt Service'!$F9),IF($E9&gt;CC$3-1,$H9,0))</f>
        <v>0</v>
      </c>
      <c r="CD9" s="339">
        <f>IF($I9="Percentage of Cash Flow",IF($E9&gt;CD$3-1,(('Operating Pro Forma'!$J$59-'Operating Pro Forma'!$J$62)/12)*'Debt Service'!$F9),IF($E9&gt;CD$3-1,$H9,0))</f>
        <v>0</v>
      </c>
      <c r="CE9" s="339">
        <f>IF($I9="Percentage of Cash Flow",IF($E9&gt;CE$3-1,(('Operating Pro Forma'!$J$59-'Operating Pro Forma'!$J$62)/12)*'Debt Service'!$F9),IF($E9&gt;CE$3-1,$H9,0))</f>
        <v>0</v>
      </c>
      <c r="CF9" s="339">
        <f>IF($I9="Percentage of Cash Flow",IF($E9&gt;CF$3-1,(('Operating Pro Forma'!$J$59-'Operating Pro Forma'!$J$62)/12)*'Debt Service'!$F9),IF($E9&gt;CF$3-1,$H9,0))</f>
        <v>0</v>
      </c>
      <c r="CG9" s="339">
        <f>IF($I9="Percentage of Cash Flow",IF($E9&gt;CG$3-1,(('Operating Pro Forma'!$J$59-'Operating Pro Forma'!$J$62)/12)*'Debt Service'!$F9),IF($E9&gt;CG$3-1,$H9,0))</f>
        <v>0</v>
      </c>
      <c r="CH9" s="339">
        <f>IF($I9="Percentage of Cash Flow",IF($E9&gt;CH$3-1,(('Operating Pro Forma'!$J$59-'Operating Pro Forma'!$J$62)/12)*'Debt Service'!$F9),IF($E9&gt;CH$3-1,$H9,0))</f>
        <v>0</v>
      </c>
      <c r="CI9" s="339">
        <f>IF($I9="Percentage of Cash Flow",IF($E9&gt;CI$3-1,(('Operating Pro Forma'!$J$59-'Operating Pro Forma'!$J$62)/12)*'Debt Service'!$F9),IF($E9&gt;CI$3-1,$H9,0))</f>
        <v>0</v>
      </c>
      <c r="CJ9" s="339">
        <f>IF($I9="Percentage of Cash Flow",IF($E9&gt;CJ$3-1,(('Operating Pro Forma'!$J$59-'Operating Pro Forma'!$J$62)/12)*'Debt Service'!$F9),IF($E9&gt;CJ$3-1,$H9,0))</f>
        <v>0</v>
      </c>
      <c r="CK9" s="339">
        <f>IF($I9="Percentage of Cash Flow",IF($E9&gt;CK$3-1,(('Operating Pro Forma'!$J$59-'Operating Pro Forma'!$J$62)/12)*'Debt Service'!$F9),IF($E9&gt;CK$3-1,$H9,0))</f>
        <v>0</v>
      </c>
      <c r="CL9" s="338">
        <f t="shared" si="6"/>
        <v>0</v>
      </c>
      <c r="CM9" s="339">
        <f>IF($I9="Percentage of Cash Flow",IF($E9&gt;CM$3-1,(('Operating Pro Forma'!$K$59-'Operating Pro Forma'!$K$62)/12)*'Debt Service'!$F9),IF($E9&gt;CM$3-1,$H9,0))</f>
        <v>0</v>
      </c>
      <c r="CN9" s="339">
        <f>IF($I9="Percentage of Cash Flow",IF($E9&gt;CN$3-1,(('Operating Pro Forma'!$K$59-'Operating Pro Forma'!$K$62)/12)*'Debt Service'!$F9),IF($E9&gt;CN$3-1,$H9,0))</f>
        <v>0</v>
      </c>
      <c r="CO9" s="339">
        <f>IF($I9="Percentage of Cash Flow",IF($E9&gt;CO$3-1,(('Operating Pro Forma'!$K$59-'Operating Pro Forma'!$K$62)/12)*'Debt Service'!$F9),IF($E9&gt;CO$3-1,$H9,0))</f>
        <v>0</v>
      </c>
      <c r="CP9" s="339">
        <f>IF($I9="Percentage of Cash Flow",IF($E9&gt;CP$3-1,(('Operating Pro Forma'!$K$59-'Operating Pro Forma'!$K$62)/12)*'Debt Service'!$F9),IF($E9&gt;CP$3-1,$H9,0))</f>
        <v>0</v>
      </c>
      <c r="CQ9" s="339">
        <f>IF($I9="Percentage of Cash Flow",IF($E9&gt;CQ$3-1,(('Operating Pro Forma'!$K$59-'Operating Pro Forma'!$K$62)/12)*'Debt Service'!$F9),IF($E9&gt;CQ$3-1,$H9,0))</f>
        <v>0</v>
      </c>
      <c r="CR9" s="339">
        <f>IF($I9="Percentage of Cash Flow",IF($E9&gt;CR$3-1,(('Operating Pro Forma'!$K$59-'Operating Pro Forma'!$K$62)/12)*'Debt Service'!$F9),IF($E9&gt;CR$3-1,$H9,0))</f>
        <v>0</v>
      </c>
      <c r="CS9" s="339">
        <f>IF($I9="Percentage of Cash Flow",IF($E9&gt;CS$3-1,(('Operating Pro Forma'!$K$59-'Operating Pro Forma'!$K$62)/12)*'Debt Service'!$F9),IF($E9&gt;CS$3-1,$H9,0))</f>
        <v>0</v>
      </c>
      <c r="CT9" s="339">
        <f>IF($I9="Percentage of Cash Flow",IF($E9&gt;CT$3-1,(('Operating Pro Forma'!$K$59-'Operating Pro Forma'!$K$62)/12)*'Debt Service'!$F9),IF($E9&gt;CT$3-1,$H9,0))</f>
        <v>0</v>
      </c>
      <c r="CU9" s="339">
        <f>IF($I9="Percentage of Cash Flow",IF($E9&gt;CU$3-1,(('Operating Pro Forma'!$K$59-'Operating Pro Forma'!$K$62)/12)*'Debt Service'!$F9),IF($E9&gt;CU$3-1,$H9,0))</f>
        <v>0</v>
      </c>
      <c r="CV9" s="339">
        <f>IF($I9="Percentage of Cash Flow",IF($E9&gt;CV$3-1,(('Operating Pro Forma'!$K$59-'Operating Pro Forma'!$K$62)/12)*'Debt Service'!$F9),IF($E9&gt;CV$3-1,$H9,0))</f>
        <v>0</v>
      </c>
      <c r="CW9" s="339">
        <f>IF($I9="Percentage of Cash Flow",IF($E9&gt;CW$3-1,(('Operating Pro Forma'!$K$59-'Operating Pro Forma'!$K$62)/12)*'Debt Service'!$F9),IF($E9&gt;CW$3-1,$H9,0))</f>
        <v>0</v>
      </c>
      <c r="CX9" s="339">
        <f>IF($I9="Percentage of Cash Flow",IF($E9&gt;CX$3-1,(('Operating Pro Forma'!$K$59-'Operating Pro Forma'!$K$62)/12)*'Debt Service'!$F9),IF($E9&gt;CX$3-1,$H9,0))</f>
        <v>0</v>
      </c>
      <c r="CY9" s="338">
        <f t="shared" si="7"/>
        <v>0</v>
      </c>
      <c r="CZ9" s="339">
        <f>IF($I9="Percentage of Cash Flow",IF($E9&gt;CZ$3-1,(('Operating Pro Forma'!$L$59-'Operating Pro Forma'!$L$62)/12)*'Debt Service'!$F9),IF($E9&gt;CZ$3-1,$H9,0))</f>
        <v>0</v>
      </c>
      <c r="DA9" s="339">
        <f>IF($I9="Percentage of Cash Flow",IF($E9&gt;DA$3-1,(('Operating Pro Forma'!$L$59-'Operating Pro Forma'!$L$62)/12)*'Debt Service'!$F9),IF($E9&gt;DA$3-1,$H9,0))</f>
        <v>0</v>
      </c>
      <c r="DB9" s="339">
        <f>IF($I9="Percentage of Cash Flow",IF($E9&gt;DB$3-1,(('Operating Pro Forma'!$L$59-'Operating Pro Forma'!$L$62)/12)*'Debt Service'!$F9),IF($E9&gt;DB$3-1,$H9,0))</f>
        <v>0</v>
      </c>
      <c r="DC9" s="339">
        <f>IF($I9="Percentage of Cash Flow",IF($E9&gt;DC$3-1,(('Operating Pro Forma'!$L$59-'Operating Pro Forma'!$L$62)/12)*'Debt Service'!$F9),IF($E9&gt;DC$3-1,$H9,0))</f>
        <v>0</v>
      </c>
      <c r="DD9" s="339">
        <f>IF($I9="Percentage of Cash Flow",IF($E9&gt;DD$3-1,(('Operating Pro Forma'!$L$59-'Operating Pro Forma'!$L$62)/12)*'Debt Service'!$F9),IF($E9&gt;DD$3-1,$H9,0))</f>
        <v>0</v>
      </c>
      <c r="DE9" s="339">
        <f>IF($I9="Percentage of Cash Flow",IF($E9&gt;DE$3-1,(('Operating Pro Forma'!$L$59-'Operating Pro Forma'!$L$62)/12)*'Debt Service'!$F9),IF($E9&gt;DE$3-1,$H9,0))</f>
        <v>0</v>
      </c>
      <c r="DF9" s="339">
        <f>IF($I9="Percentage of Cash Flow",IF($E9&gt;DF$3-1,(('Operating Pro Forma'!$L$59-'Operating Pro Forma'!$L$62)/12)*'Debt Service'!$F9),IF($E9&gt;DF$3-1,$H9,0))</f>
        <v>0</v>
      </c>
      <c r="DG9" s="339">
        <f>IF($I9="Percentage of Cash Flow",IF($E9&gt;DG$3-1,(('Operating Pro Forma'!$L$59-'Operating Pro Forma'!$L$62)/12)*'Debt Service'!$F9),IF($E9&gt;DG$3-1,$H9,0))</f>
        <v>0</v>
      </c>
      <c r="DH9" s="339">
        <f>IF($I9="Percentage of Cash Flow",IF($E9&gt;DH$3-1,(('Operating Pro Forma'!$L$59-'Operating Pro Forma'!$L$62)/12)*'Debt Service'!$F9),IF($E9&gt;DH$3-1,$H9,0))</f>
        <v>0</v>
      </c>
      <c r="DI9" s="339">
        <f>IF($I9="Percentage of Cash Flow",IF($E9&gt;DI$3-1,(('Operating Pro Forma'!$L$59-'Operating Pro Forma'!$L$62)/12)*'Debt Service'!$F9),IF($E9&gt;DI$3-1,$H9,0))</f>
        <v>0</v>
      </c>
      <c r="DJ9" s="339">
        <f>IF($I9="Percentage of Cash Flow",IF($E9&gt;DJ$3-1,(('Operating Pro Forma'!$L$59-'Operating Pro Forma'!$L$62)/12)*'Debt Service'!$F9),IF($E9&gt;DJ$3-1,$H9,0))</f>
        <v>0</v>
      </c>
      <c r="DK9" s="339">
        <f>IF($I9="Percentage of Cash Flow",IF($E9&gt;DK$3-1,(('Operating Pro Forma'!$L$59-'Operating Pro Forma'!$L$62)/12)*'Debt Service'!$F9),IF($E9&gt;DK$3-1,$H9,0))</f>
        <v>0</v>
      </c>
      <c r="DL9" s="338">
        <f t="shared" si="8"/>
        <v>0</v>
      </c>
      <c r="DM9" s="339">
        <f>IF($I9="Percentage of Cash Flow",IF($E9&gt;DM$3-1,(('Operating Pro Forma'!$M$59-'Operating Pro Forma'!$M$62)/12)*'Debt Service'!$F9),IF($E9&gt;DM$3-1,$H9,0))</f>
        <v>0</v>
      </c>
      <c r="DN9" s="339">
        <f>IF($I9="Percentage of Cash Flow",IF($E9&gt;DN$3-1,(('Operating Pro Forma'!$M$59-'Operating Pro Forma'!$M$62)/12)*'Debt Service'!$F9),IF($E9&gt;DN$3-1,$H9,0))</f>
        <v>0</v>
      </c>
      <c r="DO9" s="339">
        <f>IF($I9="Percentage of Cash Flow",IF($E9&gt;DO$3-1,(('Operating Pro Forma'!$M$59-'Operating Pro Forma'!$M$62)/12)*'Debt Service'!$F9),IF($E9&gt;DO$3-1,$H9,0))</f>
        <v>0</v>
      </c>
      <c r="DP9" s="339">
        <f>IF($I9="Percentage of Cash Flow",IF($E9&gt;DP$3-1,(('Operating Pro Forma'!$M$59-'Operating Pro Forma'!$M$62)/12)*'Debt Service'!$F9),IF($E9&gt;DP$3-1,$H9,0))</f>
        <v>0</v>
      </c>
      <c r="DQ9" s="339">
        <f>IF($I9="Percentage of Cash Flow",IF($E9&gt;DQ$3-1,(('Operating Pro Forma'!$M$59-'Operating Pro Forma'!$M$62)/12)*'Debt Service'!$F9),IF($E9&gt;DQ$3-1,$H9,0))</f>
        <v>0</v>
      </c>
      <c r="DR9" s="339">
        <f>IF($I9="Percentage of Cash Flow",IF($E9&gt;DR$3-1,(('Operating Pro Forma'!$M$59-'Operating Pro Forma'!$M$62)/12)*'Debt Service'!$F9),IF($E9&gt;DR$3-1,$H9,0))</f>
        <v>0</v>
      </c>
      <c r="DS9" s="339">
        <f>IF($I9="Percentage of Cash Flow",IF($E9&gt;DS$3-1,(('Operating Pro Forma'!$M$59-'Operating Pro Forma'!$M$62)/12)*'Debt Service'!$F9),IF($E9&gt;DS$3-1,$H9,0))</f>
        <v>0</v>
      </c>
      <c r="DT9" s="339">
        <f>IF($I9="Percentage of Cash Flow",IF($E9&gt;DT$3-1,(('Operating Pro Forma'!$M$59-'Operating Pro Forma'!$M$62)/12)*'Debt Service'!$F9),IF($E9&gt;DT$3-1,$H9,0))</f>
        <v>0</v>
      </c>
      <c r="DU9" s="339">
        <f>IF($I9="Percentage of Cash Flow",IF($E9&gt;DU$3-1,(('Operating Pro Forma'!$M$59-'Operating Pro Forma'!$M$62)/12)*'Debt Service'!$F9),IF($E9&gt;DU$3-1,$H9,0))</f>
        <v>0</v>
      </c>
      <c r="DV9" s="339">
        <f>IF($I9="Percentage of Cash Flow",IF($E9&gt;DV$3-1,(('Operating Pro Forma'!$M$59-'Operating Pro Forma'!$M$62)/12)*'Debt Service'!$F9),IF($E9&gt;DV$3-1,$H9,0))</f>
        <v>0</v>
      </c>
      <c r="DW9" s="339">
        <f>IF($I9="Percentage of Cash Flow",IF($E9&gt;DW$3-1,(('Operating Pro Forma'!$M$59-'Operating Pro Forma'!$M$62)/12)*'Debt Service'!$F9),IF($E9&gt;DW$3-1,$H9,0))</f>
        <v>0</v>
      </c>
      <c r="DX9" s="339">
        <f>IF($I9="Percentage of Cash Flow",IF($E9&gt;DX$3-1,(('Operating Pro Forma'!$M$59-'Operating Pro Forma'!$M$62)/12)*'Debt Service'!$F9),IF($E9&gt;DX$3-1,$H9,0))</f>
        <v>0</v>
      </c>
      <c r="DY9" s="338">
        <f t="shared" si="9"/>
        <v>0</v>
      </c>
      <c r="DZ9" s="339">
        <f>IF($I9="Percentage of Cash Flow",IF($E9&gt;DZ$3-1,(('Operating Pro Forma'!$N$59-'Operating Pro Forma'!$N$62)/12)*'Debt Service'!$F9),IF($E9&gt;DZ$3-1,$H9,0))</f>
        <v>0</v>
      </c>
      <c r="EA9" s="339">
        <f>IF($I9="Percentage of Cash Flow",IF($E9&gt;EA$3-1,(('Operating Pro Forma'!$N$59-'Operating Pro Forma'!$N$62)/12)*'Debt Service'!$F9),IF($E9&gt;EA$3-1,$H9,0))</f>
        <v>0</v>
      </c>
      <c r="EB9" s="339">
        <f>IF($I9="Percentage of Cash Flow",IF($E9&gt;EB$3-1,(('Operating Pro Forma'!$N$59-'Operating Pro Forma'!$N$62)/12)*'Debt Service'!$F9),IF($E9&gt;EB$3-1,$H9,0))</f>
        <v>0</v>
      </c>
      <c r="EC9" s="339">
        <f>IF($I9="Percentage of Cash Flow",IF($E9&gt;EC$3-1,(('Operating Pro Forma'!$N$59-'Operating Pro Forma'!$N$62)/12)*'Debt Service'!$F9),IF($E9&gt;EC$3-1,$H9,0))</f>
        <v>0</v>
      </c>
      <c r="ED9" s="339">
        <f>IF($I9="Percentage of Cash Flow",IF($E9&gt;ED$3-1,(('Operating Pro Forma'!$N$59-'Operating Pro Forma'!$N$62)/12)*'Debt Service'!$F9),IF($E9&gt;ED$3-1,$H9,0))</f>
        <v>0</v>
      </c>
      <c r="EE9" s="339">
        <f>IF($I9="Percentage of Cash Flow",IF($E9&gt;EE$3-1,(('Operating Pro Forma'!$N$59-'Operating Pro Forma'!$N$62)/12)*'Debt Service'!$F9),IF($E9&gt;EE$3-1,$H9,0))</f>
        <v>0</v>
      </c>
      <c r="EF9" s="339">
        <f>IF($I9="Percentage of Cash Flow",IF($E9&gt;EF$3-1,(('Operating Pro Forma'!$N$59-'Operating Pro Forma'!$N$62)/12)*'Debt Service'!$F9),IF($E9&gt;EF$3-1,$H9,0))</f>
        <v>0</v>
      </c>
      <c r="EG9" s="339">
        <f>IF($I9="Percentage of Cash Flow",IF($E9&gt;EG$3-1,(('Operating Pro Forma'!$N$59-'Operating Pro Forma'!$N$62)/12)*'Debt Service'!$F9),IF($E9&gt;EG$3-1,$H9,0))</f>
        <v>0</v>
      </c>
      <c r="EH9" s="339">
        <f>IF($I9="Percentage of Cash Flow",IF($E9&gt;EH$3-1,(('Operating Pro Forma'!$N$59-'Operating Pro Forma'!$N$62)/12)*'Debt Service'!$F9),IF($E9&gt;EH$3-1,$H9,0))</f>
        <v>0</v>
      </c>
      <c r="EI9" s="339">
        <f>IF($I9="Percentage of Cash Flow",IF($E9&gt;EI$3-1,(('Operating Pro Forma'!$N$59-'Operating Pro Forma'!$N$62)/12)*'Debt Service'!$F9),IF($E9&gt;EI$3-1,$H9,0))</f>
        <v>0</v>
      </c>
      <c r="EJ9" s="339">
        <f>IF($I9="Percentage of Cash Flow",IF($E9&gt;EJ$3-1,(('Operating Pro Forma'!$N$59-'Operating Pro Forma'!$N$62)/12)*'Debt Service'!$F9),IF($E9&gt;EJ$3-1,$H9,0))</f>
        <v>0</v>
      </c>
      <c r="EK9" s="339">
        <f>IF($I9="Percentage of Cash Flow",IF($E9&gt;EK$3-1,(('Operating Pro Forma'!$N$59-'Operating Pro Forma'!$N$62)/12)*'Debt Service'!$F9),IF($E9&gt;EK$3-1,$H9,0))</f>
        <v>0</v>
      </c>
      <c r="EL9" s="338">
        <f t="shared" si="10"/>
        <v>0</v>
      </c>
      <c r="EM9" s="339">
        <f>IF($I9="Percentage of Cash Flow",IF($E9&gt;EM$3-1,(('Operating Pro Forma'!$O$59-'Operating Pro Forma'!$O$62)/12)*'Debt Service'!$F9),IF($E9&gt;EM$3-1,$H9,0))</f>
        <v>0</v>
      </c>
      <c r="EN9" s="339">
        <f>IF($I9="Percentage of Cash Flow",IF($E9&gt;EN$3-1,(('Operating Pro Forma'!$O$59-'Operating Pro Forma'!$O$62)/12)*'Debt Service'!$F9),IF($E9&gt;EN$3-1,$H9,0))</f>
        <v>0</v>
      </c>
      <c r="EO9" s="339">
        <f>IF($I9="Percentage of Cash Flow",IF($E9&gt;EO$3-1,(('Operating Pro Forma'!$O$59-'Operating Pro Forma'!$O$62)/12)*'Debt Service'!$F9),IF($E9&gt;EO$3-1,$H9,0))</f>
        <v>0</v>
      </c>
      <c r="EP9" s="339">
        <f>IF($I9="Percentage of Cash Flow",IF($E9&gt;EP$3-1,(('Operating Pro Forma'!$O$59-'Operating Pro Forma'!$O$62)/12)*'Debt Service'!$F9),IF($E9&gt;EP$3-1,$H9,0))</f>
        <v>0</v>
      </c>
      <c r="EQ9" s="339">
        <f>IF($I9="Percentage of Cash Flow",IF($E9&gt;EQ$3-1,(('Operating Pro Forma'!$O$59-'Operating Pro Forma'!$O$62)/12)*'Debt Service'!$F9),IF($E9&gt;EQ$3-1,$H9,0))</f>
        <v>0</v>
      </c>
      <c r="ER9" s="339">
        <f>IF($I9="Percentage of Cash Flow",IF($E9&gt;ER$3-1,(('Operating Pro Forma'!$O$59-'Operating Pro Forma'!$O$62)/12)*'Debt Service'!$F9),IF($E9&gt;ER$3-1,$H9,0))</f>
        <v>0</v>
      </c>
      <c r="ES9" s="339">
        <f>IF($I9="Percentage of Cash Flow",IF($E9&gt;ES$3-1,(('Operating Pro Forma'!$O$59-'Operating Pro Forma'!$O$62)/12)*'Debt Service'!$F9),IF($E9&gt;ES$3-1,$H9,0))</f>
        <v>0</v>
      </c>
      <c r="ET9" s="339">
        <f>IF($I9="Percentage of Cash Flow",IF($E9&gt;ET$3-1,(('Operating Pro Forma'!$O$59-'Operating Pro Forma'!$O$62)/12)*'Debt Service'!$F9),IF($E9&gt;ET$3-1,$H9,0))</f>
        <v>0</v>
      </c>
      <c r="EU9" s="339">
        <f>IF($I9="Percentage of Cash Flow",IF($E9&gt;EU$3-1,(('Operating Pro Forma'!$O$59-'Operating Pro Forma'!$O$62)/12)*'Debt Service'!$F9),IF($E9&gt;EU$3-1,$H9,0))</f>
        <v>0</v>
      </c>
      <c r="EV9" s="339">
        <f>IF($I9="Percentage of Cash Flow",IF($E9&gt;EV$3-1,(('Operating Pro Forma'!$O$59-'Operating Pro Forma'!$O$62)/12)*'Debt Service'!$F9),IF($E9&gt;EV$3-1,$H9,0))</f>
        <v>0</v>
      </c>
      <c r="EW9" s="339">
        <f>IF($I9="Percentage of Cash Flow",IF($E9&gt;EW$3-1,(('Operating Pro Forma'!$O$59-'Operating Pro Forma'!$O$62)/12)*'Debt Service'!$F9),IF($E9&gt;EW$3-1,$H9,0))</f>
        <v>0</v>
      </c>
      <c r="EX9" s="339">
        <f>IF($I9="Percentage of Cash Flow",IF($E9&gt;EX$3-1,(('Operating Pro Forma'!$O$59-'Operating Pro Forma'!$O$62)/12)*'Debt Service'!$F9),IF($E9&gt;EX$3-1,$H9,0))</f>
        <v>0</v>
      </c>
      <c r="EY9" s="338">
        <f t="shared" si="11"/>
        <v>0</v>
      </c>
      <c r="EZ9" s="339">
        <f>IF($I9="Percentage of Cash Flow",IF($E9&gt;EZ$3-1,(('Operating Pro Forma'!$P$59-'Operating Pro Forma'!$P$62)/12)*'Debt Service'!$F9),IF($E9&gt;EZ$3-1,$H9,0))</f>
        <v>0</v>
      </c>
      <c r="FA9" s="339">
        <f>IF($I9="Percentage of Cash Flow",IF($E9&gt;FA$3-1,(('Operating Pro Forma'!$P$59-'Operating Pro Forma'!$P$62)/12)*'Debt Service'!$F9),IF($E9&gt;FA$3-1,$H9,0))</f>
        <v>0</v>
      </c>
      <c r="FB9" s="339">
        <f>IF($I9="Percentage of Cash Flow",IF($E9&gt;FB$3-1,(('Operating Pro Forma'!$P$59-'Operating Pro Forma'!$P$62)/12)*'Debt Service'!$F9),IF($E9&gt;FB$3-1,$H9,0))</f>
        <v>0</v>
      </c>
      <c r="FC9" s="339">
        <f>IF($I9="Percentage of Cash Flow",IF($E9&gt;FC$3-1,(('Operating Pro Forma'!$P$59-'Operating Pro Forma'!$P$62)/12)*'Debt Service'!$F9),IF($E9&gt;FC$3-1,$H9,0))</f>
        <v>0</v>
      </c>
      <c r="FD9" s="339">
        <f>IF($I9="Percentage of Cash Flow",IF($E9&gt;FD$3-1,(('Operating Pro Forma'!$P$59-'Operating Pro Forma'!$P$62)/12)*'Debt Service'!$F9),IF($E9&gt;FD$3-1,$H9,0))</f>
        <v>0</v>
      </c>
      <c r="FE9" s="339">
        <f>IF($I9="Percentage of Cash Flow",IF($E9&gt;FE$3-1,(('Operating Pro Forma'!$P$59-'Operating Pro Forma'!$P$62)/12)*'Debt Service'!$F9),IF($E9&gt;FE$3-1,$H9,0))</f>
        <v>0</v>
      </c>
      <c r="FF9" s="339">
        <f>IF($I9="Percentage of Cash Flow",IF($E9&gt;FF$3-1,(('Operating Pro Forma'!$P$59-'Operating Pro Forma'!$P$62)/12)*'Debt Service'!$F9),IF($E9&gt;FF$3-1,$H9,0))</f>
        <v>0</v>
      </c>
      <c r="FG9" s="339">
        <f>IF($I9="Percentage of Cash Flow",IF($E9&gt;FG$3-1,(('Operating Pro Forma'!$P$59-'Operating Pro Forma'!$P$62)/12)*'Debt Service'!$F9),IF($E9&gt;FG$3-1,$H9,0))</f>
        <v>0</v>
      </c>
      <c r="FH9" s="339">
        <f>IF($I9="Percentage of Cash Flow",IF($E9&gt;FH$3-1,(('Operating Pro Forma'!$P$59-'Operating Pro Forma'!$P$62)/12)*'Debt Service'!$F9),IF($E9&gt;FH$3-1,$H9,0))</f>
        <v>0</v>
      </c>
      <c r="FI9" s="339">
        <f>IF($I9="Percentage of Cash Flow",IF($E9&gt;FI$3-1,(('Operating Pro Forma'!$P$59-'Operating Pro Forma'!$P$62)/12)*'Debt Service'!$F9),IF($E9&gt;FI$3-1,$H9,0))</f>
        <v>0</v>
      </c>
      <c r="FJ9" s="339">
        <f>IF($I9="Percentage of Cash Flow",IF($E9&gt;FJ$3-1,(('Operating Pro Forma'!$P$59-'Operating Pro Forma'!$P$62)/12)*'Debt Service'!$F9),IF($E9&gt;FJ$3-1,$H9,0))</f>
        <v>0</v>
      </c>
      <c r="FK9" s="339">
        <f>IF($I9="Percentage of Cash Flow",IF($E9&gt;FK$3-1,(('Operating Pro Forma'!$P$59-'Operating Pro Forma'!$P$62)/12)*'Debt Service'!$F9),IF($E9&gt;FK$3-1,$H9,0))</f>
        <v>0</v>
      </c>
      <c r="FL9" s="338">
        <f t="shared" si="12"/>
        <v>0</v>
      </c>
      <c r="FM9" s="339">
        <f>IF($I9="Percentage of Cash Flow",IF($E9&gt;FM$3-1,(('Operating Pro Forma'!$Q$59-'Operating Pro Forma'!$Q$62)/12)*'Debt Service'!$F9),IF($E9&gt;FM$3-1,$H9,0))</f>
        <v>0</v>
      </c>
      <c r="FN9" s="339">
        <f>IF($I9="Percentage of Cash Flow",IF($E9&gt;FN$3-1,(('Operating Pro Forma'!$Q$59-'Operating Pro Forma'!$Q$62)/12)*'Debt Service'!$F9),IF($E9&gt;FN$3-1,$H9,0))</f>
        <v>0</v>
      </c>
      <c r="FO9" s="339">
        <f>IF($I9="Percentage of Cash Flow",IF($E9&gt;FO$3-1,(('Operating Pro Forma'!$Q$59-'Operating Pro Forma'!$Q$62)/12)*'Debt Service'!$F9),IF($E9&gt;FO$3-1,$H9,0))</f>
        <v>0</v>
      </c>
      <c r="FP9" s="339">
        <f>IF($I9="Percentage of Cash Flow",IF($E9&gt;FP$3-1,(('Operating Pro Forma'!$Q$59-'Operating Pro Forma'!$Q$62)/12)*'Debt Service'!$F9),IF($E9&gt;FP$3-1,$H9,0))</f>
        <v>0</v>
      </c>
      <c r="FQ9" s="339">
        <f>IF($I9="Percentage of Cash Flow",IF($E9&gt;FQ$3-1,(('Operating Pro Forma'!$Q$59-'Operating Pro Forma'!$Q$62)/12)*'Debt Service'!$F9),IF($E9&gt;FQ$3-1,$H9,0))</f>
        <v>0</v>
      </c>
      <c r="FR9" s="339">
        <f>IF($I9="Percentage of Cash Flow",IF($E9&gt;FR$3-1,(('Operating Pro Forma'!$Q$59-'Operating Pro Forma'!$Q$62)/12)*'Debt Service'!$F9),IF($E9&gt;FR$3-1,$H9,0))</f>
        <v>0</v>
      </c>
      <c r="FS9" s="339">
        <f>IF($I9="Percentage of Cash Flow",IF($E9&gt;FS$3-1,(('Operating Pro Forma'!$Q$59-'Operating Pro Forma'!$Q$62)/12)*'Debt Service'!$F9),IF($E9&gt;FS$3-1,$H9,0))</f>
        <v>0</v>
      </c>
      <c r="FT9" s="339">
        <f>IF($I9="Percentage of Cash Flow",IF($E9&gt;FT$3-1,(('Operating Pro Forma'!$Q$59-'Operating Pro Forma'!$Q$62)/12)*'Debt Service'!$F9),IF($E9&gt;FT$3-1,$H9,0))</f>
        <v>0</v>
      </c>
      <c r="FU9" s="339">
        <f>IF($I9="Percentage of Cash Flow",IF($E9&gt;FU$3-1,(('Operating Pro Forma'!$Q$59-'Operating Pro Forma'!$Q$62)/12)*'Debt Service'!$F9),IF($E9&gt;FU$3-1,$H9,0))</f>
        <v>0</v>
      </c>
      <c r="FV9" s="339">
        <f>IF($I9="Percentage of Cash Flow",IF($E9&gt;FV$3-1,(('Operating Pro Forma'!$Q$59-'Operating Pro Forma'!$Q$62)/12)*'Debt Service'!$F9),IF($E9&gt;FV$3-1,$H9,0))</f>
        <v>0</v>
      </c>
      <c r="FW9" s="339">
        <f>IF($I9="Percentage of Cash Flow",IF($E9&gt;FW$3-1,(('Operating Pro Forma'!$Q$59-'Operating Pro Forma'!$Q$62)/12)*'Debt Service'!$F9),IF($E9&gt;FW$3-1,$H9,0))</f>
        <v>0</v>
      </c>
      <c r="FX9" s="339">
        <f>IF($I9="Percentage of Cash Flow",IF($E9&gt;FX$3-1,(('Operating Pro Forma'!$Q$59-'Operating Pro Forma'!$Q$62)/12)*'Debt Service'!$F9),IF($E9&gt;FX$3-1,$H9,0))</f>
        <v>0</v>
      </c>
      <c r="FY9" s="338">
        <f t="shared" si="13"/>
        <v>0</v>
      </c>
      <c r="FZ9" s="339">
        <f>IF($I9="Percentage of Cash Flow",IF($E9&gt;FZ$3-1,(('Operating Pro Forma'!$R$59-'Operating Pro Forma'!$R$62)/12)*'Debt Service'!$F9),IF($E9&gt;FZ$3-1,$H9,0))</f>
        <v>0</v>
      </c>
      <c r="GA9" s="339">
        <f>IF($I9="Percentage of Cash Flow",IF($E9&gt;GA$3-1,(('Operating Pro Forma'!$R$59-'Operating Pro Forma'!$R$62)/12)*'Debt Service'!$F9),IF($E9&gt;GA$3-1,$H9,0))</f>
        <v>0</v>
      </c>
      <c r="GB9" s="339">
        <f>IF($I9="Percentage of Cash Flow",IF($E9&gt;GB$3-1,(('Operating Pro Forma'!$R$59-'Operating Pro Forma'!$R$62)/12)*'Debt Service'!$F9),IF($E9&gt;GB$3-1,$H9,0))</f>
        <v>0</v>
      </c>
      <c r="GC9" s="339">
        <f>IF($I9="Percentage of Cash Flow",IF($E9&gt;GC$3-1,(('Operating Pro Forma'!$R$59-'Operating Pro Forma'!$R$62)/12)*'Debt Service'!$F9),IF($E9&gt;GC$3-1,$H9,0))</f>
        <v>0</v>
      </c>
      <c r="GD9" s="339">
        <f>IF($I9="Percentage of Cash Flow",IF($E9&gt;GD$3-1,(('Operating Pro Forma'!$R$59-'Operating Pro Forma'!$R$62)/12)*'Debt Service'!$F9),IF($E9&gt;GD$3-1,$H9,0))</f>
        <v>0</v>
      </c>
      <c r="GE9" s="339">
        <f>IF($I9="Percentage of Cash Flow",IF($E9&gt;GE$3-1,(('Operating Pro Forma'!$R$59-'Operating Pro Forma'!$R$62)/12)*'Debt Service'!$F9),IF($E9&gt;GE$3-1,$H9,0))</f>
        <v>0</v>
      </c>
      <c r="GF9" s="339">
        <f>IF($I9="Percentage of Cash Flow",IF($E9&gt;GF$3-1,(('Operating Pro Forma'!$R$59-'Operating Pro Forma'!$R$62)/12)*'Debt Service'!$F9),IF($E9&gt;GF$3-1,$H9,0))</f>
        <v>0</v>
      </c>
      <c r="GG9" s="339">
        <f>IF($I9="Percentage of Cash Flow",IF($E9&gt;GG$3-1,(('Operating Pro Forma'!$R$59-'Operating Pro Forma'!$R$62)/12)*'Debt Service'!$F9),IF($E9&gt;GG$3-1,$H9,0))</f>
        <v>0</v>
      </c>
      <c r="GH9" s="339">
        <f>IF($I9="Percentage of Cash Flow",IF($E9&gt;GH$3-1,(('Operating Pro Forma'!$R$59-'Operating Pro Forma'!$R$62)/12)*'Debt Service'!$F9),IF($E9&gt;GH$3-1,$H9,0))</f>
        <v>0</v>
      </c>
      <c r="GI9" s="339">
        <f>IF($I9="Percentage of Cash Flow",IF($E9&gt;GI$3-1,(('Operating Pro Forma'!$R$59-'Operating Pro Forma'!$R$62)/12)*'Debt Service'!$F9),IF($E9&gt;GI$3-1,$H9,0))</f>
        <v>0</v>
      </c>
      <c r="GJ9" s="339">
        <f>IF($I9="Percentage of Cash Flow",IF($E9&gt;GJ$3-1,(('Operating Pro Forma'!$R$59-'Operating Pro Forma'!$R$62)/12)*'Debt Service'!$F9),IF($E9&gt;GJ$3-1,$H9,0))</f>
        <v>0</v>
      </c>
      <c r="GK9" s="339">
        <f>IF($I9="Percentage of Cash Flow",IF($E9&gt;GK$3-1,(('Operating Pro Forma'!$R$59-'Operating Pro Forma'!$R$62)/12)*'Debt Service'!$F9),IF($E9&gt;GK$3-1,$H9,0))</f>
        <v>0</v>
      </c>
      <c r="GL9" s="338">
        <f t="shared" si="14"/>
        <v>0</v>
      </c>
      <c r="GM9" s="339">
        <f>IF($I9="Percentage of Cash Flow",IF($E9&gt;GM$3-1,(('Operating Pro Forma'!$S$59-'Operating Pro Forma'!$S$62)/12)*'Debt Service'!$F9),IF($E9&gt;GM$3-1,$H9,0))</f>
        <v>0</v>
      </c>
      <c r="GN9" s="339">
        <f>IF($I9="Percentage of Cash Flow",IF($E9&gt;GN$3-1,(('Operating Pro Forma'!$S$59-'Operating Pro Forma'!$S$62)/12)*'Debt Service'!$F9),IF($E9&gt;GN$3-1,$H9,0))</f>
        <v>0</v>
      </c>
      <c r="GO9" s="339">
        <f>IF($I9="Percentage of Cash Flow",IF($E9&gt;GO$3-1,(('Operating Pro Forma'!$S$59-'Operating Pro Forma'!$S$62)/12)*'Debt Service'!$F9),IF($E9&gt;GO$3-1,$H9,0))</f>
        <v>0</v>
      </c>
      <c r="GP9" s="339">
        <f>IF($I9="Percentage of Cash Flow",IF($E9&gt;GP$3-1,(('Operating Pro Forma'!$S$59-'Operating Pro Forma'!$S$62)/12)*'Debt Service'!$F9),IF($E9&gt;GP$3-1,$H9,0))</f>
        <v>0</v>
      </c>
      <c r="GQ9" s="339">
        <f>IF($I9="Percentage of Cash Flow",IF($E9&gt;GQ$3-1,(('Operating Pro Forma'!$S$59-'Operating Pro Forma'!$S$62)/12)*'Debt Service'!$F9),IF($E9&gt;GQ$3-1,$H9,0))</f>
        <v>0</v>
      </c>
      <c r="GR9" s="339">
        <f>IF($I9="Percentage of Cash Flow",IF($E9&gt;GR$3-1,(('Operating Pro Forma'!$S$59-'Operating Pro Forma'!$S$62)/12)*'Debt Service'!$F9),IF($E9&gt;GR$3-1,$H9,0))</f>
        <v>0</v>
      </c>
      <c r="GS9" s="339">
        <f>IF($I9="Percentage of Cash Flow",IF($E9&gt;GS$3-1,(('Operating Pro Forma'!$S$59-'Operating Pro Forma'!$S$62)/12)*'Debt Service'!$F9),IF($E9&gt;GS$3-1,$H9,0))</f>
        <v>0</v>
      </c>
      <c r="GT9" s="339">
        <f>IF($I9="Percentage of Cash Flow",IF($E9&gt;GT$3-1,(('Operating Pro Forma'!$S$59-'Operating Pro Forma'!$S$62)/12)*'Debt Service'!$F9),IF($E9&gt;GT$3-1,$H9,0))</f>
        <v>0</v>
      </c>
      <c r="GU9" s="339">
        <f>IF($I9="Percentage of Cash Flow",IF($E9&gt;GU$3-1,(('Operating Pro Forma'!$S$59-'Operating Pro Forma'!$S$62)/12)*'Debt Service'!$F9),IF($E9&gt;GU$3-1,$H9,0))</f>
        <v>0</v>
      </c>
      <c r="GV9" s="339">
        <f>IF($I9="Percentage of Cash Flow",IF($E9&gt;GV$3-1,(('Operating Pro Forma'!$S$59-'Operating Pro Forma'!$S$62)/12)*'Debt Service'!$F9),IF($E9&gt;GV$3-1,$H9,0))</f>
        <v>0</v>
      </c>
      <c r="GW9" s="339">
        <f>IF($I9="Percentage of Cash Flow",IF($E9&gt;GW$3-1,(('Operating Pro Forma'!$S$59-'Operating Pro Forma'!$S$62)/12)*'Debt Service'!$F9),IF($E9&gt;GW$3-1,$H9,0))</f>
        <v>0</v>
      </c>
      <c r="GX9" s="339">
        <f>IF($I9="Percentage of Cash Flow",IF($E9&gt;GX$3-1,(('Operating Pro Forma'!$S$59-'Operating Pro Forma'!$S$62)/12)*'Debt Service'!$F9),IF($E9&gt;GX$3-1,$H9,0))</f>
        <v>0</v>
      </c>
      <c r="GY9" s="338">
        <f t="shared" si="15"/>
        <v>0</v>
      </c>
      <c r="GZ9" s="339">
        <f>IF($I9="Percentage of Cash Flow",IF($E9&gt;GZ$3-1,(('Operating Pro Forma'!$T$59-'Operating Pro Forma'!$T$62)/12)*'Debt Service'!$F9),IF($E9&gt;GZ$3-1,$H9,0))</f>
        <v>0</v>
      </c>
      <c r="HA9" s="339">
        <f>IF($I9="Percentage of Cash Flow",IF($E9&gt;HA$3-1,(('Operating Pro Forma'!$T$59-'Operating Pro Forma'!$T$62)/12)*'Debt Service'!$F9),IF($E9&gt;HA$3-1,$H9,0))</f>
        <v>0</v>
      </c>
      <c r="HB9" s="339">
        <f>IF($I9="Percentage of Cash Flow",IF($E9&gt;HB$3-1,(('Operating Pro Forma'!$T$59-'Operating Pro Forma'!$T$62)/12)*'Debt Service'!$F9),IF($E9&gt;HB$3-1,$H9,0))</f>
        <v>0</v>
      </c>
      <c r="HC9" s="339">
        <f>IF($I9="Percentage of Cash Flow",IF($E9&gt;HC$3-1,(('Operating Pro Forma'!$T$59-'Operating Pro Forma'!$T$62)/12)*'Debt Service'!$F9),IF($E9&gt;HC$3-1,$H9,0))</f>
        <v>0</v>
      </c>
      <c r="HD9" s="339">
        <f>IF($I9="Percentage of Cash Flow",IF($E9&gt;HD$3-1,(('Operating Pro Forma'!$T$59-'Operating Pro Forma'!$T$62)/12)*'Debt Service'!$F9),IF($E9&gt;HD$3-1,$H9,0))</f>
        <v>0</v>
      </c>
      <c r="HE9" s="339">
        <f>IF($I9="Percentage of Cash Flow",IF($E9&gt;HE$3-1,(('Operating Pro Forma'!$T$59-'Operating Pro Forma'!$T$62)/12)*'Debt Service'!$F9),IF($E9&gt;HE$3-1,$H9,0))</f>
        <v>0</v>
      </c>
      <c r="HF9" s="339">
        <f>IF($I9="Percentage of Cash Flow",IF($E9&gt;HF$3-1,(('Operating Pro Forma'!$T$59-'Operating Pro Forma'!$T$62)/12)*'Debt Service'!$F9),IF($E9&gt;HF$3-1,$H9,0))</f>
        <v>0</v>
      </c>
      <c r="HG9" s="339">
        <f>IF($I9="Percentage of Cash Flow",IF($E9&gt;HG$3-1,(('Operating Pro Forma'!$T$59-'Operating Pro Forma'!$T$62)/12)*'Debt Service'!$F9),IF($E9&gt;HG$3-1,$H9,0))</f>
        <v>0</v>
      </c>
      <c r="HH9" s="339">
        <f>IF($I9="Percentage of Cash Flow",IF($E9&gt;HH$3-1,(('Operating Pro Forma'!$T$59-'Operating Pro Forma'!$T$62)/12)*'Debt Service'!$F9),IF($E9&gt;HH$3-1,$H9,0))</f>
        <v>0</v>
      </c>
      <c r="HI9" s="339">
        <f>IF($I9="Percentage of Cash Flow",IF($E9&gt;HI$3-1,(('Operating Pro Forma'!$T$59-'Operating Pro Forma'!$T$62)/12)*'Debt Service'!$F9),IF($E9&gt;HI$3-1,$H9,0))</f>
        <v>0</v>
      </c>
      <c r="HJ9" s="339">
        <f>IF($I9="Percentage of Cash Flow",IF($E9&gt;HJ$3-1,(('Operating Pro Forma'!$T$59-'Operating Pro Forma'!$T$62)/12)*'Debt Service'!$F9),IF($E9&gt;HJ$3-1,$H9,0))</f>
        <v>0</v>
      </c>
      <c r="HK9" s="339">
        <f>IF($I9="Percentage of Cash Flow",IF($E9&gt;HK$3-1,(('Operating Pro Forma'!$T$59-'Operating Pro Forma'!$T$62)/12)*'Debt Service'!$F9),IF($E9&gt;HK$3-1,$H9,0))</f>
        <v>0</v>
      </c>
      <c r="HL9" s="338">
        <f t="shared" si="16"/>
        <v>0</v>
      </c>
      <c r="HM9" s="339">
        <f>IF($I9="Percentage of Cash Flow",IF($E9&gt;HM$3-1,(('Operating Pro Forma'!$U$59-'Operating Pro Forma'!$U$62)/12)*'Debt Service'!$F9),IF($E9&gt;HM$3-1,$H9,0))</f>
        <v>0</v>
      </c>
      <c r="HN9" s="339">
        <f>IF($I9="Percentage of Cash Flow",IF($E9&gt;HN$3-1,(('Operating Pro Forma'!$U$59-'Operating Pro Forma'!$U$62)/12)*'Debt Service'!$F9),IF($E9&gt;HN$3-1,$H9,0))</f>
        <v>0</v>
      </c>
      <c r="HO9" s="339">
        <f>IF($I9="Percentage of Cash Flow",IF($E9&gt;HO$3-1,(('Operating Pro Forma'!$U$59-'Operating Pro Forma'!$U$62)/12)*'Debt Service'!$F9),IF($E9&gt;HO$3-1,$H9,0))</f>
        <v>0</v>
      </c>
      <c r="HP9" s="339">
        <f>IF($I9="Percentage of Cash Flow",IF($E9&gt;HP$3-1,(('Operating Pro Forma'!$U$59-'Operating Pro Forma'!$U$62)/12)*'Debt Service'!$F9),IF($E9&gt;HP$3-1,$H9,0))</f>
        <v>0</v>
      </c>
      <c r="HQ9" s="339">
        <f>IF($I9="Percentage of Cash Flow",IF($E9&gt;HQ$3-1,(('Operating Pro Forma'!$U$59-'Operating Pro Forma'!$U$62)/12)*'Debt Service'!$F9),IF($E9&gt;HQ$3-1,$H9,0))</f>
        <v>0</v>
      </c>
      <c r="HR9" s="339">
        <f>IF($I9="Percentage of Cash Flow",IF($E9&gt;HR$3-1,(('Operating Pro Forma'!$U$59-'Operating Pro Forma'!$U$62)/12)*'Debt Service'!$F9),IF($E9&gt;HR$3-1,$H9,0))</f>
        <v>0</v>
      </c>
      <c r="HS9" s="339">
        <f>IF($I9="Percentage of Cash Flow",IF($E9&gt;HS$3-1,(('Operating Pro Forma'!$U$59-'Operating Pro Forma'!$U$62)/12)*'Debt Service'!$F9),IF($E9&gt;HS$3-1,$H9,0))</f>
        <v>0</v>
      </c>
      <c r="HT9" s="339">
        <f>IF($I9="Percentage of Cash Flow",IF($E9&gt;HT$3-1,(('Operating Pro Forma'!$U$59-'Operating Pro Forma'!$U$62)/12)*'Debt Service'!$F9),IF($E9&gt;HT$3-1,$H9,0))</f>
        <v>0</v>
      </c>
      <c r="HU9" s="339">
        <f>IF($I9="Percentage of Cash Flow",IF($E9&gt;HU$3-1,(('Operating Pro Forma'!$U$59-'Operating Pro Forma'!$U$62)/12)*'Debt Service'!$F9),IF($E9&gt;HU$3-1,$H9,0))</f>
        <v>0</v>
      </c>
      <c r="HV9" s="339">
        <f>IF($I9="Percentage of Cash Flow",IF($E9&gt;HV$3-1,(('Operating Pro Forma'!$U$59-'Operating Pro Forma'!$U$62)/12)*'Debt Service'!$F9),IF($E9&gt;HV$3-1,$H9,0))</f>
        <v>0</v>
      </c>
      <c r="HW9" s="339">
        <f>IF($I9="Percentage of Cash Flow",IF($E9&gt;HW$3-1,(('Operating Pro Forma'!$U$59-'Operating Pro Forma'!$U$62)/12)*'Debt Service'!$F9),IF($E9&gt;HW$3-1,$H9,0))</f>
        <v>0</v>
      </c>
      <c r="HX9" s="339">
        <f>IF($I9="Percentage of Cash Flow",IF($E9&gt;HX$3-1,(('Operating Pro Forma'!$U$59-'Operating Pro Forma'!$U$62)/12)*'Debt Service'!$F9),IF($E9&gt;HX$3-1,$H9,0))</f>
        <v>0</v>
      </c>
      <c r="HY9" s="338">
        <f t="shared" si="17"/>
        <v>0</v>
      </c>
      <c r="HZ9" s="339">
        <f>IF($I9="Percentage of Cash Flow",IF($E9&gt;HZ$3-1,(('Operating Pro Forma'!$V$59-'Operating Pro Forma'!$V$62)/12)*'Debt Service'!$F9),IF($E9&gt;HZ$3-1,$H9,0))</f>
        <v>0</v>
      </c>
      <c r="IA9" s="339">
        <f>IF($I9="Percentage of Cash Flow",IF($E9&gt;IA$3-1,(('Operating Pro Forma'!$V$59-'Operating Pro Forma'!$V$62)/12)*'Debt Service'!$F9),IF($E9&gt;IA$3-1,$H9,0))</f>
        <v>0</v>
      </c>
      <c r="IB9" s="339">
        <f>IF($I9="Percentage of Cash Flow",IF($E9&gt;IB$3-1,(('Operating Pro Forma'!$V$59-'Operating Pro Forma'!$V$62)/12)*'Debt Service'!$F9),IF($E9&gt;IB$3-1,$H9,0))</f>
        <v>0</v>
      </c>
      <c r="IC9" s="339">
        <f>IF($I9="Percentage of Cash Flow",IF($E9&gt;IC$3-1,(('Operating Pro Forma'!$V$59-'Operating Pro Forma'!$V$62)/12)*'Debt Service'!$F9),IF($E9&gt;IC$3-1,$H9,0))</f>
        <v>0</v>
      </c>
      <c r="ID9" s="339">
        <f>IF($I9="Percentage of Cash Flow",IF($E9&gt;ID$3-1,(('Operating Pro Forma'!$V$59-'Operating Pro Forma'!$V$62)/12)*'Debt Service'!$F9),IF($E9&gt;ID$3-1,$H9,0))</f>
        <v>0</v>
      </c>
      <c r="IE9" s="339">
        <f>IF($I9="Percentage of Cash Flow",IF($E9&gt;IE$3-1,(('Operating Pro Forma'!$V$59-'Operating Pro Forma'!$V$62)/12)*'Debt Service'!$F9),IF($E9&gt;IE$3-1,$H9,0))</f>
        <v>0</v>
      </c>
      <c r="IF9" s="339">
        <f>IF($I9="Percentage of Cash Flow",IF($E9&gt;IF$3-1,(('Operating Pro Forma'!$V$59-'Operating Pro Forma'!$V$62)/12)*'Debt Service'!$F9),IF($E9&gt;IF$3-1,$H9,0))</f>
        <v>0</v>
      </c>
      <c r="IG9" s="339">
        <f>IF($I9="Percentage of Cash Flow",IF($E9&gt;IG$3-1,(('Operating Pro Forma'!$V$59-'Operating Pro Forma'!$V$62)/12)*'Debt Service'!$F9),IF($E9&gt;IG$3-1,$H9,0))</f>
        <v>0</v>
      </c>
      <c r="IH9" s="339">
        <f>IF($I9="Percentage of Cash Flow",IF($E9&gt;IH$3-1,(('Operating Pro Forma'!$V$59-'Operating Pro Forma'!$V$62)/12)*'Debt Service'!$F9),IF($E9&gt;IH$3-1,$H9,0))</f>
        <v>0</v>
      </c>
      <c r="II9" s="339">
        <f>IF($I9="Percentage of Cash Flow",IF($E9&gt;II$3-1,(('Operating Pro Forma'!$V$59-'Operating Pro Forma'!$V$62)/12)*'Debt Service'!$F9),IF($E9&gt;II$3-1,$H9,0))</f>
        <v>0</v>
      </c>
      <c r="IJ9" s="339">
        <f>IF($I9="Percentage of Cash Flow",IF($E9&gt;IJ$3-1,(('Operating Pro Forma'!$V$59-'Operating Pro Forma'!$V$62)/12)*'Debt Service'!$F9),IF($E9&gt;IJ$3-1,$H9,0))</f>
        <v>0</v>
      </c>
      <c r="IK9" s="339">
        <f>IF($I9="Percentage of Cash Flow",IF($E9&gt;IK$3-1,(('Operating Pro Forma'!$V$59-'Operating Pro Forma'!$V$62)/12)*'Debt Service'!$F9),IF($E9&gt;IK$3-1,$H9,0))</f>
        <v>0</v>
      </c>
      <c r="IL9" s="338">
        <f t="shared" si="18"/>
        <v>0</v>
      </c>
      <c r="IM9" s="339">
        <f>IF($I9="Percentage of Cash Flow",IF($E9&gt;IM$3-1,(('Operating Pro Forma'!$W$59-'Operating Pro Forma'!$W$62)/12)*'Debt Service'!$F$4),IF($E9&gt;IM$3-1,$H9,0))</f>
        <v>0</v>
      </c>
      <c r="IN9" s="339">
        <f>IF($I9="Percentage of Cash Flow",IF($E9&gt;IN$3-1,(('Operating Pro Forma'!$W$59-'Operating Pro Forma'!$W$62)/12)*'Debt Service'!$F$4),IF($E9&gt;IN$3-1,$H9,0))</f>
        <v>0</v>
      </c>
      <c r="IO9" s="339">
        <f>IF($I9="Percentage of Cash Flow",IF($E9&gt;IO$3-1,(('Operating Pro Forma'!$W$59-'Operating Pro Forma'!$W$62)/12)*'Debt Service'!$F$4),IF($E9&gt;IO$3-1,$H9,0))</f>
        <v>0</v>
      </c>
      <c r="IP9" s="339">
        <f>IF($I9="Percentage of Cash Flow",IF($E9&gt;IP$3-1,(('Operating Pro Forma'!$W$59-'Operating Pro Forma'!$W$62)/12)*'Debt Service'!$F$4),IF($E9&gt;IP$3-1,$H9,0))</f>
        <v>0</v>
      </c>
      <c r="IQ9" s="339">
        <f>IF($I9="Percentage of Cash Flow",IF($E9&gt;IQ$3-1,(('Operating Pro Forma'!$W$59-'Operating Pro Forma'!$W$62)/12)*'Debt Service'!$F$4),IF($E9&gt;IQ$3-1,$H9,0))</f>
        <v>0</v>
      </c>
      <c r="IR9" s="339">
        <f>IF($I9="Percentage of Cash Flow",IF($E9&gt;IR$3-1,(('Operating Pro Forma'!$W$59-'Operating Pro Forma'!$W$62)/12)*'Debt Service'!$F$4),IF($E9&gt;IR$3-1,$H9,0))</f>
        <v>0</v>
      </c>
      <c r="IS9" s="339">
        <f>IF($I9="Percentage of Cash Flow",IF($E9&gt;IS$3-1,(('Operating Pro Forma'!$W$59-'Operating Pro Forma'!$W$62)/12)*'Debt Service'!$F$4),IF($E9&gt;IS$3-1,$H9,0))</f>
        <v>0</v>
      </c>
      <c r="IT9" s="339">
        <f>IF($I9="Percentage of Cash Flow",IF($E9&gt;IT$3-1,(('Operating Pro Forma'!$W$59-'Operating Pro Forma'!$W$62)/12)*'Debt Service'!$F$4),IF($E9&gt;IT$3-1,$H9,0))</f>
        <v>0</v>
      </c>
      <c r="IU9" s="339">
        <f>IF($I9="Percentage of Cash Flow",IF($E9&gt;IU$3-1,(('Operating Pro Forma'!$W$59-'Operating Pro Forma'!$W$62)/12)*'Debt Service'!$F$4),IF($E9&gt;IU$3-1,$H9,0))</f>
        <v>0</v>
      </c>
      <c r="IV9" s="339">
        <f>IF($I9="Percentage of Cash Flow",IF($E9&gt;IV$3-1,(('Operating Pro Forma'!$W$59-'Operating Pro Forma'!$W$62)/12)*'Debt Service'!$F$4),IF($E9&gt;IV$3-1,$H9,0))</f>
        <v>0</v>
      </c>
      <c r="IW9" s="339">
        <f>IF($I9="Percentage of Cash Flow",IF($E9&gt;IW$3-1,(('Operating Pro Forma'!$W$59-'Operating Pro Forma'!$W$62)/12)*'Debt Service'!$F$4),IF($E9&gt;IW$3-1,$H9,0))</f>
        <v>0</v>
      </c>
      <c r="IX9" s="339">
        <f>IF($I9="Percentage of Cash Flow",IF($E9&gt;IX$3-1,(('Operating Pro Forma'!$W$59-'Operating Pro Forma'!$W$62)/12)*'Debt Service'!$F$4),IF($E9&gt;IX$3-1,$H9,0))</f>
        <v>0</v>
      </c>
      <c r="IY9" s="338">
        <f t="shared" si="19"/>
        <v>0</v>
      </c>
      <c r="IZ9" s="339">
        <f>IF($I9="Percentage of Cash Flow",IF($E9&gt;IZ$3-1,(('Operating Pro Forma'!$X$59-'Operating Pro Forma'!$X$62)/12)*'Debt Service'!$F9),IF($E9&gt;IZ$3-1,$H9,0))</f>
        <v>0</v>
      </c>
      <c r="JA9" s="339">
        <f>IF($I9="Percentage of Cash Flow",IF($E9&gt;JA$3-1,(('Operating Pro Forma'!$X$59-'Operating Pro Forma'!$X$62)/12)*'Debt Service'!$F9),IF($E9&gt;JA$3-1,$H9,0))</f>
        <v>0</v>
      </c>
      <c r="JB9" s="339">
        <f>IF($I9="Percentage of Cash Flow",IF($E9&gt;JB$3-1,(('Operating Pro Forma'!$X$59-'Operating Pro Forma'!$X$62)/12)*'Debt Service'!$F9),IF($E9&gt;JB$3-1,$H9,0))</f>
        <v>0</v>
      </c>
      <c r="JC9" s="339">
        <f>IF($I9="Percentage of Cash Flow",IF($E9&gt;JC$3-1,(('Operating Pro Forma'!$X$59-'Operating Pro Forma'!$X$62)/12)*'Debt Service'!$F9),IF($E9&gt;JC$3-1,$H9,0))</f>
        <v>0</v>
      </c>
      <c r="JD9" s="339">
        <f>IF($I9="Percentage of Cash Flow",IF($E9&gt;JD$3-1,(('Operating Pro Forma'!$X$59-'Operating Pro Forma'!$X$62)/12)*'Debt Service'!$F9),IF($E9&gt;JD$3-1,$H9,0))</f>
        <v>0</v>
      </c>
      <c r="JE9" s="339">
        <f>IF($I9="Percentage of Cash Flow",IF($E9&gt;JE$3-1,(('Operating Pro Forma'!$X$59-'Operating Pro Forma'!$X$62)/12)*'Debt Service'!$F9),IF($E9&gt;JE$3-1,$H9,0))</f>
        <v>0</v>
      </c>
      <c r="JF9" s="339">
        <f>IF($I9="Percentage of Cash Flow",IF($E9&gt;JF$3-1,(('Operating Pro Forma'!$X$59-'Operating Pro Forma'!$X$62)/12)*'Debt Service'!$F9),IF($E9&gt;JF$3-1,$H9,0))</f>
        <v>0</v>
      </c>
      <c r="JG9" s="339">
        <f>IF($I9="Percentage of Cash Flow",IF($E9&gt;JG$3-1,(('Operating Pro Forma'!$X$59-'Operating Pro Forma'!$X$62)/12)*'Debt Service'!$F9),IF($E9&gt;JG$3-1,$H9,0))</f>
        <v>0</v>
      </c>
      <c r="JH9" s="339">
        <f>IF($I9="Percentage of Cash Flow",IF($E9&gt;JH$3-1,(('Operating Pro Forma'!$X$59-'Operating Pro Forma'!$X$62)/12)*'Debt Service'!$F9),IF($E9&gt;JH$3-1,$H9,0))</f>
        <v>0</v>
      </c>
      <c r="JI9" s="339">
        <f>IF($I9="Percentage of Cash Flow",IF($E9&gt;JI$3-1,(('Operating Pro Forma'!$X$59-'Operating Pro Forma'!$X$62)/12)*'Debt Service'!$F9),IF($E9&gt;JI$3-1,$H9,0))</f>
        <v>0</v>
      </c>
      <c r="JJ9" s="339">
        <f>IF($I9="Percentage of Cash Flow",IF($E9&gt;JJ$3-1,(('Operating Pro Forma'!$X$59-'Operating Pro Forma'!$X$62)/12)*'Debt Service'!$F9),IF($E9&gt;JJ$3-1,$H9,0))</f>
        <v>0</v>
      </c>
      <c r="JK9" s="339">
        <f>IF($I9="Percentage of Cash Flow",IF($E9&gt;JK$3-1,(('Operating Pro Forma'!$X$59-'Operating Pro Forma'!$X$62)/12)*'Debt Service'!$F9),IF($E9&gt;JK$3-1,$H9,0))</f>
        <v>0</v>
      </c>
      <c r="JL9" s="338">
        <f t="shared" si="20"/>
        <v>0</v>
      </c>
      <c r="JM9" s="339">
        <f>IF($I9="Percentage of Cash Flow",IF($E9&gt;JM$3-1,(('Operating Pro Forma'!$Y$59-'Operating Pro Forma'!$Y$62)/12)*'Debt Service'!$F9),IF($E9&gt;JM$3-1,$H9,0))</f>
        <v>0</v>
      </c>
      <c r="JN9" s="339">
        <f>IF($I9="Percentage of Cash Flow",IF($E9&gt;JN$3-1,(('Operating Pro Forma'!$Y$59-'Operating Pro Forma'!$Y$62)/12)*'Debt Service'!$F9),IF($E9&gt;JN$3-1,$H9,0))</f>
        <v>0</v>
      </c>
      <c r="JO9" s="339">
        <f>IF($I9="Percentage of Cash Flow",IF($E9&gt;JO$3-1,(('Operating Pro Forma'!$Y$59-'Operating Pro Forma'!$Y$62)/12)*'Debt Service'!$F9),IF($E9&gt;JO$3-1,$H9,0))</f>
        <v>0</v>
      </c>
      <c r="JP9" s="339">
        <f>IF($I9="Percentage of Cash Flow",IF($E9&gt;JP$3-1,(('Operating Pro Forma'!$Y$59-'Operating Pro Forma'!$Y$62)/12)*'Debt Service'!$F9),IF($E9&gt;JP$3-1,$H9,0))</f>
        <v>0</v>
      </c>
      <c r="JQ9" s="339">
        <f>IF($I9="Percentage of Cash Flow",IF($E9&gt;JQ$3-1,(('Operating Pro Forma'!$Y$59-'Operating Pro Forma'!$Y$62)/12)*'Debt Service'!$F9),IF($E9&gt;JQ$3-1,$H9,0))</f>
        <v>0</v>
      </c>
      <c r="JR9" s="339">
        <f>IF($I9="Percentage of Cash Flow",IF($E9&gt;JR$3-1,(('Operating Pro Forma'!$Y$59-'Operating Pro Forma'!$Y$62)/12)*'Debt Service'!$F9),IF($E9&gt;JR$3-1,$H9,0))</f>
        <v>0</v>
      </c>
      <c r="JS9" s="339">
        <f>IF($I9="Percentage of Cash Flow",IF($E9&gt;JS$3-1,(('Operating Pro Forma'!$Y$59-'Operating Pro Forma'!$Y$62)/12)*'Debt Service'!$F9),IF($E9&gt;JS$3-1,$H9,0))</f>
        <v>0</v>
      </c>
      <c r="JT9" s="339">
        <f>IF($I9="Percentage of Cash Flow",IF($E9&gt;JT$3-1,(('Operating Pro Forma'!$Y$59-'Operating Pro Forma'!$Y$62)/12)*'Debt Service'!$F9),IF($E9&gt;JT$3-1,$H9,0))</f>
        <v>0</v>
      </c>
      <c r="JU9" s="339">
        <f>IF($I9="Percentage of Cash Flow",IF($E9&gt;JU$3-1,(('Operating Pro Forma'!$Y$59-'Operating Pro Forma'!$Y$62)/12)*'Debt Service'!$F9),IF($E9&gt;JU$3-1,$H9,0))</f>
        <v>0</v>
      </c>
      <c r="JV9" s="339">
        <f>IF($I9="Percentage of Cash Flow",IF($E9&gt;JV$3-1,(('Operating Pro Forma'!$Y$59-'Operating Pro Forma'!$Y$62)/12)*'Debt Service'!$F9),IF($E9&gt;JV$3-1,$H9,0))</f>
        <v>0</v>
      </c>
      <c r="JW9" s="339">
        <f>IF($I9="Percentage of Cash Flow",IF($E9&gt;JW$3-1,(('Operating Pro Forma'!$Y$59-'Operating Pro Forma'!$Y$62)/12)*'Debt Service'!$F9),IF($E9&gt;JW$3-1,$H9,0))</f>
        <v>0</v>
      </c>
      <c r="JX9" s="339">
        <f>IF($I9="Percentage of Cash Flow",IF($E9&gt;JX$3-1,(('Operating Pro Forma'!$Y$59-'Operating Pro Forma'!$Y$62)/12)*'Debt Service'!$F9),IF($E9&gt;JX$3-1,$H9,0))</f>
        <v>0</v>
      </c>
      <c r="JY9" s="338">
        <f t="shared" si="30"/>
        <v>0</v>
      </c>
      <c r="JZ9" s="339">
        <f>IF($I9="Percentage of Cash Flow",IF($E9&gt;JZ$3-1,(('Operating Pro Forma'!$Z$59-'Operating Pro Forma'!$Z$62)/12)*'Debt Service'!$F9),IF($E9&gt;JZ$3-1,$H9,0))</f>
        <v>0</v>
      </c>
      <c r="KA9" s="339">
        <f>IF($I9="Percentage of Cash Flow",IF($E9&gt;KA$3-1,(('Operating Pro Forma'!$Z$59-'Operating Pro Forma'!$Z$62)/12)*'Debt Service'!$F9),IF($E9&gt;KA$3-1,$H9,0))</f>
        <v>0</v>
      </c>
      <c r="KB9" s="339">
        <f>IF($I9="Percentage of Cash Flow",IF($E9&gt;KB$3-1,(('Operating Pro Forma'!$Z$59-'Operating Pro Forma'!$Z$62)/12)*'Debt Service'!$F9),IF($E9&gt;KB$3-1,$H9,0))</f>
        <v>0</v>
      </c>
      <c r="KC9" s="339">
        <f>IF($I9="Percentage of Cash Flow",IF($E9&gt;KC$3-1,(('Operating Pro Forma'!$Z$59-'Operating Pro Forma'!$Z$62)/12)*'Debt Service'!$F9),IF($E9&gt;KC$3-1,$H9,0))</f>
        <v>0</v>
      </c>
      <c r="KD9" s="339">
        <f>IF($I9="Percentage of Cash Flow",IF($E9&gt;KD$3-1,(('Operating Pro Forma'!$Z$59-'Operating Pro Forma'!$Z$62)/12)*'Debt Service'!$F9),IF($E9&gt;KD$3-1,$H9,0))</f>
        <v>0</v>
      </c>
      <c r="KE9" s="339">
        <f>IF($I9="Percentage of Cash Flow",IF($E9&gt;KE$3-1,(('Operating Pro Forma'!$Z$59-'Operating Pro Forma'!$Z$62)/12)*'Debt Service'!$F9),IF($E9&gt;KE$3-1,$H9,0))</f>
        <v>0</v>
      </c>
      <c r="KF9" s="339">
        <f>IF($I9="Percentage of Cash Flow",IF($E9&gt;KF$3-1,(('Operating Pro Forma'!$Z$59-'Operating Pro Forma'!$Z$62)/12)*'Debt Service'!$F9),IF($E9&gt;KF$3-1,$H9,0))</f>
        <v>0</v>
      </c>
      <c r="KG9" s="339">
        <f>IF($I9="Percentage of Cash Flow",IF($E9&gt;KG$3-1,(('Operating Pro Forma'!$Z$59-'Operating Pro Forma'!$Z$62)/12)*'Debt Service'!$F9),IF($E9&gt;KG$3-1,$H9,0))</f>
        <v>0</v>
      </c>
      <c r="KH9" s="339">
        <f>IF($I9="Percentage of Cash Flow",IF($E9&gt;KH$3-1,(('Operating Pro Forma'!$Z$59-'Operating Pro Forma'!$Z$62)/12)*'Debt Service'!$F9),IF($E9&gt;KH$3-1,$H9,0))</f>
        <v>0</v>
      </c>
      <c r="KI9" s="339">
        <f>IF($I9="Percentage of Cash Flow",IF($E9&gt;KI$3-1,(('Operating Pro Forma'!$Z$59-'Operating Pro Forma'!$Z$62)/12)*'Debt Service'!$F9),IF($E9&gt;KI$3-1,$H9,0))</f>
        <v>0</v>
      </c>
      <c r="KJ9" s="339">
        <f>IF($I9="Percentage of Cash Flow",IF($E9&gt;KJ$3-1,(('Operating Pro Forma'!$Z$59-'Operating Pro Forma'!$Z$62)/12)*'Debt Service'!$F9),IF($E9&gt;KJ$3-1,$H9,0))</f>
        <v>0</v>
      </c>
      <c r="KK9" s="339">
        <f>IF($I9="Percentage of Cash Flow",IF($E9&gt;KK$3-1,(('Operating Pro Forma'!$Z$59-'Operating Pro Forma'!$Z$62)/12)*'Debt Service'!$F9),IF($E9&gt;KK$3-1,$H9,0))</f>
        <v>0</v>
      </c>
      <c r="KL9" s="338">
        <f t="shared" si="21"/>
        <v>0</v>
      </c>
      <c r="KM9" s="340">
        <f>IF($I9="Percentage of Cash Flow",IF($E9&gt;KM$3-1,(('Operating Pro Forma'!$AA$59-'Operating Pro Forma'!$AA$62)/12)*'Debt Service'!$F9),IF($E9&gt;KM$3-1,$H9,0))</f>
        <v>0</v>
      </c>
      <c r="KN9" s="340">
        <f>IF($I9="Percentage of Cash Flow",IF($E9&gt;KN$3-1,(('Operating Pro Forma'!$AA$59-'Operating Pro Forma'!$AA$62)/12)*'Debt Service'!$F9),IF($E9&gt;KN$3-1,$H9,0))</f>
        <v>0</v>
      </c>
      <c r="KO9" s="340">
        <f>IF($I9="Percentage of Cash Flow",IF($E9&gt;KO$3-1,(('Operating Pro Forma'!$AA$59-'Operating Pro Forma'!$AA$62)/12)*'Debt Service'!$F9),IF($E9&gt;KO$3-1,$H9,0))</f>
        <v>0</v>
      </c>
      <c r="KP9" s="340">
        <f>IF($I9="Percentage of Cash Flow",IF($E9&gt;KP$3-1,(('Operating Pro Forma'!$AA$59-'Operating Pro Forma'!$AA$62)/12)*'Debt Service'!$F9),IF($E9&gt;KP$3-1,$H9,0))</f>
        <v>0</v>
      </c>
      <c r="KQ9" s="340">
        <f>IF($I9="Percentage of Cash Flow",IF($E9&gt;KQ$3-1,(('Operating Pro Forma'!$AA$59-'Operating Pro Forma'!$AA$62)/12)*'Debt Service'!$F9),IF($E9&gt;KQ$3-1,$H9,0))</f>
        <v>0</v>
      </c>
      <c r="KR9" s="340">
        <f>IF($I9="Percentage of Cash Flow",IF($E9&gt;KR$3-1,(('Operating Pro Forma'!$AA$59-'Operating Pro Forma'!$AA$62)/12)*'Debt Service'!$F9),IF($E9&gt;KR$3-1,$H9,0))</f>
        <v>0</v>
      </c>
      <c r="KS9" s="340">
        <f>IF($I9="Percentage of Cash Flow",IF($E9&gt;KS$3-1,(('Operating Pro Forma'!$AA$59-'Operating Pro Forma'!$AA$62)/12)*'Debt Service'!$F9),IF($E9&gt;KS$3-1,$H9,0))</f>
        <v>0</v>
      </c>
      <c r="KT9" s="340">
        <f>IF($I9="Percentage of Cash Flow",IF($E9&gt;KT$3-1,(('Operating Pro Forma'!$AA$59-'Operating Pro Forma'!$AA$62)/12)*'Debt Service'!$F9),IF($E9&gt;KT$3-1,$H9,0))</f>
        <v>0</v>
      </c>
      <c r="KU9" s="340">
        <f>IF($I9="Percentage of Cash Flow",IF($E9&gt;KU$3-1,(('Operating Pro Forma'!$AA$59-'Operating Pro Forma'!$AA$62)/12)*'Debt Service'!$F9),IF($E9&gt;KU$3-1,$H9,0))</f>
        <v>0</v>
      </c>
      <c r="KV9" s="340">
        <f>IF($I9="Percentage of Cash Flow",IF($E9&gt;KV$3-1,(('Operating Pro Forma'!$AA$59-'Operating Pro Forma'!$AA$62)/12)*'Debt Service'!$F9),IF($E9&gt;KV$3-1,$H9,0))</f>
        <v>0</v>
      </c>
      <c r="KW9" s="340">
        <f>IF($I9="Percentage of Cash Flow",IF($E9&gt;KW$3-1,(('Operating Pro Forma'!$AA$59-'Operating Pro Forma'!$AA$62)/12)*'Debt Service'!$F9),IF($E9&gt;KW$3-1,$H9,0))</f>
        <v>0</v>
      </c>
      <c r="KX9" s="340">
        <f>IF($I9="Percentage of Cash Flow",IF($E9&gt;KX$3-1,(('Operating Pro Forma'!$AA$59-'Operating Pro Forma'!$AA$62)/12)*'Debt Service'!$F9),IF($E9&gt;KX$3-1,$H9,0))</f>
        <v>0</v>
      </c>
      <c r="KY9" s="338">
        <f t="shared" si="22"/>
        <v>0</v>
      </c>
      <c r="KZ9" s="340">
        <f>IF($I9="Percentage of Cash Flow",IF($E9&gt;KZ$3-1,(('Operating Pro Forma'!$AB$59-'Operating Pro Forma'!$AB$62)/12)*'Debt Service'!$F9),IF($E9&gt;KZ$3-1,$H9,0))</f>
        <v>0</v>
      </c>
      <c r="LA9" s="340">
        <f>IF($I9="Percentage of Cash Flow",IF($E9&gt;LA$3-1,(('Operating Pro Forma'!$AB$59-'Operating Pro Forma'!$AB$62)/12)*'Debt Service'!$F9),IF($E9&gt;LA$3-1,$H9,0))</f>
        <v>0</v>
      </c>
      <c r="LB9" s="340">
        <f>IF($I9="Percentage of Cash Flow",IF($E9&gt;LB$3-1,(('Operating Pro Forma'!$AB$59-'Operating Pro Forma'!$AB$62)/12)*'Debt Service'!$F9),IF($E9&gt;LB$3-1,$H9,0))</f>
        <v>0</v>
      </c>
      <c r="LC9" s="340">
        <f>IF($I9="Percentage of Cash Flow",IF($E9&gt;LC$3-1,(('Operating Pro Forma'!$AB$59-'Operating Pro Forma'!$AB$62)/12)*'Debt Service'!$F9),IF($E9&gt;LC$3-1,$H9,0))</f>
        <v>0</v>
      </c>
      <c r="LD9" s="340">
        <f>IF($I9="Percentage of Cash Flow",IF($E9&gt;LD$3-1,(('Operating Pro Forma'!$AB$59-'Operating Pro Forma'!$AB$62)/12)*'Debt Service'!$F9),IF($E9&gt;LD$3-1,$H9,0))</f>
        <v>0</v>
      </c>
      <c r="LE9" s="340">
        <f>IF($I9="Percentage of Cash Flow",IF($E9&gt;LE$3-1,(('Operating Pro Forma'!$AB$59-'Operating Pro Forma'!$AB$62)/12)*'Debt Service'!$F9),IF($E9&gt;LE$3-1,$H9,0))</f>
        <v>0</v>
      </c>
      <c r="LF9" s="340">
        <f>IF($I9="Percentage of Cash Flow",IF($E9&gt;LF$3-1,(('Operating Pro Forma'!$AB$59-'Operating Pro Forma'!$AB$62)/12)*'Debt Service'!$F9),IF($E9&gt;LF$3-1,$H9,0))</f>
        <v>0</v>
      </c>
      <c r="LG9" s="340">
        <f>IF($I9="Percentage of Cash Flow",IF($E9&gt;LG$3-1,(('Operating Pro Forma'!$AB$59-'Operating Pro Forma'!$AB$62)/12)*'Debt Service'!$F9),IF($E9&gt;LG$3-1,$H9,0))</f>
        <v>0</v>
      </c>
      <c r="LH9" s="340">
        <f>IF($I9="Percentage of Cash Flow",IF($E9&gt;LH$3-1,(('Operating Pro Forma'!$AB$59-'Operating Pro Forma'!$AB$62)/12)*'Debt Service'!$F9),IF($E9&gt;LH$3-1,$H9,0))</f>
        <v>0</v>
      </c>
      <c r="LI9" s="340">
        <f>IF($I9="Percentage of Cash Flow",IF($E9&gt;LI$3-1,(('Operating Pro Forma'!$AB$59-'Operating Pro Forma'!$AB$62)/12)*'Debt Service'!$F9),IF($E9&gt;LI$3-1,$H9,0))</f>
        <v>0</v>
      </c>
      <c r="LJ9" s="340">
        <f>IF($I9="Percentage of Cash Flow",IF($E9&gt;LJ$3-1,(('Operating Pro Forma'!$AB$59-'Operating Pro Forma'!$AB$62)/12)*'Debt Service'!$F9),IF($E9&gt;LJ$3-1,$H9,0))</f>
        <v>0</v>
      </c>
      <c r="LK9" s="340">
        <f>IF($I9="Percentage of Cash Flow",IF($E9&gt;LK$3-1,(('Operating Pro Forma'!$AB$59-'Operating Pro Forma'!$AB$62)/12)*'Debt Service'!$F9),IF($E9&gt;LK$3-1,$H9,0))</f>
        <v>0</v>
      </c>
      <c r="LL9" s="338">
        <f t="shared" si="23"/>
        <v>0</v>
      </c>
      <c r="LM9" s="340">
        <f>IF($I9="Percentage of Cash Flow",IF($E9&gt;LM$3-1,(('Operating Pro Forma'!$AC$59-'Operating Pro Forma'!$AC$62)/12)*'Debt Service'!$F9),IF($E9&gt;LM$3-1,$H9,0))</f>
        <v>0</v>
      </c>
      <c r="LN9" s="340">
        <f>IF($I9="Percentage of Cash Flow",IF($E9&gt;LN$3-1,(('Operating Pro Forma'!$AC$59-'Operating Pro Forma'!$AC$62)/12)*'Debt Service'!$F9),IF($E9&gt;LN$3-1,$H9,0))</f>
        <v>0</v>
      </c>
      <c r="LO9" s="340">
        <f>IF($I9="Percentage of Cash Flow",IF($E9&gt;LO$3-1,(('Operating Pro Forma'!$AC$59-'Operating Pro Forma'!$AC$62)/12)*'Debt Service'!$F9),IF($E9&gt;LO$3-1,$H9,0))</f>
        <v>0</v>
      </c>
      <c r="LP9" s="340">
        <f>IF($I9="Percentage of Cash Flow",IF($E9&gt;LP$3-1,(('Operating Pro Forma'!$AC$59-'Operating Pro Forma'!$AC$62)/12)*'Debt Service'!$F9),IF($E9&gt;LP$3-1,$H9,0))</f>
        <v>0</v>
      </c>
      <c r="LQ9" s="340">
        <f>IF($I9="Percentage of Cash Flow",IF($E9&gt;LQ$3-1,(('Operating Pro Forma'!$AC$59-'Operating Pro Forma'!$AC$62)/12)*'Debt Service'!$F9),IF($E9&gt;LQ$3-1,$H9,0))</f>
        <v>0</v>
      </c>
      <c r="LR9" s="340">
        <f>IF($I9="Percentage of Cash Flow",IF($E9&gt;LR$3-1,(('Operating Pro Forma'!$AC$59-'Operating Pro Forma'!$AC$62)/12)*'Debt Service'!$F9),IF($E9&gt;LR$3-1,$H9,0))</f>
        <v>0</v>
      </c>
      <c r="LS9" s="340">
        <f>IF($I9="Percentage of Cash Flow",IF($E9&gt;LS$3-1,(('Operating Pro Forma'!$AC$59-'Operating Pro Forma'!$AC$62)/12)*'Debt Service'!$F9),IF($E9&gt;LS$3-1,$H9,0))</f>
        <v>0</v>
      </c>
      <c r="LT9" s="340">
        <f>IF($I9="Percentage of Cash Flow",IF($E9&gt;LT$3-1,(('Operating Pro Forma'!$AC$59-'Operating Pro Forma'!$AC$62)/12)*'Debt Service'!$F9),IF($E9&gt;LT$3-1,$H9,0))</f>
        <v>0</v>
      </c>
      <c r="LU9" s="340">
        <f>IF($I9="Percentage of Cash Flow",IF($E9&gt;LU$3-1,(('Operating Pro Forma'!$AC$59-'Operating Pro Forma'!$AC$62)/12)*'Debt Service'!$F9),IF($E9&gt;LU$3-1,$H9,0))</f>
        <v>0</v>
      </c>
      <c r="LV9" s="340">
        <f>IF($I9="Percentage of Cash Flow",IF($E9&gt;LV$3-1,(('Operating Pro Forma'!$AC$59-'Operating Pro Forma'!$AC$62)/12)*'Debt Service'!$F9),IF($E9&gt;LV$3-1,$H9,0))</f>
        <v>0</v>
      </c>
      <c r="LW9" s="340">
        <f>IF($I9="Percentage of Cash Flow",IF($E9&gt;LW$3-1,(('Operating Pro Forma'!$AC$59-'Operating Pro Forma'!$AC$62)/12)*'Debt Service'!$F9),IF($E9&gt;LW$3-1,$H9,0))</f>
        <v>0</v>
      </c>
      <c r="LX9" s="340">
        <f>IF($I9="Percentage of Cash Flow",IF($E9&gt;LX$3-1,(('Operating Pro Forma'!$AC$59-'Operating Pro Forma'!$AC$62)/12)*'Debt Service'!$F9),IF($E9&gt;LX$3-1,$H9,0))</f>
        <v>0</v>
      </c>
      <c r="LY9" s="338">
        <f t="shared" si="24"/>
        <v>0</v>
      </c>
      <c r="LZ9" s="340">
        <f>IF($I9="Percentage of Cash Flow",IF($E9&gt;LZ$3-1,(('Operating Pro Forma'!$AD$59-'Operating Pro Forma'!$AD$62)/12)*'Debt Service'!$F9),IF($E9&gt;LZ$3-1,$H9,0))</f>
        <v>0</v>
      </c>
      <c r="MA9" s="340">
        <f>IF($I9="Percentage of Cash Flow",IF($E9&gt;MA$3-1,(('Operating Pro Forma'!$AD$59-'Operating Pro Forma'!$AD$62)/12)*'Debt Service'!$F9),IF($E9&gt;MA$3-1,$H9,0))</f>
        <v>0</v>
      </c>
      <c r="MB9" s="340">
        <f>IF($I9="Percentage of Cash Flow",IF($E9&gt;MB$3-1,(('Operating Pro Forma'!$AD$59-'Operating Pro Forma'!$AD$62)/12)*'Debt Service'!$F9),IF($E9&gt;MB$3-1,$H9,0))</f>
        <v>0</v>
      </c>
      <c r="MC9" s="340">
        <f>IF($I9="Percentage of Cash Flow",IF($E9&gt;MC$3-1,(('Operating Pro Forma'!$AD$59-'Operating Pro Forma'!$AD$62)/12)*'Debt Service'!$F9),IF($E9&gt;MC$3-1,$H9,0))</f>
        <v>0</v>
      </c>
      <c r="MD9" s="340">
        <f>IF($I9="Percentage of Cash Flow",IF($E9&gt;MD$3-1,(('Operating Pro Forma'!$AD$59-'Operating Pro Forma'!$AD$62)/12)*'Debt Service'!$F9),IF($E9&gt;MD$3-1,$H9,0))</f>
        <v>0</v>
      </c>
      <c r="ME9" s="340">
        <f>IF($I9="Percentage of Cash Flow",IF($E9&gt;ME$3-1,(('Operating Pro Forma'!$AD$59-'Operating Pro Forma'!$AD$62)/12)*'Debt Service'!$F9),IF($E9&gt;ME$3-1,$H9,0))</f>
        <v>0</v>
      </c>
      <c r="MF9" s="340">
        <f>IF($I9="Percentage of Cash Flow",IF($E9&gt;MF$3-1,(('Operating Pro Forma'!$AD$59-'Operating Pro Forma'!$AD$62)/12)*'Debt Service'!$F9),IF($E9&gt;MF$3-1,$H9,0))</f>
        <v>0</v>
      </c>
      <c r="MG9" s="340">
        <f>IF($I9="Percentage of Cash Flow",IF($E9&gt;MG$3-1,(('Operating Pro Forma'!$AD$59-'Operating Pro Forma'!$AD$62)/12)*'Debt Service'!$F9),IF($E9&gt;MG$3-1,$H9,0))</f>
        <v>0</v>
      </c>
      <c r="MH9" s="340">
        <f>IF($I9="Percentage of Cash Flow",IF($E9&gt;MH$3-1,(('Operating Pro Forma'!$AD$59-'Operating Pro Forma'!$AD$62)/12)*'Debt Service'!$F9),IF($E9&gt;MH$3-1,$H9,0))</f>
        <v>0</v>
      </c>
      <c r="MI9" s="340">
        <f>IF($I9="Percentage of Cash Flow",IF($E9&gt;MI$3-1,(('Operating Pro Forma'!$AD$59-'Operating Pro Forma'!$AD$62)/12)*'Debt Service'!$F9),IF($E9&gt;MI$3-1,$H9,0))</f>
        <v>0</v>
      </c>
      <c r="MJ9" s="340">
        <f>IF($I9="Percentage of Cash Flow",IF($E9&gt;MJ$3-1,(('Operating Pro Forma'!$AD$59-'Operating Pro Forma'!$AD$62)/12)*'Debt Service'!$F9),IF($E9&gt;MJ$3-1,$H9,0))</f>
        <v>0</v>
      </c>
      <c r="MK9" s="340">
        <f>IF($I9="Percentage of Cash Flow",IF($E9&gt;MK$3-1,(('Operating Pro Forma'!$AD$59-'Operating Pro Forma'!$AD$62)/12)*'Debt Service'!$F9),IF($E9&gt;MK$3-1,$H9,0))</f>
        <v>0</v>
      </c>
      <c r="ML9" s="338">
        <f t="shared" si="25"/>
        <v>0</v>
      </c>
      <c r="MM9" s="340">
        <f>IF($I9="Percentage of Cash Flow",IF($E9&gt;MM$3-1,(('Operating Pro Forma'!$AE$59-'Operating Pro Forma'!$AE$62)/12)*'Debt Service'!$F9),IF($E9&gt;MM$3-1,$H9,0))</f>
        <v>0</v>
      </c>
      <c r="MN9" s="340">
        <f>IF($I9="Percentage of Cash Flow",IF($E9&gt;MN$3-1,(('Operating Pro Forma'!$AE$59-'Operating Pro Forma'!$AE$62)/12)*'Debt Service'!$F9),IF($E9&gt;MN$3-1,$H9,0))</f>
        <v>0</v>
      </c>
      <c r="MO9" s="340">
        <f>IF($I9="Percentage of Cash Flow",IF($E9&gt;MO$3-1,(('Operating Pro Forma'!$AE$59-'Operating Pro Forma'!$AE$62)/12)*'Debt Service'!$F9),IF($E9&gt;MO$3-1,$H9,0))</f>
        <v>0</v>
      </c>
      <c r="MP9" s="340">
        <f>IF($I9="Percentage of Cash Flow",IF($E9&gt;MP$3-1,(('Operating Pro Forma'!$AE$59-'Operating Pro Forma'!$AE$62)/12)*'Debt Service'!$F9),IF($E9&gt;MP$3-1,$H9,0))</f>
        <v>0</v>
      </c>
      <c r="MQ9" s="340">
        <f>IF($I9="Percentage of Cash Flow",IF($E9&gt;MQ$3-1,(('Operating Pro Forma'!$AE$59-'Operating Pro Forma'!$AE$62)/12)*'Debt Service'!$F9),IF($E9&gt;MQ$3-1,$H9,0))</f>
        <v>0</v>
      </c>
      <c r="MR9" s="340">
        <f>IF($I9="Percentage of Cash Flow",IF($E9&gt;MR$3-1,(('Operating Pro Forma'!$AE$59-'Operating Pro Forma'!$AE$62)/12)*'Debt Service'!$F9),IF($E9&gt;MR$3-1,$H9,0))</f>
        <v>0</v>
      </c>
      <c r="MS9" s="340">
        <f>IF($I9="Percentage of Cash Flow",IF($E9&gt;MS$3-1,(('Operating Pro Forma'!$AE$59-'Operating Pro Forma'!$AE$62)/12)*'Debt Service'!$F9),IF($E9&gt;MS$3-1,$H9,0))</f>
        <v>0</v>
      </c>
      <c r="MT9" s="340">
        <f>IF($I9="Percentage of Cash Flow",IF($E9&gt;MT$3-1,(('Operating Pro Forma'!$AE$59-'Operating Pro Forma'!$AE$62)/12)*'Debt Service'!$F9),IF($E9&gt;MT$3-1,$H9,0))</f>
        <v>0</v>
      </c>
      <c r="MU9" s="340">
        <f>IF($I9="Percentage of Cash Flow",IF($E9&gt;MU$3-1,(('Operating Pro Forma'!$AE$59-'Operating Pro Forma'!$AE$62)/12)*'Debt Service'!$F9),IF($E9&gt;MU$3-1,$H9,0))</f>
        <v>0</v>
      </c>
      <c r="MV9" s="340">
        <f>IF($I9="Percentage of Cash Flow",IF($E9&gt;MV$3-1,(('Operating Pro Forma'!$AE$59-'Operating Pro Forma'!$AE$62)/12)*'Debt Service'!$F9),IF($E9&gt;MV$3-1,$H9,0))</f>
        <v>0</v>
      </c>
      <c r="MW9" s="340">
        <f>IF($I9="Percentage of Cash Flow",IF($E9&gt;MW$3-1,(('Operating Pro Forma'!$AE$59-'Operating Pro Forma'!$AE$62)/12)*'Debt Service'!$F9),IF($E9&gt;MW$3-1,$H9,0))</f>
        <v>0</v>
      </c>
      <c r="MX9" s="340">
        <f>IF($I9="Percentage of Cash Flow",IF($E9&gt;MX$3-1,(('Operating Pro Forma'!$AE$59-'Operating Pro Forma'!$AE$62)/12)*'Debt Service'!$F9),IF($E9&gt;MX$3-1,$H9,0))</f>
        <v>0</v>
      </c>
      <c r="MY9" s="338">
        <f t="shared" si="26"/>
        <v>0</v>
      </c>
      <c r="MZ9" s="340">
        <f>IF($I9="Percentage of Cash Flow",IF($E9&gt;MZ$3-1,(('Operating Pro Forma'!$AF$59-'Operating Pro Forma'!$AF$62)/12)*'Debt Service'!$F9),IF($E9&gt;MZ$3-1,$H9,0))</f>
        <v>0</v>
      </c>
      <c r="NA9" s="340">
        <f>IF($I9="Percentage of Cash Flow",IF($E9&gt;NA$3-1,(('Operating Pro Forma'!$AF$59-'Operating Pro Forma'!$AF$62)/12)*'Debt Service'!$F9),IF($E9&gt;NA$3-1,$H9,0))</f>
        <v>0</v>
      </c>
      <c r="NB9" s="340">
        <f>IF($I9="Percentage of Cash Flow",IF($E9&gt;NB$3-1,(('Operating Pro Forma'!$AF$59-'Operating Pro Forma'!$AF$62)/12)*'Debt Service'!$F9),IF($E9&gt;NB$3-1,$H9,0))</f>
        <v>0</v>
      </c>
      <c r="NC9" s="340">
        <f>IF($I9="Percentage of Cash Flow",IF($E9&gt;NC$3-1,(('Operating Pro Forma'!$AF$59-'Operating Pro Forma'!$AF$62)/12)*'Debt Service'!$F9),IF($E9&gt;NC$3-1,$H9,0))</f>
        <v>0</v>
      </c>
      <c r="ND9" s="340">
        <f>IF($I9="Percentage of Cash Flow",IF($E9&gt;ND$3-1,(('Operating Pro Forma'!$AF$59-'Operating Pro Forma'!$AF$62)/12)*'Debt Service'!$F9),IF($E9&gt;ND$3-1,$H9,0))</f>
        <v>0</v>
      </c>
      <c r="NE9" s="340">
        <f>IF($I9="Percentage of Cash Flow",IF($E9&gt;NE$3-1,(('Operating Pro Forma'!$AF$59-'Operating Pro Forma'!$AF$62)/12)*'Debt Service'!$F9),IF($E9&gt;NE$3-1,$H9,0))</f>
        <v>0</v>
      </c>
      <c r="NF9" s="340">
        <f>IF($I9="Percentage of Cash Flow",IF($E9&gt;NF$3-1,(('Operating Pro Forma'!$AF$59-'Operating Pro Forma'!$AF$62)/12)*'Debt Service'!$F9),IF($E9&gt;NF$3-1,$H9,0))</f>
        <v>0</v>
      </c>
      <c r="NG9" s="340">
        <f>IF($I9="Percentage of Cash Flow",IF($E9&gt;NG$3-1,(('Operating Pro Forma'!$AF$59-'Operating Pro Forma'!$AF$62)/12)*'Debt Service'!$F9),IF($E9&gt;NG$3-1,$H9,0))</f>
        <v>0</v>
      </c>
      <c r="NH9" s="340">
        <f>IF($I9="Percentage of Cash Flow",IF($E9&gt;NH$3-1,(('Operating Pro Forma'!$AF$59-'Operating Pro Forma'!$AF$62)/12)*'Debt Service'!$F9),IF($E9&gt;NH$3-1,$H9,0))</f>
        <v>0</v>
      </c>
      <c r="NI9" s="340">
        <f>IF($I9="Percentage of Cash Flow",IF($E9&gt;NI$3-1,(('Operating Pro Forma'!$AF$59-'Operating Pro Forma'!$AF$62)/12)*'Debt Service'!$F9),IF($E9&gt;NI$3-1,$H9,0))</f>
        <v>0</v>
      </c>
      <c r="NJ9" s="340">
        <f>IF($I9="Percentage of Cash Flow",IF($E9&gt;NJ$3-1,(('Operating Pro Forma'!$AF$59-'Operating Pro Forma'!$AF$62)/12)*'Debt Service'!$F9),IF($E9&gt;NJ$3-1,$H9,0))</f>
        <v>0</v>
      </c>
      <c r="NK9" s="340">
        <f>IF($I9="Percentage of Cash Flow",IF($E9&gt;NK$3-1,(('Operating Pro Forma'!$AF$59-'Operating Pro Forma'!$AF$62)/12)*'Debt Service'!$F9),IF($E9&gt;NK$3-1,$H9,0))</f>
        <v>0</v>
      </c>
      <c r="NL9" s="338">
        <f t="shared" si="27"/>
        <v>0</v>
      </c>
      <c r="NM9" s="340">
        <f>IF($I9="Percentage of Cash Flow",IF($E9&gt;NM$3-1,(('Operating Pro Forma'!$AG$59-'Operating Pro Forma'!$AG$62)/12)*'Debt Service'!$F9),IF($E9&gt;NM$3-1,$H9,0))</f>
        <v>0</v>
      </c>
      <c r="NN9" s="340">
        <f>IF($I9="Percentage of Cash Flow",IF($E9&gt;NN$3-1,(('Operating Pro Forma'!$AG$59-'Operating Pro Forma'!$AG$62)/12)*'Debt Service'!$F9),IF($E9&gt;NN$3-1,$H9,0))</f>
        <v>0</v>
      </c>
      <c r="NO9" s="340">
        <f>IF($I9="Percentage of Cash Flow",IF($E9&gt;NO$3-1,(('Operating Pro Forma'!$AG$59-'Operating Pro Forma'!$AG$62)/12)*'Debt Service'!$F9),IF($E9&gt;NO$3-1,$H9,0))</f>
        <v>0</v>
      </c>
      <c r="NP9" s="340">
        <f>IF($I9="Percentage of Cash Flow",IF($E9&gt;NP$3-1,(('Operating Pro Forma'!$AG$59-'Operating Pro Forma'!$AG$62)/12)*'Debt Service'!$F9),IF($E9&gt;NP$3-1,$H9,0))</f>
        <v>0</v>
      </c>
      <c r="NQ9" s="340">
        <f>IF($I9="Percentage of Cash Flow",IF($E9&gt;NQ$3-1,(('Operating Pro Forma'!$AG$59-'Operating Pro Forma'!$AG$62)/12)*'Debt Service'!$F9),IF($E9&gt;NQ$3-1,$H9,0))</f>
        <v>0</v>
      </c>
      <c r="NR9" s="340">
        <f>IF($I9="Percentage of Cash Flow",IF($E9&gt;NR$3-1,(('Operating Pro Forma'!$AG$59-'Operating Pro Forma'!$AG$62)/12)*'Debt Service'!$F9),IF($E9&gt;NR$3-1,$H9,0))</f>
        <v>0</v>
      </c>
      <c r="NS9" s="340">
        <f>IF($I9="Percentage of Cash Flow",IF($E9&gt;NS$3-1,(('Operating Pro Forma'!$AG$59-'Operating Pro Forma'!$AG$62)/12)*'Debt Service'!$F9),IF($E9&gt;NS$3-1,$H9,0))</f>
        <v>0</v>
      </c>
      <c r="NT9" s="340">
        <f>IF($I9="Percentage of Cash Flow",IF($E9&gt;NT$3-1,(('Operating Pro Forma'!$AG$59-'Operating Pro Forma'!$AG$62)/12)*'Debt Service'!$F9),IF($E9&gt;NT$3-1,$H9,0))</f>
        <v>0</v>
      </c>
      <c r="NU9" s="340">
        <f>IF($I9="Percentage of Cash Flow",IF($E9&gt;NU$3-1,(('Operating Pro Forma'!$AG$59-'Operating Pro Forma'!$AG$62)/12)*'Debt Service'!$F9),IF($E9&gt;NU$3-1,$H9,0))</f>
        <v>0</v>
      </c>
      <c r="NV9" s="340">
        <f>IF($I9="Percentage of Cash Flow",IF($E9&gt;NV$3-1,(('Operating Pro Forma'!$AG$59-'Operating Pro Forma'!$AG$62)/12)*'Debt Service'!$F9),IF($E9&gt;NV$3-1,$H9,0))</f>
        <v>0</v>
      </c>
      <c r="NW9" s="340">
        <f>IF($I9="Percentage of Cash Flow",IF($E9&gt;NW$3-1,(('Operating Pro Forma'!$AG$59-'Operating Pro Forma'!$AG$62)/12)*'Debt Service'!$F9),IF($E9&gt;NW$3-1,$H9,0))</f>
        <v>0</v>
      </c>
      <c r="NX9" s="340">
        <f>IF($I9="Percentage of Cash Flow",IF($E9&gt;NX$3-1,(('Operating Pro Forma'!$AG$59-'Operating Pro Forma'!$AG$62)/12)*'Debt Service'!$F9),IF($E9&gt;NX$3-1,$H9,0))</f>
        <v>0</v>
      </c>
      <c r="NY9" s="338">
        <f t="shared" si="28"/>
        <v>0</v>
      </c>
      <c r="NZ9" s="340">
        <f>IF($I9="Percentage of Cash Flow",IF($E9&gt;NZ$3-1,(('Operating Pro Forma'!$AH$59-'Operating Pro Forma'!$AH$62)/12)*'Debt Service'!$F9),IF($E9&gt;NZ$3-1,$H9,0))</f>
        <v>0</v>
      </c>
      <c r="OA9" s="340">
        <f>IF($I9="Percentage of Cash Flow",IF($E9&gt;OA$3-1,(('Operating Pro Forma'!$AH$59-'Operating Pro Forma'!$AH$62)/12)*'Debt Service'!$F9),IF($E9&gt;OA$3-1,$H9,0))</f>
        <v>0</v>
      </c>
      <c r="OB9" s="340">
        <f>IF($I9="Percentage of Cash Flow",IF($E9&gt;OB$3-1,(('Operating Pro Forma'!$AH$59-'Operating Pro Forma'!$AH$62)/12)*'Debt Service'!$F9),IF($E9&gt;OB$3-1,$H9,0))</f>
        <v>0</v>
      </c>
      <c r="OC9" s="340">
        <f>IF($I9="Percentage of Cash Flow",IF($E9&gt;OC$3-1,(('Operating Pro Forma'!$AH$59-'Operating Pro Forma'!$AH$62)/12)*'Debt Service'!$F9),IF($E9&gt;OC$3-1,$H9,0))</f>
        <v>0</v>
      </c>
      <c r="OD9" s="340">
        <f>IF($I9="Percentage of Cash Flow",IF($E9&gt;OD$3-1,(('Operating Pro Forma'!$AH$59-'Operating Pro Forma'!$AH$62)/12)*'Debt Service'!$F9),IF($E9&gt;OD$3-1,$H9,0))</f>
        <v>0</v>
      </c>
      <c r="OE9" s="340">
        <f>IF($I9="Percentage of Cash Flow",IF($E9&gt;OE$3-1,(('Operating Pro Forma'!$AH$59-'Operating Pro Forma'!$AH$62)/12)*'Debt Service'!$F9),IF($E9&gt;OE$3-1,$H9,0))</f>
        <v>0</v>
      </c>
      <c r="OF9" s="340">
        <f>IF($I9="Percentage of Cash Flow",IF($E9&gt;OF$3-1,(('Operating Pro Forma'!$AH$59-'Operating Pro Forma'!$AH$62)/12)*'Debt Service'!$F9),IF($E9&gt;OF$3-1,$H9,0))</f>
        <v>0</v>
      </c>
      <c r="OG9" s="340">
        <f>IF($I9="Percentage of Cash Flow",IF($E9&gt;OG$3-1,(('Operating Pro Forma'!$AH$59-'Operating Pro Forma'!$AH$62)/12)*'Debt Service'!$F9),IF($E9&gt;OG$3-1,$H9,0))</f>
        <v>0</v>
      </c>
      <c r="OH9" s="340">
        <f>IF($I9="Percentage of Cash Flow",IF($E9&gt;OH$3-1,(('Operating Pro Forma'!$AH$59-'Operating Pro Forma'!$AH$62)/12)*'Debt Service'!$F9),IF($E9&gt;OH$3-1,$H9,0))</f>
        <v>0</v>
      </c>
      <c r="OI9" s="340">
        <f>IF($I9="Percentage of Cash Flow",IF($E9&gt;OI$3-1,(('Operating Pro Forma'!$AH$59-'Operating Pro Forma'!$AH$62)/12)*'Debt Service'!$F9),IF($E9&gt;OI$3-1,$H9,0))</f>
        <v>0</v>
      </c>
      <c r="OJ9" s="340">
        <f>IF($I9="Percentage of Cash Flow",IF($E9&gt;OJ$3-1,(('Operating Pro Forma'!$AH$59-'Operating Pro Forma'!$AH$62)/12)*'Debt Service'!$F9),IF($E9&gt;OJ$3-1,$H9,0))</f>
        <v>0</v>
      </c>
      <c r="OK9" s="340">
        <f>IF($I9="Percentage of Cash Flow",IF($E9&gt;OK$3-1,(('Operating Pro Forma'!$AH$59-'Operating Pro Forma'!$AH$62)/12)*'Debt Service'!$F9),IF($E9&gt;OK$3-1,$H9,0))</f>
        <v>0</v>
      </c>
      <c r="OL9" s="338">
        <f t="shared" si="29"/>
        <v>0</v>
      </c>
    </row>
    <row r="10" spans="1:402" x14ac:dyDescent="0.3">
      <c r="A10" s="229">
        <f>'Funding Sources'!A10</f>
        <v>0</v>
      </c>
      <c r="B10" s="230">
        <f>'Funding Sources'!B10:C10</f>
        <v>0</v>
      </c>
      <c r="C10" s="231">
        <f>'Funding Sources'!G10</f>
        <v>0</v>
      </c>
      <c r="D10" s="233"/>
      <c r="E10" s="234"/>
      <c r="F10" s="235"/>
      <c r="G10" s="231">
        <f t="shared" si="0"/>
        <v>0</v>
      </c>
      <c r="H10" s="233"/>
      <c r="I10" s="234"/>
      <c r="J10" s="236"/>
      <c r="M10" s="337">
        <f>IF($I10="Percentage of Cash Flow",IF($E10&gt;M$3-1,(('Operating Pro Forma'!$E$59-'Operating Pro Forma'!$E$62)/12)*'Debt Service'!$F10),IF($E10&gt;M$3-1,$H10,0))</f>
        <v>0</v>
      </c>
      <c r="N10" s="337">
        <f>IF($I10="Percentage of Cash Flow",IF($E10&gt;N$3-1,(('Operating Pro Forma'!$E$59-'Operating Pro Forma'!$E$62)/12)*'Debt Service'!$F10),IF($E10&gt;N$3-1,$H10,0))</f>
        <v>0</v>
      </c>
      <c r="O10" s="337">
        <f>IF($I10="Percentage of Cash Flow",IF($E10&gt;O$3-1,(('Operating Pro Forma'!$E$59-'Operating Pro Forma'!$E$62)/12)*'Debt Service'!$F10),IF($E10&gt;O$3-1,$H10,0))</f>
        <v>0</v>
      </c>
      <c r="P10" s="337">
        <f>IF($I10="Percentage of Cash Flow",IF($E10&gt;P$3-1,(('Operating Pro Forma'!$E$59-'Operating Pro Forma'!$E$62)/12)*'Debt Service'!$F10),IF($E10&gt;P$3-1,$H10,0))</f>
        <v>0</v>
      </c>
      <c r="Q10" s="337">
        <f>IF($I10="Percentage of Cash Flow",IF($E10&gt;Q$3-1,(('Operating Pro Forma'!$E$59-'Operating Pro Forma'!$E$62)/12)*'Debt Service'!$F10),IF($E10&gt;Q$3-1,$H10,0))</f>
        <v>0</v>
      </c>
      <c r="R10" s="337">
        <f>IF($I10="Percentage of Cash Flow",IF($E10&gt;R$3-1,(('Operating Pro Forma'!$E$59-'Operating Pro Forma'!$E$62)/12)*'Debt Service'!$F10),IF($E10&gt;R$3-1,$H10,0))</f>
        <v>0</v>
      </c>
      <c r="S10" s="337">
        <f>IF($I10="Percentage of Cash Flow",IF($E10&gt;S$3-1,(('Operating Pro Forma'!$E$59-'Operating Pro Forma'!$E$62)/12)*'Debt Service'!$F10),IF($E10&gt;S$3-1,$H10,0))</f>
        <v>0</v>
      </c>
      <c r="T10" s="337">
        <f>IF($I10="Percentage of Cash Flow",IF($E10&gt;T$3-1,(('Operating Pro Forma'!$E$59-'Operating Pro Forma'!$E$62)/12)*'Debt Service'!$F10),IF($E10&gt;T$3-1,$H10,0))</f>
        <v>0</v>
      </c>
      <c r="U10" s="337">
        <f>IF($I10="Percentage of Cash Flow",IF($E10&gt;U$3-1,(('Operating Pro Forma'!$E$59-'Operating Pro Forma'!$E$62)/12)*'Debt Service'!$F10),IF($E10&gt;U$3-1,$H10,0))</f>
        <v>0</v>
      </c>
      <c r="V10" s="337">
        <f>IF($I10="Percentage of Cash Flow",IF($E10&gt;V$3-1,(('Operating Pro Forma'!$E$59-'Operating Pro Forma'!$E$62)/12)*'Debt Service'!$F10),IF($E10&gt;V$3-1,$H10,0))</f>
        <v>0</v>
      </c>
      <c r="W10" s="337">
        <f>IF($I10="Percentage of Cash Flow",IF($E10&gt;W$3-1,(('Operating Pro Forma'!$E$59-'Operating Pro Forma'!$E$62)/12)*'Debt Service'!$F10),IF($E10&gt;W$3-1,$H10,0))</f>
        <v>0</v>
      </c>
      <c r="X10" s="337">
        <f>IF($I10="Percentage of Cash Flow",IF($E10&gt;X$3-1,(('Operating Pro Forma'!$E$59-'Operating Pro Forma'!$E$62)/12)*'Debt Service'!$F10),IF($E10&gt;X$3-1,$H10,0))</f>
        <v>0</v>
      </c>
      <c r="Y10" s="338">
        <f t="shared" si="1"/>
        <v>0</v>
      </c>
      <c r="Z10" s="339">
        <f>IF($I10="Percentage of Cash Flow",IF($E10&gt;Z$3-1,(('Operating Pro Forma'!$F$59-'Operating Pro Forma'!$F$62)/12)*'Debt Service'!$F10),IF($E10&gt;Z$3-1,$H10,0))</f>
        <v>0</v>
      </c>
      <c r="AA10" s="339">
        <f>IF($I10="Percentage of Cash Flow",IF($E10&gt;AA$3-1,(('Operating Pro Forma'!$F$59-'Operating Pro Forma'!$F$62)/12)*'Debt Service'!$F10),IF($E10&gt;AA$3-1,$H10,0))</f>
        <v>0</v>
      </c>
      <c r="AB10" s="339">
        <f>IF($I10="Percentage of Cash Flow",IF($E10&gt;AB$3-1,(('Operating Pro Forma'!$F$59-'Operating Pro Forma'!$F$62)/12)*'Debt Service'!$F10),IF($E10&gt;AB$3-1,$H10,0))</f>
        <v>0</v>
      </c>
      <c r="AC10" s="339">
        <f>IF($I10="Percentage of Cash Flow",IF($E10&gt;AC$3-1,(('Operating Pro Forma'!$F$59-'Operating Pro Forma'!$F$62)/12)*'Debt Service'!$F10),IF($E10&gt;AC$3-1,$H10,0))</f>
        <v>0</v>
      </c>
      <c r="AD10" s="339">
        <f>IF($I10="Percentage of Cash Flow",IF($E10&gt;AD$3-1,(('Operating Pro Forma'!$F$59-'Operating Pro Forma'!$F$62)/12)*'Debt Service'!$F10),IF($E10&gt;AD$3-1,$H10,0))</f>
        <v>0</v>
      </c>
      <c r="AE10" s="339">
        <f>IF($I10="Percentage of Cash Flow",IF($E10&gt;AE$3-1,(('Operating Pro Forma'!$F$59-'Operating Pro Forma'!$F$62)/12)*'Debt Service'!$F10),IF($E10&gt;AE$3-1,$H10,0))</f>
        <v>0</v>
      </c>
      <c r="AF10" s="339">
        <f>IF($I10="Percentage of Cash Flow",IF($E10&gt;AF$3-1,(('Operating Pro Forma'!$F$59-'Operating Pro Forma'!$F$62)/12)*'Debt Service'!$F10),IF($E10&gt;AF$3-1,$H10,0))</f>
        <v>0</v>
      </c>
      <c r="AG10" s="339">
        <f>IF($I10="Percentage of Cash Flow",IF($E10&gt;AG$3-1,(('Operating Pro Forma'!$F$59-'Operating Pro Forma'!$F$62)/12)*'Debt Service'!$F10),IF($E10&gt;AG$3-1,$H10,0))</f>
        <v>0</v>
      </c>
      <c r="AH10" s="339">
        <f>IF($I10="Percentage of Cash Flow",IF($E10&gt;AH$3-1,(('Operating Pro Forma'!$F$59-'Operating Pro Forma'!$F$62)/12)*'Debt Service'!$F10),IF($E10&gt;AH$3-1,$H10,0))</f>
        <v>0</v>
      </c>
      <c r="AI10" s="339">
        <f>IF($I10="Percentage of Cash Flow",IF($E10&gt;AI$3-1,(('Operating Pro Forma'!$F$59-'Operating Pro Forma'!$F$62)/12)*'Debt Service'!$F10),IF($E10&gt;AI$3-1,$H10,0))</f>
        <v>0</v>
      </c>
      <c r="AJ10" s="339">
        <f>IF($I10="Percentage of Cash Flow",IF($E10&gt;AJ$3-1,(('Operating Pro Forma'!$F$59-'Operating Pro Forma'!$F$62)/12)*'Debt Service'!$F10),IF($E10&gt;AJ$3-1,$H10,0))</f>
        <v>0</v>
      </c>
      <c r="AK10" s="339">
        <f>IF($I10="Percentage of Cash Flow",IF($E10&gt;AK$3-1,(('Operating Pro Forma'!$F$59-'Operating Pro Forma'!$F$62)/12)*'Debt Service'!$F10),IF($E10&gt;AK$3-1,$H10,0))</f>
        <v>0</v>
      </c>
      <c r="AL10" s="338">
        <f t="shared" si="2"/>
        <v>0</v>
      </c>
      <c r="AM10" s="339">
        <f>IF($I10="Percentage of Cash Flow",IF($E10&gt;AM$3-1,(('Operating Pro Forma'!$G$59-'Operating Pro Forma'!$G$62)/12)*'Debt Service'!$F10),IF($E10&gt;AM$3-1,$H10,0))</f>
        <v>0</v>
      </c>
      <c r="AN10" s="339">
        <f>IF($I10="Percentage of Cash Flow",IF($E10&gt;AN$3-1,(('Operating Pro Forma'!$G$59-'Operating Pro Forma'!$G$62)/12)*'Debt Service'!$F10),IF($E10&gt;AN$3-1,$H10,0))</f>
        <v>0</v>
      </c>
      <c r="AO10" s="339">
        <f>IF($I10="Percentage of Cash Flow",IF($E10&gt;AO$3-1,(('Operating Pro Forma'!$G$59-'Operating Pro Forma'!$G$62)/12)*'Debt Service'!$F10),IF($E10&gt;AO$3-1,$H10,0))</f>
        <v>0</v>
      </c>
      <c r="AP10" s="339">
        <f>IF($I10="Percentage of Cash Flow",IF($E10&gt;AP$3-1,(('Operating Pro Forma'!$G$59-'Operating Pro Forma'!$G$62)/12)*'Debt Service'!$F10),IF($E10&gt;AP$3-1,$H10,0))</f>
        <v>0</v>
      </c>
      <c r="AQ10" s="339">
        <f>IF($I10="Percentage of Cash Flow",IF($E10&gt;AQ$3-1,(('Operating Pro Forma'!$G$59-'Operating Pro Forma'!$G$62)/12)*'Debt Service'!$F10),IF($E10&gt;AQ$3-1,$H10,0))</f>
        <v>0</v>
      </c>
      <c r="AR10" s="339">
        <f>IF($I10="Percentage of Cash Flow",IF($E10&gt;AR$3-1,(('Operating Pro Forma'!$G$59-'Operating Pro Forma'!$G$62)/12)*'Debt Service'!$F10),IF($E10&gt;AR$3-1,$H10,0))</f>
        <v>0</v>
      </c>
      <c r="AS10" s="339">
        <f>IF($I10="Percentage of Cash Flow",IF($E10&gt;AS$3-1,(('Operating Pro Forma'!$G$59-'Operating Pro Forma'!$G$62)/12)*'Debt Service'!$F10),IF($E10&gt;AS$3-1,$H10,0))</f>
        <v>0</v>
      </c>
      <c r="AT10" s="339">
        <f>IF($I10="Percentage of Cash Flow",IF($E10&gt;AT$3-1,(('Operating Pro Forma'!$G$59-'Operating Pro Forma'!$G$62)/12)*'Debt Service'!$F10),IF($E10&gt;AT$3-1,$H10,0))</f>
        <v>0</v>
      </c>
      <c r="AU10" s="339">
        <f>IF($I10="Percentage of Cash Flow",IF($E10&gt;AU$3-1,(('Operating Pro Forma'!$G$59-'Operating Pro Forma'!$G$62)/12)*'Debt Service'!$F10),IF($E10&gt;AU$3-1,$H10,0))</f>
        <v>0</v>
      </c>
      <c r="AV10" s="339">
        <f>IF($I10="Percentage of Cash Flow",IF($E10&gt;AV$3-1,(('Operating Pro Forma'!$G$59-'Operating Pro Forma'!$G$62)/12)*'Debt Service'!$F10),IF($E10&gt;AV$3-1,$H10,0))</f>
        <v>0</v>
      </c>
      <c r="AW10" s="339">
        <f>IF($I10="Percentage of Cash Flow",IF($E10&gt;AW$3-1,(('Operating Pro Forma'!$G$59-'Operating Pro Forma'!$G$62)/12)*'Debt Service'!$F10),IF($E10&gt;AW$3-1,$H10,0))</f>
        <v>0</v>
      </c>
      <c r="AX10" s="339">
        <f>IF($I10="Percentage of Cash Flow",IF($E10&gt;AX$3-1,(('Operating Pro Forma'!$G$59-'Operating Pro Forma'!$G$62)/12)*'Debt Service'!$F10),IF($E10&gt;AX$3-1,$H10,0))</f>
        <v>0</v>
      </c>
      <c r="AY10" s="338">
        <f t="shared" si="3"/>
        <v>0</v>
      </c>
      <c r="AZ10" s="339">
        <f>IF($I10="Percentage of Cash Flow",IF($E10&gt;AZ$3-1,(('Operating Pro Forma'!$H$59-'Operating Pro Forma'!$H$62)/12)*'Debt Service'!$F10),IF($E10&gt;AZ$3-1,$H10,0))</f>
        <v>0</v>
      </c>
      <c r="BA10" s="339">
        <f>IF($I10="Percentage of Cash Flow",IF($E10&gt;BA$3-1,(('Operating Pro Forma'!$H$59-'Operating Pro Forma'!$H$62)/12)*'Debt Service'!$F10),IF($E10&gt;BA$3-1,$H10,0))</f>
        <v>0</v>
      </c>
      <c r="BB10" s="339">
        <f>IF($I10="Percentage of Cash Flow",IF($E10&gt;BB$3-1,(('Operating Pro Forma'!$H$59-'Operating Pro Forma'!$H$62)/12)*'Debt Service'!$F10),IF($E10&gt;BB$3-1,$H10,0))</f>
        <v>0</v>
      </c>
      <c r="BC10" s="339">
        <f>IF($I10="Percentage of Cash Flow",IF($E10&gt;BC$3-1,(('Operating Pro Forma'!$H$59-'Operating Pro Forma'!$H$62)/12)*'Debt Service'!$F10),IF($E10&gt;BC$3-1,$H10,0))</f>
        <v>0</v>
      </c>
      <c r="BD10" s="339">
        <f>IF($I10="Percentage of Cash Flow",IF($E10&gt;BD$3-1,(('Operating Pro Forma'!$H$59-'Operating Pro Forma'!$H$62)/12)*'Debt Service'!$F10),IF($E10&gt;BD$3-1,$H10,0))</f>
        <v>0</v>
      </c>
      <c r="BE10" s="339">
        <f>IF($I10="Percentage of Cash Flow",IF($E10&gt;BE$3-1,(('Operating Pro Forma'!$H$59-'Operating Pro Forma'!$H$62)/12)*'Debt Service'!$F10),IF($E10&gt;BE$3-1,$H10,0))</f>
        <v>0</v>
      </c>
      <c r="BF10" s="339">
        <f>IF($I10="Percentage of Cash Flow",IF($E10&gt;BF$3-1,(('Operating Pro Forma'!$H$59-'Operating Pro Forma'!$H$62)/12)*'Debt Service'!$F10),IF($E10&gt;BF$3-1,$H10,0))</f>
        <v>0</v>
      </c>
      <c r="BG10" s="339">
        <f>IF($I10="Percentage of Cash Flow",IF($E10&gt;BG$3-1,(('Operating Pro Forma'!$H$59-'Operating Pro Forma'!$H$62)/12)*'Debt Service'!$F10),IF($E10&gt;BG$3-1,$H10,0))</f>
        <v>0</v>
      </c>
      <c r="BH10" s="339">
        <f>IF($I10="Percentage of Cash Flow",IF($E10&gt;BH$3-1,(('Operating Pro Forma'!$H$59-'Operating Pro Forma'!$H$62)/12)*'Debt Service'!$F10),IF($E10&gt;BH$3-1,$H10,0))</f>
        <v>0</v>
      </c>
      <c r="BI10" s="339">
        <f>IF($I10="Percentage of Cash Flow",IF($E10&gt;BI$3-1,(('Operating Pro Forma'!$H$59-'Operating Pro Forma'!$H$62)/12)*'Debt Service'!$F10),IF($E10&gt;BI$3-1,$H10,0))</f>
        <v>0</v>
      </c>
      <c r="BJ10" s="339">
        <f>IF($I10="Percentage of Cash Flow",IF($E10&gt;BJ$3-1,(('Operating Pro Forma'!$H$59-'Operating Pro Forma'!$H$62)/12)*'Debt Service'!$F10),IF($E10&gt;BJ$3-1,$H10,0))</f>
        <v>0</v>
      </c>
      <c r="BK10" s="339">
        <f>IF($I10="Percentage of Cash Flow",IF($E10&gt;BK$3-1,(('Operating Pro Forma'!$H$59-'Operating Pro Forma'!$H$62)/12)*'Debt Service'!$F10),IF($E10&gt;BK$3-1,$H10,0))</f>
        <v>0</v>
      </c>
      <c r="BL10" s="338">
        <f t="shared" si="4"/>
        <v>0</v>
      </c>
      <c r="BM10" s="339">
        <f>IF($I10="Percentage of Cash Flow",IF($E10&gt;BM$3-1,(('Operating Pro Forma'!$I$59-'Operating Pro Forma'!$I$62)/12)*'Debt Service'!$F10),IF($E10&gt;BM$3-1,$H10,0))</f>
        <v>0</v>
      </c>
      <c r="BN10" s="339">
        <f>IF($I10="Percentage of Cash Flow",IF($E10&gt;BN$3-1,(('Operating Pro Forma'!$I$59-'Operating Pro Forma'!$I$62)/12)*'Debt Service'!$F10),IF($E10&gt;BN$3-1,$H10,0))</f>
        <v>0</v>
      </c>
      <c r="BO10" s="339">
        <f>IF($I10="Percentage of Cash Flow",IF($E10&gt;BO$3-1,(('Operating Pro Forma'!$I$59-'Operating Pro Forma'!$I$62)/12)*'Debt Service'!$F10),IF($E10&gt;BO$3-1,$H10,0))</f>
        <v>0</v>
      </c>
      <c r="BP10" s="339">
        <f>IF($I10="Percentage of Cash Flow",IF($E10&gt;BP$3-1,(('Operating Pro Forma'!$I$59-'Operating Pro Forma'!$I$62)/12)*'Debt Service'!$F10),IF($E10&gt;BP$3-1,$H10,0))</f>
        <v>0</v>
      </c>
      <c r="BQ10" s="339">
        <f>IF($I10="Percentage of Cash Flow",IF($E10&gt;BQ$3-1,(('Operating Pro Forma'!$I$59-'Operating Pro Forma'!$I$62)/12)*'Debt Service'!$F10),IF($E10&gt;BQ$3-1,$H10,0))</f>
        <v>0</v>
      </c>
      <c r="BR10" s="339">
        <f>IF($I10="Percentage of Cash Flow",IF($E10&gt;BR$3-1,(('Operating Pro Forma'!$I$59-'Operating Pro Forma'!$I$62)/12)*'Debt Service'!$F10),IF($E10&gt;BR$3-1,$H10,0))</f>
        <v>0</v>
      </c>
      <c r="BS10" s="339">
        <f>IF($I10="Percentage of Cash Flow",IF($E10&gt;BS$3-1,(('Operating Pro Forma'!$I$59-'Operating Pro Forma'!$I$62)/12)*'Debt Service'!$F10),IF($E10&gt;BS$3-1,$H10,0))</f>
        <v>0</v>
      </c>
      <c r="BT10" s="339">
        <f>IF($I10="Percentage of Cash Flow",IF($E10&gt;BT$3-1,(('Operating Pro Forma'!$I$59-'Operating Pro Forma'!$I$62)/12)*'Debt Service'!$F10),IF($E10&gt;BT$3-1,$H10,0))</f>
        <v>0</v>
      </c>
      <c r="BU10" s="339">
        <f>IF($I10="Percentage of Cash Flow",IF($E10&gt;BU$3-1,(('Operating Pro Forma'!$I$59-'Operating Pro Forma'!$I$62)/12)*'Debt Service'!$F10),IF($E10&gt;BU$3-1,$H10,0))</f>
        <v>0</v>
      </c>
      <c r="BV10" s="339">
        <f>IF($I10="Percentage of Cash Flow",IF($E10&gt;BV$3-1,(('Operating Pro Forma'!$I$59-'Operating Pro Forma'!$I$62)/12)*'Debt Service'!$F10),IF($E10&gt;BV$3-1,$H10,0))</f>
        <v>0</v>
      </c>
      <c r="BW10" s="339">
        <f>IF($I10="Percentage of Cash Flow",IF($E10&gt;BW$3-1,(('Operating Pro Forma'!$I$59-'Operating Pro Forma'!$I$62)/12)*'Debt Service'!$F10),IF($E10&gt;BW$3-1,$H10,0))</f>
        <v>0</v>
      </c>
      <c r="BX10" s="339">
        <f>IF($I10="Percentage of Cash Flow",IF($E10&gt;BX$3-1,(('Operating Pro Forma'!$I$59-'Operating Pro Forma'!$I$62)/12)*'Debt Service'!$F10),IF($E10&gt;BX$3-1,$H10,0))</f>
        <v>0</v>
      </c>
      <c r="BY10" s="338">
        <f t="shared" si="5"/>
        <v>0</v>
      </c>
      <c r="BZ10" s="339">
        <f>IF($I10="Percentage of Cash Flow",IF($E10&gt;BZ$3-1,(('Operating Pro Forma'!$J$59-'Operating Pro Forma'!$J$62)/12)*'Debt Service'!$F10),IF($E10&gt;BZ$3-1,$H10,0))</f>
        <v>0</v>
      </c>
      <c r="CA10" s="339">
        <f>IF($I10="Percentage of Cash Flow",IF($E10&gt;CA$3-1,(('Operating Pro Forma'!$J$59-'Operating Pro Forma'!$J$62)/12)*'Debt Service'!$F10),IF($E10&gt;CA$3-1,$H10,0))</f>
        <v>0</v>
      </c>
      <c r="CB10" s="339">
        <f>IF($I10="Percentage of Cash Flow",IF($E10&gt;CB$3-1,(('Operating Pro Forma'!$J$59-'Operating Pro Forma'!$J$62)/12)*'Debt Service'!$F10),IF($E10&gt;CB$3-1,$H10,0))</f>
        <v>0</v>
      </c>
      <c r="CC10" s="339">
        <f>IF($I10="Percentage of Cash Flow",IF($E10&gt;CC$3-1,(('Operating Pro Forma'!$J$59-'Operating Pro Forma'!$J$62)/12)*'Debt Service'!$F10),IF($E10&gt;CC$3-1,$H10,0))</f>
        <v>0</v>
      </c>
      <c r="CD10" s="339">
        <f>IF($I10="Percentage of Cash Flow",IF($E10&gt;CD$3-1,(('Operating Pro Forma'!$J$59-'Operating Pro Forma'!$J$62)/12)*'Debt Service'!$F10),IF($E10&gt;CD$3-1,$H10,0))</f>
        <v>0</v>
      </c>
      <c r="CE10" s="339">
        <f>IF($I10="Percentage of Cash Flow",IF($E10&gt;CE$3-1,(('Operating Pro Forma'!$J$59-'Operating Pro Forma'!$J$62)/12)*'Debt Service'!$F10),IF($E10&gt;CE$3-1,$H10,0))</f>
        <v>0</v>
      </c>
      <c r="CF10" s="339">
        <f>IF($I10="Percentage of Cash Flow",IF($E10&gt;CF$3-1,(('Operating Pro Forma'!$J$59-'Operating Pro Forma'!$J$62)/12)*'Debt Service'!$F10),IF($E10&gt;CF$3-1,$H10,0))</f>
        <v>0</v>
      </c>
      <c r="CG10" s="339">
        <f>IF($I10="Percentage of Cash Flow",IF($E10&gt;CG$3-1,(('Operating Pro Forma'!$J$59-'Operating Pro Forma'!$J$62)/12)*'Debt Service'!$F10),IF($E10&gt;CG$3-1,$H10,0))</f>
        <v>0</v>
      </c>
      <c r="CH10" s="339">
        <f>IF($I10="Percentage of Cash Flow",IF($E10&gt;CH$3-1,(('Operating Pro Forma'!$J$59-'Operating Pro Forma'!$J$62)/12)*'Debt Service'!$F10),IF($E10&gt;CH$3-1,$H10,0))</f>
        <v>0</v>
      </c>
      <c r="CI10" s="339">
        <f>IF($I10="Percentage of Cash Flow",IF($E10&gt;CI$3-1,(('Operating Pro Forma'!$J$59-'Operating Pro Forma'!$J$62)/12)*'Debt Service'!$F10),IF($E10&gt;CI$3-1,$H10,0))</f>
        <v>0</v>
      </c>
      <c r="CJ10" s="339">
        <f>IF($I10="Percentage of Cash Flow",IF($E10&gt;CJ$3-1,(('Operating Pro Forma'!$J$59-'Operating Pro Forma'!$J$62)/12)*'Debt Service'!$F10),IF($E10&gt;CJ$3-1,$H10,0))</f>
        <v>0</v>
      </c>
      <c r="CK10" s="339">
        <f>IF($I10="Percentage of Cash Flow",IF($E10&gt;CK$3-1,(('Operating Pro Forma'!$J$59-'Operating Pro Forma'!$J$62)/12)*'Debt Service'!$F10),IF($E10&gt;CK$3-1,$H10,0))</f>
        <v>0</v>
      </c>
      <c r="CL10" s="338">
        <f t="shared" si="6"/>
        <v>0</v>
      </c>
      <c r="CM10" s="339">
        <f>IF($I10="Percentage of Cash Flow",IF($E10&gt;CM$3-1,(('Operating Pro Forma'!$K$59-'Operating Pro Forma'!$K$62)/12)*'Debt Service'!$F10),IF($E10&gt;CM$3-1,$H10,0))</f>
        <v>0</v>
      </c>
      <c r="CN10" s="339">
        <f>IF($I10="Percentage of Cash Flow",IF($E10&gt;CN$3-1,(('Operating Pro Forma'!$K$59-'Operating Pro Forma'!$K$62)/12)*'Debt Service'!$F10),IF($E10&gt;CN$3-1,$H10,0))</f>
        <v>0</v>
      </c>
      <c r="CO10" s="339">
        <f>IF($I10="Percentage of Cash Flow",IF($E10&gt;CO$3-1,(('Operating Pro Forma'!$K$59-'Operating Pro Forma'!$K$62)/12)*'Debt Service'!$F10),IF($E10&gt;CO$3-1,$H10,0))</f>
        <v>0</v>
      </c>
      <c r="CP10" s="339">
        <f>IF($I10="Percentage of Cash Flow",IF($E10&gt;CP$3-1,(('Operating Pro Forma'!$K$59-'Operating Pro Forma'!$K$62)/12)*'Debt Service'!$F10),IF($E10&gt;CP$3-1,$H10,0))</f>
        <v>0</v>
      </c>
      <c r="CQ10" s="339">
        <f>IF($I10="Percentage of Cash Flow",IF($E10&gt;CQ$3-1,(('Operating Pro Forma'!$K$59-'Operating Pro Forma'!$K$62)/12)*'Debt Service'!$F10),IF($E10&gt;CQ$3-1,$H10,0))</f>
        <v>0</v>
      </c>
      <c r="CR10" s="339">
        <f>IF($I10="Percentage of Cash Flow",IF($E10&gt;CR$3-1,(('Operating Pro Forma'!$K$59-'Operating Pro Forma'!$K$62)/12)*'Debt Service'!$F10),IF($E10&gt;CR$3-1,$H10,0))</f>
        <v>0</v>
      </c>
      <c r="CS10" s="339">
        <f>IF($I10="Percentage of Cash Flow",IF($E10&gt;CS$3-1,(('Operating Pro Forma'!$K$59-'Operating Pro Forma'!$K$62)/12)*'Debt Service'!$F10),IF($E10&gt;CS$3-1,$H10,0))</f>
        <v>0</v>
      </c>
      <c r="CT10" s="339">
        <f>IF($I10="Percentage of Cash Flow",IF($E10&gt;CT$3-1,(('Operating Pro Forma'!$K$59-'Operating Pro Forma'!$K$62)/12)*'Debt Service'!$F10),IF($E10&gt;CT$3-1,$H10,0))</f>
        <v>0</v>
      </c>
      <c r="CU10" s="339">
        <f>IF($I10="Percentage of Cash Flow",IF($E10&gt;CU$3-1,(('Operating Pro Forma'!$K$59-'Operating Pro Forma'!$K$62)/12)*'Debt Service'!$F10),IF($E10&gt;CU$3-1,$H10,0))</f>
        <v>0</v>
      </c>
      <c r="CV10" s="339">
        <f>IF($I10="Percentage of Cash Flow",IF($E10&gt;CV$3-1,(('Operating Pro Forma'!$K$59-'Operating Pro Forma'!$K$62)/12)*'Debt Service'!$F10),IF($E10&gt;CV$3-1,$H10,0))</f>
        <v>0</v>
      </c>
      <c r="CW10" s="339">
        <f>IF($I10="Percentage of Cash Flow",IF($E10&gt;CW$3-1,(('Operating Pro Forma'!$K$59-'Operating Pro Forma'!$K$62)/12)*'Debt Service'!$F10),IF($E10&gt;CW$3-1,$H10,0))</f>
        <v>0</v>
      </c>
      <c r="CX10" s="339">
        <f>IF($I10="Percentage of Cash Flow",IF($E10&gt;CX$3-1,(('Operating Pro Forma'!$K$59-'Operating Pro Forma'!$K$62)/12)*'Debt Service'!$F10),IF($E10&gt;CX$3-1,$H10,0))</f>
        <v>0</v>
      </c>
      <c r="CY10" s="338">
        <f t="shared" si="7"/>
        <v>0</v>
      </c>
      <c r="CZ10" s="339">
        <f>IF($I10="Percentage of Cash Flow",IF($E10&gt;CZ$3-1,(('Operating Pro Forma'!$L$59-'Operating Pro Forma'!$L$62)/12)*'Debt Service'!$F10),IF($E10&gt;CZ$3-1,$H10,0))</f>
        <v>0</v>
      </c>
      <c r="DA10" s="339">
        <f>IF($I10="Percentage of Cash Flow",IF($E10&gt;DA$3-1,(('Operating Pro Forma'!$L$59-'Operating Pro Forma'!$L$62)/12)*'Debt Service'!$F10),IF($E10&gt;DA$3-1,$H10,0))</f>
        <v>0</v>
      </c>
      <c r="DB10" s="339">
        <f>IF($I10="Percentage of Cash Flow",IF($E10&gt;DB$3-1,(('Operating Pro Forma'!$L$59-'Operating Pro Forma'!$L$62)/12)*'Debt Service'!$F10),IF($E10&gt;DB$3-1,$H10,0))</f>
        <v>0</v>
      </c>
      <c r="DC10" s="339">
        <f>IF($I10="Percentage of Cash Flow",IF($E10&gt;DC$3-1,(('Operating Pro Forma'!$L$59-'Operating Pro Forma'!$L$62)/12)*'Debt Service'!$F10),IF($E10&gt;DC$3-1,$H10,0))</f>
        <v>0</v>
      </c>
      <c r="DD10" s="339">
        <f>IF($I10="Percentage of Cash Flow",IF($E10&gt;DD$3-1,(('Operating Pro Forma'!$L$59-'Operating Pro Forma'!$L$62)/12)*'Debt Service'!$F10),IF($E10&gt;DD$3-1,$H10,0))</f>
        <v>0</v>
      </c>
      <c r="DE10" s="339">
        <f>IF($I10="Percentage of Cash Flow",IF($E10&gt;DE$3-1,(('Operating Pro Forma'!$L$59-'Operating Pro Forma'!$L$62)/12)*'Debt Service'!$F10),IF($E10&gt;DE$3-1,$H10,0))</f>
        <v>0</v>
      </c>
      <c r="DF10" s="339">
        <f>IF($I10="Percentage of Cash Flow",IF($E10&gt;DF$3-1,(('Operating Pro Forma'!$L$59-'Operating Pro Forma'!$L$62)/12)*'Debt Service'!$F10),IF($E10&gt;DF$3-1,$H10,0))</f>
        <v>0</v>
      </c>
      <c r="DG10" s="339">
        <f>IF($I10="Percentage of Cash Flow",IF($E10&gt;DG$3-1,(('Operating Pro Forma'!$L$59-'Operating Pro Forma'!$L$62)/12)*'Debt Service'!$F10),IF($E10&gt;DG$3-1,$H10,0))</f>
        <v>0</v>
      </c>
      <c r="DH10" s="339">
        <f>IF($I10="Percentage of Cash Flow",IF($E10&gt;DH$3-1,(('Operating Pro Forma'!$L$59-'Operating Pro Forma'!$L$62)/12)*'Debt Service'!$F10),IF($E10&gt;DH$3-1,$H10,0))</f>
        <v>0</v>
      </c>
      <c r="DI10" s="339">
        <f>IF($I10="Percentage of Cash Flow",IF($E10&gt;DI$3-1,(('Operating Pro Forma'!$L$59-'Operating Pro Forma'!$L$62)/12)*'Debt Service'!$F10),IF($E10&gt;DI$3-1,$H10,0))</f>
        <v>0</v>
      </c>
      <c r="DJ10" s="339">
        <f>IF($I10="Percentage of Cash Flow",IF($E10&gt;DJ$3-1,(('Operating Pro Forma'!$L$59-'Operating Pro Forma'!$L$62)/12)*'Debt Service'!$F10),IF($E10&gt;DJ$3-1,$H10,0))</f>
        <v>0</v>
      </c>
      <c r="DK10" s="339">
        <f>IF($I10="Percentage of Cash Flow",IF($E10&gt;DK$3-1,(('Operating Pro Forma'!$L$59-'Operating Pro Forma'!$L$62)/12)*'Debt Service'!$F10),IF($E10&gt;DK$3-1,$H10,0))</f>
        <v>0</v>
      </c>
      <c r="DL10" s="338">
        <f t="shared" si="8"/>
        <v>0</v>
      </c>
      <c r="DM10" s="339">
        <f>IF($I10="Percentage of Cash Flow",IF($E10&gt;DM$3-1,(('Operating Pro Forma'!$M$59-'Operating Pro Forma'!$M$62)/12)*'Debt Service'!$F10),IF($E10&gt;DM$3-1,$H10,0))</f>
        <v>0</v>
      </c>
      <c r="DN10" s="339">
        <f>IF($I10="Percentage of Cash Flow",IF($E10&gt;DN$3-1,(('Operating Pro Forma'!$M$59-'Operating Pro Forma'!$M$62)/12)*'Debt Service'!$F10),IF($E10&gt;DN$3-1,$H10,0))</f>
        <v>0</v>
      </c>
      <c r="DO10" s="339">
        <f>IF($I10="Percentage of Cash Flow",IF($E10&gt;DO$3-1,(('Operating Pro Forma'!$M$59-'Operating Pro Forma'!$M$62)/12)*'Debt Service'!$F10),IF($E10&gt;DO$3-1,$H10,0))</f>
        <v>0</v>
      </c>
      <c r="DP10" s="339">
        <f>IF($I10="Percentage of Cash Flow",IF($E10&gt;DP$3-1,(('Operating Pro Forma'!$M$59-'Operating Pro Forma'!$M$62)/12)*'Debt Service'!$F10),IF($E10&gt;DP$3-1,$H10,0))</f>
        <v>0</v>
      </c>
      <c r="DQ10" s="339">
        <f>IF($I10="Percentage of Cash Flow",IF($E10&gt;DQ$3-1,(('Operating Pro Forma'!$M$59-'Operating Pro Forma'!$M$62)/12)*'Debt Service'!$F10),IF($E10&gt;DQ$3-1,$H10,0))</f>
        <v>0</v>
      </c>
      <c r="DR10" s="339">
        <f>IF($I10="Percentage of Cash Flow",IF($E10&gt;DR$3-1,(('Operating Pro Forma'!$M$59-'Operating Pro Forma'!$M$62)/12)*'Debt Service'!$F10),IF($E10&gt;DR$3-1,$H10,0))</f>
        <v>0</v>
      </c>
      <c r="DS10" s="339">
        <f>IF($I10="Percentage of Cash Flow",IF($E10&gt;DS$3-1,(('Operating Pro Forma'!$M$59-'Operating Pro Forma'!$M$62)/12)*'Debt Service'!$F10),IF($E10&gt;DS$3-1,$H10,0))</f>
        <v>0</v>
      </c>
      <c r="DT10" s="339">
        <f>IF($I10="Percentage of Cash Flow",IF($E10&gt;DT$3-1,(('Operating Pro Forma'!$M$59-'Operating Pro Forma'!$M$62)/12)*'Debt Service'!$F10),IF($E10&gt;DT$3-1,$H10,0))</f>
        <v>0</v>
      </c>
      <c r="DU10" s="339">
        <f>IF($I10="Percentage of Cash Flow",IF($E10&gt;DU$3-1,(('Operating Pro Forma'!$M$59-'Operating Pro Forma'!$M$62)/12)*'Debt Service'!$F10),IF($E10&gt;DU$3-1,$H10,0))</f>
        <v>0</v>
      </c>
      <c r="DV10" s="339">
        <f>IF($I10="Percentage of Cash Flow",IF($E10&gt;DV$3-1,(('Operating Pro Forma'!$M$59-'Operating Pro Forma'!$M$62)/12)*'Debt Service'!$F10),IF($E10&gt;DV$3-1,$H10,0))</f>
        <v>0</v>
      </c>
      <c r="DW10" s="339">
        <f>IF($I10="Percentage of Cash Flow",IF($E10&gt;DW$3-1,(('Operating Pro Forma'!$M$59-'Operating Pro Forma'!$M$62)/12)*'Debt Service'!$F10),IF($E10&gt;DW$3-1,$H10,0))</f>
        <v>0</v>
      </c>
      <c r="DX10" s="339">
        <f>IF($I10="Percentage of Cash Flow",IF($E10&gt;DX$3-1,(('Operating Pro Forma'!$M$59-'Operating Pro Forma'!$M$62)/12)*'Debt Service'!$F10),IF($E10&gt;DX$3-1,$H10,0))</f>
        <v>0</v>
      </c>
      <c r="DY10" s="338">
        <f t="shared" si="9"/>
        <v>0</v>
      </c>
      <c r="DZ10" s="339">
        <f>IF($I10="Percentage of Cash Flow",IF($E10&gt;DZ$3-1,(('Operating Pro Forma'!$N$59-'Operating Pro Forma'!$N$62)/12)*'Debt Service'!$F10),IF($E10&gt;DZ$3-1,$H10,0))</f>
        <v>0</v>
      </c>
      <c r="EA10" s="339">
        <f>IF($I10="Percentage of Cash Flow",IF($E10&gt;EA$3-1,(('Operating Pro Forma'!$N$59-'Operating Pro Forma'!$N$62)/12)*'Debt Service'!$F10),IF($E10&gt;EA$3-1,$H10,0))</f>
        <v>0</v>
      </c>
      <c r="EB10" s="339">
        <f>IF($I10="Percentage of Cash Flow",IF($E10&gt;EB$3-1,(('Operating Pro Forma'!$N$59-'Operating Pro Forma'!$N$62)/12)*'Debt Service'!$F10),IF($E10&gt;EB$3-1,$H10,0))</f>
        <v>0</v>
      </c>
      <c r="EC10" s="339">
        <f>IF($I10="Percentage of Cash Flow",IF($E10&gt;EC$3-1,(('Operating Pro Forma'!$N$59-'Operating Pro Forma'!$N$62)/12)*'Debt Service'!$F10),IF($E10&gt;EC$3-1,$H10,0))</f>
        <v>0</v>
      </c>
      <c r="ED10" s="339">
        <f>IF($I10="Percentage of Cash Flow",IF($E10&gt;ED$3-1,(('Operating Pro Forma'!$N$59-'Operating Pro Forma'!$N$62)/12)*'Debt Service'!$F10),IF($E10&gt;ED$3-1,$H10,0))</f>
        <v>0</v>
      </c>
      <c r="EE10" s="339">
        <f>IF($I10="Percentage of Cash Flow",IF($E10&gt;EE$3-1,(('Operating Pro Forma'!$N$59-'Operating Pro Forma'!$N$62)/12)*'Debt Service'!$F10),IF($E10&gt;EE$3-1,$H10,0))</f>
        <v>0</v>
      </c>
      <c r="EF10" s="339">
        <f>IF($I10="Percentage of Cash Flow",IF($E10&gt;EF$3-1,(('Operating Pro Forma'!$N$59-'Operating Pro Forma'!$N$62)/12)*'Debt Service'!$F10),IF($E10&gt;EF$3-1,$H10,0))</f>
        <v>0</v>
      </c>
      <c r="EG10" s="339">
        <f>IF($I10="Percentage of Cash Flow",IF($E10&gt;EG$3-1,(('Operating Pro Forma'!$N$59-'Operating Pro Forma'!$N$62)/12)*'Debt Service'!$F10),IF($E10&gt;EG$3-1,$H10,0))</f>
        <v>0</v>
      </c>
      <c r="EH10" s="339">
        <f>IF($I10="Percentage of Cash Flow",IF($E10&gt;EH$3-1,(('Operating Pro Forma'!$N$59-'Operating Pro Forma'!$N$62)/12)*'Debt Service'!$F10),IF($E10&gt;EH$3-1,$H10,0))</f>
        <v>0</v>
      </c>
      <c r="EI10" s="339">
        <f>IF($I10="Percentage of Cash Flow",IF($E10&gt;EI$3-1,(('Operating Pro Forma'!$N$59-'Operating Pro Forma'!$N$62)/12)*'Debt Service'!$F10),IF($E10&gt;EI$3-1,$H10,0))</f>
        <v>0</v>
      </c>
      <c r="EJ10" s="339">
        <f>IF($I10="Percentage of Cash Flow",IF($E10&gt;EJ$3-1,(('Operating Pro Forma'!$N$59-'Operating Pro Forma'!$N$62)/12)*'Debt Service'!$F10),IF($E10&gt;EJ$3-1,$H10,0))</f>
        <v>0</v>
      </c>
      <c r="EK10" s="339">
        <f>IF($I10="Percentage of Cash Flow",IF($E10&gt;EK$3-1,(('Operating Pro Forma'!$N$59-'Operating Pro Forma'!$N$62)/12)*'Debt Service'!$F10),IF($E10&gt;EK$3-1,$H10,0))</f>
        <v>0</v>
      </c>
      <c r="EL10" s="338">
        <f t="shared" si="10"/>
        <v>0</v>
      </c>
      <c r="EM10" s="339">
        <f>IF($I10="Percentage of Cash Flow",IF($E10&gt;EM$3-1,(('Operating Pro Forma'!$O$59-'Operating Pro Forma'!$O$62)/12)*'Debt Service'!$F10),IF($E10&gt;EM$3-1,$H10,0))</f>
        <v>0</v>
      </c>
      <c r="EN10" s="339">
        <f>IF($I10="Percentage of Cash Flow",IF($E10&gt;EN$3-1,(('Operating Pro Forma'!$O$59-'Operating Pro Forma'!$O$62)/12)*'Debt Service'!$F10),IF($E10&gt;EN$3-1,$H10,0))</f>
        <v>0</v>
      </c>
      <c r="EO10" s="339">
        <f>IF($I10="Percentage of Cash Flow",IF($E10&gt;EO$3-1,(('Operating Pro Forma'!$O$59-'Operating Pro Forma'!$O$62)/12)*'Debt Service'!$F10),IF($E10&gt;EO$3-1,$H10,0))</f>
        <v>0</v>
      </c>
      <c r="EP10" s="339">
        <f>IF($I10="Percentage of Cash Flow",IF($E10&gt;EP$3-1,(('Operating Pro Forma'!$O$59-'Operating Pro Forma'!$O$62)/12)*'Debt Service'!$F10),IF($E10&gt;EP$3-1,$H10,0))</f>
        <v>0</v>
      </c>
      <c r="EQ10" s="339">
        <f>IF($I10="Percentage of Cash Flow",IF($E10&gt;EQ$3-1,(('Operating Pro Forma'!$O$59-'Operating Pro Forma'!$O$62)/12)*'Debt Service'!$F10),IF($E10&gt;EQ$3-1,$H10,0))</f>
        <v>0</v>
      </c>
      <c r="ER10" s="339">
        <f>IF($I10="Percentage of Cash Flow",IF($E10&gt;ER$3-1,(('Operating Pro Forma'!$O$59-'Operating Pro Forma'!$O$62)/12)*'Debt Service'!$F10),IF($E10&gt;ER$3-1,$H10,0))</f>
        <v>0</v>
      </c>
      <c r="ES10" s="339">
        <f>IF($I10="Percentage of Cash Flow",IF($E10&gt;ES$3-1,(('Operating Pro Forma'!$O$59-'Operating Pro Forma'!$O$62)/12)*'Debt Service'!$F10),IF($E10&gt;ES$3-1,$H10,0))</f>
        <v>0</v>
      </c>
      <c r="ET10" s="339">
        <f>IF($I10="Percentage of Cash Flow",IF($E10&gt;ET$3-1,(('Operating Pro Forma'!$O$59-'Operating Pro Forma'!$O$62)/12)*'Debt Service'!$F10),IF($E10&gt;ET$3-1,$H10,0))</f>
        <v>0</v>
      </c>
      <c r="EU10" s="339">
        <f>IF($I10="Percentage of Cash Flow",IF($E10&gt;EU$3-1,(('Operating Pro Forma'!$O$59-'Operating Pro Forma'!$O$62)/12)*'Debt Service'!$F10),IF($E10&gt;EU$3-1,$H10,0))</f>
        <v>0</v>
      </c>
      <c r="EV10" s="339">
        <f>IF($I10="Percentage of Cash Flow",IF($E10&gt;EV$3-1,(('Operating Pro Forma'!$O$59-'Operating Pro Forma'!$O$62)/12)*'Debt Service'!$F10),IF($E10&gt;EV$3-1,$H10,0))</f>
        <v>0</v>
      </c>
      <c r="EW10" s="339">
        <f>IF($I10="Percentage of Cash Flow",IF($E10&gt;EW$3-1,(('Operating Pro Forma'!$O$59-'Operating Pro Forma'!$O$62)/12)*'Debt Service'!$F10),IF($E10&gt;EW$3-1,$H10,0))</f>
        <v>0</v>
      </c>
      <c r="EX10" s="339">
        <f>IF($I10="Percentage of Cash Flow",IF($E10&gt;EX$3-1,(('Operating Pro Forma'!$O$59-'Operating Pro Forma'!$O$62)/12)*'Debt Service'!$F10),IF($E10&gt;EX$3-1,$H10,0))</f>
        <v>0</v>
      </c>
      <c r="EY10" s="338">
        <f t="shared" si="11"/>
        <v>0</v>
      </c>
      <c r="EZ10" s="339">
        <f>IF($I10="Percentage of Cash Flow",IF($E10&gt;EZ$3-1,(('Operating Pro Forma'!$P$59-'Operating Pro Forma'!$P$62)/12)*'Debt Service'!$F10),IF($E10&gt;EZ$3-1,$H10,0))</f>
        <v>0</v>
      </c>
      <c r="FA10" s="339">
        <f>IF($I10="Percentage of Cash Flow",IF($E10&gt;FA$3-1,(('Operating Pro Forma'!$P$59-'Operating Pro Forma'!$P$62)/12)*'Debt Service'!$F10),IF($E10&gt;FA$3-1,$H10,0))</f>
        <v>0</v>
      </c>
      <c r="FB10" s="339">
        <f>IF($I10="Percentage of Cash Flow",IF($E10&gt;FB$3-1,(('Operating Pro Forma'!$P$59-'Operating Pro Forma'!$P$62)/12)*'Debt Service'!$F10),IF($E10&gt;FB$3-1,$H10,0))</f>
        <v>0</v>
      </c>
      <c r="FC10" s="339">
        <f>IF($I10="Percentage of Cash Flow",IF($E10&gt;FC$3-1,(('Operating Pro Forma'!$P$59-'Operating Pro Forma'!$P$62)/12)*'Debt Service'!$F10),IF($E10&gt;FC$3-1,$H10,0))</f>
        <v>0</v>
      </c>
      <c r="FD10" s="339">
        <f>IF($I10="Percentage of Cash Flow",IF($E10&gt;FD$3-1,(('Operating Pro Forma'!$P$59-'Operating Pro Forma'!$P$62)/12)*'Debt Service'!$F10),IF($E10&gt;FD$3-1,$H10,0))</f>
        <v>0</v>
      </c>
      <c r="FE10" s="339">
        <f>IF($I10="Percentage of Cash Flow",IF($E10&gt;FE$3-1,(('Operating Pro Forma'!$P$59-'Operating Pro Forma'!$P$62)/12)*'Debt Service'!$F10),IF($E10&gt;FE$3-1,$H10,0))</f>
        <v>0</v>
      </c>
      <c r="FF10" s="339">
        <f>IF($I10="Percentage of Cash Flow",IF($E10&gt;FF$3-1,(('Operating Pro Forma'!$P$59-'Operating Pro Forma'!$P$62)/12)*'Debt Service'!$F10),IF($E10&gt;FF$3-1,$H10,0))</f>
        <v>0</v>
      </c>
      <c r="FG10" s="339">
        <f>IF($I10="Percentage of Cash Flow",IF($E10&gt;FG$3-1,(('Operating Pro Forma'!$P$59-'Operating Pro Forma'!$P$62)/12)*'Debt Service'!$F10),IF($E10&gt;FG$3-1,$H10,0))</f>
        <v>0</v>
      </c>
      <c r="FH10" s="339">
        <f>IF($I10="Percentage of Cash Flow",IF($E10&gt;FH$3-1,(('Operating Pro Forma'!$P$59-'Operating Pro Forma'!$P$62)/12)*'Debt Service'!$F10),IF($E10&gt;FH$3-1,$H10,0))</f>
        <v>0</v>
      </c>
      <c r="FI10" s="339">
        <f>IF($I10="Percentage of Cash Flow",IF($E10&gt;FI$3-1,(('Operating Pro Forma'!$P$59-'Operating Pro Forma'!$P$62)/12)*'Debt Service'!$F10),IF($E10&gt;FI$3-1,$H10,0))</f>
        <v>0</v>
      </c>
      <c r="FJ10" s="339">
        <f>IF($I10="Percentage of Cash Flow",IF($E10&gt;FJ$3-1,(('Operating Pro Forma'!$P$59-'Operating Pro Forma'!$P$62)/12)*'Debt Service'!$F10),IF($E10&gt;FJ$3-1,$H10,0))</f>
        <v>0</v>
      </c>
      <c r="FK10" s="339">
        <f>IF($I10="Percentage of Cash Flow",IF($E10&gt;FK$3-1,(('Operating Pro Forma'!$P$59-'Operating Pro Forma'!$P$62)/12)*'Debt Service'!$F10),IF($E10&gt;FK$3-1,$H10,0))</f>
        <v>0</v>
      </c>
      <c r="FL10" s="338">
        <f t="shared" si="12"/>
        <v>0</v>
      </c>
      <c r="FM10" s="339">
        <f>IF($I10="Percentage of Cash Flow",IF($E10&gt;FM$3-1,(('Operating Pro Forma'!$Q$59-'Operating Pro Forma'!$Q$62)/12)*'Debt Service'!$F10),IF($E10&gt;FM$3-1,$H10,0))</f>
        <v>0</v>
      </c>
      <c r="FN10" s="339">
        <f>IF($I10="Percentage of Cash Flow",IF($E10&gt;FN$3-1,(('Operating Pro Forma'!$Q$59-'Operating Pro Forma'!$Q$62)/12)*'Debt Service'!$F10),IF($E10&gt;FN$3-1,$H10,0))</f>
        <v>0</v>
      </c>
      <c r="FO10" s="339">
        <f>IF($I10="Percentage of Cash Flow",IF($E10&gt;FO$3-1,(('Operating Pro Forma'!$Q$59-'Operating Pro Forma'!$Q$62)/12)*'Debt Service'!$F10),IF($E10&gt;FO$3-1,$H10,0))</f>
        <v>0</v>
      </c>
      <c r="FP10" s="339">
        <f>IF($I10="Percentage of Cash Flow",IF($E10&gt;FP$3-1,(('Operating Pro Forma'!$Q$59-'Operating Pro Forma'!$Q$62)/12)*'Debt Service'!$F10),IF($E10&gt;FP$3-1,$H10,0))</f>
        <v>0</v>
      </c>
      <c r="FQ10" s="339">
        <f>IF($I10="Percentage of Cash Flow",IF($E10&gt;FQ$3-1,(('Operating Pro Forma'!$Q$59-'Operating Pro Forma'!$Q$62)/12)*'Debt Service'!$F10),IF($E10&gt;FQ$3-1,$H10,0))</f>
        <v>0</v>
      </c>
      <c r="FR10" s="339">
        <f>IF($I10="Percentage of Cash Flow",IF($E10&gt;FR$3-1,(('Operating Pro Forma'!$Q$59-'Operating Pro Forma'!$Q$62)/12)*'Debt Service'!$F10),IF($E10&gt;FR$3-1,$H10,0))</f>
        <v>0</v>
      </c>
      <c r="FS10" s="339">
        <f>IF($I10="Percentage of Cash Flow",IF($E10&gt;FS$3-1,(('Operating Pro Forma'!$Q$59-'Operating Pro Forma'!$Q$62)/12)*'Debt Service'!$F10),IF($E10&gt;FS$3-1,$H10,0))</f>
        <v>0</v>
      </c>
      <c r="FT10" s="339">
        <f>IF($I10="Percentage of Cash Flow",IF($E10&gt;FT$3-1,(('Operating Pro Forma'!$Q$59-'Operating Pro Forma'!$Q$62)/12)*'Debt Service'!$F10),IF($E10&gt;FT$3-1,$H10,0))</f>
        <v>0</v>
      </c>
      <c r="FU10" s="339">
        <f>IF($I10="Percentage of Cash Flow",IF($E10&gt;FU$3-1,(('Operating Pro Forma'!$Q$59-'Operating Pro Forma'!$Q$62)/12)*'Debt Service'!$F10),IF($E10&gt;FU$3-1,$H10,0))</f>
        <v>0</v>
      </c>
      <c r="FV10" s="339">
        <f>IF($I10="Percentage of Cash Flow",IF($E10&gt;FV$3-1,(('Operating Pro Forma'!$Q$59-'Operating Pro Forma'!$Q$62)/12)*'Debt Service'!$F10),IF($E10&gt;FV$3-1,$H10,0))</f>
        <v>0</v>
      </c>
      <c r="FW10" s="339">
        <f>IF($I10="Percentage of Cash Flow",IF($E10&gt;FW$3-1,(('Operating Pro Forma'!$Q$59-'Operating Pro Forma'!$Q$62)/12)*'Debt Service'!$F10),IF($E10&gt;FW$3-1,$H10,0))</f>
        <v>0</v>
      </c>
      <c r="FX10" s="339">
        <f>IF($I10="Percentage of Cash Flow",IF($E10&gt;FX$3-1,(('Operating Pro Forma'!$Q$59-'Operating Pro Forma'!$Q$62)/12)*'Debt Service'!$F10),IF($E10&gt;FX$3-1,$H10,0))</f>
        <v>0</v>
      </c>
      <c r="FY10" s="338">
        <f t="shared" si="13"/>
        <v>0</v>
      </c>
      <c r="FZ10" s="339">
        <f>IF($I10="Percentage of Cash Flow",IF($E10&gt;FZ$3-1,(('Operating Pro Forma'!$R$59-'Operating Pro Forma'!$R$62)/12)*'Debt Service'!$F10),IF($E10&gt;FZ$3-1,$H10,0))</f>
        <v>0</v>
      </c>
      <c r="GA10" s="339">
        <f>IF($I10="Percentage of Cash Flow",IF($E10&gt;GA$3-1,(('Operating Pro Forma'!$R$59-'Operating Pro Forma'!$R$62)/12)*'Debt Service'!$F10),IF($E10&gt;GA$3-1,$H10,0))</f>
        <v>0</v>
      </c>
      <c r="GB10" s="339">
        <f>IF($I10="Percentage of Cash Flow",IF($E10&gt;GB$3-1,(('Operating Pro Forma'!$R$59-'Operating Pro Forma'!$R$62)/12)*'Debt Service'!$F10),IF($E10&gt;GB$3-1,$H10,0))</f>
        <v>0</v>
      </c>
      <c r="GC10" s="339">
        <f>IF($I10="Percentage of Cash Flow",IF($E10&gt;GC$3-1,(('Operating Pro Forma'!$R$59-'Operating Pro Forma'!$R$62)/12)*'Debt Service'!$F10),IF($E10&gt;GC$3-1,$H10,0))</f>
        <v>0</v>
      </c>
      <c r="GD10" s="339">
        <f>IF($I10="Percentage of Cash Flow",IF($E10&gt;GD$3-1,(('Operating Pro Forma'!$R$59-'Operating Pro Forma'!$R$62)/12)*'Debt Service'!$F10),IF($E10&gt;GD$3-1,$H10,0))</f>
        <v>0</v>
      </c>
      <c r="GE10" s="339">
        <f>IF($I10="Percentage of Cash Flow",IF($E10&gt;GE$3-1,(('Operating Pro Forma'!$R$59-'Operating Pro Forma'!$R$62)/12)*'Debt Service'!$F10),IF($E10&gt;GE$3-1,$H10,0))</f>
        <v>0</v>
      </c>
      <c r="GF10" s="339">
        <f>IF($I10="Percentage of Cash Flow",IF($E10&gt;GF$3-1,(('Operating Pro Forma'!$R$59-'Operating Pro Forma'!$R$62)/12)*'Debt Service'!$F10),IF($E10&gt;GF$3-1,$H10,0))</f>
        <v>0</v>
      </c>
      <c r="GG10" s="339">
        <f>IF($I10="Percentage of Cash Flow",IF($E10&gt;GG$3-1,(('Operating Pro Forma'!$R$59-'Operating Pro Forma'!$R$62)/12)*'Debt Service'!$F10),IF($E10&gt;GG$3-1,$H10,0))</f>
        <v>0</v>
      </c>
      <c r="GH10" s="339">
        <f>IF($I10="Percentage of Cash Flow",IF($E10&gt;GH$3-1,(('Operating Pro Forma'!$R$59-'Operating Pro Forma'!$R$62)/12)*'Debt Service'!$F10),IF($E10&gt;GH$3-1,$H10,0))</f>
        <v>0</v>
      </c>
      <c r="GI10" s="339">
        <f>IF($I10="Percentage of Cash Flow",IF($E10&gt;GI$3-1,(('Operating Pro Forma'!$R$59-'Operating Pro Forma'!$R$62)/12)*'Debt Service'!$F10),IF($E10&gt;GI$3-1,$H10,0))</f>
        <v>0</v>
      </c>
      <c r="GJ10" s="339">
        <f>IF($I10="Percentage of Cash Flow",IF($E10&gt;GJ$3-1,(('Operating Pro Forma'!$R$59-'Operating Pro Forma'!$R$62)/12)*'Debt Service'!$F10),IF($E10&gt;GJ$3-1,$H10,0))</f>
        <v>0</v>
      </c>
      <c r="GK10" s="339">
        <f>IF($I10="Percentage of Cash Flow",IF($E10&gt;GK$3-1,(('Operating Pro Forma'!$R$59-'Operating Pro Forma'!$R$62)/12)*'Debt Service'!$F10),IF($E10&gt;GK$3-1,$H10,0))</f>
        <v>0</v>
      </c>
      <c r="GL10" s="338">
        <f t="shared" si="14"/>
        <v>0</v>
      </c>
      <c r="GM10" s="339">
        <f>IF($I10="Percentage of Cash Flow",IF($E10&gt;GM$3-1,(('Operating Pro Forma'!$S$59-'Operating Pro Forma'!$S$62)/12)*'Debt Service'!$F10),IF($E10&gt;GM$3-1,$H10,0))</f>
        <v>0</v>
      </c>
      <c r="GN10" s="339">
        <f>IF($I10="Percentage of Cash Flow",IF($E10&gt;GN$3-1,(('Operating Pro Forma'!$S$59-'Operating Pro Forma'!$S$62)/12)*'Debt Service'!$F10),IF($E10&gt;GN$3-1,$H10,0))</f>
        <v>0</v>
      </c>
      <c r="GO10" s="339">
        <f>IF($I10="Percentage of Cash Flow",IF($E10&gt;GO$3-1,(('Operating Pro Forma'!$S$59-'Operating Pro Forma'!$S$62)/12)*'Debt Service'!$F10),IF($E10&gt;GO$3-1,$H10,0))</f>
        <v>0</v>
      </c>
      <c r="GP10" s="339">
        <f>IF($I10="Percentage of Cash Flow",IF($E10&gt;GP$3-1,(('Operating Pro Forma'!$S$59-'Operating Pro Forma'!$S$62)/12)*'Debt Service'!$F10),IF($E10&gt;GP$3-1,$H10,0))</f>
        <v>0</v>
      </c>
      <c r="GQ10" s="339">
        <f>IF($I10="Percentage of Cash Flow",IF($E10&gt;GQ$3-1,(('Operating Pro Forma'!$S$59-'Operating Pro Forma'!$S$62)/12)*'Debt Service'!$F10),IF($E10&gt;GQ$3-1,$H10,0))</f>
        <v>0</v>
      </c>
      <c r="GR10" s="339">
        <f>IF($I10="Percentage of Cash Flow",IF($E10&gt;GR$3-1,(('Operating Pro Forma'!$S$59-'Operating Pro Forma'!$S$62)/12)*'Debt Service'!$F10),IF($E10&gt;GR$3-1,$H10,0))</f>
        <v>0</v>
      </c>
      <c r="GS10" s="339">
        <f>IF($I10="Percentage of Cash Flow",IF($E10&gt;GS$3-1,(('Operating Pro Forma'!$S$59-'Operating Pro Forma'!$S$62)/12)*'Debt Service'!$F10),IF($E10&gt;GS$3-1,$H10,0))</f>
        <v>0</v>
      </c>
      <c r="GT10" s="339">
        <f>IF($I10="Percentage of Cash Flow",IF($E10&gt;GT$3-1,(('Operating Pro Forma'!$S$59-'Operating Pro Forma'!$S$62)/12)*'Debt Service'!$F10),IF($E10&gt;GT$3-1,$H10,0))</f>
        <v>0</v>
      </c>
      <c r="GU10" s="339">
        <f>IF($I10="Percentage of Cash Flow",IF($E10&gt;GU$3-1,(('Operating Pro Forma'!$S$59-'Operating Pro Forma'!$S$62)/12)*'Debt Service'!$F10),IF($E10&gt;GU$3-1,$H10,0))</f>
        <v>0</v>
      </c>
      <c r="GV10" s="339">
        <f>IF($I10="Percentage of Cash Flow",IF($E10&gt;GV$3-1,(('Operating Pro Forma'!$S$59-'Operating Pro Forma'!$S$62)/12)*'Debt Service'!$F10),IF($E10&gt;GV$3-1,$H10,0))</f>
        <v>0</v>
      </c>
      <c r="GW10" s="339">
        <f>IF($I10="Percentage of Cash Flow",IF($E10&gt;GW$3-1,(('Operating Pro Forma'!$S$59-'Operating Pro Forma'!$S$62)/12)*'Debt Service'!$F10),IF($E10&gt;GW$3-1,$H10,0))</f>
        <v>0</v>
      </c>
      <c r="GX10" s="339">
        <f>IF($I10="Percentage of Cash Flow",IF($E10&gt;GX$3-1,(('Operating Pro Forma'!$S$59-'Operating Pro Forma'!$S$62)/12)*'Debt Service'!$F10),IF($E10&gt;GX$3-1,$H10,0))</f>
        <v>0</v>
      </c>
      <c r="GY10" s="338">
        <f t="shared" si="15"/>
        <v>0</v>
      </c>
      <c r="GZ10" s="339">
        <f>IF($I10="Percentage of Cash Flow",IF($E10&gt;GZ$3-1,(('Operating Pro Forma'!$T$59-'Operating Pro Forma'!$T$62)/12)*'Debt Service'!$F10),IF($E10&gt;GZ$3-1,$H10,0))</f>
        <v>0</v>
      </c>
      <c r="HA10" s="339">
        <f>IF($I10="Percentage of Cash Flow",IF($E10&gt;HA$3-1,(('Operating Pro Forma'!$T$59-'Operating Pro Forma'!$T$62)/12)*'Debt Service'!$F10),IF($E10&gt;HA$3-1,$H10,0))</f>
        <v>0</v>
      </c>
      <c r="HB10" s="339">
        <f>IF($I10="Percentage of Cash Flow",IF($E10&gt;HB$3-1,(('Operating Pro Forma'!$T$59-'Operating Pro Forma'!$T$62)/12)*'Debt Service'!$F10),IF($E10&gt;HB$3-1,$H10,0))</f>
        <v>0</v>
      </c>
      <c r="HC10" s="339">
        <f>IF($I10="Percentage of Cash Flow",IF($E10&gt;HC$3-1,(('Operating Pro Forma'!$T$59-'Operating Pro Forma'!$T$62)/12)*'Debt Service'!$F10),IF($E10&gt;HC$3-1,$H10,0))</f>
        <v>0</v>
      </c>
      <c r="HD10" s="339">
        <f>IF($I10="Percentage of Cash Flow",IF($E10&gt;HD$3-1,(('Operating Pro Forma'!$T$59-'Operating Pro Forma'!$T$62)/12)*'Debt Service'!$F10),IF($E10&gt;HD$3-1,$H10,0))</f>
        <v>0</v>
      </c>
      <c r="HE10" s="339">
        <f>IF($I10="Percentage of Cash Flow",IF($E10&gt;HE$3-1,(('Operating Pro Forma'!$T$59-'Operating Pro Forma'!$T$62)/12)*'Debt Service'!$F10),IF($E10&gt;HE$3-1,$H10,0))</f>
        <v>0</v>
      </c>
      <c r="HF10" s="339">
        <f>IF($I10="Percentage of Cash Flow",IF($E10&gt;HF$3-1,(('Operating Pro Forma'!$T$59-'Operating Pro Forma'!$T$62)/12)*'Debt Service'!$F10),IF($E10&gt;HF$3-1,$H10,0))</f>
        <v>0</v>
      </c>
      <c r="HG10" s="339">
        <f>IF($I10="Percentage of Cash Flow",IF($E10&gt;HG$3-1,(('Operating Pro Forma'!$T$59-'Operating Pro Forma'!$T$62)/12)*'Debt Service'!$F10),IF($E10&gt;HG$3-1,$H10,0))</f>
        <v>0</v>
      </c>
      <c r="HH10" s="339">
        <f>IF($I10="Percentage of Cash Flow",IF($E10&gt;HH$3-1,(('Operating Pro Forma'!$T$59-'Operating Pro Forma'!$T$62)/12)*'Debt Service'!$F10),IF($E10&gt;HH$3-1,$H10,0))</f>
        <v>0</v>
      </c>
      <c r="HI10" s="339">
        <f>IF($I10="Percentage of Cash Flow",IF($E10&gt;HI$3-1,(('Operating Pro Forma'!$T$59-'Operating Pro Forma'!$T$62)/12)*'Debt Service'!$F10),IF($E10&gt;HI$3-1,$H10,0))</f>
        <v>0</v>
      </c>
      <c r="HJ10" s="339">
        <f>IF($I10="Percentage of Cash Flow",IF($E10&gt;HJ$3-1,(('Operating Pro Forma'!$T$59-'Operating Pro Forma'!$T$62)/12)*'Debt Service'!$F10),IF($E10&gt;HJ$3-1,$H10,0))</f>
        <v>0</v>
      </c>
      <c r="HK10" s="339">
        <f>IF($I10="Percentage of Cash Flow",IF($E10&gt;HK$3-1,(('Operating Pro Forma'!$T$59-'Operating Pro Forma'!$T$62)/12)*'Debt Service'!$F10),IF($E10&gt;HK$3-1,$H10,0))</f>
        <v>0</v>
      </c>
      <c r="HL10" s="338">
        <f t="shared" si="16"/>
        <v>0</v>
      </c>
      <c r="HM10" s="339">
        <f>IF($I10="Percentage of Cash Flow",IF($E10&gt;HM$3-1,(('Operating Pro Forma'!$U$59-'Operating Pro Forma'!$U$62)/12)*'Debt Service'!$F10),IF($E10&gt;HM$3-1,$H10,0))</f>
        <v>0</v>
      </c>
      <c r="HN10" s="339">
        <f>IF($I10="Percentage of Cash Flow",IF($E10&gt;HN$3-1,(('Operating Pro Forma'!$U$59-'Operating Pro Forma'!$U$62)/12)*'Debt Service'!$F10),IF($E10&gt;HN$3-1,$H10,0))</f>
        <v>0</v>
      </c>
      <c r="HO10" s="339">
        <f>IF($I10="Percentage of Cash Flow",IF($E10&gt;HO$3-1,(('Operating Pro Forma'!$U$59-'Operating Pro Forma'!$U$62)/12)*'Debt Service'!$F10),IF($E10&gt;HO$3-1,$H10,0))</f>
        <v>0</v>
      </c>
      <c r="HP10" s="339">
        <f>IF($I10="Percentage of Cash Flow",IF($E10&gt;HP$3-1,(('Operating Pro Forma'!$U$59-'Operating Pro Forma'!$U$62)/12)*'Debt Service'!$F10),IF($E10&gt;HP$3-1,$H10,0))</f>
        <v>0</v>
      </c>
      <c r="HQ10" s="339">
        <f>IF($I10="Percentage of Cash Flow",IF($E10&gt;HQ$3-1,(('Operating Pro Forma'!$U$59-'Operating Pro Forma'!$U$62)/12)*'Debt Service'!$F10),IF($E10&gt;HQ$3-1,$H10,0))</f>
        <v>0</v>
      </c>
      <c r="HR10" s="339">
        <f>IF($I10="Percentage of Cash Flow",IF($E10&gt;HR$3-1,(('Operating Pro Forma'!$U$59-'Operating Pro Forma'!$U$62)/12)*'Debt Service'!$F10),IF($E10&gt;HR$3-1,$H10,0))</f>
        <v>0</v>
      </c>
      <c r="HS10" s="339">
        <f>IF($I10="Percentage of Cash Flow",IF($E10&gt;HS$3-1,(('Operating Pro Forma'!$U$59-'Operating Pro Forma'!$U$62)/12)*'Debt Service'!$F10),IF($E10&gt;HS$3-1,$H10,0))</f>
        <v>0</v>
      </c>
      <c r="HT10" s="339">
        <f>IF($I10="Percentage of Cash Flow",IF($E10&gt;HT$3-1,(('Operating Pro Forma'!$U$59-'Operating Pro Forma'!$U$62)/12)*'Debt Service'!$F10),IF($E10&gt;HT$3-1,$H10,0))</f>
        <v>0</v>
      </c>
      <c r="HU10" s="339">
        <f>IF($I10="Percentage of Cash Flow",IF($E10&gt;HU$3-1,(('Operating Pro Forma'!$U$59-'Operating Pro Forma'!$U$62)/12)*'Debt Service'!$F10),IF($E10&gt;HU$3-1,$H10,0))</f>
        <v>0</v>
      </c>
      <c r="HV10" s="339">
        <f>IF($I10="Percentage of Cash Flow",IF($E10&gt;HV$3-1,(('Operating Pro Forma'!$U$59-'Operating Pro Forma'!$U$62)/12)*'Debt Service'!$F10),IF($E10&gt;HV$3-1,$H10,0))</f>
        <v>0</v>
      </c>
      <c r="HW10" s="339">
        <f>IF($I10="Percentage of Cash Flow",IF($E10&gt;HW$3-1,(('Operating Pro Forma'!$U$59-'Operating Pro Forma'!$U$62)/12)*'Debt Service'!$F10),IF($E10&gt;HW$3-1,$H10,0))</f>
        <v>0</v>
      </c>
      <c r="HX10" s="339">
        <f>IF($I10="Percentage of Cash Flow",IF($E10&gt;HX$3-1,(('Operating Pro Forma'!$U$59-'Operating Pro Forma'!$U$62)/12)*'Debt Service'!$F10),IF($E10&gt;HX$3-1,$H10,0))</f>
        <v>0</v>
      </c>
      <c r="HY10" s="338">
        <f t="shared" si="17"/>
        <v>0</v>
      </c>
      <c r="HZ10" s="339">
        <f>IF($I10="Percentage of Cash Flow",IF($E10&gt;HZ$3-1,(('Operating Pro Forma'!$V$59-'Operating Pro Forma'!$V$62)/12)*'Debt Service'!$F10),IF($E10&gt;HZ$3-1,$H10,0))</f>
        <v>0</v>
      </c>
      <c r="IA10" s="339">
        <f>IF($I10="Percentage of Cash Flow",IF($E10&gt;IA$3-1,(('Operating Pro Forma'!$V$59-'Operating Pro Forma'!$V$62)/12)*'Debt Service'!$F10),IF($E10&gt;IA$3-1,$H10,0))</f>
        <v>0</v>
      </c>
      <c r="IB10" s="339">
        <f>IF($I10="Percentage of Cash Flow",IF($E10&gt;IB$3-1,(('Operating Pro Forma'!$V$59-'Operating Pro Forma'!$V$62)/12)*'Debt Service'!$F10),IF($E10&gt;IB$3-1,$H10,0))</f>
        <v>0</v>
      </c>
      <c r="IC10" s="339">
        <f>IF($I10="Percentage of Cash Flow",IF($E10&gt;IC$3-1,(('Operating Pro Forma'!$V$59-'Operating Pro Forma'!$V$62)/12)*'Debt Service'!$F10),IF($E10&gt;IC$3-1,$H10,0))</f>
        <v>0</v>
      </c>
      <c r="ID10" s="339">
        <f>IF($I10="Percentage of Cash Flow",IF($E10&gt;ID$3-1,(('Operating Pro Forma'!$V$59-'Operating Pro Forma'!$V$62)/12)*'Debt Service'!$F10),IF($E10&gt;ID$3-1,$H10,0))</f>
        <v>0</v>
      </c>
      <c r="IE10" s="339">
        <f>IF($I10="Percentage of Cash Flow",IF($E10&gt;IE$3-1,(('Operating Pro Forma'!$V$59-'Operating Pro Forma'!$V$62)/12)*'Debt Service'!$F10),IF($E10&gt;IE$3-1,$H10,0))</f>
        <v>0</v>
      </c>
      <c r="IF10" s="339">
        <f>IF($I10="Percentage of Cash Flow",IF($E10&gt;IF$3-1,(('Operating Pro Forma'!$V$59-'Operating Pro Forma'!$V$62)/12)*'Debt Service'!$F10),IF($E10&gt;IF$3-1,$H10,0))</f>
        <v>0</v>
      </c>
      <c r="IG10" s="339">
        <f>IF($I10="Percentage of Cash Flow",IF($E10&gt;IG$3-1,(('Operating Pro Forma'!$V$59-'Operating Pro Forma'!$V$62)/12)*'Debt Service'!$F10),IF($E10&gt;IG$3-1,$H10,0))</f>
        <v>0</v>
      </c>
      <c r="IH10" s="339">
        <f>IF($I10="Percentage of Cash Flow",IF($E10&gt;IH$3-1,(('Operating Pro Forma'!$V$59-'Operating Pro Forma'!$V$62)/12)*'Debt Service'!$F10),IF($E10&gt;IH$3-1,$H10,0))</f>
        <v>0</v>
      </c>
      <c r="II10" s="339">
        <f>IF($I10="Percentage of Cash Flow",IF($E10&gt;II$3-1,(('Operating Pro Forma'!$V$59-'Operating Pro Forma'!$V$62)/12)*'Debt Service'!$F10),IF($E10&gt;II$3-1,$H10,0))</f>
        <v>0</v>
      </c>
      <c r="IJ10" s="339">
        <f>IF($I10="Percentage of Cash Flow",IF($E10&gt;IJ$3-1,(('Operating Pro Forma'!$V$59-'Operating Pro Forma'!$V$62)/12)*'Debt Service'!$F10),IF($E10&gt;IJ$3-1,$H10,0))</f>
        <v>0</v>
      </c>
      <c r="IK10" s="339">
        <f>IF($I10="Percentage of Cash Flow",IF($E10&gt;IK$3-1,(('Operating Pro Forma'!$V$59-'Operating Pro Forma'!$V$62)/12)*'Debt Service'!$F10),IF($E10&gt;IK$3-1,$H10,0))</f>
        <v>0</v>
      </c>
      <c r="IL10" s="338">
        <f t="shared" si="18"/>
        <v>0</v>
      </c>
      <c r="IM10" s="339">
        <f>IF($I10="Percentage of Cash Flow",IF($E10&gt;IM$3-1,(('Operating Pro Forma'!$W$59-'Operating Pro Forma'!$W$62)/12)*'Debt Service'!$F$4),IF($E10&gt;IM$3-1,$H10,0))</f>
        <v>0</v>
      </c>
      <c r="IN10" s="339">
        <f>IF($I10="Percentage of Cash Flow",IF($E10&gt;IN$3-1,(('Operating Pro Forma'!$W$59-'Operating Pro Forma'!$W$62)/12)*'Debt Service'!$F$4),IF($E10&gt;IN$3-1,$H10,0))</f>
        <v>0</v>
      </c>
      <c r="IO10" s="339">
        <f>IF($I10="Percentage of Cash Flow",IF($E10&gt;IO$3-1,(('Operating Pro Forma'!$W$59-'Operating Pro Forma'!$W$62)/12)*'Debt Service'!$F$4),IF($E10&gt;IO$3-1,$H10,0))</f>
        <v>0</v>
      </c>
      <c r="IP10" s="339">
        <f>IF($I10="Percentage of Cash Flow",IF($E10&gt;IP$3-1,(('Operating Pro Forma'!$W$59-'Operating Pro Forma'!$W$62)/12)*'Debt Service'!$F$4),IF($E10&gt;IP$3-1,$H10,0))</f>
        <v>0</v>
      </c>
      <c r="IQ10" s="339">
        <f>IF($I10="Percentage of Cash Flow",IF($E10&gt;IQ$3-1,(('Operating Pro Forma'!$W$59-'Operating Pro Forma'!$W$62)/12)*'Debt Service'!$F$4),IF($E10&gt;IQ$3-1,$H10,0))</f>
        <v>0</v>
      </c>
      <c r="IR10" s="339">
        <f>IF($I10="Percentage of Cash Flow",IF($E10&gt;IR$3-1,(('Operating Pro Forma'!$W$59-'Operating Pro Forma'!$W$62)/12)*'Debt Service'!$F$4),IF($E10&gt;IR$3-1,$H10,0))</f>
        <v>0</v>
      </c>
      <c r="IS10" s="339">
        <f>IF($I10="Percentage of Cash Flow",IF($E10&gt;IS$3-1,(('Operating Pro Forma'!$W$59-'Operating Pro Forma'!$W$62)/12)*'Debt Service'!$F$4),IF($E10&gt;IS$3-1,$H10,0))</f>
        <v>0</v>
      </c>
      <c r="IT10" s="339">
        <f>IF($I10="Percentage of Cash Flow",IF($E10&gt;IT$3-1,(('Operating Pro Forma'!$W$59-'Operating Pro Forma'!$W$62)/12)*'Debt Service'!$F$4),IF($E10&gt;IT$3-1,$H10,0))</f>
        <v>0</v>
      </c>
      <c r="IU10" s="339">
        <f>IF($I10="Percentage of Cash Flow",IF($E10&gt;IU$3-1,(('Operating Pro Forma'!$W$59-'Operating Pro Forma'!$W$62)/12)*'Debt Service'!$F$4),IF($E10&gt;IU$3-1,$H10,0))</f>
        <v>0</v>
      </c>
      <c r="IV10" s="339">
        <f>IF($I10="Percentage of Cash Flow",IF($E10&gt;IV$3-1,(('Operating Pro Forma'!$W$59-'Operating Pro Forma'!$W$62)/12)*'Debt Service'!$F$4),IF($E10&gt;IV$3-1,$H10,0))</f>
        <v>0</v>
      </c>
      <c r="IW10" s="339">
        <f>IF($I10="Percentage of Cash Flow",IF($E10&gt;IW$3-1,(('Operating Pro Forma'!$W$59-'Operating Pro Forma'!$W$62)/12)*'Debt Service'!$F$4),IF($E10&gt;IW$3-1,$H10,0))</f>
        <v>0</v>
      </c>
      <c r="IX10" s="339">
        <f>IF($I10="Percentage of Cash Flow",IF($E10&gt;IX$3-1,(('Operating Pro Forma'!$W$59-'Operating Pro Forma'!$W$62)/12)*'Debt Service'!$F$4),IF($E10&gt;IX$3-1,$H10,0))</f>
        <v>0</v>
      </c>
      <c r="IY10" s="338">
        <f t="shared" si="19"/>
        <v>0</v>
      </c>
      <c r="IZ10" s="339">
        <f>IF($I10="Percentage of Cash Flow",IF($E10&gt;IZ$3-1,(('Operating Pro Forma'!$X$59-'Operating Pro Forma'!$X$62)/12)*'Debt Service'!$F10),IF($E10&gt;IZ$3-1,$H10,0))</f>
        <v>0</v>
      </c>
      <c r="JA10" s="339">
        <f>IF($I10="Percentage of Cash Flow",IF($E10&gt;JA$3-1,(('Operating Pro Forma'!$X$59-'Operating Pro Forma'!$X$62)/12)*'Debt Service'!$F10),IF($E10&gt;JA$3-1,$H10,0))</f>
        <v>0</v>
      </c>
      <c r="JB10" s="339">
        <f>IF($I10="Percentage of Cash Flow",IF($E10&gt;JB$3-1,(('Operating Pro Forma'!$X$59-'Operating Pro Forma'!$X$62)/12)*'Debt Service'!$F10),IF($E10&gt;JB$3-1,$H10,0))</f>
        <v>0</v>
      </c>
      <c r="JC10" s="339">
        <f>IF($I10="Percentage of Cash Flow",IF($E10&gt;JC$3-1,(('Operating Pro Forma'!$X$59-'Operating Pro Forma'!$X$62)/12)*'Debt Service'!$F10),IF($E10&gt;JC$3-1,$H10,0))</f>
        <v>0</v>
      </c>
      <c r="JD10" s="339">
        <f>IF($I10="Percentage of Cash Flow",IF($E10&gt;JD$3-1,(('Operating Pro Forma'!$X$59-'Operating Pro Forma'!$X$62)/12)*'Debt Service'!$F10),IF($E10&gt;JD$3-1,$H10,0))</f>
        <v>0</v>
      </c>
      <c r="JE10" s="339">
        <f>IF($I10="Percentage of Cash Flow",IF($E10&gt;JE$3-1,(('Operating Pro Forma'!$X$59-'Operating Pro Forma'!$X$62)/12)*'Debt Service'!$F10),IF($E10&gt;JE$3-1,$H10,0))</f>
        <v>0</v>
      </c>
      <c r="JF10" s="339">
        <f>IF($I10="Percentage of Cash Flow",IF($E10&gt;JF$3-1,(('Operating Pro Forma'!$X$59-'Operating Pro Forma'!$X$62)/12)*'Debt Service'!$F10),IF($E10&gt;JF$3-1,$H10,0))</f>
        <v>0</v>
      </c>
      <c r="JG10" s="339">
        <f>IF($I10="Percentage of Cash Flow",IF($E10&gt;JG$3-1,(('Operating Pro Forma'!$X$59-'Operating Pro Forma'!$X$62)/12)*'Debt Service'!$F10),IF($E10&gt;JG$3-1,$H10,0))</f>
        <v>0</v>
      </c>
      <c r="JH10" s="339">
        <f>IF($I10="Percentage of Cash Flow",IF($E10&gt;JH$3-1,(('Operating Pro Forma'!$X$59-'Operating Pro Forma'!$X$62)/12)*'Debt Service'!$F10),IF($E10&gt;JH$3-1,$H10,0))</f>
        <v>0</v>
      </c>
      <c r="JI10" s="339">
        <f>IF($I10="Percentage of Cash Flow",IF($E10&gt;JI$3-1,(('Operating Pro Forma'!$X$59-'Operating Pro Forma'!$X$62)/12)*'Debt Service'!$F10),IF($E10&gt;JI$3-1,$H10,0))</f>
        <v>0</v>
      </c>
      <c r="JJ10" s="339">
        <f>IF($I10="Percentage of Cash Flow",IF($E10&gt;JJ$3-1,(('Operating Pro Forma'!$X$59-'Operating Pro Forma'!$X$62)/12)*'Debt Service'!$F10),IF($E10&gt;JJ$3-1,$H10,0))</f>
        <v>0</v>
      </c>
      <c r="JK10" s="339">
        <f>IF($I10="Percentage of Cash Flow",IF($E10&gt;JK$3-1,(('Operating Pro Forma'!$X$59-'Operating Pro Forma'!$X$62)/12)*'Debt Service'!$F10),IF($E10&gt;JK$3-1,$H10,0))</f>
        <v>0</v>
      </c>
      <c r="JL10" s="338">
        <f t="shared" si="20"/>
        <v>0</v>
      </c>
      <c r="JM10" s="339">
        <f>IF($I10="Percentage of Cash Flow",IF($E10&gt;JM$3-1,(('Operating Pro Forma'!$Y$59-'Operating Pro Forma'!$Y$62)/12)*'Debt Service'!$F10),IF($E10&gt;JM$3-1,$H10,0))</f>
        <v>0</v>
      </c>
      <c r="JN10" s="339">
        <f>IF($I10="Percentage of Cash Flow",IF($E10&gt;JN$3-1,(('Operating Pro Forma'!$Y$59-'Operating Pro Forma'!$Y$62)/12)*'Debt Service'!$F10),IF($E10&gt;JN$3-1,$H10,0))</f>
        <v>0</v>
      </c>
      <c r="JO10" s="339">
        <f>IF($I10="Percentage of Cash Flow",IF($E10&gt;JO$3-1,(('Operating Pro Forma'!$Y$59-'Operating Pro Forma'!$Y$62)/12)*'Debt Service'!$F10),IF($E10&gt;JO$3-1,$H10,0))</f>
        <v>0</v>
      </c>
      <c r="JP10" s="339">
        <f>IF($I10="Percentage of Cash Flow",IF($E10&gt;JP$3-1,(('Operating Pro Forma'!$Y$59-'Operating Pro Forma'!$Y$62)/12)*'Debt Service'!$F10),IF($E10&gt;JP$3-1,$H10,0))</f>
        <v>0</v>
      </c>
      <c r="JQ10" s="339">
        <f>IF($I10="Percentage of Cash Flow",IF($E10&gt;JQ$3-1,(('Operating Pro Forma'!$Y$59-'Operating Pro Forma'!$Y$62)/12)*'Debt Service'!$F10),IF($E10&gt;JQ$3-1,$H10,0))</f>
        <v>0</v>
      </c>
      <c r="JR10" s="339">
        <f>IF($I10="Percentage of Cash Flow",IF($E10&gt;JR$3-1,(('Operating Pro Forma'!$Y$59-'Operating Pro Forma'!$Y$62)/12)*'Debt Service'!$F10),IF($E10&gt;JR$3-1,$H10,0))</f>
        <v>0</v>
      </c>
      <c r="JS10" s="339">
        <f>IF($I10="Percentage of Cash Flow",IF($E10&gt;JS$3-1,(('Operating Pro Forma'!$Y$59-'Operating Pro Forma'!$Y$62)/12)*'Debt Service'!$F10),IF($E10&gt;JS$3-1,$H10,0))</f>
        <v>0</v>
      </c>
      <c r="JT10" s="339">
        <f>IF($I10="Percentage of Cash Flow",IF($E10&gt;JT$3-1,(('Operating Pro Forma'!$Y$59-'Operating Pro Forma'!$Y$62)/12)*'Debt Service'!$F10),IF($E10&gt;JT$3-1,$H10,0))</f>
        <v>0</v>
      </c>
      <c r="JU10" s="339">
        <f>IF($I10="Percentage of Cash Flow",IF($E10&gt;JU$3-1,(('Operating Pro Forma'!$Y$59-'Operating Pro Forma'!$Y$62)/12)*'Debt Service'!$F10),IF($E10&gt;JU$3-1,$H10,0))</f>
        <v>0</v>
      </c>
      <c r="JV10" s="339">
        <f>IF($I10="Percentage of Cash Flow",IF($E10&gt;JV$3-1,(('Operating Pro Forma'!$Y$59-'Operating Pro Forma'!$Y$62)/12)*'Debt Service'!$F10),IF($E10&gt;JV$3-1,$H10,0))</f>
        <v>0</v>
      </c>
      <c r="JW10" s="339">
        <f>IF($I10="Percentage of Cash Flow",IF($E10&gt;JW$3-1,(('Operating Pro Forma'!$Y$59-'Operating Pro Forma'!$Y$62)/12)*'Debt Service'!$F10),IF($E10&gt;JW$3-1,$H10,0))</f>
        <v>0</v>
      </c>
      <c r="JX10" s="339">
        <f>IF($I10="Percentage of Cash Flow",IF($E10&gt;JX$3-1,(('Operating Pro Forma'!$Y$59-'Operating Pro Forma'!$Y$62)/12)*'Debt Service'!$F10),IF($E10&gt;JX$3-1,$H10,0))</f>
        <v>0</v>
      </c>
      <c r="JY10" s="338">
        <f t="shared" si="30"/>
        <v>0</v>
      </c>
      <c r="JZ10" s="339">
        <f>IF($I10="Percentage of Cash Flow",IF($E10&gt;JZ$3-1,(('Operating Pro Forma'!$Z$59-'Operating Pro Forma'!$Z$62)/12)*'Debt Service'!$F10),IF($E10&gt;JZ$3-1,$H10,0))</f>
        <v>0</v>
      </c>
      <c r="KA10" s="339">
        <f>IF($I10="Percentage of Cash Flow",IF($E10&gt;KA$3-1,(('Operating Pro Forma'!$Z$59-'Operating Pro Forma'!$Z$62)/12)*'Debt Service'!$F10),IF($E10&gt;KA$3-1,$H10,0))</f>
        <v>0</v>
      </c>
      <c r="KB10" s="339">
        <f>IF($I10="Percentage of Cash Flow",IF($E10&gt;KB$3-1,(('Operating Pro Forma'!$Z$59-'Operating Pro Forma'!$Z$62)/12)*'Debt Service'!$F10),IF($E10&gt;KB$3-1,$H10,0))</f>
        <v>0</v>
      </c>
      <c r="KC10" s="339">
        <f>IF($I10="Percentage of Cash Flow",IF($E10&gt;KC$3-1,(('Operating Pro Forma'!$Z$59-'Operating Pro Forma'!$Z$62)/12)*'Debt Service'!$F10),IF($E10&gt;KC$3-1,$H10,0))</f>
        <v>0</v>
      </c>
      <c r="KD10" s="339">
        <f>IF($I10="Percentage of Cash Flow",IF($E10&gt;KD$3-1,(('Operating Pro Forma'!$Z$59-'Operating Pro Forma'!$Z$62)/12)*'Debt Service'!$F10),IF($E10&gt;KD$3-1,$H10,0))</f>
        <v>0</v>
      </c>
      <c r="KE10" s="339">
        <f>IF($I10="Percentage of Cash Flow",IF($E10&gt;KE$3-1,(('Operating Pro Forma'!$Z$59-'Operating Pro Forma'!$Z$62)/12)*'Debt Service'!$F10),IF($E10&gt;KE$3-1,$H10,0))</f>
        <v>0</v>
      </c>
      <c r="KF10" s="339">
        <f>IF($I10="Percentage of Cash Flow",IF($E10&gt;KF$3-1,(('Operating Pro Forma'!$Z$59-'Operating Pro Forma'!$Z$62)/12)*'Debt Service'!$F10),IF($E10&gt;KF$3-1,$H10,0))</f>
        <v>0</v>
      </c>
      <c r="KG10" s="339">
        <f>IF($I10="Percentage of Cash Flow",IF($E10&gt;KG$3-1,(('Operating Pro Forma'!$Z$59-'Operating Pro Forma'!$Z$62)/12)*'Debt Service'!$F10),IF($E10&gt;KG$3-1,$H10,0))</f>
        <v>0</v>
      </c>
      <c r="KH10" s="339">
        <f>IF($I10="Percentage of Cash Flow",IF($E10&gt;KH$3-1,(('Operating Pro Forma'!$Z$59-'Operating Pro Forma'!$Z$62)/12)*'Debt Service'!$F10),IF($E10&gt;KH$3-1,$H10,0))</f>
        <v>0</v>
      </c>
      <c r="KI10" s="339">
        <f>IF($I10="Percentage of Cash Flow",IF($E10&gt;KI$3-1,(('Operating Pro Forma'!$Z$59-'Operating Pro Forma'!$Z$62)/12)*'Debt Service'!$F10),IF($E10&gt;KI$3-1,$H10,0))</f>
        <v>0</v>
      </c>
      <c r="KJ10" s="339">
        <f>IF($I10="Percentage of Cash Flow",IF($E10&gt;KJ$3-1,(('Operating Pro Forma'!$Z$59-'Operating Pro Forma'!$Z$62)/12)*'Debt Service'!$F10),IF($E10&gt;KJ$3-1,$H10,0))</f>
        <v>0</v>
      </c>
      <c r="KK10" s="339">
        <f>IF($I10="Percentage of Cash Flow",IF($E10&gt;KK$3-1,(('Operating Pro Forma'!$Z$59-'Operating Pro Forma'!$Z$62)/12)*'Debt Service'!$F10),IF($E10&gt;KK$3-1,$H10,0))</f>
        <v>0</v>
      </c>
      <c r="KL10" s="338">
        <f t="shared" si="21"/>
        <v>0</v>
      </c>
      <c r="KM10" s="340">
        <f>IF($I10="Percentage of Cash Flow",IF($E10&gt;KM$3-1,(('Operating Pro Forma'!$AA$59-'Operating Pro Forma'!$AA$62)/12)*'Debt Service'!$F10),IF($E10&gt;KM$3-1,$H10,0))</f>
        <v>0</v>
      </c>
      <c r="KN10" s="340">
        <f>IF($I10="Percentage of Cash Flow",IF($E10&gt;KN$3-1,(('Operating Pro Forma'!$AA$59-'Operating Pro Forma'!$AA$62)/12)*'Debt Service'!$F10),IF($E10&gt;KN$3-1,$H10,0))</f>
        <v>0</v>
      </c>
      <c r="KO10" s="340">
        <f>IF($I10="Percentage of Cash Flow",IF($E10&gt;KO$3-1,(('Operating Pro Forma'!$AA$59-'Operating Pro Forma'!$AA$62)/12)*'Debt Service'!$F10),IF($E10&gt;KO$3-1,$H10,0))</f>
        <v>0</v>
      </c>
      <c r="KP10" s="340">
        <f>IF($I10="Percentage of Cash Flow",IF($E10&gt;KP$3-1,(('Operating Pro Forma'!$AA$59-'Operating Pro Forma'!$AA$62)/12)*'Debt Service'!$F10),IF($E10&gt;KP$3-1,$H10,0))</f>
        <v>0</v>
      </c>
      <c r="KQ10" s="340">
        <f>IF($I10="Percentage of Cash Flow",IF($E10&gt;KQ$3-1,(('Operating Pro Forma'!$AA$59-'Operating Pro Forma'!$AA$62)/12)*'Debt Service'!$F10),IF($E10&gt;KQ$3-1,$H10,0))</f>
        <v>0</v>
      </c>
      <c r="KR10" s="340">
        <f>IF($I10="Percentage of Cash Flow",IF($E10&gt;KR$3-1,(('Operating Pro Forma'!$AA$59-'Operating Pro Forma'!$AA$62)/12)*'Debt Service'!$F10),IF($E10&gt;KR$3-1,$H10,0))</f>
        <v>0</v>
      </c>
      <c r="KS10" s="340">
        <f>IF($I10="Percentage of Cash Flow",IF($E10&gt;KS$3-1,(('Operating Pro Forma'!$AA$59-'Operating Pro Forma'!$AA$62)/12)*'Debt Service'!$F10),IF($E10&gt;KS$3-1,$H10,0))</f>
        <v>0</v>
      </c>
      <c r="KT10" s="340">
        <f>IF($I10="Percentage of Cash Flow",IF($E10&gt;KT$3-1,(('Operating Pro Forma'!$AA$59-'Operating Pro Forma'!$AA$62)/12)*'Debt Service'!$F10),IF($E10&gt;KT$3-1,$H10,0))</f>
        <v>0</v>
      </c>
      <c r="KU10" s="340">
        <f>IF($I10="Percentage of Cash Flow",IF($E10&gt;KU$3-1,(('Operating Pro Forma'!$AA$59-'Operating Pro Forma'!$AA$62)/12)*'Debt Service'!$F10),IF($E10&gt;KU$3-1,$H10,0))</f>
        <v>0</v>
      </c>
      <c r="KV10" s="340">
        <f>IF($I10="Percentage of Cash Flow",IF($E10&gt;KV$3-1,(('Operating Pro Forma'!$AA$59-'Operating Pro Forma'!$AA$62)/12)*'Debt Service'!$F10),IF($E10&gt;KV$3-1,$H10,0))</f>
        <v>0</v>
      </c>
      <c r="KW10" s="340">
        <f>IF($I10="Percentage of Cash Flow",IF($E10&gt;KW$3-1,(('Operating Pro Forma'!$AA$59-'Operating Pro Forma'!$AA$62)/12)*'Debt Service'!$F10),IF($E10&gt;KW$3-1,$H10,0))</f>
        <v>0</v>
      </c>
      <c r="KX10" s="340">
        <f>IF($I10="Percentage of Cash Flow",IF($E10&gt;KX$3-1,(('Operating Pro Forma'!$AA$59-'Operating Pro Forma'!$AA$62)/12)*'Debt Service'!$F10),IF($E10&gt;KX$3-1,$H10,0))</f>
        <v>0</v>
      </c>
      <c r="KY10" s="338">
        <f t="shared" si="22"/>
        <v>0</v>
      </c>
      <c r="KZ10" s="340">
        <f>IF($I10="Percentage of Cash Flow",IF($E10&gt;KZ$3-1,(('Operating Pro Forma'!$AB$59-'Operating Pro Forma'!$AB$62)/12)*'Debt Service'!$F10),IF($E10&gt;KZ$3-1,$H10,0))</f>
        <v>0</v>
      </c>
      <c r="LA10" s="340">
        <f>IF($I10="Percentage of Cash Flow",IF($E10&gt;LA$3-1,(('Operating Pro Forma'!$AB$59-'Operating Pro Forma'!$AB$62)/12)*'Debt Service'!$F10),IF($E10&gt;LA$3-1,$H10,0))</f>
        <v>0</v>
      </c>
      <c r="LB10" s="340">
        <f>IF($I10="Percentage of Cash Flow",IF($E10&gt;LB$3-1,(('Operating Pro Forma'!$AB$59-'Operating Pro Forma'!$AB$62)/12)*'Debt Service'!$F10),IF($E10&gt;LB$3-1,$H10,0))</f>
        <v>0</v>
      </c>
      <c r="LC10" s="340">
        <f>IF($I10="Percentage of Cash Flow",IF($E10&gt;LC$3-1,(('Operating Pro Forma'!$AB$59-'Operating Pro Forma'!$AB$62)/12)*'Debt Service'!$F10),IF($E10&gt;LC$3-1,$H10,0))</f>
        <v>0</v>
      </c>
      <c r="LD10" s="340">
        <f>IF($I10="Percentage of Cash Flow",IF($E10&gt;LD$3-1,(('Operating Pro Forma'!$AB$59-'Operating Pro Forma'!$AB$62)/12)*'Debt Service'!$F10),IF($E10&gt;LD$3-1,$H10,0))</f>
        <v>0</v>
      </c>
      <c r="LE10" s="340">
        <f>IF($I10="Percentage of Cash Flow",IF($E10&gt;LE$3-1,(('Operating Pro Forma'!$AB$59-'Operating Pro Forma'!$AB$62)/12)*'Debt Service'!$F10),IF($E10&gt;LE$3-1,$H10,0))</f>
        <v>0</v>
      </c>
      <c r="LF10" s="340">
        <f>IF($I10="Percentage of Cash Flow",IF($E10&gt;LF$3-1,(('Operating Pro Forma'!$AB$59-'Operating Pro Forma'!$AB$62)/12)*'Debt Service'!$F10),IF($E10&gt;LF$3-1,$H10,0))</f>
        <v>0</v>
      </c>
      <c r="LG10" s="340">
        <f>IF($I10="Percentage of Cash Flow",IF($E10&gt;LG$3-1,(('Operating Pro Forma'!$AB$59-'Operating Pro Forma'!$AB$62)/12)*'Debt Service'!$F10),IF($E10&gt;LG$3-1,$H10,0))</f>
        <v>0</v>
      </c>
      <c r="LH10" s="340">
        <f>IF($I10="Percentage of Cash Flow",IF($E10&gt;LH$3-1,(('Operating Pro Forma'!$AB$59-'Operating Pro Forma'!$AB$62)/12)*'Debt Service'!$F10),IF($E10&gt;LH$3-1,$H10,0))</f>
        <v>0</v>
      </c>
      <c r="LI10" s="340">
        <f>IF($I10="Percentage of Cash Flow",IF($E10&gt;LI$3-1,(('Operating Pro Forma'!$AB$59-'Operating Pro Forma'!$AB$62)/12)*'Debt Service'!$F10),IF($E10&gt;LI$3-1,$H10,0))</f>
        <v>0</v>
      </c>
      <c r="LJ10" s="340">
        <f>IF($I10="Percentage of Cash Flow",IF($E10&gt;LJ$3-1,(('Operating Pro Forma'!$AB$59-'Operating Pro Forma'!$AB$62)/12)*'Debt Service'!$F10),IF($E10&gt;LJ$3-1,$H10,0))</f>
        <v>0</v>
      </c>
      <c r="LK10" s="340">
        <f>IF($I10="Percentage of Cash Flow",IF($E10&gt;LK$3-1,(('Operating Pro Forma'!$AB$59-'Operating Pro Forma'!$AB$62)/12)*'Debt Service'!$F10),IF($E10&gt;LK$3-1,$H10,0))</f>
        <v>0</v>
      </c>
      <c r="LL10" s="338">
        <f t="shared" si="23"/>
        <v>0</v>
      </c>
      <c r="LM10" s="340">
        <f>IF($I10="Percentage of Cash Flow",IF($E10&gt;LM$3-1,(('Operating Pro Forma'!$AC$59-'Operating Pro Forma'!$AC$62)/12)*'Debt Service'!$F10),IF($E10&gt;LM$3-1,$H10,0))</f>
        <v>0</v>
      </c>
      <c r="LN10" s="340">
        <f>IF($I10="Percentage of Cash Flow",IF($E10&gt;LN$3-1,(('Operating Pro Forma'!$AC$59-'Operating Pro Forma'!$AC$62)/12)*'Debt Service'!$F10),IF($E10&gt;LN$3-1,$H10,0))</f>
        <v>0</v>
      </c>
      <c r="LO10" s="340">
        <f>IF($I10="Percentage of Cash Flow",IF($E10&gt;LO$3-1,(('Operating Pro Forma'!$AC$59-'Operating Pro Forma'!$AC$62)/12)*'Debt Service'!$F10),IF($E10&gt;LO$3-1,$H10,0))</f>
        <v>0</v>
      </c>
      <c r="LP10" s="340">
        <f>IF($I10="Percentage of Cash Flow",IF($E10&gt;LP$3-1,(('Operating Pro Forma'!$AC$59-'Operating Pro Forma'!$AC$62)/12)*'Debt Service'!$F10),IF($E10&gt;LP$3-1,$H10,0))</f>
        <v>0</v>
      </c>
      <c r="LQ10" s="340">
        <f>IF($I10="Percentage of Cash Flow",IF($E10&gt;LQ$3-1,(('Operating Pro Forma'!$AC$59-'Operating Pro Forma'!$AC$62)/12)*'Debt Service'!$F10),IF($E10&gt;LQ$3-1,$H10,0))</f>
        <v>0</v>
      </c>
      <c r="LR10" s="340">
        <f>IF($I10="Percentage of Cash Flow",IF($E10&gt;LR$3-1,(('Operating Pro Forma'!$AC$59-'Operating Pro Forma'!$AC$62)/12)*'Debt Service'!$F10),IF($E10&gt;LR$3-1,$H10,0))</f>
        <v>0</v>
      </c>
      <c r="LS10" s="340">
        <f>IF($I10="Percentage of Cash Flow",IF($E10&gt;LS$3-1,(('Operating Pro Forma'!$AC$59-'Operating Pro Forma'!$AC$62)/12)*'Debt Service'!$F10),IF($E10&gt;LS$3-1,$H10,0))</f>
        <v>0</v>
      </c>
      <c r="LT10" s="340">
        <f>IF($I10="Percentage of Cash Flow",IF($E10&gt;LT$3-1,(('Operating Pro Forma'!$AC$59-'Operating Pro Forma'!$AC$62)/12)*'Debt Service'!$F10),IF($E10&gt;LT$3-1,$H10,0))</f>
        <v>0</v>
      </c>
      <c r="LU10" s="340">
        <f>IF($I10="Percentage of Cash Flow",IF($E10&gt;LU$3-1,(('Operating Pro Forma'!$AC$59-'Operating Pro Forma'!$AC$62)/12)*'Debt Service'!$F10),IF($E10&gt;LU$3-1,$H10,0))</f>
        <v>0</v>
      </c>
      <c r="LV10" s="340">
        <f>IF($I10="Percentage of Cash Flow",IF($E10&gt;LV$3-1,(('Operating Pro Forma'!$AC$59-'Operating Pro Forma'!$AC$62)/12)*'Debt Service'!$F10),IF($E10&gt;LV$3-1,$H10,0))</f>
        <v>0</v>
      </c>
      <c r="LW10" s="340">
        <f>IF($I10="Percentage of Cash Flow",IF($E10&gt;LW$3-1,(('Operating Pro Forma'!$AC$59-'Operating Pro Forma'!$AC$62)/12)*'Debt Service'!$F10),IF($E10&gt;LW$3-1,$H10,0))</f>
        <v>0</v>
      </c>
      <c r="LX10" s="340">
        <f>IF($I10="Percentage of Cash Flow",IF($E10&gt;LX$3-1,(('Operating Pro Forma'!$AC$59-'Operating Pro Forma'!$AC$62)/12)*'Debt Service'!$F10),IF($E10&gt;LX$3-1,$H10,0))</f>
        <v>0</v>
      </c>
      <c r="LY10" s="338">
        <f t="shared" si="24"/>
        <v>0</v>
      </c>
      <c r="LZ10" s="340">
        <f>IF($I10="Percentage of Cash Flow",IF($E10&gt;LZ$3-1,(('Operating Pro Forma'!$AD$59-'Operating Pro Forma'!$AD$62)/12)*'Debt Service'!$F10),IF($E10&gt;LZ$3-1,$H10,0))</f>
        <v>0</v>
      </c>
      <c r="MA10" s="340">
        <f>IF($I10="Percentage of Cash Flow",IF($E10&gt;MA$3-1,(('Operating Pro Forma'!$AD$59-'Operating Pro Forma'!$AD$62)/12)*'Debt Service'!$F10),IF($E10&gt;MA$3-1,$H10,0))</f>
        <v>0</v>
      </c>
      <c r="MB10" s="340">
        <f>IF($I10="Percentage of Cash Flow",IF($E10&gt;MB$3-1,(('Operating Pro Forma'!$AD$59-'Operating Pro Forma'!$AD$62)/12)*'Debt Service'!$F10),IF($E10&gt;MB$3-1,$H10,0))</f>
        <v>0</v>
      </c>
      <c r="MC10" s="340">
        <f>IF($I10="Percentage of Cash Flow",IF($E10&gt;MC$3-1,(('Operating Pro Forma'!$AD$59-'Operating Pro Forma'!$AD$62)/12)*'Debt Service'!$F10),IF($E10&gt;MC$3-1,$H10,0))</f>
        <v>0</v>
      </c>
      <c r="MD10" s="340">
        <f>IF($I10="Percentage of Cash Flow",IF($E10&gt;MD$3-1,(('Operating Pro Forma'!$AD$59-'Operating Pro Forma'!$AD$62)/12)*'Debt Service'!$F10),IF($E10&gt;MD$3-1,$H10,0))</f>
        <v>0</v>
      </c>
      <c r="ME10" s="340">
        <f>IF($I10="Percentage of Cash Flow",IF($E10&gt;ME$3-1,(('Operating Pro Forma'!$AD$59-'Operating Pro Forma'!$AD$62)/12)*'Debt Service'!$F10),IF($E10&gt;ME$3-1,$H10,0))</f>
        <v>0</v>
      </c>
      <c r="MF10" s="340">
        <f>IF($I10="Percentage of Cash Flow",IF($E10&gt;MF$3-1,(('Operating Pro Forma'!$AD$59-'Operating Pro Forma'!$AD$62)/12)*'Debt Service'!$F10),IF($E10&gt;MF$3-1,$H10,0))</f>
        <v>0</v>
      </c>
      <c r="MG10" s="340">
        <f>IF($I10="Percentage of Cash Flow",IF($E10&gt;MG$3-1,(('Operating Pro Forma'!$AD$59-'Operating Pro Forma'!$AD$62)/12)*'Debt Service'!$F10),IF($E10&gt;MG$3-1,$H10,0))</f>
        <v>0</v>
      </c>
      <c r="MH10" s="340">
        <f>IF($I10="Percentage of Cash Flow",IF($E10&gt;MH$3-1,(('Operating Pro Forma'!$AD$59-'Operating Pro Forma'!$AD$62)/12)*'Debt Service'!$F10),IF($E10&gt;MH$3-1,$H10,0))</f>
        <v>0</v>
      </c>
      <c r="MI10" s="340">
        <f>IF($I10="Percentage of Cash Flow",IF($E10&gt;MI$3-1,(('Operating Pro Forma'!$AD$59-'Operating Pro Forma'!$AD$62)/12)*'Debt Service'!$F10),IF($E10&gt;MI$3-1,$H10,0))</f>
        <v>0</v>
      </c>
      <c r="MJ10" s="340">
        <f>IF($I10="Percentage of Cash Flow",IF($E10&gt;MJ$3-1,(('Operating Pro Forma'!$AD$59-'Operating Pro Forma'!$AD$62)/12)*'Debt Service'!$F10),IF($E10&gt;MJ$3-1,$H10,0))</f>
        <v>0</v>
      </c>
      <c r="MK10" s="340">
        <f>IF($I10="Percentage of Cash Flow",IF($E10&gt;MK$3-1,(('Operating Pro Forma'!$AD$59-'Operating Pro Forma'!$AD$62)/12)*'Debt Service'!$F10),IF($E10&gt;MK$3-1,$H10,0))</f>
        <v>0</v>
      </c>
      <c r="ML10" s="338">
        <f t="shared" si="25"/>
        <v>0</v>
      </c>
      <c r="MM10" s="340">
        <f>IF($I10="Percentage of Cash Flow",IF($E10&gt;MM$3-1,(('Operating Pro Forma'!$AE$59-'Operating Pro Forma'!$AE$62)/12)*'Debt Service'!$F10),IF($E10&gt;MM$3-1,$H10,0))</f>
        <v>0</v>
      </c>
      <c r="MN10" s="340">
        <f>IF($I10="Percentage of Cash Flow",IF($E10&gt;MN$3-1,(('Operating Pro Forma'!$AE$59-'Operating Pro Forma'!$AE$62)/12)*'Debt Service'!$F10),IF($E10&gt;MN$3-1,$H10,0))</f>
        <v>0</v>
      </c>
      <c r="MO10" s="340">
        <f>IF($I10="Percentage of Cash Flow",IF($E10&gt;MO$3-1,(('Operating Pro Forma'!$AE$59-'Operating Pro Forma'!$AE$62)/12)*'Debt Service'!$F10),IF($E10&gt;MO$3-1,$H10,0))</f>
        <v>0</v>
      </c>
      <c r="MP10" s="340">
        <f>IF($I10="Percentage of Cash Flow",IF($E10&gt;MP$3-1,(('Operating Pro Forma'!$AE$59-'Operating Pro Forma'!$AE$62)/12)*'Debt Service'!$F10),IF($E10&gt;MP$3-1,$H10,0))</f>
        <v>0</v>
      </c>
      <c r="MQ10" s="340">
        <f>IF($I10="Percentage of Cash Flow",IF($E10&gt;MQ$3-1,(('Operating Pro Forma'!$AE$59-'Operating Pro Forma'!$AE$62)/12)*'Debt Service'!$F10),IF($E10&gt;MQ$3-1,$H10,0))</f>
        <v>0</v>
      </c>
      <c r="MR10" s="340">
        <f>IF($I10="Percentage of Cash Flow",IF($E10&gt;MR$3-1,(('Operating Pro Forma'!$AE$59-'Operating Pro Forma'!$AE$62)/12)*'Debt Service'!$F10),IF($E10&gt;MR$3-1,$H10,0))</f>
        <v>0</v>
      </c>
      <c r="MS10" s="340">
        <f>IF($I10="Percentage of Cash Flow",IF($E10&gt;MS$3-1,(('Operating Pro Forma'!$AE$59-'Operating Pro Forma'!$AE$62)/12)*'Debt Service'!$F10),IF($E10&gt;MS$3-1,$H10,0))</f>
        <v>0</v>
      </c>
      <c r="MT10" s="340">
        <f>IF($I10="Percentage of Cash Flow",IF($E10&gt;MT$3-1,(('Operating Pro Forma'!$AE$59-'Operating Pro Forma'!$AE$62)/12)*'Debt Service'!$F10),IF($E10&gt;MT$3-1,$H10,0))</f>
        <v>0</v>
      </c>
      <c r="MU10" s="340">
        <f>IF($I10="Percentage of Cash Flow",IF($E10&gt;MU$3-1,(('Operating Pro Forma'!$AE$59-'Operating Pro Forma'!$AE$62)/12)*'Debt Service'!$F10),IF($E10&gt;MU$3-1,$H10,0))</f>
        <v>0</v>
      </c>
      <c r="MV10" s="340">
        <f>IF($I10="Percentage of Cash Flow",IF($E10&gt;MV$3-1,(('Operating Pro Forma'!$AE$59-'Operating Pro Forma'!$AE$62)/12)*'Debt Service'!$F10),IF($E10&gt;MV$3-1,$H10,0))</f>
        <v>0</v>
      </c>
      <c r="MW10" s="340">
        <f>IF($I10="Percentage of Cash Flow",IF($E10&gt;MW$3-1,(('Operating Pro Forma'!$AE$59-'Operating Pro Forma'!$AE$62)/12)*'Debt Service'!$F10),IF($E10&gt;MW$3-1,$H10,0))</f>
        <v>0</v>
      </c>
      <c r="MX10" s="340">
        <f>IF($I10="Percentage of Cash Flow",IF($E10&gt;MX$3-1,(('Operating Pro Forma'!$AE$59-'Operating Pro Forma'!$AE$62)/12)*'Debt Service'!$F10),IF($E10&gt;MX$3-1,$H10,0))</f>
        <v>0</v>
      </c>
      <c r="MY10" s="338">
        <f t="shared" si="26"/>
        <v>0</v>
      </c>
      <c r="MZ10" s="340">
        <f>IF($I10="Percentage of Cash Flow",IF($E10&gt;MZ$3-1,(('Operating Pro Forma'!$AF$59-'Operating Pro Forma'!$AF$62)/12)*'Debt Service'!$F10),IF($E10&gt;MZ$3-1,$H10,0))</f>
        <v>0</v>
      </c>
      <c r="NA10" s="340">
        <f>IF($I10="Percentage of Cash Flow",IF($E10&gt;NA$3-1,(('Operating Pro Forma'!$AF$59-'Operating Pro Forma'!$AF$62)/12)*'Debt Service'!$F10),IF($E10&gt;NA$3-1,$H10,0))</f>
        <v>0</v>
      </c>
      <c r="NB10" s="340">
        <f>IF($I10="Percentage of Cash Flow",IF($E10&gt;NB$3-1,(('Operating Pro Forma'!$AF$59-'Operating Pro Forma'!$AF$62)/12)*'Debt Service'!$F10),IF($E10&gt;NB$3-1,$H10,0))</f>
        <v>0</v>
      </c>
      <c r="NC10" s="340">
        <f>IF($I10="Percentage of Cash Flow",IF($E10&gt;NC$3-1,(('Operating Pro Forma'!$AF$59-'Operating Pro Forma'!$AF$62)/12)*'Debt Service'!$F10),IF($E10&gt;NC$3-1,$H10,0))</f>
        <v>0</v>
      </c>
      <c r="ND10" s="340">
        <f>IF($I10="Percentage of Cash Flow",IF($E10&gt;ND$3-1,(('Operating Pro Forma'!$AF$59-'Operating Pro Forma'!$AF$62)/12)*'Debt Service'!$F10),IF($E10&gt;ND$3-1,$H10,0))</f>
        <v>0</v>
      </c>
      <c r="NE10" s="340">
        <f>IF($I10="Percentage of Cash Flow",IF($E10&gt;NE$3-1,(('Operating Pro Forma'!$AF$59-'Operating Pro Forma'!$AF$62)/12)*'Debt Service'!$F10),IF($E10&gt;NE$3-1,$H10,0))</f>
        <v>0</v>
      </c>
      <c r="NF10" s="340">
        <f>IF($I10="Percentage of Cash Flow",IF($E10&gt;NF$3-1,(('Operating Pro Forma'!$AF$59-'Operating Pro Forma'!$AF$62)/12)*'Debt Service'!$F10),IF($E10&gt;NF$3-1,$H10,0))</f>
        <v>0</v>
      </c>
      <c r="NG10" s="340">
        <f>IF($I10="Percentage of Cash Flow",IF($E10&gt;NG$3-1,(('Operating Pro Forma'!$AF$59-'Operating Pro Forma'!$AF$62)/12)*'Debt Service'!$F10),IF($E10&gt;NG$3-1,$H10,0))</f>
        <v>0</v>
      </c>
      <c r="NH10" s="340">
        <f>IF($I10="Percentage of Cash Flow",IF($E10&gt;NH$3-1,(('Operating Pro Forma'!$AF$59-'Operating Pro Forma'!$AF$62)/12)*'Debt Service'!$F10),IF($E10&gt;NH$3-1,$H10,0))</f>
        <v>0</v>
      </c>
      <c r="NI10" s="340">
        <f>IF($I10="Percentage of Cash Flow",IF($E10&gt;NI$3-1,(('Operating Pro Forma'!$AF$59-'Operating Pro Forma'!$AF$62)/12)*'Debt Service'!$F10),IF($E10&gt;NI$3-1,$H10,0))</f>
        <v>0</v>
      </c>
      <c r="NJ10" s="340">
        <f>IF($I10="Percentage of Cash Flow",IF($E10&gt;NJ$3-1,(('Operating Pro Forma'!$AF$59-'Operating Pro Forma'!$AF$62)/12)*'Debt Service'!$F10),IF($E10&gt;NJ$3-1,$H10,0))</f>
        <v>0</v>
      </c>
      <c r="NK10" s="340">
        <f>IF($I10="Percentage of Cash Flow",IF($E10&gt;NK$3-1,(('Operating Pro Forma'!$AF$59-'Operating Pro Forma'!$AF$62)/12)*'Debt Service'!$F10),IF($E10&gt;NK$3-1,$H10,0))</f>
        <v>0</v>
      </c>
      <c r="NL10" s="338">
        <f t="shared" si="27"/>
        <v>0</v>
      </c>
      <c r="NM10" s="340">
        <f>IF($I10="Percentage of Cash Flow",IF($E10&gt;NM$3-1,(('Operating Pro Forma'!$AG$59-'Operating Pro Forma'!$AG$62)/12)*'Debt Service'!$F10),IF($E10&gt;NM$3-1,$H10,0))</f>
        <v>0</v>
      </c>
      <c r="NN10" s="340">
        <f>IF($I10="Percentage of Cash Flow",IF($E10&gt;NN$3-1,(('Operating Pro Forma'!$AG$59-'Operating Pro Forma'!$AG$62)/12)*'Debt Service'!$F10),IF($E10&gt;NN$3-1,$H10,0))</f>
        <v>0</v>
      </c>
      <c r="NO10" s="340">
        <f>IF($I10="Percentage of Cash Flow",IF($E10&gt;NO$3-1,(('Operating Pro Forma'!$AG$59-'Operating Pro Forma'!$AG$62)/12)*'Debt Service'!$F10),IF($E10&gt;NO$3-1,$H10,0))</f>
        <v>0</v>
      </c>
      <c r="NP10" s="340">
        <f>IF($I10="Percentage of Cash Flow",IF($E10&gt;NP$3-1,(('Operating Pro Forma'!$AG$59-'Operating Pro Forma'!$AG$62)/12)*'Debt Service'!$F10),IF($E10&gt;NP$3-1,$H10,0))</f>
        <v>0</v>
      </c>
      <c r="NQ10" s="340">
        <f>IF($I10="Percentage of Cash Flow",IF($E10&gt;NQ$3-1,(('Operating Pro Forma'!$AG$59-'Operating Pro Forma'!$AG$62)/12)*'Debt Service'!$F10),IF($E10&gt;NQ$3-1,$H10,0))</f>
        <v>0</v>
      </c>
      <c r="NR10" s="340">
        <f>IF($I10="Percentage of Cash Flow",IF($E10&gt;NR$3-1,(('Operating Pro Forma'!$AG$59-'Operating Pro Forma'!$AG$62)/12)*'Debt Service'!$F10),IF($E10&gt;NR$3-1,$H10,0))</f>
        <v>0</v>
      </c>
      <c r="NS10" s="340">
        <f>IF($I10="Percentage of Cash Flow",IF($E10&gt;NS$3-1,(('Operating Pro Forma'!$AG$59-'Operating Pro Forma'!$AG$62)/12)*'Debt Service'!$F10),IF($E10&gt;NS$3-1,$H10,0))</f>
        <v>0</v>
      </c>
      <c r="NT10" s="340">
        <f>IF($I10="Percentage of Cash Flow",IF($E10&gt;NT$3-1,(('Operating Pro Forma'!$AG$59-'Operating Pro Forma'!$AG$62)/12)*'Debt Service'!$F10),IF($E10&gt;NT$3-1,$H10,0))</f>
        <v>0</v>
      </c>
      <c r="NU10" s="340">
        <f>IF($I10="Percentage of Cash Flow",IF($E10&gt;NU$3-1,(('Operating Pro Forma'!$AG$59-'Operating Pro Forma'!$AG$62)/12)*'Debt Service'!$F10),IF($E10&gt;NU$3-1,$H10,0))</f>
        <v>0</v>
      </c>
      <c r="NV10" s="340">
        <f>IF($I10="Percentage of Cash Flow",IF($E10&gt;NV$3-1,(('Operating Pro Forma'!$AG$59-'Operating Pro Forma'!$AG$62)/12)*'Debt Service'!$F10),IF($E10&gt;NV$3-1,$H10,0))</f>
        <v>0</v>
      </c>
      <c r="NW10" s="340">
        <f>IF($I10="Percentage of Cash Flow",IF($E10&gt;NW$3-1,(('Operating Pro Forma'!$AG$59-'Operating Pro Forma'!$AG$62)/12)*'Debt Service'!$F10),IF($E10&gt;NW$3-1,$H10,0))</f>
        <v>0</v>
      </c>
      <c r="NX10" s="340">
        <f>IF($I10="Percentage of Cash Flow",IF($E10&gt;NX$3-1,(('Operating Pro Forma'!$AG$59-'Operating Pro Forma'!$AG$62)/12)*'Debt Service'!$F10),IF($E10&gt;NX$3-1,$H10,0))</f>
        <v>0</v>
      </c>
      <c r="NY10" s="338">
        <f t="shared" si="28"/>
        <v>0</v>
      </c>
      <c r="NZ10" s="340">
        <f>IF($I10="Percentage of Cash Flow",IF($E10&gt;NZ$3-1,(('Operating Pro Forma'!$AH$59-'Operating Pro Forma'!$AH$62)/12)*'Debt Service'!$F10),IF($E10&gt;NZ$3-1,$H10,0))</f>
        <v>0</v>
      </c>
      <c r="OA10" s="340">
        <f>IF($I10="Percentage of Cash Flow",IF($E10&gt;OA$3-1,(('Operating Pro Forma'!$AH$59-'Operating Pro Forma'!$AH$62)/12)*'Debt Service'!$F10),IF($E10&gt;OA$3-1,$H10,0))</f>
        <v>0</v>
      </c>
      <c r="OB10" s="340">
        <f>IF($I10="Percentage of Cash Flow",IF($E10&gt;OB$3-1,(('Operating Pro Forma'!$AH$59-'Operating Pro Forma'!$AH$62)/12)*'Debt Service'!$F10),IF($E10&gt;OB$3-1,$H10,0))</f>
        <v>0</v>
      </c>
      <c r="OC10" s="340">
        <f>IF($I10="Percentage of Cash Flow",IF($E10&gt;OC$3-1,(('Operating Pro Forma'!$AH$59-'Operating Pro Forma'!$AH$62)/12)*'Debt Service'!$F10),IF($E10&gt;OC$3-1,$H10,0))</f>
        <v>0</v>
      </c>
      <c r="OD10" s="340">
        <f>IF($I10="Percentage of Cash Flow",IF($E10&gt;OD$3-1,(('Operating Pro Forma'!$AH$59-'Operating Pro Forma'!$AH$62)/12)*'Debt Service'!$F10),IF($E10&gt;OD$3-1,$H10,0))</f>
        <v>0</v>
      </c>
      <c r="OE10" s="340">
        <f>IF($I10="Percentage of Cash Flow",IF($E10&gt;OE$3-1,(('Operating Pro Forma'!$AH$59-'Operating Pro Forma'!$AH$62)/12)*'Debt Service'!$F10),IF($E10&gt;OE$3-1,$H10,0))</f>
        <v>0</v>
      </c>
      <c r="OF10" s="340">
        <f>IF($I10="Percentage of Cash Flow",IF($E10&gt;OF$3-1,(('Operating Pro Forma'!$AH$59-'Operating Pro Forma'!$AH$62)/12)*'Debt Service'!$F10),IF($E10&gt;OF$3-1,$H10,0))</f>
        <v>0</v>
      </c>
      <c r="OG10" s="340">
        <f>IF($I10="Percentage of Cash Flow",IF($E10&gt;OG$3-1,(('Operating Pro Forma'!$AH$59-'Operating Pro Forma'!$AH$62)/12)*'Debt Service'!$F10),IF($E10&gt;OG$3-1,$H10,0))</f>
        <v>0</v>
      </c>
      <c r="OH10" s="340">
        <f>IF($I10="Percentage of Cash Flow",IF($E10&gt;OH$3-1,(('Operating Pro Forma'!$AH$59-'Operating Pro Forma'!$AH$62)/12)*'Debt Service'!$F10),IF($E10&gt;OH$3-1,$H10,0))</f>
        <v>0</v>
      </c>
      <c r="OI10" s="340">
        <f>IF($I10="Percentage of Cash Flow",IF($E10&gt;OI$3-1,(('Operating Pro Forma'!$AH$59-'Operating Pro Forma'!$AH$62)/12)*'Debt Service'!$F10),IF($E10&gt;OI$3-1,$H10,0))</f>
        <v>0</v>
      </c>
      <c r="OJ10" s="340">
        <f>IF($I10="Percentage of Cash Flow",IF($E10&gt;OJ$3-1,(('Operating Pro Forma'!$AH$59-'Operating Pro Forma'!$AH$62)/12)*'Debt Service'!$F10),IF($E10&gt;OJ$3-1,$H10,0))</f>
        <v>0</v>
      </c>
      <c r="OK10" s="340">
        <f>IF($I10="Percentage of Cash Flow",IF($E10&gt;OK$3-1,(('Operating Pro Forma'!$AH$59-'Operating Pro Forma'!$AH$62)/12)*'Debt Service'!$F10),IF($E10&gt;OK$3-1,$H10,0))</f>
        <v>0</v>
      </c>
      <c r="OL10" s="338">
        <f t="shared" si="29"/>
        <v>0</v>
      </c>
    </row>
    <row r="11" spans="1:402" x14ac:dyDescent="0.3">
      <c r="A11" s="229">
        <f>'Funding Sources'!A11</f>
        <v>0</v>
      </c>
      <c r="B11" s="230">
        <f>'Funding Sources'!B11:C11</f>
        <v>0</v>
      </c>
      <c r="C11" s="231">
        <f>'Funding Sources'!G11</f>
        <v>0</v>
      </c>
      <c r="D11" s="233"/>
      <c r="E11" s="234"/>
      <c r="F11" s="235"/>
      <c r="G11" s="231">
        <f t="shared" si="0"/>
        <v>0</v>
      </c>
      <c r="H11" s="233"/>
      <c r="I11" s="234"/>
      <c r="J11" s="236"/>
      <c r="M11" s="337">
        <f>IF($I11="Percentage of Cash Flow",IF($E11&gt;M$3-1,(('Operating Pro Forma'!$E$59-'Operating Pro Forma'!$E$62)/12)*'Debt Service'!$F11),IF($E11&gt;M$3-1,$H11,0))</f>
        <v>0</v>
      </c>
      <c r="N11" s="337">
        <f>IF($I11="Percentage of Cash Flow",IF($E11&gt;N$3-1,(('Operating Pro Forma'!$E$59-'Operating Pro Forma'!$E$62)/12)*'Debt Service'!$F11),IF($E11&gt;N$3-1,$H11,0))</f>
        <v>0</v>
      </c>
      <c r="O11" s="337">
        <f>IF($I11="Percentage of Cash Flow",IF($E11&gt;O$3-1,(('Operating Pro Forma'!$E$59-'Operating Pro Forma'!$E$62)/12)*'Debt Service'!$F11),IF($E11&gt;O$3-1,$H11,0))</f>
        <v>0</v>
      </c>
      <c r="P11" s="337">
        <f>IF($I11="Percentage of Cash Flow",IF($E11&gt;P$3-1,(('Operating Pro Forma'!$E$59-'Operating Pro Forma'!$E$62)/12)*'Debt Service'!$F11),IF($E11&gt;P$3-1,$H11,0))</f>
        <v>0</v>
      </c>
      <c r="Q11" s="337">
        <f>IF($I11="Percentage of Cash Flow",IF($E11&gt;Q$3-1,(('Operating Pro Forma'!$E$59-'Operating Pro Forma'!$E$62)/12)*'Debt Service'!$F11),IF($E11&gt;Q$3-1,$H11,0))</f>
        <v>0</v>
      </c>
      <c r="R11" s="337">
        <f>IF($I11="Percentage of Cash Flow",IF($E11&gt;R$3-1,(('Operating Pro Forma'!$E$59-'Operating Pro Forma'!$E$62)/12)*'Debt Service'!$F11),IF($E11&gt;R$3-1,$H11,0))</f>
        <v>0</v>
      </c>
      <c r="S11" s="337">
        <f>IF($I11="Percentage of Cash Flow",IF($E11&gt;S$3-1,(('Operating Pro Forma'!$E$59-'Operating Pro Forma'!$E$62)/12)*'Debt Service'!$F11),IF($E11&gt;S$3-1,$H11,0))</f>
        <v>0</v>
      </c>
      <c r="T11" s="337">
        <f>IF($I11="Percentage of Cash Flow",IF($E11&gt;T$3-1,(('Operating Pro Forma'!$E$59-'Operating Pro Forma'!$E$62)/12)*'Debt Service'!$F11),IF($E11&gt;T$3-1,$H11,0))</f>
        <v>0</v>
      </c>
      <c r="U11" s="337">
        <f>IF($I11="Percentage of Cash Flow",IF($E11&gt;U$3-1,(('Operating Pro Forma'!$E$59-'Operating Pro Forma'!$E$62)/12)*'Debt Service'!$F11),IF($E11&gt;U$3-1,$H11,0))</f>
        <v>0</v>
      </c>
      <c r="V11" s="337">
        <f>IF($I11="Percentage of Cash Flow",IF($E11&gt;V$3-1,(('Operating Pro Forma'!$E$59-'Operating Pro Forma'!$E$62)/12)*'Debt Service'!$F11),IF($E11&gt;V$3-1,$H11,0))</f>
        <v>0</v>
      </c>
      <c r="W11" s="337">
        <f>IF($I11="Percentage of Cash Flow",IF($E11&gt;W$3-1,(('Operating Pro Forma'!$E$59-'Operating Pro Forma'!$E$62)/12)*'Debt Service'!$F11),IF($E11&gt;W$3-1,$H11,0))</f>
        <v>0</v>
      </c>
      <c r="X11" s="337">
        <f>IF($I11="Percentage of Cash Flow",IF($E11&gt;X$3-1,(('Operating Pro Forma'!$E$59-'Operating Pro Forma'!$E$62)/12)*'Debt Service'!$F11),IF($E11&gt;X$3-1,$H11,0))</f>
        <v>0</v>
      </c>
      <c r="Y11" s="338">
        <f t="shared" si="1"/>
        <v>0</v>
      </c>
      <c r="Z11" s="339">
        <f>IF($I11="Percentage of Cash Flow",IF($E11&gt;Z$3-1,(('Operating Pro Forma'!$F$59-'Operating Pro Forma'!$F$62)/12)*'Debt Service'!$F11),IF($E11&gt;Z$3-1,$H11,0))</f>
        <v>0</v>
      </c>
      <c r="AA11" s="339">
        <f>IF($I11="Percentage of Cash Flow",IF($E11&gt;AA$3-1,(('Operating Pro Forma'!$F$59-'Operating Pro Forma'!$F$62)/12)*'Debt Service'!$F11),IF($E11&gt;AA$3-1,$H11,0))</f>
        <v>0</v>
      </c>
      <c r="AB11" s="339">
        <f>IF($I11="Percentage of Cash Flow",IF($E11&gt;AB$3-1,(('Operating Pro Forma'!$F$59-'Operating Pro Forma'!$F$62)/12)*'Debt Service'!$F11),IF($E11&gt;AB$3-1,$H11,0))</f>
        <v>0</v>
      </c>
      <c r="AC11" s="339">
        <f>IF($I11="Percentage of Cash Flow",IF($E11&gt;AC$3-1,(('Operating Pro Forma'!$F$59-'Operating Pro Forma'!$F$62)/12)*'Debt Service'!$F11),IF($E11&gt;AC$3-1,$H11,0))</f>
        <v>0</v>
      </c>
      <c r="AD11" s="339">
        <f>IF($I11="Percentage of Cash Flow",IF($E11&gt;AD$3-1,(('Operating Pro Forma'!$F$59-'Operating Pro Forma'!$F$62)/12)*'Debt Service'!$F11),IF($E11&gt;AD$3-1,$H11,0))</f>
        <v>0</v>
      </c>
      <c r="AE11" s="339">
        <f>IF($I11="Percentage of Cash Flow",IF($E11&gt;AE$3-1,(('Operating Pro Forma'!$F$59-'Operating Pro Forma'!$F$62)/12)*'Debt Service'!$F11),IF($E11&gt;AE$3-1,$H11,0))</f>
        <v>0</v>
      </c>
      <c r="AF11" s="339">
        <f>IF($I11="Percentage of Cash Flow",IF($E11&gt;AF$3-1,(('Operating Pro Forma'!$F$59-'Operating Pro Forma'!$F$62)/12)*'Debt Service'!$F11),IF($E11&gt;AF$3-1,$H11,0))</f>
        <v>0</v>
      </c>
      <c r="AG11" s="339">
        <f>IF($I11="Percentage of Cash Flow",IF($E11&gt;AG$3-1,(('Operating Pro Forma'!$F$59-'Operating Pro Forma'!$F$62)/12)*'Debt Service'!$F11),IF($E11&gt;AG$3-1,$H11,0))</f>
        <v>0</v>
      </c>
      <c r="AH11" s="339">
        <f>IF($I11="Percentage of Cash Flow",IF($E11&gt;AH$3-1,(('Operating Pro Forma'!$F$59-'Operating Pro Forma'!$F$62)/12)*'Debt Service'!$F11),IF($E11&gt;AH$3-1,$H11,0))</f>
        <v>0</v>
      </c>
      <c r="AI11" s="339">
        <f>IF($I11="Percentage of Cash Flow",IF($E11&gt;AI$3-1,(('Operating Pro Forma'!$F$59-'Operating Pro Forma'!$F$62)/12)*'Debt Service'!$F11),IF($E11&gt;AI$3-1,$H11,0))</f>
        <v>0</v>
      </c>
      <c r="AJ11" s="339">
        <f>IF($I11="Percentage of Cash Flow",IF($E11&gt;AJ$3-1,(('Operating Pro Forma'!$F$59-'Operating Pro Forma'!$F$62)/12)*'Debt Service'!$F11),IF($E11&gt;AJ$3-1,$H11,0))</f>
        <v>0</v>
      </c>
      <c r="AK11" s="339">
        <f>IF($I11="Percentage of Cash Flow",IF($E11&gt;AK$3-1,(('Operating Pro Forma'!$F$59-'Operating Pro Forma'!$F$62)/12)*'Debt Service'!$F11),IF($E11&gt;AK$3-1,$H11,0))</f>
        <v>0</v>
      </c>
      <c r="AL11" s="338">
        <f t="shared" si="2"/>
        <v>0</v>
      </c>
      <c r="AM11" s="339">
        <f>IF($I11="Percentage of Cash Flow",IF($E11&gt;AM$3-1,(('Operating Pro Forma'!$G$59-'Operating Pro Forma'!$G$62)/12)*'Debt Service'!$F11),IF($E11&gt;AM$3-1,$H11,0))</f>
        <v>0</v>
      </c>
      <c r="AN11" s="339">
        <f>IF($I11="Percentage of Cash Flow",IF($E11&gt;AN$3-1,(('Operating Pro Forma'!$G$59-'Operating Pro Forma'!$G$62)/12)*'Debt Service'!$F11),IF($E11&gt;AN$3-1,$H11,0))</f>
        <v>0</v>
      </c>
      <c r="AO11" s="339">
        <f>IF($I11="Percentage of Cash Flow",IF($E11&gt;AO$3-1,(('Operating Pro Forma'!$G$59-'Operating Pro Forma'!$G$62)/12)*'Debt Service'!$F11),IF($E11&gt;AO$3-1,$H11,0))</f>
        <v>0</v>
      </c>
      <c r="AP11" s="339">
        <f>IF($I11="Percentage of Cash Flow",IF($E11&gt;AP$3-1,(('Operating Pro Forma'!$G$59-'Operating Pro Forma'!$G$62)/12)*'Debt Service'!$F11),IF($E11&gt;AP$3-1,$H11,0))</f>
        <v>0</v>
      </c>
      <c r="AQ11" s="339">
        <f>IF($I11="Percentage of Cash Flow",IF($E11&gt;AQ$3-1,(('Operating Pro Forma'!$G$59-'Operating Pro Forma'!$G$62)/12)*'Debt Service'!$F11),IF($E11&gt;AQ$3-1,$H11,0))</f>
        <v>0</v>
      </c>
      <c r="AR11" s="339">
        <f>IF($I11="Percentage of Cash Flow",IF($E11&gt;AR$3-1,(('Operating Pro Forma'!$G$59-'Operating Pro Forma'!$G$62)/12)*'Debt Service'!$F11),IF($E11&gt;AR$3-1,$H11,0))</f>
        <v>0</v>
      </c>
      <c r="AS11" s="339">
        <f>IF($I11="Percentage of Cash Flow",IF($E11&gt;AS$3-1,(('Operating Pro Forma'!$G$59-'Operating Pro Forma'!$G$62)/12)*'Debt Service'!$F11),IF($E11&gt;AS$3-1,$H11,0))</f>
        <v>0</v>
      </c>
      <c r="AT11" s="339">
        <f>IF($I11="Percentage of Cash Flow",IF($E11&gt;AT$3-1,(('Operating Pro Forma'!$G$59-'Operating Pro Forma'!$G$62)/12)*'Debt Service'!$F11),IF($E11&gt;AT$3-1,$H11,0))</f>
        <v>0</v>
      </c>
      <c r="AU11" s="339">
        <f>IF($I11="Percentage of Cash Flow",IF($E11&gt;AU$3-1,(('Operating Pro Forma'!$G$59-'Operating Pro Forma'!$G$62)/12)*'Debt Service'!$F11),IF($E11&gt;AU$3-1,$H11,0))</f>
        <v>0</v>
      </c>
      <c r="AV11" s="339">
        <f>IF($I11="Percentage of Cash Flow",IF($E11&gt;AV$3-1,(('Operating Pro Forma'!$G$59-'Operating Pro Forma'!$G$62)/12)*'Debt Service'!$F11),IF($E11&gt;AV$3-1,$H11,0))</f>
        <v>0</v>
      </c>
      <c r="AW11" s="339">
        <f>IF($I11="Percentage of Cash Flow",IF($E11&gt;AW$3-1,(('Operating Pro Forma'!$G$59-'Operating Pro Forma'!$G$62)/12)*'Debt Service'!$F11),IF($E11&gt;AW$3-1,$H11,0))</f>
        <v>0</v>
      </c>
      <c r="AX11" s="339">
        <f>IF($I11="Percentage of Cash Flow",IF($E11&gt;AX$3-1,(('Operating Pro Forma'!$G$59-'Operating Pro Forma'!$G$62)/12)*'Debt Service'!$F11),IF($E11&gt;AX$3-1,$H11,0))</f>
        <v>0</v>
      </c>
      <c r="AY11" s="338">
        <f t="shared" si="3"/>
        <v>0</v>
      </c>
      <c r="AZ11" s="339">
        <f>IF($I11="Percentage of Cash Flow",IF($E11&gt;AZ$3-1,(('Operating Pro Forma'!$H$59-'Operating Pro Forma'!$H$62)/12)*'Debt Service'!$F11),IF($E11&gt;AZ$3-1,$H11,0))</f>
        <v>0</v>
      </c>
      <c r="BA11" s="339">
        <f>IF($I11="Percentage of Cash Flow",IF($E11&gt;BA$3-1,(('Operating Pro Forma'!$H$59-'Operating Pro Forma'!$H$62)/12)*'Debt Service'!$F11),IF($E11&gt;BA$3-1,$H11,0))</f>
        <v>0</v>
      </c>
      <c r="BB11" s="339">
        <f>IF($I11="Percentage of Cash Flow",IF($E11&gt;BB$3-1,(('Operating Pro Forma'!$H$59-'Operating Pro Forma'!$H$62)/12)*'Debt Service'!$F11),IF($E11&gt;BB$3-1,$H11,0))</f>
        <v>0</v>
      </c>
      <c r="BC11" s="339">
        <f>IF($I11="Percentage of Cash Flow",IF($E11&gt;BC$3-1,(('Operating Pro Forma'!$H$59-'Operating Pro Forma'!$H$62)/12)*'Debt Service'!$F11),IF($E11&gt;BC$3-1,$H11,0))</f>
        <v>0</v>
      </c>
      <c r="BD11" s="339">
        <f>IF($I11="Percentage of Cash Flow",IF($E11&gt;BD$3-1,(('Operating Pro Forma'!$H$59-'Operating Pro Forma'!$H$62)/12)*'Debt Service'!$F11),IF($E11&gt;BD$3-1,$H11,0))</f>
        <v>0</v>
      </c>
      <c r="BE11" s="339">
        <f>IF($I11="Percentage of Cash Flow",IF($E11&gt;BE$3-1,(('Operating Pro Forma'!$H$59-'Operating Pro Forma'!$H$62)/12)*'Debt Service'!$F11),IF($E11&gt;BE$3-1,$H11,0))</f>
        <v>0</v>
      </c>
      <c r="BF11" s="339">
        <f>IF($I11="Percentage of Cash Flow",IF($E11&gt;BF$3-1,(('Operating Pro Forma'!$H$59-'Operating Pro Forma'!$H$62)/12)*'Debt Service'!$F11),IF($E11&gt;BF$3-1,$H11,0))</f>
        <v>0</v>
      </c>
      <c r="BG11" s="339">
        <f>IF($I11="Percentage of Cash Flow",IF($E11&gt;BG$3-1,(('Operating Pro Forma'!$H$59-'Operating Pro Forma'!$H$62)/12)*'Debt Service'!$F11),IF($E11&gt;BG$3-1,$H11,0))</f>
        <v>0</v>
      </c>
      <c r="BH11" s="339">
        <f>IF($I11="Percentage of Cash Flow",IF($E11&gt;BH$3-1,(('Operating Pro Forma'!$H$59-'Operating Pro Forma'!$H$62)/12)*'Debt Service'!$F11),IF($E11&gt;BH$3-1,$H11,0))</f>
        <v>0</v>
      </c>
      <c r="BI11" s="339">
        <f>IF($I11="Percentage of Cash Flow",IF($E11&gt;BI$3-1,(('Operating Pro Forma'!$H$59-'Operating Pro Forma'!$H$62)/12)*'Debt Service'!$F11),IF($E11&gt;BI$3-1,$H11,0))</f>
        <v>0</v>
      </c>
      <c r="BJ11" s="339">
        <f>IF($I11="Percentage of Cash Flow",IF($E11&gt;BJ$3-1,(('Operating Pro Forma'!$H$59-'Operating Pro Forma'!$H$62)/12)*'Debt Service'!$F11),IF($E11&gt;BJ$3-1,$H11,0))</f>
        <v>0</v>
      </c>
      <c r="BK11" s="339">
        <f>IF($I11="Percentage of Cash Flow",IF($E11&gt;BK$3-1,(('Operating Pro Forma'!$H$59-'Operating Pro Forma'!$H$62)/12)*'Debt Service'!$F11),IF($E11&gt;BK$3-1,$H11,0))</f>
        <v>0</v>
      </c>
      <c r="BL11" s="338">
        <f t="shared" si="4"/>
        <v>0</v>
      </c>
      <c r="BM11" s="339">
        <f>IF($I11="Percentage of Cash Flow",IF($E11&gt;BM$3-1,(('Operating Pro Forma'!$I$59-'Operating Pro Forma'!$I$62)/12)*'Debt Service'!$F11),IF($E11&gt;BM$3-1,$H11,0))</f>
        <v>0</v>
      </c>
      <c r="BN11" s="339">
        <f>IF($I11="Percentage of Cash Flow",IF($E11&gt;BN$3-1,(('Operating Pro Forma'!$I$59-'Operating Pro Forma'!$I$62)/12)*'Debt Service'!$F11),IF($E11&gt;BN$3-1,$H11,0))</f>
        <v>0</v>
      </c>
      <c r="BO11" s="339">
        <f>IF($I11="Percentage of Cash Flow",IF($E11&gt;BO$3-1,(('Operating Pro Forma'!$I$59-'Operating Pro Forma'!$I$62)/12)*'Debt Service'!$F11),IF($E11&gt;BO$3-1,$H11,0))</f>
        <v>0</v>
      </c>
      <c r="BP11" s="339">
        <f>IF($I11="Percentage of Cash Flow",IF($E11&gt;BP$3-1,(('Operating Pro Forma'!$I$59-'Operating Pro Forma'!$I$62)/12)*'Debt Service'!$F11),IF($E11&gt;BP$3-1,$H11,0))</f>
        <v>0</v>
      </c>
      <c r="BQ11" s="339">
        <f>IF($I11="Percentage of Cash Flow",IF($E11&gt;BQ$3-1,(('Operating Pro Forma'!$I$59-'Operating Pro Forma'!$I$62)/12)*'Debt Service'!$F11),IF($E11&gt;BQ$3-1,$H11,0))</f>
        <v>0</v>
      </c>
      <c r="BR11" s="339">
        <f>IF($I11="Percentage of Cash Flow",IF($E11&gt;BR$3-1,(('Operating Pro Forma'!$I$59-'Operating Pro Forma'!$I$62)/12)*'Debt Service'!$F11),IF($E11&gt;BR$3-1,$H11,0))</f>
        <v>0</v>
      </c>
      <c r="BS11" s="339">
        <f>IF($I11="Percentage of Cash Flow",IF($E11&gt;BS$3-1,(('Operating Pro Forma'!$I$59-'Operating Pro Forma'!$I$62)/12)*'Debt Service'!$F11),IF($E11&gt;BS$3-1,$H11,0))</f>
        <v>0</v>
      </c>
      <c r="BT11" s="339">
        <f>IF($I11="Percentage of Cash Flow",IF($E11&gt;BT$3-1,(('Operating Pro Forma'!$I$59-'Operating Pro Forma'!$I$62)/12)*'Debt Service'!$F11),IF($E11&gt;BT$3-1,$H11,0))</f>
        <v>0</v>
      </c>
      <c r="BU11" s="339">
        <f>IF($I11="Percentage of Cash Flow",IF($E11&gt;BU$3-1,(('Operating Pro Forma'!$I$59-'Operating Pro Forma'!$I$62)/12)*'Debt Service'!$F11),IF($E11&gt;BU$3-1,$H11,0))</f>
        <v>0</v>
      </c>
      <c r="BV11" s="339">
        <f>IF($I11="Percentage of Cash Flow",IF($E11&gt;BV$3-1,(('Operating Pro Forma'!$I$59-'Operating Pro Forma'!$I$62)/12)*'Debt Service'!$F11),IF($E11&gt;BV$3-1,$H11,0))</f>
        <v>0</v>
      </c>
      <c r="BW11" s="339">
        <f>IF($I11="Percentage of Cash Flow",IF($E11&gt;BW$3-1,(('Operating Pro Forma'!$I$59-'Operating Pro Forma'!$I$62)/12)*'Debt Service'!$F11),IF($E11&gt;BW$3-1,$H11,0))</f>
        <v>0</v>
      </c>
      <c r="BX11" s="339">
        <f>IF($I11="Percentage of Cash Flow",IF($E11&gt;BX$3-1,(('Operating Pro Forma'!$I$59-'Operating Pro Forma'!$I$62)/12)*'Debt Service'!$F11),IF($E11&gt;BX$3-1,$H11,0))</f>
        <v>0</v>
      </c>
      <c r="BY11" s="338">
        <f t="shared" si="5"/>
        <v>0</v>
      </c>
      <c r="BZ11" s="339">
        <f>IF($I11="Percentage of Cash Flow",IF($E11&gt;BZ$3-1,(('Operating Pro Forma'!$J$59-'Operating Pro Forma'!$J$62)/12)*'Debt Service'!$F11),IF($E11&gt;BZ$3-1,$H11,0))</f>
        <v>0</v>
      </c>
      <c r="CA11" s="339">
        <f>IF($I11="Percentage of Cash Flow",IF($E11&gt;CA$3-1,(('Operating Pro Forma'!$J$59-'Operating Pro Forma'!$J$62)/12)*'Debt Service'!$F11),IF($E11&gt;CA$3-1,$H11,0))</f>
        <v>0</v>
      </c>
      <c r="CB11" s="339">
        <f>IF($I11="Percentage of Cash Flow",IF($E11&gt;CB$3-1,(('Operating Pro Forma'!$J$59-'Operating Pro Forma'!$J$62)/12)*'Debt Service'!$F11),IF($E11&gt;CB$3-1,$H11,0))</f>
        <v>0</v>
      </c>
      <c r="CC11" s="339">
        <f>IF($I11="Percentage of Cash Flow",IF($E11&gt;CC$3-1,(('Operating Pro Forma'!$J$59-'Operating Pro Forma'!$J$62)/12)*'Debt Service'!$F11),IF($E11&gt;CC$3-1,$H11,0))</f>
        <v>0</v>
      </c>
      <c r="CD11" s="339">
        <f>IF($I11="Percentage of Cash Flow",IF($E11&gt;CD$3-1,(('Operating Pro Forma'!$J$59-'Operating Pro Forma'!$J$62)/12)*'Debt Service'!$F11),IF($E11&gt;CD$3-1,$H11,0))</f>
        <v>0</v>
      </c>
      <c r="CE11" s="339">
        <f>IF($I11="Percentage of Cash Flow",IF($E11&gt;CE$3-1,(('Operating Pro Forma'!$J$59-'Operating Pro Forma'!$J$62)/12)*'Debt Service'!$F11),IF($E11&gt;CE$3-1,$H11,0))</f>
        <v>0</v>
      </c>
      <c r="CF11" s="339">
        <f>IF($I11="Percentage of Cash Flow",IF($E11&gt;CF$3-1,(('Operating Pro Forma'!$J$59-'Operating Pro Forma'!$J$62)/12)*'Debt Service'!$F11),IF($E11&gt;CF$3-1,$H11,0))</f>
        <v>0</v>
      </c>
      <c r="CG11" s="339">
        <f>IF($I11="Percentage of Cash Flow",IF($E11&gt;CG$3-1,(('Operating Pro Forma'!$J$59-'Operating Pro Forma'!$J$62)/12)*'Debt Service'!$F11),IF($E11&gt;CG$3-1,$H11,0))</f>
        <v>0</v>
      </c>
      <c r="CH11" s="339">
        <f>IF($I11="Percentage of Cash Flow",IF($E11&gt;CH$3-1,(('Operating Pro Forma'!$J$59-'Operating Pro Forma'!$J$62)/12)*'Debt Service'!$F11),IF($E11&gt;CH$3-1,$H11,0))</f>
        <v>0</v>
      </c>
      <c r="CI11" s="339">
        <f>IF($I11="Percentage of Cash Flow",IF($E11&gt;CI$3-1,(('Operating Pro Forma'!$J$59-'Operating Pro Forma'!$J$62)/12)*'Debt Service'!$F11),IF($E11&gt;CI$3-1,$H11,0))</f>
        <v>0</v>
      </c>
      <c r="CJ11" s="339">
        <f>IF($I11="Percentage of Cash Flow",IF($E11&gt;CJ$3-1,(('Operating Pro Forma'!$J$59-'Operating Pro Forma'!$J$62)/12)*'Debt Service'!$F11),IF($E11&gt;CJ$3-1,$H11,0))</f>
        <v>0</v>
      </c>
      <c r="CK11" s="339">
        <f>IF($I11="Percentage of Cash Flow",IF($E11&gt;CK$3-1,(('Operating Pro Forma'!$J$59-'Operating Pro Forma'!$J$62)/12)*'Debt Service'!$F11),IF($E11&gt;CK$3-1,$H11,0))</f>
        <v>0</v>
      </c>
      <c r="CL11" s="338">
        <f t="shared" si="6"/>
        <v>0</v>
      </c>
      <c r="CM11" s="339">
        <f>IF($I11="Percentage of Cash Flow",IF($E11&gt;CM$3-1,(('Operating Pro Forma'!$K$59-'Operating Pro Forma'!$K$62)/12)*'Debt Service'!$F11),IF($E11&gt;CM$3-1,$H11,0))</f>
        <v>0</v>
      </c>
      <c r="CN11" s="339">
        <f>IF($I11="Percentage of Cash Flow",IF($E11&gt;CN$3-1,(('Operating Pro Forma'!$K$59-'Operating Pro Forma'!$K$62)/12)*'Debt Service'!$F11),IF($E11&gt;CN$3-1,$H11,0))</f>
        <v>0</v>
      </c>
      <c r="CO11" s="339">
        <f>IF($I11="Percentage of Cash Flow",IF($E11&gt;CO$3-1,(('Operating Pro Forma'!$K$59-'Operating Pro Forma'!$K$62)/12)*'Debt Service'!$F11),IF($E11&gt;CO$3-1,$H11,0))</f>
        <v>0</v>
      </c>
      <c r="CP11" s="339">
        <f>IF($I11="Percentage of Cash Flow",IF($E11&gt;CP$3-1,(('Operating Pro Forma'!$K$59-'Operating Pro Forma'!$K$62)/12)*'Debt Service'!$F11),IF($E11&gt;CP$3-1,$H11,0))</f>
        <v>0</v>
      </c>
      <c r="CQ11" s="339">
        <f>IF($I11="Percentage of Cash Flow",IF($E11&gt;CQ$3-1,(('Operating Pro Forma'!$K$59-'Operating Pro Forma'!$K$62)/12)*'Debt Service'!$F11),IF($E11&gt;CQ$3-1,$H11,0))</f>
        <v>0</v>
      </c>
      <c r="CR11" s="339">
        <f>IF($I11="Percentage of Cash Flow",IF($E11&gt;CR$3-1,(('Operating Pro Forma'!$K$59-'Operating Pro Forma'!$K$62)/12)*'Debt Service'!$F11),IF($E11&gt;CR$3-1,$H11,0))</f>
        <v>0</v>
      </c>
      <c r="CS11" s="339">
        <f>IF($I11="Percentage of Cash Flow",IF($E11&gt;CS$3-1,(('Operating Pro Forma'!$K$59-'Operating Pro Forma'!$K$62)/12)*'Debt Service'!$F11),IF($E11&gt;CS$3-1,$H11,0))</f>
        <v>0</v>
      </c>
      <c r="CT11" s="339">
        <f>IF($I11="Percentage of Cash Flow",IF($E11&gt;CT$3-1,(('Operating Pro Forma'!$K$59-'Operating Pro Forma'!$K$62)/12)*'Debt Service'!$F11),IF($E11&gt;CT$3-1,$H11,0))</f>
        <v>0</v>
      </c>
      <c r="CU11" s="339">
        <f>IF($I11="Percentage of Cash Flow",IF($E11&gt;CU$3-1,(('Operating Pro Forma'!$K$59-'Operating Pro Forma'!$K$62)/12)*'Debt Service'!$F11),IF($E11&gt;CU$3-1,$H11,0))</f>
        <v>0</v>
      </c>
      <c r="CV11" s="339">
        <f>IF($I11="Percentage of Cash Flow",IF($E11&gt;CV$3-1,(('Operating Pro Forma'!$K$59-'Operating Pro Forma'!$K$62)/12)*'Debt Service'!$F11),IF($E11&gt;CV$3-1,$H11,0))</f>
        <v>0</v>
      </c>
      <c r="CW11" s="339">
        <f>IF($I11="Percentage of Cash Flow",IF($E11&gt;CW$3-1,(('Operating Pro Forma'!$K$59-'Operating Pro Forma'!$K$62)/12)*'Debt Service'!$F11),IF($E11&gt;CW$3-1,$H11,0))</f>
        <v>0</v>
      </c>
      <c r="CX11" s="339">
        <f>IF($I11="Percentage of Cash Flow",IF($E11&gt;CX$3-1,(('Operating Pro Forma'!$K$59-'Operating Pro Forma'!$K$62)/12)*'Debt Service'!$F11),IF($E11&gt;CX$3-1,$H11,0))</f>
        <v>0</v>
      </c>
      <c r="CY11" s="338">
        <f t="shared" si="7"/>
        <v>0</v>
      </c>
      <c r="CZ11" s="339">
        <f>IF($I11="Percentage of Cash Flow",IF($E11&gt;CZ$3-1,(('Operating Pro Forma'!$L$59-'Operating Pro Forma'!$L$62)/12)*'Debt Service'!$F11),IF($E11&gt;CZ$3-1,$H11,0))</f>
        <v>0</v>
      </c>
      <c r="DA11" s="339">
        <f>IF($I11="Percentage of Cash Flow",IF($E11&gt;DA$3-1,(('Operating Pro Forma'!$L$59-'Operating Pro Forma'!$L$62)/12)*'Debt Service'!$F11),IF($E11&gt;DA$3-1,$H11,0))</f>
        <v>0</v>
      </c>
      <c r="DB11" s="339">
        <f>IF($I11="Percentage of Cash Flow",IF($E11&gt;DB$3-1,(('Operating Pro Forma'!$L$59-'Operating Pro Forma'!$L$62)/12)*'Debt Service'!$F11),IF($E11&gt;DB$3-1,$H11,0))</f>
        <v>0</v>
      </c>
      <c r="DC11" s="339">
        <f>IF($I11="Percentage of Cash Flow",IF($E11&gt;DC$3-1,(('Operating Pro Forma'!$L$59-'Operating Pro Forma'!$L$62)/12)*'Debt Service'!$F11),IF($E11&gt;DC$3-1,$H11,0))</f>
        <v>0</v>
      </c>
      <c r="DD11" s="339">
        <f>IF($I11="Percentage of Cash Flow",IF($E11&gt;DD$3-1,(('Operating Pro Forma'!$L$59-'Operating Pro Forma'!$L$62)/12)*'Debt Service'!$F11),IF($E11&gt;DD$3-1,$H11,0))</f>
        <v>0</v>
      </c>
      <c r="DE11" s="339">
        <f>IF($I11="Percentage of Cash Flow",IF($E11&gt;DE$3-1,(('Operating Pro Forma'!$L$59-'Operating Pro Forma'!$L$62)/12)*'Debt Service'!$F11),IF($E11&gt;DE$3-1,$H11,0))</f>
        <v>0</v>
      </c>
      <c r="DF11" s="339">
        <f>IF($I11="Percentage of Cash Flow",IF($E11&gt;DF$3-1,(('Operating Pro Forma'!$L$59-'Operating Pro Forma'!$L$62)/12)*'Debt Service'!$F11),IF($E11&gt;DF$3-1,$H11,0))</f>
        <v>0</v>
      </c>
      <c r="DG11" s="339">
        <f>IF($I11="Percentage of Cash Flow",IF($E11&gt;DG$3-1,(('Operating Pro Forma'!$L$59-'Operating Pro Forma'!$L$62)/12)*'Debt Service'!$F11),IF($E11&gt;DG$3-1,$H11,0))</f>
        <v>0</v>
      </c>
      <c r="DH11" s="339">
        <f>IF($I11="Percentage of Cash Flow",IF($E11&gt;DH$3-1,(('Operating Pro Forma'!$L$59-'Operating Pro Forma'!$L$62)/12)*'Debt Service'!$F11),IF($E11&gt;DH$3-1,$H11,0))</f>
        <v>0</v>
      </c>
      <c r="DI11" s="339">
        <f>IF($I11="Percentage of Cash Flow",IF($E11&gt;DI$3-1,(('Operating Pro Forma'!$L$59-'Operating Pro Forma'!$L$62)/12)*'Debt Service'!$F11),IF($E11&gt;DI$3-1,$H11,0))</f>
        <v>0</v>
      </c>
      <c r="DJ11" s="339">
        <f>IF($I11="Percentage of Cash Flow",IF($E11&gt;DJ$3-1,(('Operating Pro Forma'!$L$59-'Operating Pro Forma'!$L$62)/12)*'Debt Service'!$F11),IF($E11&gt;DJ$3-1,$H11,0))</f>
        <v>0</v>
      </c>
      <c r="DK11" s="339">
        <f>IF($I11="Percentage of Cash Flow",IF($E11&gt;DK$3-1,(('Operating Pro Forma'!$L$59-'Operating Pro Forma'!$L$62)/12)*'Debt Service'!$F11),IF($E11&gt;DK$3-1,$H11,0))</f>
        <v>0</v>
      </c>
      <c r="DL11" s="338">
        <f t="shared" si="8"/>
        <v>0</v>
      </c>
      <c r="DM11" s="339">
        <f>IF($I11="Percentage of Cash Flow",IF($E11&gt;DM$3-1,(('Operating Pro Forma'!$M$59-'Operating Pro Forma'!$M$62)/12)*'Debt Service'!$F11),IF($E11&gt;DM$3-1,$H11,0))</f>
        <v>0</v>
      </c>
      <c r="DN11" s="339">
        <f>IF($I11="Percentage of Cash Flow",IF($E11&gt;DN$3-1,(('Operating Pro Forma'!$M$59-'Operating Pro Forma'!$M$62)/12)*'Debt Service'!$F11),IF($E11&gt;DN$3-1,$H11,0))</f>
        <v>0</v>
      </c>
      <c r="DO11" s="339">
        <f>IF($I11="Percentage of Cash Flow",IF($E11&gt;DO$3-1,(('Operating Pro Forma'!$M$59-'Operating Pro Forma'!$M$62)/12)*'Debt Service'!$F11),IF($E11&gt;DO$3-1,$H11,0))</f>
        <v>0</v>
      </c>
      <c r="DP11" s="339">
        <f>IF($I11="Percentage of Cash Flow",IF($E11&gt;DP$3-1,(('Operating Pro Forma'!$M$59-'Operating Pro Forma'!$M$62)/12)*'Debt Service'!$F11),IF($E11&gt;DP$3-1,$H11,0))</f>
        <v>0</v>
      </c>
      <c r="DQ11" s="339">
        <f>IF($I11="Percentage of Cash Flow",IF($E11&gt;DQ$3-1,(('Operating Pro Forma'!$M$59-'Operating Pro Forma'!$M$62)/12)*'Debt Service'!$F11),IF($E11&gt;DQ$3-1,$H11,0))</f>
        <v>0</v>
      </c>
      <c r="DR11" s="339">
        <f>IF($I11="Percentage of Cash Flow",IF($E11&gt;DR$3-1,(('Operating Pro Forma'!$M$59-'Operating Pro Forma'!$M$62)/12)*'Debt Service'!$F11),IF($E11&gt;DR$3-1,$H11,0))</f>
        <v>0</v>
      </c>
      <c r="DS11" s="339">
        <f>IF($I11="Percentage of Cash Flow",IF($E11&gt;DS$3-1,(('Operating Pro Forma'!$M$59-'Operating Pro Forma'!$M$62)/12)*'Debt Service'!$F11),IF($E11&gt;DS$3-1,$H11,0))</f>
        <v>0</v>
      </c>
      <c r="DT11" s="339">
        <f>IF($I11="Percentage of Cash Flow",IF($E11&gt;DT$3-1,(('Operating Pro Forma'!$M$59-'Operating Pro Forma'!$M$62)/12)*'Debt Service'!$F11),IF($E11&gt;DT$3-1,$H11,0))</f>
        <v>0</v>
      </c>
      <c r="DU11" s="339">
        <f>IF($I11="Percentage of Cash Flow",IF($E11&gt;DU$3-1,(('Operating Pro Forma'!$M$59-'Operating Pro Forma'!$M$62)/12)*'Debt Service'!$F11),IF($E11&gt;DU$3-1,$H11,0))</f>
        <v>0</v>
      </c>
      <c r="DV11" s="339">
        <f>IF($I11="Percentage of Cash Flow",IF($E11&gt;DV$3-1,(('Operating Pro Forma'!$M$59-'Operating Pro Forma'!$M$62)/12)*'Debt Service'!$F11),IF($E11&gt;DV$3-1,$H11,0))</f>
        <v>0</v>
      </c>
      <c r="DW11" s="339">
        <f>IF($I11="Percentage of Cash Flow",IF($E11&gt;DW$3-1,(('Operating Pro Forma'!$M$59-'Operating Pro Forma'!$M$62)/12)*'Debt Service'!$F11),IF($E11&gt;DW$3-1,$H11,0))</f>
        <v>0</v>
      </c>
      <c r="DX11" s="339">
        <f>IF($I11="Percentage of Cash Flow",IF($E11&gt;DX$3-1,(('Operating Pro Forma'!$M$59-'Operating Pro Forma'!$M$62)/12)*'Debt Service'!$F11),IF($E11&gt;DX$3-1,$H11,0))</f>
        <v>0</v>
      </c>
      <c r="DY11" s="338">
        <f t="shared" si="9"/>
        <v>0</v>
      </c>
      <c r="DZ11" s="339">
        <f>IF($I11="Percentage of Cash Flow",IF($E11&gt;DZ$3-1,(('Operating Pro Forma'!$N$59-'Operating Pro Forma'!$N$62)/12)*'Debt Service'!$F11),IF($E11&gt;DZ$3-1,$H11,0))</f>
        <v>0</v>
      </c>
      <c r="EA11" s="339">
        <f>IF($I11="Percentage of Cash Flow",IF($E11&gt;EA$3-1,(('Operating Pro Forma'!$N$59-'Operating Pro Forma'!$N$62)/12)*'Debt Service'!$F11),IF($E11&gt;EA$3-1,$H11,0))</f>
        <v>0</v>
      </c>
      <c r="EB11" s="339">
        <f>IF($I11="Percentage of Cash Flow",IF($E11&gt;EB$3-1,(('Operating Pro Forma'!$N$59-'Operating Pro Forma'!$N$62)/12)*'Debt Service'!$F11),IF($E11&gt;EB$3-1,$H11,0))</f>
        <v>0</v>
      </c>
      <c r="EC11" s="339">
        <f>IF($I11="Percentage of Cash Flow",IF($E11&gt;EC$3-1,(('Operating Pro Forma'!$N$59-'Operating Pro Forma'!$N$62)/12)*'Debt Service'!$F11),IF($E11&gt;EC$3-1,$H11,0))</f>
        <v>0</v>
      </c>
      <c r="ED11" s="339">
        <f>IF($I11="Percentage of Cash Flow",IF($E11&gt;ED$3-1,(('Operating Pro Forma'!$N$59-'Operating Pro Forma'!$N$62)/12)*'Debt Service'!$F11),IF($E11&gt;ED$3-1,$H11,0))</f>
        <v>0</v>
      </c>
      <c r="EE11" s="339">
        <f>IF($I11="Percentage of Cash Flow",IF($E11&gt;EE$3-1,(('Operating Pro Forma'!$N$59-'Operating Pro Forma'!$N$62)/12)*'Debt Service'!$F11),IF($E11&gt;EE$3-1,$H11,0))</f>
        <v>0</v>
      </c>
      <c r="EF11" s="339">
        <f>IF($I11="Percentage of Cash Flow",IF($E11&gt;EF$3-1,(('Operating Pro Forma'!$N$59-'Operating Pro Forma'!$N$62)/12)*'Debt Service'!$F11),IF($E11&gt;EF$3-1,$H11,0))</f>
        <v>0</v>
      </c>
      <c r="EG11" s="339">
        <f>IF($I11="Percentage of Cash Flow",IF($E11&gt;EG$3-1,(('Operating Pro Forma'!$N$59-'Operating Pro Forma'!$N$62)/12)*'Debt Service'!$F11),IF($E11&gt;EG$3-1,$H11,0))</f>
        <v>0</v>
      </c>
      <c r="EH11" s="339">
        <f>IF($I11="Percentage of Cash Flow",IF($E11&gt;EH$3-1,(('Operating Pro Forma'!$N$59-'Operating Pro Forma'!$N$62)/12)*'Debt Service'!$F11),IF($E11&gt;EH$3-1,$H11,0))</f>
        <v>0</v>
      </c>
      <c r="EI11" s="339">
        <f>IF($I11="Percentage of Cash Flow",IF($E11&gt;EI$3-1,(('Operating Pro Forma'!$N$59-'Operating Pro Forma'!$N$62)/12)*'Debt Service'!$F11),IF($E11&gt;EI$3-1,$H11,0))</f>
        <v>0</v>
      </c>
      <c r="EJ11" s="339">
        <f>IF($I11="Percentage of Cash Flow",IF($E11&gt;EJ$3-1,(('Operating Pro Forma'!$N$59-'Operating Pro Forma'!$N$62)/12)*'Debt Service'!$F11),IF($E11&gt;EJ$3-1,$H11,0))</f>
        <v>0</v>
      </c>
      <c r="EK11" s="339">
        <f>IF($I11="Percentage of Cash Flow",IF($E11&gt;EK$3-1,(('Operating Pro Forma'!$N$59-'Operating Pro Forma'!$N$62)/12)*'Debt Service'!$F11),IF($E11&gt;EK$3-1,$H11,0))</f>
        <v>0</v>
      </c>
      <c r="EL11" s="338">
        <f t="shared" si="10"/>
        <v>0</v>
      </c>
      <c r="EM11" s="339">
        <f>IF($I11="Percentage of Cash Flow",IF($E11&gt;EM$3-1,(('Operating Pro Forma'!$O$59-'Operating Pro Forma'!$O$62)/12)*'Debt Service'!$F11),IF($E11&gt;EM$3-1,$H11,0))</f>
        <v>0</v>
      </c>
      <c r="EN11" s="339">
        <f>IF($I11="Percentage of Cash Flow",IF($E11&gt;EN$3-1,(('Operating Pro Forma'!$O$59-'Operating Pro Forma'!$O$62)/12)*'Debt Service'!$F11),IF($E11&gt;EN$3-1,$H11,0))</f>
        <v>0</v>
      </c>
      <c r="EO11" s="339">
        <f>IF($I11="Percentage of Cash Flow",IF($E11&gt;EO$3-1,(('Operating Pro Forma'!$O$59-'Operating Pro Forma'!$O$62)/12)*'Debt Service'!$F11),IF($E11&gt;EO$3-1,$H11,0))</f>
        <v>0</v>
      </c>
      <c r="EP11" s="339">
        <f>IF($I11="Percentage of Cash Flow",IF($E11&gt;EP$3-1,(('Operating Pro Forma'!$O$59-'Operating Pro Forma'!$O$62)/12)*'Debt Service'!$F11),IF($E11&gt;EP$3-1,$H11,0))</f>
        <v>0</v>
      </c>
      <c r="EQ11" s="339">
        <f>IF($I11="Percentage of Cash Flow",IF($E11&gt;EQ$3-1,(('Operating Pro Forma'!$O$59-'Operating Pro Forma'!$O$62)/12)*'Debt Service'!$F11),IF($E11&gt;EQ$3-1,$H11,0))</f>
        <v>0</v>
      </c>
      <c r="ER11" s="339">
        <f>IF($I11="Percentage of Cash Flow",IF($E11&gt;ER$3-1,(('Operating Pro Forma'!$O$59-'Operating Pro Forma'!$O$62)/12)*'Debt Service'!$F11),IF($E11&gt;ER$3-1,$H11,0))</f>
        <v>0</v>
      </c>
      <c r="ES11" s="339">
        <f>IF($I11="Percentage of Cash Flow",IF($E11&gt;ES$3-1,(('Operating Pro Forma'!$O$59-'Operating Pro Forma'!$O$62)/12)*'Debt Service'!$F11),IF($E11&gt;ES$3-1,$H11,0))</f>
        <v>0</v>
      </c>
      <c r="ET11" s="339">
        <f>IF($I11="Percentage of Cash Flow",IF($E11&gt;ET$3-1,(('Operating Pro Forma'!$O$59-'Operating Pro Forma'!$O$62)/12)*'Debt Service'!$F11),IF($E11&gt;ET$3-1,$H11,0))</f>
        <v>0</v>
      </c>
      <c r="EU11" s="339">
        <f>IF($I11="Percentage of Cash Flow",IF($E11&gt;EU$3-1,(('Operating Pro Forma'!$O$59-'Operating Pro Forma'!$O$62)/12)*'Debt Service'!$F11),IF($E11&gt;EU$3-1,$H11,0))</f>
        <v>0</v>
      </c>
      <c r="EV11" s="339">
        <f>IF($I11="Percentage of Cash Flow",IF($E11&gt;EV$3-1,(('Operating Pro Forma'!$O$59-'Operating Pro Forma'!$O$62)/12)*'Debt Service'!$F11),IF($E11&gt;EV$3-1,$H11,0))</f>
        <v>0</v>
      </c>
      <c r="EW11" s="339">
        <f>IF($I11="Percentage of Cash Flow",IF($E11&gt;EW$3-1,(('Operating Pro Forma'!$O$59-'Operating Pro Forma'!$O$62)/12)*'Debt Service'!$F11),IF($E11&gt;EW$3-1,$H11,0))</f>
        <v>0</v>
      </c>
      <c r="EX11" s="339">
        <f>IF($I11="Percentage of Cash Flow",IF($E11&gt;EX$3-1,(('Operating Pro Forma'!$O$59-'Operating Pro Forma'!$O$62)/12)*'Debt Service'!$F11),IF($E11&gt;EX$3-1,$H11,0))</f>
        <v>0</v>
      </c>
      <c r="EY11" s="338">
        <f t="shared" si="11"/>
        <v>0</v>
      </c>
      <c r="EZ11" s="339">
        <f>IF($I11="Percentage of Cash Flow",IF($E11&gt;EZ$3-1,(('Operating Pro Forma'!$P$59-'Operating Pro Forma'!$P$62)/12)*'Debt Service'!$F11),IF($E11&gt;EZ$3-1,$H11,0))</f>
        <v>0</v>
      </c>
      <c r="FA11" s="339">
        <f>IF($I11="Percentage of Cash Flow",IF($E11&gt;FA$3-1,(('Operating Pro Forma'!$P$59-'Operating Pro Forma'!$P$62)/12)*'Debt Service'!$F11),IF($E11&gt;FA$3-1,$H11,0))</f>
        <v>0</v>
      </c>
      <c r="FB11" s="339">
        <f>IF($I11="Percentage of Cash Flow",IF($E11&gt;FB$3-1,(('Operating Pro Forma'!$P$59-'Operating Pro Forma'!$P$62)/12)*'Debt Service'!$F11),IF($E11&gt;FB$3-1,$H11,0))</f>
        <v>0</v>
      </c>
      <c r="FC11" s="339">
        <f>IF($I11="Percentage of Cash Flow",IF($E11&gt;FC$3-1,(('Operating Pro Forma'!$P$59-'Operating Pro Forma'!$P$62)/12)*'Debt Service'!$F11),IF($E11&gt;FC$3-1,$H11,0))</f>
        <v>0</v>
      </c>
      <c r="FD11" s="339">
        <f>IF($I11="Percentage of Cash Flow",IF($E11&gt;FD$3-1,(('Operating Pro Forma'!$P$59-'Operating Pro Forma'!$P$62)/12)*'Debt Service'!$F11),IF($E11&gt;FD$3-1,$H11,0))</f>
        <v>0</v>
      </c>
      <c r="FE11" s="339">
        <f>IF($I11="Percentage of Cash Flow",IF($E11&gt;FE$3-1,(('Operating Pro Forma'!$P$59-'Operating Pro Forma'!$P$62)/12)*'Debt Service'!$F11),IF($E11&gt;FE$3-1,$H11,0))</f>
        <v>0</v>
      </c>
      <c r="FF11" s="339">
        <f>IF($I11="Percentage of Cash Flow",IF($E11&gt;FF$3-1,(('Operating Pro Forma'!$P$59-'Operating Pro Forma'!$P$62)/12)*'Debt Service'!$F11),IF($E11&gt;FF$3-1,$H11,0))</f>
        <v>0</v>
      </c>
      <c r="FG11" s="339">
        <f>IF($I11="Percentage of Cash Flow",IF($E11&gt;FG$3-1,(('Operating Pro Forma'!$P$59-'Operating Pro Forma'!$P$62)/12)*'Debt Service'!$F11),IF($E11&gt;FG$3-1,$H11,0))</f>
        <v>0</v>
      </c>
      <c r="FH11" s="339">
        <f>IF($I11="Percentage of Cash Flow",IF($E11&gt;FH$3-1,(('Operating Pro Forma'!$P$59-'Operating Pro Forma'!$P$62)/12)*'Debt Service'!$F11),IF($E11&gt;FH$3-1,$H11,0))</f>
        <v>0</v>
      </c>
      <c r="FI11" s="339">
        <f>IF($I11="Percentage of Cash Flow",IF($E11&gt;FI$3-1,(('Operating Pro Forma'!$P$59-'Operating Pro Forma'!$P$62)/12)*'Debt Service'!$F11),IF($E11&gt;FI$3-1,$H11,0))</f>
        <v>0</v>
      </c>
      <c r="FJ11" s="339">
        <f>IF($I11="Percentage of Cash Flow",IF($E11&gt;FJ$3-1,(('Operating Pro Forma'!$P$59-'Operating Pro Forma'!$P$62)/12)*'Debt Service'!$F11),IF($E11&gt;FJ$3-1,$H11,0))</f>
        <v>0</v>
      </c>
      <c r="FK11" s="339">
        <f>IF($I11="Percentage of Cash Flow",IF($E11&gt;FK$3-1,(('Operating Pro Forma'!$P$59-'Operating Pro Forma'!$P$62)/12)*'Debt Service'!$F11),IF($E11&gt;FK$3-1,$H11,0))</f>
        <v>0</v>
      </c>
      <c r="FL11" s="338">
        <f t="shared" si="12"/>
        <v>0</v>
      </c>
      <c r="FM11" s="339">
        <f>IF($I11="Percentage of Cash Flow",IF($E11&gt;FM$3-1,(('Operating Pro Forma'!$Q$59-'Operating Pro Forma'!$Q$62)/12)*'Debt Service'!$F11),IF($E11&gt;FM$3-1,$H11,0))</f>
        <v>0</v>
      </c>
      <c r="FN11" s="339">
        <f>IF($I11="Percentage of Cash Flow",IF($E11&gt;FN$3-1,(('Operating Pro Forma'!$Q$59-'Operating Pro Forma'!$Q$62)/12)*'Debt Service'!$F11),IF($E11&gt;FN$3-1,$H11,0))</f>
        <v>0</v>
      </c>
      <c r="FO11" s="339">
        <f>IF($I11="Percentage of Cash Flow",IF($E11&gt;FO$3-1,(('Operating Pro Forma'!$Q$59-'Operating Pro Forma'!$Q$62)/12)*'Debt Service'!$F11),IF($E11&gt;FO$3-1,$H11,0))</f>
        <v>0</v>
      </c>
      <c r="FP11" s="339">
        <f>IF($I11="Percentage of Cash Flow",IF($E11&gt;FP$3-1,(('Operating Pro Forma'!$Q$59-'Operating Pro Forma'!$Q$62)/12)*'Debt Service'!$F11),IF($E11&gt;FP$3-1,$H11,0))</f>
        <v>0</v>
      </c>
      <c r="FQ11" s="339">
        <f>IF($I11="Percentage of Cash Flow",IF($E11&gt;FQ$3-1,(('Operating Pro Forma'!$Q$59-'Operating Pro Forma'!$Q$62)/12)*'Debt Service'!$F11),IF($E11&gt;FQ$3-1,$H11,0))</f>
        <v>0</v>
      </c>
      <c r="FR11" s="339">
        <f>IF($I11="Percentage of Cash Flow",IF($E11&gt;FR$3-1,(('Operating Pro Forma'!$Q$59-'Operating Pro Forma'!$Q$62)/12)*'Debt Service'!$F11),IF($E11&gt;FR$3-1,$H11,0))</f>
        <v>0</v>
      </c>
      <c r="FS11" s="339">
        <f>IF($I11="Percentage of Cash Flow",IF($E11&gt;FS$3-1,(('Operating Pro Forma'!$Q$59-'Operating Pro Forma'!$Q$62)/12)*'Debt Service'!$F11),IF($E11&gt;FS$3-1,$H11,0))</f>
        <v>0</v>
      </c>
      <c r="FT11" s="339">
        <f>IF($I11="Percentage of Cash Flow",IF($E11&gt;FT$3-1,(('Operating Pro Forma'!$Q$59-'Operating Pro Forma'!$Q$62)/12)*'Debt Service'!$F11),IF($E11&gt;FT$3-1,$H11,0))</f>
        <v>0</v>
      </c>
      <c r="FU11" s="339">
        <f>IF($I11="Percentage of Cash Flow",IF($E11&gt;FU$3-1,(('Operating Pro Forma'!$Q$59-'Operating Pro Forma'!$Q$62)/12)*'Debt Service'!$F11),IF($E11&gt;FU$3-1,$H11,0))</f>
        <v>0</v>
      </c>
      <c r="FV11" s="339">
        <f>IF($I11="Percentage of Cash Flow",IF($E11&gt;FV$3-1,(('Operating Pro Forma'!$Q$59-'Operating Pro Forma'!$Q$62)/12)*'Debt Service'!$F11),IF($E11&gt;FV$3-1,$H11,0))</f>
        <v>0</v>
      </c>
      <c r="FW11" s="339">
        <f>IF($I11="Percentage of Cash Flow",IF($E11&gt;FW$3-1,(('Operating Pro Forma'!$Q$59-'Operating Pro Forma'!$Q$62)/12)*'Debt Service'!$F11),IF($E11&gt;FW$3-1,$H11,0))</f>
        <v>0</v>
      </c>
      <c r="FX11" s="339">
        <f>IF($I11="Percentage of Cash Flow",IF($E11&gt;FX$3-1,(('Operating Pro Forma'!$Q$59-'Operating Pro Forma'!$Q$62)/12)*'Debt Service'!$F11),IF($E11&gt;FX$3-1,$H11,0))</f>
        <v>0</v>
      </c>
      <c r="FY11" s="338">
        <f t="shared" si="13"/>
        <v>0</v>
      </c>
      <c r="FZ11" s="339">
        <f>IF($I11="Percentage of Cash Flow",IF($E11&gt;FZ$3-1,(('Operating Pro Forma'!$R$59-'Operating Pro Forma'!$R$62)/12)*'Debt Service'!$F11),IF($E11&gt;FZ$3-1,$H11,0))</f>
        <v>0</v>
      </c>
      <c r="GA11" s="339">
        <f>IF($I11="Percentage of Cash Flow",IF($E11&gt;GA$3-1,(('Operating Pro Forma'!$R$59-'Operating Pro Forma'!$R$62)/12)*'Debt Service'!$F11),IF($E11&gt;GA$3-1,$H11,0))</f>
        <v>0</v>
      </c>
      <c r="GB11" s="339">
        <f>IF($I11="Percentage of Cash Flow",IF($E11&gt;GB$3-1,(('Operating Pro Forma'!$R$59-'Operating Pro Forma'!$R$62)/12)*'Debt Service'!$F11),IF($E11&gt;GB$3-1,$H11,0))</f>
        <v>0</v>
      </c>
      <c r="GC11" s="339">
        <f>IF($I11="Percentage of Cash Flow",IF($E11&gt;GC$3-1,(('Operating Pro Forma'!$R$59-'Operating Pro Forma'!$R$62)/12)*'Debt Service'!$F11),IF($E11&gt;GC$3-1,$H11,0))</f>
        <v>0</v>
      </c>
      <c r="GD11" s="339">
        <f>IF($I11="Percentage of Cash Flow",IF($E11&gt;GD$3-1,(('Operating Pro Forma'!$R$59-'Operating Pro Forma'!$R$62)/12)*'Debt Service'!$F11),IF($E11&gt;GD$3-1,$H11,0))</f>
        <v>0</v>
      </c>
      <c r="GE11" s="339">
        <f>IF($I11="Percentage of Cash Flow",IF($E11&gt;GE$3-1,(('Operating Pro Forma'!$R$59-'Operating Pro Forma'!$R$62)/12)*'Debt Service'!$F11),IF($E11&gt;GE$3-1,$H11,0))</f>
        <v>0</v>
      </c>
      <c r="GF11" s="339">
        <f>IF($I11="Percentage of Cash Flow",IF($E11&gt;GF$3-1,(('Operating Pro Forma'!$R$59-'Operating Pro Forma'!$R$62)/12)*'Debt Service'!$F11),IF($E11&gt;GF$3-1,$H11,0))</f>
        <v>0</v>
      </c>
      <c r="GG11" s="339">
        <f>IF($I11="Percentage of Cash Flow",IF($E11&gt;GG$3-1,(('Operating Pro Forma'!$R$59-'Operating Pro Forma'!$R$62)/12)*'Debt Service'!$F11),IF($E11&gt;GG$3-1,$H11,0))</f>
        <v>0</v>
      </c>
      <c r="GH11" s="339">
        <f>IF($I11="Percentage of Cash Flow",IF($E11&gt;GH$3-1,(('Operating Pro Forma'!$R$59-'Operating Pro Forma'!$R$62)/12)*'Debt Service'!$F11),IF($E11&gt;GH$3-1,$H11,0))</f>
        <v>0</v>
      </c>
      <c r="GI11" s="339">
        <f>IF($I11="Percentage of Cash Flow",IF($E11&gt;GI$3-1,(('Operating Pro Forma'!$R$59-'Operating Pro Forma'!$R$62)/12)*'Debt Service'!$F11),IF($E11&gt;GI$3-1,$H11,0))</f>
        <v>0</v>
      </c>
      <c r="GJ11" s="339">
        <f>IF($I11="Percentage of Cash Flow",IF($E11&gt;GJ$3-1,(('Operating Pro Forma'!$R$59-'Operating Pro Forma'!$R$62)/12)*'Debt Service'!$F11),IF($E11&gt;GJ$3-1,$H11,0))</f>
        <v>0</v>
      </c>
      <c r="GK11" s="339">
        <f>IF($I11="Percentage of Cash Flow",IF($E11&gt;GK$3-1,(('Operating Pro Forma'!$R$59-'Operating Pro Forma'!$R$62)/12)*'Debt Service'!$F11),IF($E11&gt;GK$3-1,$H11,0))</f>
        <v>0</v>
      </c>
      <c r="GL11" s="338">
        <f t="shared" si="14"/>
        <v>0</v>
      </c>
      <c r="GM11" s="339">
        <f>IF($I11="Percentage of Cash Flow",IF($E11&gt;GM$3-1,(('Operating Pro Forma'!$S$59-'Operating Pro Forma'!$S$62)/12)*'Debt Service'!$F11),IF($E11&gt;GM$3-1,$H11,0))</f>
        <v>0</v>
      </c>
      <c r="GN11" s="339">
        <f>IF($I11="Percentage of Cash Flow",IF($E11&gt;GN$3-1,(('Operating Pro Forma'!$S$59-'Operating Pro Forma'!$S$62)/12)*'Debt Service'!$F11),IF($E11&gt;GN$3-1,$H11,0))</f>
        <v>0</v>
      </c>
      <c r="GO11" s="339">
        <f>IF($I11="Percentage of Cash Flow",IF($E11&gt;GO$3-1,(('Operating Pro Forma'!$S$59-'Operating Pro Forma'!$S$62)/12)*'Debt Service'!$F11),IF($E11&gt;GO$3-1,$H11,0))</f>
        <v>0</v>
      </c>
      <c r="GP11" s="339">
        <f>IF($I11="Percentage of Cash Flow",IF($E11&gt;GP$3-1,(('Operating Pro Forma'!$S$59-'Operating Pro Forma'!$S$62)/12)*'Debt Service'!$F11),IF($E11&gt;GP$3-1,$H11,0))</f>
        <v>0</v>
      </c>
      <c r="GQ11" s="339">
        <f>IF($I11="Percentage of Cash Flow",IF($E11&gt;GQ$3-1,(('Operating Pro Forma'!$S$59-'Operating Pro Forma'!$S$62)/12)*'Debt Service'!$F11),IF($E11&gt;GQ$3-1,$H11,0))</f>
        <v>0</v>
      </c>
      <c r="GR11" s="339">
        <f>IF($I11="Percentage of Cash Flow",IF($E11&gt;GR$3-1,(('Operating Pro Forma'!$S$59-'Operating Pro Forma'!$S$62)/12)*'Debt Service'!$F11),IF($E11&gt;GR$3-1,$H11,0))</f>
        <v>0</v>
      </c>
      <c r="GS11" s="339">
        <f>IF($I11="Percentage of Cash Flow",IF($E11&gt;GS$3-1,(('Operating Pro Forma'!$S$59-'Operating Pro Forma'!$S$62)/12)*'Debt Service'!$F11),IF($E11&gt;GS$3-1,$H11,0))</f>
        <v>0</v>
      </c>
      <c r="GT11" s="339">
        <f>IF($I11="Percentage of Cash Flow",IF($E11&gt;GT$3-1,(('Operating Pro Forma'!$S$59-'Operating Pro Forma'!$S$62)/12)*'Debt Service'!$F11),IF($E11&gt;GT$3-1,$H11,0))</f>
        <v>0</v>
      </c>
      <c r="GU11" s="339">
        <f>IF($I11="Percentage of Cash Flow",IF($E11&gt;GU$3-1,(('Operating Pro Forma'!$S$59-'Operating Pro Forma'!$S$62)/12)*'Debt Service'!$F11),IF($E11&gt;GU$3-1,$H11,0))</f>
        <v>0</v>
      </c>
      <c r="GV11" s="339">
        <f>IF($I11="Percentage of Cash Flow",IF($E11&gt;GV$3-1,(('Operating Pro Forma'!$S$59-'Operating Pro Forma'!$S$62)/12)*'Debt Service'!$F11),IF($E11&gt;GV$3-1,$H11,0))</f>
        <v>0</v>
      </c>
      <c r="GW11" s="339">
        <f>IF($I11="Percentage of Cash Flow",IF($E11&gt;GW$3-1,(('Operating Pro Forma'!$S$59-'Operating Pro Forma'!$S$62)/12)*'Debt Service'!$F11),IF($E11&gt;GW$3-1,$H11,0))</f>
        <v>0</v>
      </c>
      <c r="GX11" s="339">
        <f>IF($I11="Percentage of Cash Flow",IF($E11&gt;GX$3-1,(('Operating Pro Forma'!$S$59-'Operating Pro Forma'!$S$62)/12)*'Debt Service'!$F11),IF($E11&gt;GX$3-1,$H11,0))</f>
        <v>0</v>
      </c>
      <c r="GY11" s="338">
        <f t="shared" si="15"/>
        <v>0</v>
      </c>
      <c r="GZ11" s="339">
        <f>IF($I11="Percentage of Cash Flow",IF($E11&gt;GZ$3-1,(('Operating Pro Forma'!$T$59-'Operating Pro Forma'!$T$62)/12)*'Debt Service'!$F11),IF($E11&gt;GZ$3-1,$H11,0))</f>
        <v>0</v>
      </c>
      <c r="HA11" s="339">
        <f>IF($I11="Percentage of Cash Flow",IF($E11&gt;HA$3-1,(('Operating Pro Forma'!$T$59-'Operating Pro Forma'!$T$62)/12)*'Debt Service'!$F11),IF($E11&gt;HA$3-1,$H11,0))</f>
        <v>0</v>
      </c>
      <c r="HB11" s="339">
        <f>IF($I11="Percentage of Cash Flow",IF($E11&gt;HB$3-1,(('Operating Pro Forma'!$T$59-'Operating Pro Forma'!$T$62)/12)*'Debt Service'!$F11),IF($E11&gt;HB$3-1,$H11,0))</f>
        <v>0</v>
      </c>
      <c r="HC11" s="339">
        <f>IF($I11="Percentage of Cash Flow",IF($E11&gt;HC$3-1,(('Operating Pro Forma'!$T$59-'Operating Pro Forma'!$T$62)/12)*'Debt Service'!$F11),IF($E11&gt;HC$3-1,$H11,0))</f>
        <v>0</v>
      </c>
      <c r="HD11" s="339">
        <f>IF($I11="Percentage of Cash Flow",IF($E11&gt;HD$3-1,(('Operating Pro Forma'!$T$59-'Operating Pro Forma'!$T$62)/12)*'Debt Service'!$F11),IF($E11&gt;HD$3-1,$H11,0))</f>
        <v>0</v>
      </c>
      <c r="HE11" s="339">
        <f>IF($I11="Percentage of Cash Flow",IF($E11&gt;HE$3-1,(('Operating Pro Forma'!$T$59-'Operating Pro Forma'!$T$62)/12)*'Debt Service'!$F11),IF($E11&gt;HE$3-1,$H11,0))</f>
        <v>0</v>
      </c>
      <c r="HF11" s="339">
        <f>IF($I11="Percentage of Cash Flow",IF($E11&gt;HF$3-1,(('Operating Pro Forma'!$T$59-'Operating Pro Forma'!$T$62)/12)*'Debt Service'!$F11),IF($E11&gt;HF$3-1,$H11,0))</f>
        <v>0</v>
      </c>
      <c r="HG11" s="339">
        <f>IF($I11="Percentage of Cash Flow",IF($E11&gt;HG$3-1,(('Operating Pro Forma'!$T$59-'Operating Pro Forma'!$T$62)/12)*'Debt Service'!$F11),IF($E11&gt;HG$3-1,$H11,0))</f>
        <v>0</v>
      </c>
      <c r="HH11" s="339">
        <f>IF($I11="Percentage of Cash Flow",IF($E11&gt;HH$3-1,(('Operating Pro Forma'!$T$59-'Operating Pro Forma'!$T$62)/12)*'Debt Service'!$F11),IF($E11&gt;HH$3-1,$H11,0))</f>
        <v>0</v>
      </c>
      <c r="HI11" s="339">
        <f>IF($I11="Percentage of Cash Flow",IF($E11&gt;HI$3-1,(('Operating Pro Forma'!$T$59-'Operating Pro Forma'!$T$62)/12)*'Debt Service'!$F11),IF($E11&gt;HI$3-1,$H11,0))</f>
        <v>0</v>
      </c>
      <c r="HJ11" s="339">
        <f>IF($I11="Percentage of Cash Flow",IF($E11&gt;HJ$3-1,(('Operating Pro Forma'!$T$59-'Operating Pro Forma'!$T$62)/12)*'Debt Service'!$F11),IF($E11&gt;HJ$3-1,$H11,0))</f>
        <v>0</v>
      </c>
      <c r="HK11" s="339">
        <f>IF($I11="Percentage of Cash Flow",IF($E11&gt;HK$3-1,(('Operating Pro Forma'!$T$59-'Operating Pro Forma'!$T$62)/12)*'Debt Service'!$F11),IF($E11&gt;HK$3-1,$H11,0))</f>
        <v>0</v>
      </c>
      <c r="HL11" s="338">
        <f t="shared" si="16"/>
        <v>0</v>
      </c>
      <c r="HM11" s="339">
        <f>IF($I11="Percentage of Cash Flow",IF($E11&gt;HM$3-1,(('Operating Pro Forma'!$U$59-'Operating Pro Forma'!$U$62)/12)*'Debt Service'!$F11),IF($E11&gt;HM$3-1,$H11,0))</f>
        <v>0</v>
      </c>
      <c r="HN11" s="339">
        <f>IF($I11="Percentage of Cash Flow",IF($E11&gt;HN$3-1,(('Operating Pro Forma'!$U$59-'Operating Pro Forma'!$U$62)/12)*'Debt Service'!$F11),IF($E11&gt;HN$3-1,$H11,0))</f>
        <v>0</v>
      </c>
      <c r="HO11" s="339">
        <f>IF($I11="Percentage of Cash Flow",IF($E11&gt;HO$3-1,(('Operating Pro Forma'!$U$59-'Operating Pro Forma'!$U$62)/12)*'Debt Service'!$F11),IF($E11&gt;HO$3-1,$H11,0))</f>
        <v>0</v>
      </c>
      <c r="HP11" s="339">
        <f>IF($I11="Percentage of Cash Flow",IF($E11&gt;HP$3-1,(('Operating Pro Forma'!$U$59-'Operating Pro Forma'!$U$62)/12)*'Debt Service'!$F11),IF($E11&gt;HP$3-1,$H11,0))</f>
        <v>0</v>
      </c>
      <c r="HQ11" s="339">
        <f>IF($I11="Percentage of Cash Flow",IF($E11&gt;HQ$3-1,(('Operating Pro Forma'!$U$59-'Operating Pro Forma'!$U$62)/12)*'Debt Service'!$F11),IF($E11&gt;HQ$3-1,$H11,0))</f>
        <v>0</v>
      </c>
      <c r="HR11" s="339">
        <f>IF($I11="Percentage of Cash Flow",IF($E11&gt;HR$3-1,(('Operating Pro Forma'!$U$59-'Operating Pro Forma'!$U$62)/12)*'Debt Service'!$F11),IF($E11&gt;HR$3-1,$H11,0))</f>
        <v>0</v>
      </c>
      <c r="HS11" s="339">
        <f>IF($I11="Percentage of Cash Flow",IF($E11&gt;HS$3-1,(('Operating Pro Forma'!$U$59-'Operating Pro Forma'!$U$62)/12)*'Debt Service'!$F11),IF($E11&gt;HS$3-1,$H11,0))</f>
        <v>0</v>
      </c>
      <c r="HT11" s="339">
        <f>IF($I11="Percentage of Cash Flow",IF($E11&gt;HT$3-1,(('Operating Pro Forma'!$U$59-'Operating Pro Forma'!$U$62)/12)*'Debt Service'!$F11),IF($E11&gt;HT$3-1,$H11,0))</f>
        <v>0</v>
      </c>
      <c r="HU11" s="339">
        <f>IF($I11="Percentage of Cash Flow",IF($E11&gt;HU$3-1,(('Operating Pro Forma'!$U$59-'Operating Pro Forma'!$U$62)/12)*'Debt Service'!$F11),IF($E11&gt;HU$3-1,$H11,0))</f>
        <v>0</v>
      </c>
      <c r="HV11" s="339">
        <f>IF($I11="Percentage of Cash Flow",IF($E11&gt;HV$3-1,(('Operating Pro Forma'!$U$59-'Operating Pro Forma'!$U$62)/12)*'Debt Service'!$F11),IF($E11&gt;HV$3-1,$H11,0))</f>
        <v>0</v>
      </c>
      <c r="HW11" s="339">
        <f>IF($I11="Percentage of Cash Flow",IF($E11&gt;HW$3-1,(('Operating Pro Forma'!$U$59-'Operating Pro Forma'!$U$62)/12)*'Debt Service'!$F11),IF($E11&gt;HW$3-1,$H11,0))</f>
        <v>0</v>
      </c>
      <c r="HX11" s="339">
        <f>IF($I11="Percentage of Cash Flow",IF($E11&gt;HX$3-1,(('Operating Pro Forma'!$U$59-'Operating Pro Forma'!$U$62)/12)*'Debt Service'!$F11),IF($E11&gt;HX$3-1,$H11,0))</f>
        <v>0</v>
      </c>
      <c r="HY11" s="338">
        <f t="shared" si="17"/>
        <v>0</v>
      </c>
      <c r="HZ11" s="339">
        <f>IF($I11="Percentage of Cash Flow",IF($E11&gt;HZ$3-1,(('Operating Pro Forma'!$V$59-'Operating Pro Forma'!$V$62)/12)*'Debt Service'!$F11),IF($E11&gt;HZ$3-1,$H11,0))</f>
        <v>0</v>
      </c>
      <c r="IA11" s="339">
        <f>IF($I11="Percentage of Cash Flow",IF($E11&gt;IA$3-1,(('Operating Pro Forma'!$V$59-'Operating Pro Forma'!$V$62)/12)*'Debt Service'!$F11),IF($E11&gt;IA$3-1,$H11,0))</f>
        <v>0</v>
      </c>
      <c r="IB11" s="339">
        <f>IF($I11="Percentage of Cash Flow",IF($E11&gt;IB$3-1,(('Operating Pro Forma'!$V$59-'Operating Pro Forma'!$V$62)/12)*'Debt Service'!$F11),IF($E11&gt;IB$3-1,$H11,0))</f>
        <v>0</v>
      </c>
      <c r="IC11" s="339">
        <f>IF($I11="Percentage of Cash Flow",IF($E11&gt;IC$3-1,(('Operating Pro Forma'!$V$59-'Operating Pro Forma'!$V$62)/12)*'Debt Service'!$F11),IF($E11&gt;IC$3-1,$H11,0))</f>
        <v>0</v>
      </c>
      <c r="ID11" s="339">
        <f>IF($I11="Percentage of Cash Flow",IF($E11&gt;ID$3-1,(('Operating Pro Forma'!$V$59-'Operating Pro Forma'!$V$62)/12)*'Debt Service'!$F11),IF($E11&gt;ID$3-1,$H11,0))</f>
        <v>0</v>
      </c>
      <c r="IE11" s="339">
        <f>IF($I11="Percentage of Cash Flow",IF($E11&gt;IE$3-1,(('Operating Pro Forma'!$V$59-'Operating Pro Forma'!$V$62)/12)*'Debt Service'!$F11),IF($E11&gt;IE$3-1,$H11,0))</f>
        <v>0</v>
      </c>
      <c r="IF11" s="339">
        <f>IF($I11="Percentage of Cash Flow",IF($E11&gt;IF$3-1,(('Operating Pro Forma'!$V$59-'Operating Pro Forma'!$V$62)/12)*'Debt Service'!$F11),IF($E11&gt;IF$3-1,$H11,0))</f>
        <v>0</v>
      </c>
      <c r="IG11" s="339">
        <f>IF($I11="Percentage of Cash Flow",IF($E11&gt;IG$3-1,(('Operating Pro Forma'!$V$59-'Operating Pro Forma'!$V$62)/12)*'Debt Service'!$F11),IF($E11&gt;IG$3-1,$H11,0))</f>
        <v>0</v>
      </c>
      <c r="IH11" s="339">
        <f>IF($I11="Percentage of Cash Flow",IF($E11&gt;IH$3-1,(('Operating Pro Forma'!$V$59-'Operating Pro Forma'!$V$62)/12)*'Debt Service'!$F11),IF($E11&gt;IH$3-1,$H11,0))</f>
        <v>0</v>
      </c>
      <c r="II11" s="339">
        <f>IF($I11="Percentage of Cash Flow",IF($E11&gt;II$3-1,(('Operating Pro Forma'!$V$59-'Operating Pro Forma'!$V$62)/12)*'Debt Service'!$F11),IF($E11&gt;II$3-1,$H11,0))</f>
        <v>0</v>
      </c>
      <c r="IJ11" s="339">
        <f>IF($I11="Percentage of Cash Flow",IF($E11&gt;IJ$3-1,(('Operating Pro Forma'!$V$59-'Operating Pro Forma'!$V$62)/12)*'Debt Service'!$F11),IF($E11&gt;IJ$3-1,$H11,0))</f>
        <v>0</v>
      </c>
      <c r="IK11" s="339">
        <f>IF($I11="Percentage of Cash Flow",IF($E11&gt;IK$3-1,(('Operating Pro Forma'!$V$59-'Operating Pro Forma'!$V$62)/12)*'Debt Service'!$F11),IF($E11&gt;IK$3-1,$H11,0))</f>
        <v>0</v>
      </c>
      <c r="IL11" s="338">
        <f t="shared" si="18"/>
        <v>0</v>
      </c>
      <c r="IM11" s="339">
        <f>IF($I11="Percentage of Cash Flow",IF($E11&gt;IM$3-1,(('Operating Pro Forma'!$W$59-'Operating Pro Forma'!$W$62)/12)*'Debt Service'!$F$4),IF($E11&gt;IM$3-1,$H11,0))</f>
        <v>0</v>
      </c>
      <c r="IN11" s="339">
        <f>IF($I11="Percentage of Cash Flow",IF($E11&gt;IN$3-1,(('Operating Pro Forma'!$W$59-'Operating Pro Forma'!$W$62)/12)*'Debt Service'!$F$4),IF($E11&gt;IN$3-1,$H11,0))</f>
        <v>0</v>
      </c>
      <c r="IO11" s="339">
        <f>IF($I11="Percentage of Cash Flow",IF($E11&gt;IO$3-1,(('Operating Pro Forma'!$W$59-'Operating Pro Forma'!$W$62)/12)*'Debt Service'!$F$4),IF($E11&gt;IO$3-1,$H11,0))</f>
        <v>0</v>
      </c>
      <c r="IP11" s="339">
        <f>IF($I11="Percentage of Cash Flow",IF($E11&gt;IP$3-1,(('Operating Pro Forma'!$W$59-'Operating Pro Forma'!$W$62)/12)*'Debt Service'!$F$4),IF($E11&gt;IP$3-1,$H11,0))</f>
        <v>0</v>
      </c>
      <c r="IQ11" s="339">
        <f>IF($I11="Percentage of Cash Flow",IF($E11&gt;IQ$3-1,(('Operating Pro Forma'!$W$59-'Operating Pro Forma'!$W$62)/12)*'Debt Service'!$F$4),IF($E11&gt;IQ$3-1,$H11,0))</f>
        <v>0</v>
      </c>
      <c r="IR11" s="339">
        <f>IF($I11="Percentage of Cash Flow",IF($E11&gt;IR$3-1,(('Operating Pro Forma'!$W$59-'Operating Pro Forma'!$W$62)/12)*'Debt Service'!$F$4),IF($E11&gt;IR$3-1,$H11,0))</f>
        <v>0</v>
      </c>
      <c r="IS11" s="339">
        <f>IF($I11="Percentage of Cash Flow",IF($E11&gt;IS$3-1,(('Operating Pro Forma'!$W$59-'Operating Pro Forma'!$W$62)/12)*'Debt Service'!$F$4),IF($E11&gt;IS$3-1,$H11,0))</f>
        <v>0</v>
      </c>
      <c r="IT11" s="339">
        <f>IF($I11="Percentage of Cash Flow",IF($E11&gt;IT$3-1,(('Operating Pro Forma'!$W$59-'Operating Pro Forma'!$W$62)/12)*'Debt Service'!$F$4),IF($E11&gt;IT$3-1,$H11,0))</f>
        <v>0</v>
      </c>
      <c r="IU11" s="339">
        <f>IF($I11="Percentage of Cash Flow",IF($E11&gt;IU$3-1,(('Operating Pro Forma'!$W$59-'Operating Pro Forma'!$W$62)/12)*'Debt Service'!$F$4),IF($E11&gt;IU$3-1,$H11,0))</f>
        <v>0</v>
      </c>
      <c r="IV11" s="339">
        <f>IF($I11="Percentage of Cash Flow",IF($E11&gt;IV$3-1,(('Operating Pro Forma'!$W$59-'Operating Pro Forma'!$W$62)/12)*'Debt Service'!$F$4),IF($E11&gt;IV$3-1,$H11,0))</f>
        <v>0</v>
      </c>
      <c r="IW11" s="339">
        <f>IF($I11="Percentage of Cash Flow",IF($E11&gt;IW$3-1,(('Operating Pro Forma'!$W$59-'Operating Pro Forma'!$W$62)/12)*'Debt Service'!$F$4),IF($E11&gt;IW$3-1,$H11,0))</f>
        <v>0</v>
      </c>
      <c r="IX11" s="339">
        <f>IF($I11="Percentage of Cash Flow",IF($E11&gt;IX$3-1,(('Operating Pro Forma'!$W$59-'Operating Pro Forma'!$W$62)/12)*'Debt Service'!$F$4),IF($E11&gt;IX$3-1,$H11,0))</f>
        <v>0</v>
      </c>
      <c r="IY11" s="338">
        <f t="shared" si="19"/>
        <v>0</v>
      </c>
      <c r="IZ11" s="339">
        <f>IF($I11="Percentage of Cash Flow",IF($E11&gt;IZ$3-1,(('Operating Pro Forma'!$X$59-'Operating Pro Forma'!$X$62)/12)*'Debt Service'!$F11),IF($E11&gt;IZ$3-1,$H11,0))</f>
        <v>0</v>
      </c>
      <c r="JA11" s="339">
        <f>IF($I11="Percentage of Cash Flow",IF($E11&gt;JA$3-1,(('Operating Pro Forma'!$X$59-'Operating Pro Forma'!$X$62)/12)*'Debt Service'!$F11),IF($E11&gt;JA$3-1,$H11,0))</f>
        <v>0</v>
      </c>
      <c r="JB11" s="339">
        <f>IF($I11="Percentage of Cash Flow",IF($E11&gt;JB$3-1,(('Operating Pro Forma'!$X$59-'Operating Pro Forma'!$X$62)/12)*'Debt Service'!$F11),IF($E11&gt;JB$3-1,$H11,0))</f>
        <v>0</v>
      </c>
      <c r="JC11" s="339">
        <f>IF($I11="Percentage of Cash Flow",IF($E11&gt;JC$3-1,(('Operating Pro Forma'!$X$59-'Operating Pro Forma'!$X$62)/12)*'Debt Service'!$F11),IF($E11&gt;JC$3-1,$H11,0))</f>
        <v>0</v>
      </c>
      <c r="JD11" s="339">
        <f>IF($I11="Percentage of Cash Flow",IF($E11&gt;JD$3-1,(('Operating Pro Forma'!$X$59-'Operating Pro Forma'!$X$62)/12)*'Debt Service'!$F11),IF($E11&gt;JD$3-1,$H11,0))</f>
        <v>0</v>
      </c>
      <c r="JE11" s="339">
        <f>IF($I11="Percentage of Cash Flow",IF($E11&gt;JE$3-1,(('Operating Pro Forma'!$X$59-'Operating Pro Forma'!$X$62)/12)*'Debt Service'!$F11),IF($E11&gt;JE$3-1,$H11,0))</f>
        <v>0</v>
      </c>
      <c r="JF11" s="339">
        <f>IF($I11="Percentage of Cash Flow",IF($E11&gt;JF$3-1,(('Operating Pro Forma'!$X$59-'Operating Pro Forma'!$X$62)/12)*'Debt Service'!$F11),IF($E11&gt;JF$3-1,$H11,0))</f>
        <v>0</v>
      </c>
      <c r="JG11" s="339">
        <f>IF($I11="Percentage of Cash Flow",IF($E11&gt;JG$3-1,(('Operating Pro Forma'!$X$59-'Operating Pro Forma'!$X$62)/12)*'Debt Service'!$F11),IF($E11&gt;JG$3-1,$H11,0))</f>
        <v>0</v>
      </c>
      <c r="JH11" s="339">
        <f>IF($I11="Percentage of Cash Flow",IF($E11&gt;JH$3-1,(('Operating Pro Forma'!$X$59-'Operating Pro Forma'!$X$62)/12)*'Debt Service'!$F11),IF($E11&gt;JH$3-1,$H11,0))</f>
        <v>0</v>
      </c>
      <c r="JI11" s="339">
        <f>IF($I11="Percentage of Cash Flow",IF($E11&gt;JI$3-1,(('Operating Pro Forma'!$X$59-'Operating Pro Forma'!$X$62)/12)*'Debt Service'!$F11),IF($E11&gt;JI$3-1,$H11,0))</f>
        <v>0</v>
      </c>
      <c r="JJ11" s="339">
        <f>IF($I11="Percentage of Cash Flow",IF($E11&gt;JJ$3-1,(('Operating Pro Forma'!$X$59-'Operating Pro Forma'!$X$62)/12)*'Debt Service'!$F11),IF($E11&gt;JJ$3-1,$H11,0))</f>
        <v>0</v>
      </c>
      <c r="JK11" s="339">
        <f>IF($I11="Percentage of Cash Flow",IF($E11&gt;JK$3-1,(('Operating Pro Forma'!$X$59-'Operating Pro Forma'!$X$62)/12)*'Debt Service'!$F11),IF($E11&gt;JK$3-1,$H11,0))</f>
        <v>0</v>
      </c>
      <c r="JL11" s="338">
        <f t="shared" si="20"/>
        <v>0</v>
      </c>
      <c r="JM11" s="339">
        <f>IF($I11="Percentage of Cash Flow",IF($E11&gt;JM$3-1,(('Operating Pro Forma'!$Y$59-'Operating Pro Forma'!$Y$62)/12)*'Debt Service'!$F11),IF($E11&gt;JM$3-1,$H11,0))</f>
        <v>0</v>
      </c>
      <c r="JN11" s="339">
        <f>IF($I11="Percentage of Cash Flow",IF($E11&gt;JN$3-1,(('Operating Pro Forma'!$Y$59-'Operating Pro Forma'!$Y$62)/12)*'Debt Service'!$F11),IF($E11&gt;JN$3-1,$H11,0))</f>
        <v>0</v>
      </c>
      <c r="JO11" s="339">
        <f>IF($I11="Percentage of Cash Flow",IF($E11&gt;JO$3-1,(('Operating Pro Forma'!$Y$59-'Operating Pro Forma'!$Y$62)/12)*'Debt Service'!$F11),IF($E11&gt;JO$3-1,$H11,0))</f>
        <v>0</v>
      </c>
      <c r="JP11" s="339">
        <f>IF($I11="Percentage of Cash Flow",IF($E11&gt;JP$3-1,(('Operating Pro Forma'!$Y$59-'Operating Pro Forma'!$Y$62)/12)*'Debt Service'!$F11),IF($E11&gt;JP$3-1,$H11,0))</f>
        <v>0</v>
      </c>
      <c r="JQ11" s="339">
        <f>IF($I11="Percentage of Cash Flow",IF($E11&gt;JQ$3-1,(('Operating Pro Forma'!$Y$59-'Operating Pro Forma'!$Y$62)/12)*'Debt Service'!$F11),IF($E11&gt;JQ$3-1,$H11,0))</f>
        <v>0</v>
      </c>
      <c r="JR11" s="339">
        <f>IF($I11="Percentage of Cash Flow",IF($E11&gt;JR$3-1,(('Operating Pro Forma'!$Y$59-'Operating Pro Forma'!$Y$62)/12)*'Debt Service'!$F11),IF($E11&gt;JR$3-1,$H11,0))</f>
        <v>0</v>
      </c>
      <c r="JS11" s="339">
        <f>IF($I11="Percentage of Cash Flow",IF($E11&gt;JS$3-1,(('Operating Pro Forma'!$Y$59-'Operating Pro Forma'!$Y$62)/12)*'Debt Service'!$F11),IF($E11&gt;JS$3-1,$H11,0))</f>
        <v>0</v>
      </c>
      <c r="JT11" s="339">
        <f>IF($I11="Percentage of Cash Flow",IF($E11&gt;JT$3-1,(('Operating Pro Forma'!$Y$59-'Operating Pro Forma'!$Y$62)/12)*'Debt Service'!$F11),IF($E11&gt;JT$3-1,$H11,0))</f>
        <v>0</v>
      </c>
      <c r="JU11" s="339">
        <f>IF($I11="Percentage of Cash Flow",IF($E11&gt;JU$3-1,(('Operating Pro Forma'!$Y$59-'Operating Pro Forma'!$Y$62)/12)*'Debt Service'!$F11),IF($E11&gt;JU$3-1,$H11,0))</f>
        <v>0</v>
      </c>
      <c r="JV11" s="339">
        <f>IF($I11="Percentage of Cash Flow",IF($E11&gt;JV$3-1,(('Operating Pro Forma'!$Y$59-'Operating Pro Forma'!$Y$62)/12)*'Debt Service'!$F11),IF($E11&gt;JV$3-1,$H11,0))</f>
        <v>0</v>
      </c>
      <c r="JW11" s="339">
        <f>IF($I11="Percentage of Cash Flow",IF($E11&gt;JW$3-1,(('Operating Pro Forma'!$Y$59-'Operating Pro Forma'!$Y$62)/12)*'Debt Service'!$F11),IF($E11&gt;JW$3-1,$H11,0))</f>
        <v>0</v>
      </c>
      <c r="JX11" s="339">
        <f>IF($I11="Percentage of Cash Flow",IF($E11&gt;JX$3-1,(('Operating Pro Forma'!$Y$59-'Operating Pro Forma'!$Y$62)/12)*'Debt Service'!$F11),IF($E11&gt;JX$3-1,$H11,0))</f>
        <v>0</v>
      </c>
      <c r="JY11" s="338">
        <f t="shared" si="30"/>
        <v>0</v>
      </c>
      <c r="JZ11" s="339">
        <f>IF($I11="Percentage of Cash Flow",IF($E11&gt;JZ$3-1,(('Operating Pro Forma'!$Z$59-'Operating Pro Forma'!$Z$62)/12)*'Debt Service'!$F11),IF($E11&gt;JZ$3-1,$H11,0))</f>
        <v>0</v>
      </c>
      <c r="KA11" s="339">
        <f>IF($I11="Percentage of Cash Flow",IF($E11&gt;KA$3-1,(('Operating Pro Forma'!$Z$59-'Operating Pro Forma'!$Z$62)/12)*'Debt Service'!$F11),IF($E11&gt;KA$3-1,$H11,0))</f>
        <v>0</v>
      </c>
      <c r="KB11" s="339">
        <f>IF($I11="Percentage of Cash Flow",IF($E11&gt;KB$3-1,(('Operating Pro Forma'!$Z$59-'Operating Pro Forma'!$Z$62)/12)*'Debt Service'!$F11),IF($E11&gt;KB$3-1,$H11,0))</f>
        <v>0</v>
      </c>
      <c r="KC11" s="339">
        <f>IF($I11="Percentage of Cash Flow",IF($E11&gt;KC$3-1,(('Operating Pro Forma'!$Z$59-'Operating Pro Forma'!$Z$62)/12)*'Debt Service'!$F11),IF($E11&gt;KC$3-1,$H11,0))</f>
        <v>0</v>
      </c>
      <c r="KD11" s="339">
        <f>IF($I11="Percentage of Cash Flow",IF($E11&gt;KD$3-1,(('Operating Pro Forma'!$Z$59-'Operating Pro Forma'!$Z$62)/12)*'Debt Service'!$F11),IF($E11&gt;KD$3-1,$H11,0))</f>
        <v>0</v>
      </c>
      <c r="KE11" s="339">
        <f>IF($I11="Percentage of Cash Flow",IF($E11&gt;KE$3-1,(('Operating Pro Forma'!$Z$59-'Operating Pro Forma'!$Z$62)/12)*'Debt Service'!$F11),IF($E11&gt;KE$3-1,$H11,0))</f>
        <v>0</v>
      </c>
      <c r="KF11" s="339">
        <f>IF($I11="Percentage of Cash Flow",IF($E11&gt;KF$3-1,(('Operating Pro Forma'!$Z$59-'Operating Pro Forma'!$Z$62)/12)*'Debt Service'!$F11),IF($E11&gt;KF$3-1,$H11,0))</f>
        <v>0</v>
      </c>
      <c r="KG11" s="339">
        <f>IF($I11="Percentage of Cash Flow",IF($E11&gt;KG$3-1,(('Operating Pro Forma'!$Z$59-'Operating Pro Forma'!$Z$62)/12)*'Debt Service'!$F11),IF($E11&gt;KG$3-1,$H11,0))</f>
        <v>0</v>
      </c>
      <c r="KH11" s="339">
        <f>IF($I11="Percentage of Cash Flow",IF($E11&gt;KH$3-1,(('Operating Pro Forma'!$Z$59-'Operating Pro Forma'!$Z$62)/12)*'Debt Service'!$F11),IF($E11&gt;KH$3-1,$H11,0))</f>
        <v>0</v>
      </c>
      <c r="KI11" s="339">
        <f>IF($I11="Percentage of Cash Flow",IF($E11&gt;KI$3-1,(('Operating Pro Forma'!$Z$59-'Operating Pro Forma'!$Z$62)/12)*'Debt Service'!$F11),IF($E11&gt;KI$3-1,$H11,0))</f>
        <v>0</v>
      </c>
      <c r="KJ11" s="339">
        <f>IF($I11="Percentage of Cash Flow",IF($E11&gt;KJ$3-1,(('Operating Pro Forma'!$Z$59-'Operating Pro Forma'!$Z$62)/12)*'Debt Service'!$F11),IF($E11&gt;KJ$3-1,$H11,0))</f>
        <v>0</v>
      </c>
      <c r="KK11" s="339">
        <f>IF($I11="Percentage of Cash Flow",IF($E11&gt;KK$3-1,(('Operating Pro Forma'!$Z$59-'Operating Pro Forma'!$Z$62)/12)*'Debt Service'!$F11),IF($E11&gt;KK$3-1,$H11,0))</f>
        <v>0</v>
      </c>
      <c r="KL11" s="338">
        <f t="shared" si="21"/>
        <v>0</v>
      </c>
      <c r="KM11" s="340">
        <f>IF($I11="Percentage of Cash Flow",IF($E11&gt;KM$3-1,(('Operating Pro Forma'!$AA$59-'Operating Pro Forma'!$AA$62)/12)*'Debt Service'!$F11),IF($E11&gt;KM$3-1,$H11,0))</f>
        <v>0</v>
      </c>
      <c r="KN11" s="340">
        <f>IF($I11="Percentage of Cash Flow",IF($E11&gt;KN$3-1,(('Operating Pro Forma'!$AA$59-'Operating Pro Forma'!$AA$62)/12)*'Debt Service'!$F11),IF($E11&gt;KN$3-1,$H11,0))</f>
        <v>0</v>
      </c>
      <c r="KO11" s="340">
        <f>IF($I11="Percentage of Cash Flow",IF($E11&gt;KO$3-1,(('Operating Pro Forma'!$AA$59-'Operating Pro Forma'!$AA$62)/12)*'Debt Service'!$F11),IF($E11&gt;KO$3-1,$H11,0))</f>
        <v>0</v>
      </c>
      <c r="KP11" s="340">
        <f>IF($I11="Percentage of Cash Flow",IF($E11&gt;KP$3-1,(('Operating Pro Forma'!$AA$59-'Operating Pro Forma'!$AA$62)/12)*'Debt Service'!$F11),IF($E11&gt;KP$3-1,$H11,0))</f>
        <v>0</v>
      </c>
      <c r="KQ11" s="340">
        <f>IF($I11="Percentage of Cash Flow",IF($E11&gt;KQ$3-1,(('Operating Pro Forma'!$AA$59-'Operating Pro Forma'!$AA$62)/12)*'Debt Service'!$F11),IF($E11&gt;KQ$3-1,$H11,0))</f>
        <v>0</v>
      </c>
      <c r="KR11" s="340">
        <f>IF($I11="Percentage of Cash Flow",IF($E11&gt;KR$3-1,(('Operating Pro Forma'!$AA$59-'Operating Pro Forma'!$AA$62)/12)*'Debt Service'!$F11),IF($E11&gt;KR$3-1,$H11,0))</f>
        <v>0</v>
      </c>
      <c r="KS11" s="340">
        <f>IF($I11="Percentage of Cash Flow",IF($E11&gt;KS$3-1,(('Operating Pro Forma'!$AA$59-'Operating Pro Forma'!$AA$62)/12)*'Debt Service'!$F11),IF($E11&gt;KS$3-1,$H11,0))</f>
        <v>0</v>
      </c>
      <c r="KT11" s="340">
        <f>IF($I11="Percentage of Cash Flow",IF($E11&gt;KT$3-1,(('Operating Pro Forma'!$AA$59-'Operating Pro Forma'!$AA$62)/12)*'Debt Service'!$F11),IF($E11&gt;KT$3-1,$H11,0))</f>
        <v>0</v>
      </c>
      <c r="KU11" s="340">
        <f>IF($I11="Percentage of Cash Flow",IF($E11&gt;KU$3-1,(('Operating Pro Forma'!$AA$59-'Operating Pro Forma'!$AA$62)/12)*'Debt Service'!$F11),IF($E11&gt;KU$3-1,$H11,0))</f>
        <v>0</v>
      </c>
      <c r="KV11" s="340">
        <f>IF($I11="Percentage of Cash Flow",IF($E11&gt;KV$3-1,(('Operating Pro Forma'!$AA$59-'Operating Pro Forma'!$AA$62)/12)*'Debt Service'!$F11),IF($E11&gt;KV$3-1,$H11,0))</f>
        <v>0</v>
      </c>
      <c r="KW11" s="340">
        <f>IF($I11="Percentage of Cash Flow",IF($E11&gt;KW$3-1,(('Operating Pro Forma'!$AA$59-'Operating Pro Forma'!$AA$62)/12)*'Debt Service'!$F11),IF($E11&gt;KW$3-1,$H11,0))</f>
        <v>0</v>
      </c>
      <c r="KX11" s="340">
        <f>IF($I11="Percentage of Cash Flow",IF($E11&gt;KX$3-1,(('Operating Pro Forma'!$AA$59-'Operating Pro Forma'!$AA$62)/12)*'Debt Service'!$F11),IF($E11&gt;KX$3-1,$H11,0))</f>
        <v>0</v>
      </c>
      <c r="KY11" s="338">
        <f t="shared" si="22"/>
        <v>0</v>
      </c>
      <c r="KZ11" s="340">
        <f>IF($I11="Percentage of Cash Flow",IF($E11&gt;KZ$3-1,(('Operating Pro Forma'!$AB$59-'Operating Pro Forma'!$AB$62)/12)*'Debt Service'!$F11),IF($E11&gt;KZ$3-1,$H11,0))</f>
        <v>0</v>
      </c>
      <c r="LA11" s="340">
        <f>IF($I11="Percentage of Cash Flow",IF($E11&gt;LA$3-1,(('Operating Pro Forma'!$AB$59-'Operating Pro Forma'!$AB$62)/12)*'Debt Service'!$F11),IF($E11&gt;LA$3-1,$H11,0))</f>
        <v>0</v>
      </c>
      <c r="LB11" s="340">
        <f>IF($I11="Percentage of Cash Flow",IF($E11&gt;LB$3-1,(('Operating Pro Forma'!$AB$59-'Operating Pro Forma'!$AB$62)/12)*'Debt Service'!$F11),IF($E11&gt;LB$3-1,$H11,0))</f>
        <v>0</v>
      </c>
      <c r="LC11" s="340">
        <f>IF($I11="Percentage of Cash Flow",IF($E11&gt;LC$3-1,(('Operating Pro Forma'!$AB$59-'Operating Pro Forma'!$AB$62)/12)*'Debt Service'!$F11),IF($E11&gt;LC$3-1,$H11,0))</f>
        <v>0</v>
      </c>
      <c r="LD11" s="340">
        <f>IF($I11="Percentage of Cash Flow",IF($E11&gt;LD$3-1,(('Operating Pro Forma'!$AB$59-'Operating Pro Forma'!$AB$62)/12)*'Debt Service'!$F11),IF($E11&gt;LD$3-1,$H11,0))</f>
        <v>0</v>
      </c>
      <c r="LE11" s="340">
        <f>IF($I11="Percentage of Cash Flow",IF($E11&gt;LE$3-1,(('Operating Pro Forma'!$AB$59-'Operating Pro Forma'!$AB$62)/12)*'Debt Service'!$F11),IF($E11&gt;LE$3-1,$H11,0))</f>
        <v>0</v>
      </c>
      <c r="LF11" s="340">
        <f>IF($I11="Percentage of Cash Flow",IF($E11&gt;LF$3-1,(('Operating Pro Forma'!$AB$59-'Operating Pro Forma'!$AB$62)/12)*'Debt Service'!$F11),IF($E11&gt;LF$3-1,$H11,0))</f>
        <v>0</v>
      </c>
      <c r="LG11" s="340">
        <f>IF($I11="Percentage of Cash Flow",IF($E11&gt;LG$3-1,(('Operating Pro Forma'!$AB$59-'Operating Pro Forma'!$AB$62)/12)*'Debt Service'!$F11),IF($E11&gt;LG$3-1,$H11,0))</f>
        <v>0</v>
      </c>
      <c r="LH11" s="340">
        <f>IF($I11="Percentage of Cash Flow",IF($E11&gt;LH$3-1,(('Operating Pro Forma'!$AB$59-'Operating Pro Forma'!$AB$62)/12)*'Debt Service'!$F11),IF($E11&gt;LH$3-1,$H11,0))</f>
        <v>0</v>
      </c>
      <c r="LI11" s="340">
        <f>IF($I11="Percentage of Cash Flow",IF($E11&gt;LI$3-1,(('Operating Pro Forma'!$AB$59-'Operating Pro Forma'!$AB$62)/12)*'Debt Service'!$F11),IF($E11&gt;LI$3-1,$H11,0))</f>
        <v>0</v>
      </c>
      <c r="LJ11" s="340">
        <f>IF($I11="Percentage of Cash Flow",IF($E11&gt;LJ$3-1,(('Operating Pro Forma'!$AB$59-'Operating Pro Forma'!$AB$62)/12)*'Debt Service'!$F11),IF($E11&gt;LJ$3-1,$H11,0))</f>
        <v>0</v>
      </c>
      <c r="LK11" s="340">
        <f>IF($I11="Percentage of Cash Flow",IF($E11&gt;LK$3-1,(('Operating Pro Forma'!$AB$59-'Operating Pro Forma'!$AB$62)/12)*'Debt Service'!$F11),IF($E11&gt;LK$3-1,$H11,0))</f>
        <v>0</v>
      </c>
      <c r="LL11" s="338">
        <f t="shared" si="23"/>
        <v>0</v>
      </c>
      <c r="LM11" s="340">
        <f>IF($I11="Percentage of Cash Flow",IF($E11&gt;LM$3-1,(('Operating Pro Forma'!$AC$59-'Operating Pro Forma'!$AC$62)/12)*'Debt Service'!$F11),IF($E11&gt;LM$3-1,$H11,0))</f>
        <v>0</v>
      </c>
      <c r="LN11" s="340">
        <f>IF($I11="Percentage of Cash Flow",IF($E11&gt;LN$3-1,(('Operating Pro Forma'!$AC$59-'Operating Pro Forma'!$AC$62)/12)*'Debt Service'!$F11),IF($E11&gt;LN$3-1,$H11,0))</f>
        <v>0</v>
      </c>
      <c r="LO11" s="340">
        <f>IF($I11="Percentage of Cash Flow",IF($E11&gt;LO$3-1,(('Operating Pro Forma'!$AC$59-'Operating Pro Forma'!$AC$62)/12)*'Debt Service'!$F11),IF($E11&gt;LO$3-1,$H11,0))</f>
        <v>0</v>
      </c>
      <c r="LP11" s="340">
        <f>IF($I11="Percentage of Cash Flow",IF($E11&gt;LP$3-1,(('Operating Pro Forma'!$AC$59-'Operating Pro Forma'!$AC$62)/12)*'Debt Service'!$F11),IF($E11&gt;LP$3-1,$H11,0))</f>
        <v>0</v>
      </c>
      <c r="LQ11" s="340">
        <f>IF($I11="Percentage of Cash Flow",IF($E11&gt;LQ$3-1,(('Operating Pro Forma'!$AC$59-'Operating Pro Forma'!$AC$62)/12)*'Debt Service'!$F11),IF($E11&gt;LQ$3-1,$H11,0))</f>
        <v>0</v>
      </c>
      <c r="LR11" s="340">
        <f>IF($I11="Percentage of Cash Flow",IF($E11&gt;LR$3-1,(('Operating Pro Forma'!$AC$59-'Operating Pro Forma'!$AC$62)/12)*'Debt Service'!$F11),IF($E11&gt;LR$3-1,$H11,0))</f>
        <v>0</v>
      </c>
      <c r="LS11" s="340">
        <f>IF($I11="Percentage of Cash Flow",IF($E11&gt;LS$3-1,(('Operating Pro Forma'!$AC$59-'Operating Pro Forma'!$AC$62)/12)*'Debt Service'!$F11),IF($E11&gt;LS$3-1,$H11,0))</f>
        <v>0</v>
      </c>
      <c r="LT11" s="340">
        <f>IF($I11="Percentage of Cash Flow",IF($E11&gt;LT$3-1,(('Operating Pro Forma'!$AC$59-'Operating Pro Forma'!$AC$62)/12)*'Debt Service'!$F11),IF($E11&gt;LT$3-1,$H11,0))</f>
        <v>0</v>
      </c>
      <c r="LU11" s="340">
        <f>IF($I11="Percentage of Cash Flow",IF($E11&gt;LU$3-1,(('Operating Pro Forma'!$AC$59-'Operating Pro Forma'!$AC$62)/12)*'Debt Service'!$F11),IF($E11&gt;LU$3-1,$H11,0))</f>
        <v>0</v>
      </c>
      <c r="LV11" s="340">
        <f>IF($I11="Percentage of Cash Flow",IF($E11&gt;LV$3-1,(('Operating Pro Forma'!$AC$59-'Operating Pro Forma'!$AC$62)/12)*'Debt Service'!$F11),IF($E11&gt;LV$3-1,$H11,0))</f>
        <v>0</v>
      </c>
      <c r="LW11" s="340">
        <f>IF($I11="Percentage of Cash Flow",IF($E11&gt;LW$3-1,(('Operating Pro Forma'!$AC$59-'Operating Pro Forma'!$AC$62)/12)*'Debt Service'!$F11),IF($E11&gt;LW$3-1,$H11,0))</f>
        <v>0</v>
      </c>
      <c r="LX11" s="340">
        <f>IF($I11="Percentage of Cash Flow",IF($E11&gt;LX$3-1,(('Operating Pro Forma'!$AC$59-'Operating Pro Forma'!$AC$62)/12)*'Debt Service'!$F11),IF($E11&gt;LX$3-1,$H11,0))</f>
        <v>0</v>
      </c>
      <c r="LY11" s="338">
        <f t="shared" si="24"/>
        <v>0</v>
      </c>
      <c r="LZ11" s="340">
        <f>IF($I11="Percentage of Cash Flow",IF($E11&gt;LZ$3-1,(('Operating Pro Forma'!$AD$59-'Operating Pro Forma'!$AD$62)/12)*'Debt Service'!$F11),IF($E11&gt;LZ$3-1,$H11,0))</f>
        <v>0</v>
      </c>
      <c r="MA11" s="340">
        <f>IF($I11="Percentage of Cash Flow",IF($E11&gt;MA$3-1,(('Operating Pro Forma'!$AD$59-'Operating Pro Forma'!$AD$62)/12)*'Debt Service'!$F11),IF($E11&gt;MA$3-1,$H11,0))</f>
        <v>0</v>
      </c>
      <c r="MB11" s="340">
        <f>IF($I11="Percentage of Cash Flow",IF($E11&gt;MB$3-1,(('Operating Pro Forma'!$AD$59-'Operating Pro Forma'!$AD$62)/12)*'Debt Service'!$F11),IF($E11&gt;MB$3-1,$H11,0))</f>
        <v>0</v>
      </c>
      <c r="MC11" s="340">
        <f>IF($I11="Percentage of Cash Flow",IF($E11&gt;MC$3-1,(('Operating Pro Forma'!$AD$59-'Operating Pro Forma'!$AD$62)/12)*'Debt Service'!$F11),IF($E11&gt;MC$3-1,$H11,0))</f>
        <v>0</v>
      </c>
      <c r="MD11" s="340">
        <f>IF($I11="Percentage of Cash Flow",IF($E11&gt;MD$3-1,(('Operating Pro Forma'!$AD$59-'Operating Pro Forma'!$AD$62)/12)*'Debt Service'!$F11),IF($E11&gt;MD$3-1,$H11,0))</f>
        <v>0</v>
      </c>
      <c r="ME11" s="340">
        <f>IF($I11="Percentage of Cash Flow",IF($E11&gt;ME$3-1,(('Operating Pro Forma'!$AD$59-'Operating Pro Forma'!$AD$62)/12)*'Debt Service'!$F11),IF($E11&gt;ME$3-1,$H11,0))</f>
        <v>0</v>
      </c>
      <c r="MF11" s="340">
        <f>IF($I11="Percentage of Cash Flow",IF($E11&gt;MF$3-1,(('Operating Pro Forma'!$AD$59-'Operating Pro Forma'!$AD$62)/12)*'Debt Service'!$F11),IF($E11&gt;MF$3-1,$H11,0))</f>
        <v>0</v>
      </c>
      <c r="MG11" s="340">
        <f>IF($I11="Percentage of Cash Flow",IF($E11&gt;MG$3-1,(('Operating Pro Forma'!$AD$59-'Operating Pro Forma'!$AD$62)/12)*'Debt Service'!$F11),IF($E11&gt;MG$3-1,$H11,0))</f>
        <v>0</v>
      </c>
      <c r="MH11" s="340">
        <f>IF($I11="Percentage of Cash Flow",IF($E11&gt;MH$3-1,(('Operating Pro Forma'!$AD$59-'Operating Pro Forma'!$AD$62)/12)*'Debt Service'!$F11),IF($E11&gt;MH$3-1,$H11,0))</f>
        <v>0</v>
      </c>
      <c r="MI11" s="340">
        <f>IF($I11="Percentage of Cash Flow",IF($E11&gt;MI$3-1,(('Operating Pro Forma'!$AD$59-'Operating Pro Forma'!$AD$62)/12)*'Debt Service'!$F11),IF($E11&gt;MI$3-1,$H11,0))</f>
        <v>0</v>
      </c>
      <c r="MJ11" s="340">
        <f>IF($I11="Percentage of Cash Flow",IF($E11&gt;MJ$3-1,(('Operating Pro Forma'!$AD$59-'Operating Pro Forma'!$AD$62)/12)*'Debt Service'!$F11),IF($E11&gt;MJ$3-1,$H11,0))</f>
        <v>0</v>
      </c>
      <c r="MK11" s="340">
        <f>IF($I11="Percentage of Cash Flow",IF($E11&gt;MK$3-1,(('Operating Pro Forma'!$AD$59-'Operating Pro Forma'!$AD$62)/12)*'Debt Service'!$F11),IF($E11&gt;MK$3-1,$H11,0))</f>
        <v>0</v>
      </c>
      <c r="ML11" s="338">
        <f t="shared" si="25"/>
        <v>0</v>
      </c>
      <c r="MM11" s="340">
        <f>IF($I11="Percentage of Cash Flow",IF($E11&gt;MM$3-1,(('Operating Pro Forma'!$AE$59-'Operating Pro Forma'!$AE$62)/12)*'Debt Service'!$F11),IF($E11&gt;MM$3-1,$H11,0))</f>
        <v>0</v>
      </c>
      <c r="MN11" s="340">
        <f>IF($I11="Percentage of Cash Flow",IF($E11&gt;MN$3-1,(('Operating Pro Forma'!$AE$59-'Operating Pro Forma'!$AE$62)/12)*'Debt Service'!$F11),IF($E11&gt;MN$3-1,$H11,0))</f>
        <v>0</v>
      </c>
      <c r="MO11" s="340">
        <f>IF($I11="Percentage of Cash Flow",IF($E11&gt;MO$3-1,(('Operating Pro Forma'!$AE$59-'Operating Pro Forma'!$AE$62)/12)*'Debt Service'!$F11),IF($E11&gt;MO$3-1,$H11,0))</f>
        <v>0</v>
      </c>
      <c r="MP11" s="340">
        <f>IF($I11="Percentage of Cash Flow",IF($E11&gt;MP$3-1,(('Operating Pro Forma'!$AE$59-'Operating Pro Forma'!$AE$62)/12)*'Debt Service'!$F11),IF($E11&gt;MP$3-1,$H11,0))</f>
        <v>0</v>
      </c>
      <c r="MQ11" s="340">
        <f>IF($I11="Percentage of Cash Flow",IF($E11&gt;MQ$3-1,(('Operating Pro Forma'!$AE$59-'Operating Pro Forma'!$AE$62)/12)*'Debt Service'!$F11),IF($E11&gt;MQ$3-1,$H11,0))</f>
        <v>0</v>
      </c>
      <c r="MR11" s="340">
        <f>IF($I11="Percentage of Cash Flow",IF($E11&gt;MR$3-1,(('Operating Pro Forma'!$AE$59-'Operating Pro Forma'!$AE$62)/12)*'Debt Service'!$F11),IF($E11&gt;MR$3-1,$H11,0))</f>
        <v>0</v>
      </c>
      <c r="MS11" s="340">
        <f>IF($I11="Percentage of Cash Flow",IF($E11&gt;MS$3-1,(('Operating Pro Forma'!$AE$59-'Operating Pro Forma'!$AE$62)/12)*'Debt Service'!$F11),IF($E11&gt;MS$3-1,$H11,0))</f>
        <v>0</v>
      </c>
      <c r="MT11" s="340">
        <f>IF($I11="Percentage of Cash Flow",IF($E11&gt;MT$3-1,(('Operating Pro Forma'!$AE$59-'Operating Pro Forma'!$AE$62)/12)*'Debt Service'!$F11),IF($E11&gt;MT$3-1,$H11,0))</f>
        <v>0</v>
      </c>
      <c r="MU11" s="340">
        <f>IF($I11="Percentage of Cash Flow",IF($E11&gt;MU$3-1,(('Operating Pro Forma'!$AE$59-'Operating Pro Forma'!$AE$62)/12)*'Debt Service'!$F11),IF($E11&gt;MU$3-1,$H11,0))</f>
        <v>0</v>
      </c>
      <c r="MV11" s="340">
        <f>IF($I11="Percentage of Cash Flow",IF($E11&gt;MV$3-1,(('Operating Pro Forma'!$AE$59-'Operating Pro Forma'!$AE$62)/12)*'Debt Service'!$F11),IF($E11&gt;MV$3-1,$H11,0))</f>
        <v>0</v>
      </c>
      <c r="MW11" s="340">
        <f>IF($I11="Percentage of Cash Flow",IF($E11&gt;MW$3-1,(('Operating Pro Forma'!$AE$59-'Operating Pro Forma'!$AE$62)/12)*'Debt Service'!$F11),IF($E11&gt;MW$3-1,$H11,0))</f>
        <v>0</v>
      </c>
      <c r="MX11" s="340">
        <f>IF($I11="Percentage of Cash Flow",IF($E11&gt;MX$3-1,(('Operating Pro Forma'!$AE$59-'Operating Pro Forma'!$AE$62)/12)*'Debt Service'!$F11),IF($E11&gt;MX$3-1,$H11,0))</f>
        <v>0</v>
      </c>
      <c r="MY11" s="338">
        <f t="shared" si="26"/>
        <v>0</v>
      </c>
      <c r="MZ11" s="340">
        <f>IF($I11="Percentage of Cash Flow",IF($E11&gt;MZ$3-1,(('Operating Pro Forma'!$AF$59-'Operating Pro Forma'!$AF$62)/12)*'Debt Service'!$F11),IF($E11&gt;MZ$3-1,$H11,0))</f>
        <v>0</v>
      </c>
      <c r="NA11" s="340">
        <f>IF($I11="Percentage of Cash Flow",IF($E11&gt;NA$3-1,(('Operating Pro Forma'!$AF$59-'Operating Pro Forma'!$AF$62)/12)*'Debt Service'!$F11),IF($E11&gt;NA$3-1,$H11,0))</f>
        <v>0</v>
      </c>
      <c r="NB11" s="340">
        <f>IF($I11="Percentage of Cash Flow",IF($E11&gt;NB$3-1,(('Operating Pro Forma'!$AF$59-'Operating Pro Forma'!$AF$62)/12)*'Debt Service'!$F11),IF($E11&gt;NB$3-1,$H11,0))</f>
        <v>0</v>
      </c>
      <c r="NC11" s="340">
        <f>IF($I11="Percentage of Cash Flow",IF($E11&gt;NC$3-1,(('Operating Pro Forma'!$AF$59-'Operating Pro Forma'!$AF$62)/12)*'Debt Service'!$F11),IF($E11&gt;NC$3-1,$H11,0))</f>
        <v>0</v>
      </c>
      <c r="ND11" s="340">
        <f>IF($I11="Percentage of Cash Flow",IF($E11&gt;ND$3-1,(('Operating Pro Forma'!$AF$59-'Operating Pro Forma'!$AF$62)/12)*'Debt Service'!$F11),IF($E11&gt;ND$3-1,$H11,0))</f>
        <v>0</v>
      </c>
      <c r="NE11" s="340">
        <f>IF($I11="Percentage of Cash Flow",IF($E11&gt;NE$3-1,(('Operating Pro Forma'!$AF$59-'Operating Pro Forma'!$AF$62)/12)*'Debt Service'!$F11),IF($E11&gt;NE$3-1,$H11,0))</f>
        <v>0</v>
      </c>
      <c r="NF11" s="340">
        <f>IF($I11="Percentage of Cash Flow",IF($E11&gt;NF$3-1,(('Operating Pro Forma'!$AF$59-'Operating Pro Forma'!$AF$62)/12)*'Debt Service'!$F11),IF($E11&gt;NF$3-1,$H11,0))</f>
        <v>0</v>
      </c>
      <c r="NG11" s="340">
        <f>IF($I11="Percentage of Cash Flow",IF($E11&gt;NG$3-1,(('Operating Pro Forma'!$AF$59-'Operating Pro Forma'!$AF$62)/12)*'Debt Service'!$F11),IF($E11&gt;NG$3-1,$H11,0))</f>
        <v>0</v>
      </c>
      <c r="NH11" s="340">
        <f>IF($I11="Percentage of Cash Flow",IF($E11&gt;NH$3-1,(('Operating Pro Forma'!$AF$59-'Operating Pro Forma'!$AF$62)/12)*'Debt Service'!$F11),IF($E11&gt;NH$3-1,$H11,0))</f>
        <v>0</v>
      </c>
      <c r="NI11" s="340">
        <f>IF($I11="Percentage of Cash Flow",IF($E11&gt;NI$3-1,(('Operating Pro Forma'!$AF$59-'Operating Pro Forma'!$AF$62)/12)*'Debt Service'!$F11),IF($E11&gt;NI$3-1,$H11,0))</f>
        <v>0</v>
      </c>
      <c r="NJ11" s="340">
        <f>IF($I11="Percentage of Cash Flow",IF($E11&gt;NJ$3-1,(('Operating Pro Forma'!$AF$59-'Operating Pro Forma'!$AF$62)/12)*'Debt Service'!$F11),IF($E11&gt;NJ$3-1,$H11,0))</f>
        <v>0</v>
      </c>
      <c r="NK11" s="340">
        <f>IF($I11="Percentage of Cash Flow",IF($E11&gt;NK$3-1,(('Operating Pro Forma'!$AF$59-'Operating Pro Forma'!$AF$62)/12)*'Debt Service'!$F11),IF($E11&gt;NK$3-1,$H11,0))</f>
        <v>0</v>
      </c>
      <c r="NL11" s="338">
        <f t="shared" si="27"/>
        <v>0</v>
      </c>
      <c r="NM11" s="340">
        <f>IF($I11="Percentage of Cash Flow",IF($E11&gt;NM$3-1,(('Operating Pro Forma'!$AG$59-'Operating Pro Forma'!$AG$62)/12)*'Debt Service'!$F11),IF($E11&gt;NM$3-1,$H11,0))</f>
        <v>0</v>
      </c>
      <c r="NN11" s="340">
        <f>IF($I11="Percentage of Cash Flow",IF($E11&gt;NN$3-1,(('Operating Pro Forma'!$AG$59-'Operating Pro Forma'!$AG$62)/12)*'Debt Service'!$F11),IF($E11&gt;NN$3-1,$H11,0))</f>
        <v>0</v>
      </c>
      <c r="NO11" s="340">
        <f>IF($I11="Percentage of Cash Flow",IF($E11&gt;NO$3-1,(('Operating Pro Forma'!$AG$59-'Operating Pro Forma'!$AG$62)/12)*'Debt Service'!$F11),IF($E11&gt;NO$3-1,$H11,0))</f>
        <v>0</v>
      </c>
      <c r="NP11" s="340">
        <f>IF($I11="Percentage of Cash Flow",IF($E11&gt;NP$3-1,(('Operating Pro Forma'!$AG$59-'Operating Pro Forma'!$AG$62)/12)*'Debt Service'!$F11),IF($E11&gt;NP$3-1,$H11,0))</f>
        <v>0</v>
      </c>
      <c r="NQ11" s="340">
        <f>IF($I11="Percentage of Cash Flow",IF($E11&gt;NQ$3-1,(('Operating Pro Forma'!$AG$59-'Operating Pro Forma'!$AG$62)/12)*'Debt Service'!$F11),IF($E11&gt;NQ$3-1,$H11,0))</f>
        <v>0</v>
      </c>
      <c r="NR11" s="340">
        <f>IF($I11="Percentage of Cash Flow",IF($E11&gt;NR$3-1,(('Operating Pro Forma'!$AG$59-'Operating Pro Forma'!$AG$62)/12)*'Debt Service'!$F11),IF($E11&gt;NR$3-1,$H11,0))</f>
        <v>0</v>
      </c>
      <c r="NS11" s="340">
        <f>IF($I11="Percentage of Cash Flow",IF($E11&gt;NS$3-1,(('Operating Pro Forma'!$AG$59-'Operating Pro Forma'!$AG$62)/12)*'Debt Service'!$F11),IF($E11&gt;NS$3-1,$H11,0))</f>
        <v>0</v>
      </c>
      <c r="NT11" s="340">
        <f>IF($I11="Percentage of Cash Flow",IF($E11&gt;NT$3-1,(('Operating Pro Forma'!$AG$59-'Operating Pro Forma'!$AG$62)/12)*'Debt Service'!$F11),IF($E11&gt;NT$3-1,$H11,0))</f>
        <v>0</v>
      </c>
      <c r="NU11" s="340">
        <f>IF($I11="Percentage of Cash Flow",IF($E11&gt;NU$3-1,(('Operating Pro Forma'!$AG$59-'Operating Pro Forma'!$AG$62)/12)*'Debt Service'!$F11),IF($E11&gt;NU$3-1,$H11,0))</f>
        <v>0</v>
      </c>
      <c r="NV11" s="340">
        <f>IF($I11="Percentage of Cash Flow",IF($E11&gt;NV$3-1,(('Operating Pro Forma'!$AG$59-'Operating Pro Forma'!$AG$62)/12)*'Debt Service'!$F11),IF($E11&gt;NV$3-1,$H11,0))</f>
        <v>0</v>
      </c>
      <c r="NW11" s="340">
        <f>IF($I11="Percentage of Cash Flow",IF($E11&gt;NW$3-1,(('Operating Pro Forma'!$AG$59-'Operating Pro Forma'!$AG$62)/12)*'Debt Service'!$F11),IF($E11&gt;NW$3-1,$H11,0))</f>
        <v>0</v>
      </c>
      <c r="NX11" s="340">
        <f>IF($I11="Percentage of Cash Flow",IF($E11&gt;NX$3-1,(('Operating Pro Forma'!$AG$59-'Operating Pro Forma'!$AG$62)/12)*'Debt Service'!$F11),IF($E11&gt;NX$3-1,$H11,0))</f>
        <v>0</v>
      </c>
      <c r="NY11" s="338">
        <f t="shared" si="28"/>
        <v>0</v>
      </c>
      <c r="NZ11" s="340">
        <f>IF($I11="Percentage of Cash Flow",IF($E11&gt;NZ$3-1,(('Operating Pro Forma'!$AH$59-'Operating Pro Forma'!$AH$62)/12)*'Debt Service'!$F11),IF($E11&gt;NZ$3-1,$H11,0))</f>
        <v>0</v>
      </c>
      <c r="OA11" s="340">
        <f>IF($I11="Percentage of Cash Flow",IF($E11&gt;OA$3-1,(('Operating Pro Forma'!$AH$59-'Operating Pro Forma'!$AH$62)/12)*'Debt Service'!$F11),IF($E11&gt;OA$3-1,$H11,0))</f>
        <v>0</v>
      </c>
      <c r="OB11" s="340">
        <f>IF($I11="Percentage of Cash Flow",IF($E11&gt;OB$3-1,(('Operating Pro Forma'!$AH$59-'Operating Pro Forma'!$AH$62)/12)*'Debt Service'!$F11),IF($E11&gt;OB$3-1,$H11,0))</f>
        <v>0</v>
      </c>
      <c r="OC11" s="340">
        <f>IF($I11="Percentage of Cash Flow",IF($E11&gt;OC$3-1,(('Operating Pro Forma'!$AH$59-'Operating Pro Forma'!$AH$62)/12)*'Debt Service'!$F11),IF($E11&gt;OC$3-1,$H11,0))</f>
        <v>0</v>
      </c>
      <c r="OD11" s="340">
        <f>IF($I11="Percentage of Cash Flow",IF($E11&gt;OD$3-1,(('Operating Pro Forma'!$AH$59-'Operating Pro Forma'!$AH$62)/12)*'Debt Service'!$F11),IF($E11&gt;OD$3-1,$H11,0))</f>
        <v>0</v>
      </c>
      <c r="OE11" s="340">
        <f>IF($I11="Percentage of Cash Flow",IF($E11&gt;OE$3-1,(('Operating Pro Forma'!$AH$59-'Operating Pro Forma'!$AH$62)/12)*'Debt Service'!$F11),IF($E11&gt;OE$3-1,$H11,0))</f>
        <v>0</v>
      </c>
      <c r="OF11" s="340">
        <f>IF($I11="Percentage of Cash Flow",IF($E11&gt;OF$3-1,(('Operating Pro Forma'!$AH$59-'Operating Pro Forma'!$AH$62)/12)*'Debt Service'!$F11),IF($E11&gt;OF$3-1,$H11,0))</f>
        <v>0</v>
      </c>
      <c r="OG11" s="340">
        <f>IF($I11="Percentage of Cash Flow",IF($E11&gt;OG$3-1,(('Operating Pro Forma'!$AH$59-'Operating Pro Forma'!$AH$62)/12)*'Debt Service'!$F11),IF($E11&gt;OG$3-1,$H11,0))</f>
        <v>0</v>
      </c>
      <c r="OH11" s="340">
        <f>IF($I11="Percentage of Cash Flow",IF($E11&gt;OH$3-1,(('Operating Pro Forma'!$AH$59-'Operating Pro Forma'!$AH$62)/12)*'Debt Service'!$F11),IF($E11&gt;OH$3-1,$H11,0))</f>
        <v>0</v>
      </c>
      <c r="OI11" s="340">
        <f>IF($I11="Percentage of Cash Flow",IF($E11&gt;OI$3-1,(('Operating Pro Forma'!$AH$59-'Operating Pro Forma'!$AH$62)/12)*'Debt Service'!$F11),IF($E11&gt;OI$3-1,$H11,0))</f>
        <v>0</v>
      </c>
      <c r="OJ11" s="340">
        <f>IF($I11="Percentage of Cash Flow",IF($E11&gt;OJ$3-1,(('Operating Pro Forma'!$AH$59-'Operating Pro Forma'!$AH$62)/12)*'Debt Service'!$F11),IF($E11&gt;OJ$3-1,$H11,0))</f>
        <v>0</v>
      </c>
      <c r="OK11" s="340">
        <f>IF($I11="Percentage of Cash Flow",IF($E11&gt;OK$3-1,(('Operating Pro Forma'!$AH$59-'Operating Pro Forma'!$AH$62)/12)*'Debt Service'!$F11),IF($E11&gt;OK$3-1,$H11,0))</f>
        <v>0</v>
      </c>
      <c r="OL11" s="338">
        <f t="shared" si="29"/>
        <v>0</v>
      </c>
    </row>
    <row r="12" spans="1:402" x14ac:dyDescent="0.3">
      <c r="A12" s="229">
        <f>'Funding Sources'!A12</f>
        <v>0</v>
      </c>
      <c r="B12" s="230">
        <f>'Funding Sources'!B12:C12</f>
        <v>0</v>
      </c>
      <c r="C12" s="231">
        <f>'Funding Sources'!G12</f>
        <v>0</v>
      </c>
      <c r="D12" s="233"/>
      <c r="E12" s="234"/>
      <c r="F12" s="235"/>
      <c r="G12" s="231">
        <f t="shared" si="0"/>
        <v>0</v>
      </c>
      <c r="H12" s="233"/>
      <c r="I12" s="234"/>
      <c r="J12" s="236"/>
      <c r="M12" s="337">
        <f>IF($I12="Percentage of Cash Flow",IF($E12&gt;M$3-1,(('Operating Pro Forma'!$E$59-'Operating Pro Forma'!$E$62)/12)*'Debt Service'!$F12),IF($E12&gt;M$3-1,$H12,0))</f>
        <v>0</v>
      </c>
      <c r="N12" s="337">
        <f>IF($I12="Percentage of Cash Flow",IF($E12&gt;N$3-1,(('Operating Pro Forma'!$E$59-'Operating Pro Forma'!$E$62)/12)*'Debt Service'!$F12),IF($E12&gt;N$3-1,$H12,0))</f>
        <v>0</v>
      </c>
      <c r="O12" s="337">
        <f>IF($I12="Percentage of Cash Flow",IF($E12&gt;O$3-1,(('Operating Pro Forma'!$E$59-'Operating Pro Forma'!$E$62)/12)*'Debt Service'!$F12),IF($E12&gt;O$3-1,$H12,0))</f>
        <v>0</v>
      </c>
      <c r="P12" s="337">
        <f>IF($I12="Percentage of Cash Flow",IF($E12&gt;P$3-1,(('Operating Pro Forma'!$E$59-'Operating Pro Forma'!$E$62)/12)*'Debt Service'!$F12),IF($E12&gt;P$3-1,$H12,0))</f>
        <v>0</v>
      </c>
      <c r="Q12" s="337">
        <f>IF($I12="Percentage of Cash Flow",IF($E12&gt;Q$3-1,(('Operating Pro Forma'!$E$59-'Operating Pro Forma'!$E$62)/12)*'Debt Service'!$F12),IF($E12&gt;Q$3-1,$H12,0))</f>
        <v>0</v>
      </c>
      <c r="R12" s="337">
        <f>IF($I12="Percentage of Cash Flow",IF($E12&gt;R$3-1,(('Operating Pro Forma'!$E$59-'Operating Pro Forma'!$E$62)/12)*'Debt Service'!$F12),IF($E12&gt;R$3-1,$H12,0))</f>
        <v>0</v>
      </c>
      <c r="S12" s="337">
        <f>IF($I12="Percentage of Cash Flow",IF($E12&gt;S$3-1,(('Operating Pro Forma'!$E$59-'Operating Pro Forma'!$E$62)/12)*'Debt Service'!$F12),IF($E12&gt;S$3-1,$H12,0))</f>
        <v>0</v>
      </c>
      <c r="T12" s="337">
        <f>IF($I12="Percentage of Cash Flow",IF($E12&gt;T$3-1,(('Operating Pro Forma'!$E$59-'Operating Pro Forma'!$E$62)/12)*'Debt Service'!$F12),IF($E12&gt;T$3-1,$H12,0))</f>
        <v>0</v>
      </c>
      <c r="U12" s="337">
        <f>IF($I12="Percentage of Cash Flow",IF($E12&gt;U$3-1,(('Operating Pro Forma'!$E$59-'Operating Pro Forma'!$E$62)/12)*'Debt Service'!$F12),IF($E12&gt;U$3-1,$H12,0))</f>
        <v>0</v>
      </c>
      <c r="V12" s="337">
        <f>IF($I12="Percentage of Cash Flow",IF($E12&gt;V$3-1,(('Operating Pro Forma'!$E$59-'Operating Pro Forma'!$E$62)/12)*'Debt Service'!$F12),IF($E12&gt;V$3-1,$H12,0))</f>
        <v>0</v>
      </c>
      <c r="W12" s="337">
        <f>IF($I12="Percentage of Cash Flow",IF($E12&gt;W$3-1,(('Operating Pro Forma'!$E$59-'Operating Pro Forma'!$E$62)/12)*'Debt Service'!$F12),IF($E12&gt;W$3-1,$H12,0))</f>
        <v>0</v>
      </c>
      <c r="X12" s="337">
        <f>IF($I12="Percentage of Cash Flow",IF($E12&gt;X$3-1,(('Operating Pro Forma'!$E$59-'Operating Pro Forma'!$E$62)/12)*'Debt Service'!$F12),IF($E12&gt;X$3-1,$H12,0))</f>
        <v>0</v>
      </c>
      <c r="Y12" s="338">
        <f t="shared" si="1"/>
        <v>0</v>
      </c>
      <c r="Z12" s="339">
        <f>IF($I12="Percentage of Cash Flow",IF($E12&gt;Z$3-1,(('Operating Pro Forma'!$F$59-'Operating Pro Forma'!$F$62)/12)*'Debt Service'!$F12),IF($E12&gt;Z$3-1,$H12,0))</f>
        <v>0</v>
      </c>
      <c r="AA12" s="339">
        <f>IF($I12="Percentage of Cash Flow",IF($E12&gt;AA$3-1,(('Operating Pro Forma'!$F$59-'Operating Pro Forma'!$F$62)/12)*'Debt Service'!$F12),IF($E12&gt;AA$3-1,$H12,0))</f>
        <v>0</v>
      </c>
      <c r="AB12" s="339">
        <f>IF($I12="Percentage of Cash Flow",IF($E12&gt;AB$3-1,(('Operating Pro Forma'!$F$59-'Operating Pro Forma'!$F$62)/12)*'Debt Service'!$F12),IF($E12&gt;AB$3-1,$H12,0))</f>
        <v>0</v>
      </c>
      <c r="AC12" s="339">
        <f>IF($I12="Percentage of Cash Flow",IF($E12&gt;AC$3-1,(('Operating Pro Forma'!$F$59-'Operating Pro Forma'!$F$62)/12)*'Debt Service'!$F12),IF($E12&gt;AC$3-1,$H12,0))</f>
        <v>0</v>
      </c>
      <c r="AD12" s="339">
        <f>IF($I12="Percentage of Cash Flow",IF($E12&gt;AD$3-1,(('Operating Pro Forma'!$F$59-'Operating Pro Forma'!$F$62)/12)*'Debt Service'!$F12),IF($E12&gt;AD$3-1,$H12,0))</f>
        <v>0</v>
      </c>
      <c r="AE12" s="339">
        <f>IF($I12="Percentage of Cash Flow",IF($E12&gt;AE$3-1,(('Operating Pro Forma'!$F$59-'Operating Pro Forma'!$F$62)/12)*'Debt Service'!$F12),IF($E12&gt;AE$3-1,$H12,0))</f>
        <v>0</v>
      </c>
      <c r="AF12" s="339">
        <f>IF($I12="Percentage of Cash Flow",IF($E12&gt;AF$3-1,(('Operating Pro Forma'!$F$59-'Operating Pro Forma'!$F$62)/12)*'Debt Service'!$F12),IF($E12&gt;AF$3-1,$H12,0))</f>
        <v>0</v>
      </c>
      <c r="AG12" s="339">
        <f>IF($I12="Percentage of Cash Flow",IF($E12&gt;AG$3-1,(('Operating Pro Forma'!$F$59-'Operating Pro Forma'!$F$62)/12)*'Debt Service'!$F12),IF($E12&gt;AG$3-1,$H12,0))</f>
        <v>0</v>
      </c>
      <c r="AH12" s="339">
        <f>IF($I12="Percentage of Cash Flow",IF($E12&gt;AH$3-1,(('Operating Pro Forma'!$F$59-'Operating Pro Forma'!$F$62)/12)*'Debt Service'!$F12),IF($E12&gt;AH$3-1,$H12,0))</f>
        <v>0</v>
      </c>
      <c r="AI12" s="339">
        <f>IF($I12="Percentage of Cash Flow",IF($E12&gt;AI$3-1,(('Operating Pro Forma'!$F$59-'Operating Pro Forma'!$F$62)/12)*'Debt Service'!$F12),IF($E12&gt;AI$3-1,$H12,0))</f>
        <v>0</v>
      </c>
      <c r="AJ12" s="339">
        <f>IF($I12="Percentage of Cash Flow",IF($E12&gt;AJ$3-1,(('Operating Pro Forma'!$F$59-'Operating Pro Forma'!$F$62)/12)*'Debt Service'!$F12),IF($E12&gt;AJ$3-1,$H12,0))</f>
        <v>0</v>
      </c>
      <c r="AK12" s="339">
        <f>IF($I12="Percentage of Cash Flow",IF($E12&gt;AK$3-1,(('Operating Pro Forma'!$F$59-'Operating Pro Forma'!$F$62)/12)*'Debt Service'!$F12),IF($E12&gt;AK$3-1,$H12,0))</f>
        <v>0</v>
      </c>
      <c r="AL12" s="338">
        <f t="shared" si="2"/>
        <v>0</v>
      </c>
      <c r="AM12" s="339">
        <f>IF($I12="Percentage of Cash Flow",IF($E12&gt;AM$3-1,(('Operating Pro Forma'!$G$59-'Operating Pro Forma'!$G$62)/12)*'Debt Service'!$F12),IF($E12&gt;AM$3-1,$H12,0))</f>
        <v>0</v>
      </c>
      <c r="AN12" s="339">
        <f>IF($I12="Percentage of Cash Flow",IF($E12&gt;AN$3-1,(('Operating Pro Forma'!$G$59-'Operating Pro Forma'!$G$62)/12)*'Debt Service'!$F12),IF($E12&gt;AN$3-1,$H12,0))</f>
        <v>0</v>
      </c>
      <c r="AO12" s="339">
        <f>IF($I12="Percentage of Cash Flow",IF($E12&gt;AO$3-1,(('Operating Pro Forma'!$G$59-'Operating Pro Forma'!$G$62)/12)*'Debt Service'!$F12),IF($E12&gt;AO$3-1,$H12,0))</f>
        <v>0</v>
      </c>
      <c r="AP12" s="339">
        <f>IF($I12="Percentage of Cash Flow",IF($E12&gt;AP$3-1,(('Operating Pro Forma'!$G$59-'Operating Pro Forma'!$G$62)/12)*'Debt Service'!$F12),IF($E12&gt;AP$3-1,$H12,0))</f>
        <v>0</v>
      </c>
      <c r="AQ12" s="339">
        <f>IF($I12="Percentage of Cash Flow",IF($E12&gt;AQ$3-1,(('Operating Pro Forma'!$G$59-'Operating Pro Forma'!$G$62)/12)*'Debt Service'!$F12),IF($E12&gt;AQ$3-1,$H12,0))</f>
        <v>0</v>
      </c>
      <c r="AR12" s="339">
        <f>IF($I12="Percentage of Cash Flow",IF($E12&gt;AR$3-1,(('Operating Pro Forma'!$G$59-'Operating Pro Forma'!$G$62)/12)*'Debt Service'!$F12),IF($E12&gt;AR$3-1,$H12,0))</f>
        <v>0</v>
      </c>
      <c r="AS12" s="339">
        <f>IF($I12="Percentage of Cash Flow",IF($E12&gt;AS$3-1,(('Operating Pro Forma'!$G$59-'Operating Pro Forma'!$G$62)/12)*'Debt Service'!$F12),IF($E12&gt;AS$3-1,$H12,0))</f>
        <v>0</v>
      </c>
      <c r="AT12" s="339">
        <f>IF($I12="Percentage of Cash Flow",IF($E12&gt;AT$3-1,(('Operating Pro Forma'!$G$59-'Operating Pro Forma'!$G$62)/12)*'Debt Service'!$F12),IF($E12&gt;AT$3-1,$H12,0))</f>
        <v>0</v>
      </c>
      <c r="AU12" s="339">
        <f>IF($I12="Percentage of Cash Flow",IF($E12&gt;AU$3-1,(('Operating Pro Forma'!$G$59-'Operating Pro Forma'!$G$62)/12)*'Debt Service'!$F12),IF($E12&gt;AU$3-1,$H12,0))</f>
        <v>0</v>
      </c>
      <c r="AV12" s="339">
        <f>IF($I12="Percentage of Cash Flow",IF($E12&gt;AV$3-1,(('Operating Pro Forma'!$G$59-'Operating Pro Forma'!$G$62)/12)*'Debt Service'!$F12),IF($E12&gt;AV$3-1,$H12,0))</f>
        <v>0</v>
      </c>
      <c r="AW12" s="339">
        <f>IF($I12="Percentage of Cash Flow",IF($E12&gt;AW$3-1,(('Operating Pro Forma'!$G$59-'Operating Pro Forma'!$G$62)/12)*'Debt Service'!$F12),IF($E12&gt;AW$3-1,$H12,0))</f>
        <v>0</v>
      </c>
      <c r="AX12" s="339">
        <f>IF($I12="Percentage of Cash Flow",IF($E12&gt;AX$3-1,(('Operating Pro Forma'!$G$59-'Operating Pro Forma'!$G$62)/12)*'Debt Service'!$F12),IF($E12&gt;AX$3-1,$H12,0))</f>
        <v>0</v>
      </c>
      <c r="AY12" s="338">
        <f t="shared" si="3"/>
        <v>0</v>
      </c>
      <c r="AZ12" s="339">
        <f>IF($I12="Percentage of Cash Flow",IF($E12&gt;AZ$3-1,(('Operating Pro Forma'!$H$59-'Operating Pro Forma'!$H$62)/12)*'Debt Service'!$F12),IF($E12&gt;AZ$3-1,$H12,0))</f>
        <v>0</v>
      </c>
      <c r="BA12" s="339">
        <f>IF($I12="Percentage of Cash Flow",IF($E12&gt;BA$3-1,(('Operating Pro Forma'!$H$59-'Operating Pro Forma'!$H$62)/12)*'Debt Service'!$F12),IF($E12&gt;BA$3-1,$H12,0))</f>
        <v>0</v>
      </c>
      <c r="BB12" s="339">
        <f>IF($I12="Percentage of Cash Flow",IF($E12&gt;BB$3-1,(('Operating Pro Forma'!$H$59-'Operating Pro Forma'!$H$62)/12)*'Debt Service'!$F12),IF($E12&gt;BB$3-1,$H12,0))</f>
        <v>0</v>
      </c>
      <c r="BC12" s="339">
        <f>IF($I12="Percentage of Cash Flow",IF($E12&gt;BC$3-1,(('Operating Pro Forma'!$H$59-'Operating Pro Forma'!$H$62)/12)*'Debt Service'!$F12),IF($E12&gt;BC$3-1,$H12,0))</f>
        <v>0</v>
      </c>
      <c r="BD12" s="339">
        <f>IF($I12="Percentage of Cash Flow",IF($E12&gt;BD$3-1,(('Operating Pro Forma'!$H$59-'Operating Pro Forma'!$H$62)/12)*'Debt Service'!$F12),IF($E12&gt;BD$3-1,$H12,0))</f>
        <v>0</v>
      </c>
      <c r="BE12" s="339">
        <f>IF($I12="Percentage of Cash Flow",IF($E12&gt;BE$3-1,(('Operating Pro Forma'!$H$59-'Operating Pro Forma'!$H$62)/12)*'Debt Service'!$F12),IF($E12&gt;BE$3-1,$H12,0))</f>
        <v>0</v>
      </c>
      <c r="BF12" s="339">
        <f>IF($I12="Percentage of Cash Flow",IF($E12&gt;BF$3-1,(('Operating Pro Forma'!$H$59-'Operating Pro Forma'!$H$62)/12)*'Debt Service'!$F12),IF($E12&gt;BF$3-1,$H12,0))</f>
        <v>0</v>
      </c>
      <c r="BG12" s="339">
        <f>IF($I12="Percentage of Cash Flow",IF($E12&gt;BG$3-1,(('Operating Pro Forma'!$H$59-'Operating Pro Forma'!$H$62)/12)*'Debt Service'!$F12),IF($E12&gt;BG$3-1,$H12,0))</f>
        <v>0</v>
      </c>
      <c r="BH12" s="339">
        <f>IF($I12="Percentage of Cash Flow",IF($E12&gt;BH$3-1,(('Operating Pro Forma'!$H$59-'Operating Pro Forma'!$H$62)/12)*'Debt Service'!$F12),IF($E12&gt;BH$3-1,$H12,0))</f>
        <v>0</v>
      </c>
      <c r="BI12" s="339">
        <f>IF($I12="Percentage of Cash Flow",IF($E12&gt;BI$3-1,(('Operating Pro Forma'!$H$59-'Operating Pro Forma'!$H$62)/12)*'Debt Service'!$F12),IF($E12&gt;BI$3-1,$H12,0))</f>
        <v>0</v>
      </c>
      <c r="BJ12" s="339">
        <f>IF($I12="Percentage of Cash Flow",IF($E12&gt;BJ$3-1,(('Operating Pro Forma'!$H$59-'Operating Pro Forma'!$H$62)/12)*'Debt Service'!$F12),IF($E12&gt;BJ$3-1,$H12,0))</f>
        <v>0</v>
      </c>
      <c r="BK12" s="339">
        <f>IF($I12="Percentage of Cash Flow",IF($E12&gt;BK$3-1,(('Operating Pro Forma'!$H$59-'Operating Pro Forma'!$H$62)/12)*'Debt Service'!$F12),IF($E12&gt;BK$3-1,$H12,0))</f>
        <v>0</v>
      </c>
      <c r="BL12" s="338">
        <f t="shared" si="4"/>
        <v>0</v>
      </c>
      <c r="BM12" s="339">
        <f>IF($I12="Percentage of Cash Flow",IF($E12&gt;BM$3-1,(('Operating Pro Forma'!$I$59-'Operating Pro Forma'!$I$62)/12)*'Debt Service'!$F12),IF($E12&gt;BM$3-1,$H12,0))</f>
        <v>0</v>
      </c>
      <c r="BN12" s="339">
        <f>IF($I12="Percentage of Cash Flow",IF($E12&gt;BN$3-1,(('Operating Pro Forma'!$I$59-'Operating Pro Forma'!$I$62)/12)*'Debt Service'!$F12),IF($E12&gt;BN$3-1,$H12,0))</f>
        <v>0</v>
      </c>
      <c r="BO12" s="339">
        <f>IF($I12="Percentage of Cash Flow",IF($E12&gt;BO$3-1,(('Operating Pro Forma'!$I$59-'Operating Pro Forma'!$I$62)/12)*'Debt Service'!$F12),IF($E12&gt;BO$3-1,$H12,0))</f>
        <v>0</v>
      </c>
      <c r="BP12" s="339">
        <f>IF($I12="Percentage of Cash Flow",IF($E12&gt;BP$3-1,(('Operating Pro Forma'!$I$59-'Operating Pro Forma'!$I$62)/12)*'Debt Service'!$F12),IF($E12&gt;BP$3-1,$H12,0))</f>
        <v>0</v>
      </c>
      <c r="BQ12" s="339">
        <f>IF($I12="Percentage of Cash Flow",IF($E12&gt;BQ$3-1,(('Operating Pro Forma'!$I$59-'Operating Pro Forma'!$I$62)/12)*'Debt Service'!$F12),IF($E12&gt;BQ$3-1,$H12,0))</f>
        <v>0</v>
      </c>
      <c r="BR12" s="339">
        <f>IF($I12="Percentage of Cash Flow",IF($E12&gt;BR$3-1,(('Operating Pro Forma'!$I$59-'Operating Pro Forma'!$I$62)/12)*'Debt Service'!$F12),IF($E12&gt;BR$3-1,$H12,0))</f>
        <v>0</v>
      </c>
      <c r="BS12" s="339">
        <f>IF($I12="Percentage of Cash Flow",IF($E12&gt;BS$3-1,(('Operating Pro Forma'!$I$59-'Operating Pro Forma'!$I$62)/12)*'Debt Service'!$F12),IF($E12&gt;BS$3-1,$H12,0))</f>
        <v>0</v>
      </c>
      <c r="BT12" s="339">
        <f>IF($I12="Percentage of Cash Flow",IF($E12&gt;BT$3-1,(('Operating Pro Forma'!$I$59-'Operating Pro Forma'!$I$62)/12)*'Debt Service'!$F12),IF($E12&gt;BT$3-1,$H12,0))</f>
        <v>0</v>
      </c>
      <c r="BU12" s="339">
        <f>IF($I12="Percentage of Cash Flow",IF($E12&gt;BU$3-1,(('Operating Pro Forma'!$I$59-'Operating Pro Forma'!$I$62)/12)*'Debt Service'!$F12),IF($E12&gt;BU$3-1,$H12,0))</f>
        <v>0</v>
      </c>
      <c r="BV12" s="339">
        <f>IF($I12="Percentage of Cash Flow",IF($E12&gt;BV$3-1,(('Operating Pro Forma'!$I$59-'Operating Pro Forma'!$I$62)/12)*'Debt Service'!$F12),IF($E12&gt;BV$3-1,$H12,0))</f>
        <v>0</v>
      </c>
      <c r="BW12" s="339">
        <f>IF($I12="Percentage of Cash Flow",IF($E12&gt;BW$3-1,(('Operating Pro Forma'!$I$59-'Operating Pro Forma'!$I$62)/12)*'Debt Service'!$F12),IF($E12&gt;BW$3-1,$H12,0))</f>
        <v>0</v>
      </c>
      <c r="BX12" s="339">
        <f>IF($I12="Percentage of Cash Flow",IF($E12&gt;BX$3-1,(('Operating Pro Forma'!$I$59-'Operating Pro Forma'!$I$62)/12)*'Debt Service'!$F12),IF($E12&gt;BX$3-1,$H12,0))</f>
        <v>0</v>
      </c>
      <c r="BY12" s="338">
        <f t="shared" si="5"/>
        <v>0</v>
      </c>
      <c r="BZ12" s="339">
        <f>IF($I12="Percentage of Cash Flow",IF($E12&gt;BZ$3-1,(('Operating Pro Forma'!$J$59-'Operating Pro Forma'!$J$62)/12)*'Debt Service'!$F12),IF($E12&gt;BZ$3-1,$H12,0))</f>
        <v>0</v>
      </c>
      <c r="CA12" s="339">
        <f>IF($I12="Percentage of Cash Flow",IF($E12&gt;CA$3-1,(('Operating Pro Forma'!$J$59-'Operating Pro Forma'!$J$62)/12)*'Debt Service'!$F12),IF($E12&gt;CA$3-1,$H12,0))</f>
        <v>0</v>
      </c>
      <c r="CB12" s="339">
        <f>IF($I12="Percentage of Cash Flow",IF($E12&gt;CB$3-1,(('Operating Pro Forma'!$J$59-'Operating Pro Forma'!$J$62)/12)*'Debt Service'!$F12),IF($E12&gt;CB$3-1,$H12,0))</f>
        <v>0</v>
      </c>
      <c r="CC12" s="339">
        <f>IF($I12="Percentage of Cash Flow",IF($E12&gt;CC$3-1,(('Operating Pro Forma'!$J$59-'Operating Pro Forma'!$J$62)/12)*'Debt Service'!$F12),IF($E12&gt;CC$3-1,$H12,0))</f>
        <v>0</v>
      </c>
      <c r="CD12" s="339">
        <f>IF($I12="Percentage of Cash Flow",IF($E12&gt;CD$3-1,(('Operating Pro Forma'!$J$59-'Operating Pro Forma'!$J$62)/12)*'Debt Service'!$F12),IF($E12&gt;CD$3-1,$H12,0))</f>
        <v>0</v>
      </c>
      <c r="CE12" s="339">
        <f>IF($I12="Percentage of Cash Flow",IF($E12&gt;CE$3-1,(('Operating Pro Forma'!$J$59-'Operating Pro Forma'!$J$62)/12)*'Debt Service'!$F12),IF($E12&gt;CE$3-1,$H12,0))</f>
        <v>0</v>
      </c>
      <c r="CF12" s="339">
        <f>IF($I12="Percentage of Cash Flow",IF($E12&gt;CF$3-1,(('Operating Pro Forma'!$J$59-'Operating Pro Forma'!$J$62)/12)*'Debt Service'!$F12),IF($E12&gt;CF$3-1,$H12,0))</f>
        <v>0</v>
      </c>
      <c r="CG12" s="339">
        <f>IF($I12="Percentage of Cash Flow",IF($E12&gt;CG$3-1,(('Operating Pro Forma'!$J$59-'Operating Pro Forma'!$J$62)/12)*'Debt Service'!$F12),IF($E12&gt;CG$3-1,$H12,0))</f>
        <v>0</v>
      </c>
      <c r="CH12" s="339">
        <f>IF($I12="Percentage of Cash Flow",IF($E12&gt;CH$3-1,(('Operating Pro Forma'!$J$59-'Operating Pro Forma'!$J$62)/12)*'Debt Service'!$F12),IF($E12&gt;CH$3-1,$H12,0))</f>
        <v>0</v>
      </c>
      <c r="CI12" s="339">
        <f>IF($I12="Percentage of Cash Flow",IF($E12&gt;CI$3-1,(('Operating Pro Forma'!$J$59-'Operating Pro Forma'!$J$62)/12)*'Debt Service'!$F12),IF($E12&gt;CI$3-1,$H12,0))</f>
        <v>0</v>
      </c>
      <c r="CJ12" s="339">
        <f>IF($I12="Percentage of Cash Flow",IF($E12&gt;CJ$3-1,(('Operating Pro Forma'!$J$59-'Operating Pro Forma'!$J$62)/12)*'Debt Service'!$F12),IF($E12&gt;CJ$3-1,$H12,0))</f>
        <v>0</v>
      </c>
      <c r="CK12" s="339">
        <f>IF($I12="Percentage of Cash Flow",IF($E12&gt;CK$3-1,(('Operating Pro Forma'!$J$59-'Operating Pro Forma'!$J$62)/12)*'Debt Service'!$F12),IF($E12&gt;CK$3-1,$H12,0))</f>
        <v>0</v>
      </c>
      <c r="CL12" s="338">
        <f t="shared" si="6"/>
        <v>0</v>
      </c>
      <c r="CM12" s="339">
        <f>IF($I12="Percentage of Cash Flow",IF($E12&gt;CM$3-1,(('Operating Pro Forma'!$K$59-'Operating Pro Forma'!$K$62)/12)*'Debt Service'!$F12),IF($E12&gt;CM$3-1,$H12,0))</f>
        <v>0</v>
      </c>
      <c r="CN12" s="339">
        <f>IF($I12="Percentage of Cash Flow",IF($E12&gt;CN$3-1,(('Operating Pro Forma'!$K$59-'Operating Pro Forma'!$K$62)/12)*'Debt Service'!$F12),IF($E12&gt;CN$3-1,$H12,0))</f>
        <v>0</v>
      </c>
      <c r="CO12" s="339">
        <f>IF($I12="Percentage of Cash Flow",IF($E12&gt;CO$3-1,(('Operating Pro Forma'!$K$59-'Operating Pro Forma'!$K$62)/12)*'Debt Service'!$F12),IF($E12&gt;CO$3-1,$H12,0))</f>
        <v>0</v>
      </c>
      <c r="CP12" s="339">
        <f>IF($I12="Percentage of Cash Flow",IF($E12&gt;CP$3-1,(('Operating Pro Forma'!$K$59-'Operating Pro Forma'!$K$62)/12)*'Debt Service'!$F12),IF($E12&gt;CP$3-1,$H12,0))</f>
        <v>0</v>
      </c>
      <c r="CQ12" s="339">
        <f>IF($I12="Percentage of Cash Flow",IF($E12&gt;CQ$3-1,(('Operating Pro Forma'!$K$59-'Operating Pro Forma'!$K$62)/12)*'Debt Service'!$F12),IF($E12&gt;CQ$3-1,$H12,0))</f>
        <v>0</v>
      </c>
      <c r="CR12" s="339">
        <f>IF($I12="Percentage of Cash Flow",IF($E12&gt;CR$3-1,(('Operating Pro Forma'!$K$59-'Operating Pro Forma'!$K$62)/12)*'Debt Service'!$F12),IF($E12&gt;CR$3-1,$H12,0))</f>
        <v>0</v>
      </c>
      <c r="CS12" s="339">
        <f>IF($I12="Percentage of Cash Flow",IF($E12&gt;CS$3-1,(('Operating Pro Forma'!$K$59-'Operating Pro Forma'!$K$62)/12)*'Debt Service'!$F12),IF($E12&gt;CS$3-1,$H12,0))</f>
        <v>0</v>
      </c>
      <c r="CT12" s="339">
        <f>IF($I12="Percentage of Cash Flow",IF($E12&gt;CT$3-1,(('Operating Pro Forma'!$K$59-'Operating Pro Forma'!$K$62)/12)*'Debt Service'!$F12),IF($E12&gt;CT$3-1,$H12,0))</f>
        <v>0</v>
      </c>
      <c r="CU12" s="339">
        <f>IF($I12="Percentage of Cash Flow",IF($E12&gt;CU$3-1,(('Operating Pro Forma'!$K$59-'Operating Pro Forma'!$K$62)/12)*'Debt Service'!$F12),IF($E12&gt;CU$3-1,$H12,0))</f>
        <v>0</v>
      </c>
      <c r="CV12" s="339">
        <f>IF($I12="Percentage of Cash Flow",IF($E12&gt;CV$3-1,(('Operating Pro Forma'!$K$59-'Operating Pro Forma'!$K$62)/12)*'Debt Service'!$F12),IF($E12&gt;CV$3-1,$H12,0))</f>
        <v>0</v>
      </c>
      <c r="CW12" s="339">
        <f>IF($I12="Percentage of Cash Flow",IF($E12&gt;CW$3-1,(('Operating Pro Forma'!$K$59-'Operating Pro Forma'!$K$62)/12)*'Debt Service'!$F12),IF($E12&gt;CW$3-1,$H12,0))</f>
        <v>0</v>
      </c>
      <c r="CX12" s="339">
        <f>IF($I12="Percentage of Cash Flow",IF($E12&gt;CX$3-1,(('Operating Pro Forma'!$K$59-'Operating Pro Forma'!$K$62)/12)*'Debt Service'!$F12),IF($E12&gt;CX$3-1,$H12,0))</f>
        <v>0</v>
      </c>
      <c r="CY12" s="338">
        <f t="shared" si="7"/>
        <v>0</v>
      </c>
      <c r="CZ12" s="339">
        <f>IF($I12="Percentage of Cash Flow",IF($E12&gt;CZ$3-1,(('Operating Pro Forma'!$L$59-'Operating Pro Forma'!$L$62)/12)*'Debt Service'!$F12),IF($E12&gt;CZ$3-1,$H12,0))</f>
        <v>0</v>
      </c>
      <c r="DA12" s="339">
        <f>IF($I12="Percentage of Cash Flow",IF($E12&gt;DA$3-1,(('Operating Pro Forma'!$L$59-'Operating Pro Forma'!$L$62)/12)*'Debt Service'!$F12),IF($E12&gt;DA$3-1,$H12,0))</f>
        <v>0</v>
      </c>
      <c r="DB12" s="339">
        <f>IF($I12="Percentage of Cash Flow",IF($E12&gt;DB$3-1,(('Operating Pro Forma'!$L$59-'Operating Pro Forma'!$L$62)/12)*'Debt Service'!$F12),IF($E12&gt;DB$3-1,$H12,0))</f>
        <v>0</v>
      </c>
      <c r="DC12" s="339">
        <f>IF($I12="Percentage of Cash Flow",IF($E12&gt;DC$3-1,(('Operating Pro Forma'!$L$59-'Operating Pro Forma'!$L$62)/12)*'Debt Service'!$F12),IF($E12&gt;DC$3-1,$H12,0))</f>
        <v>0</v>
      </c>
      <c r="DD12" s="339">
        <f>IF($I12="Percentage of Cash Flow",IF($E12&gt;DD$3-1,(('Operating Pro Forma'!$L$59-'Operating Pro Forma'!$L$62)/12)*'Debt Service'!$F12),IF($E12&gt;DD$3-1,$H12,0))</f>
        <v>0</v>
      </c>
      <c r="DE12" s="339">
        <f>IF($I12="Percentage of Cash Flow",IF($E12&gt;DE$3-1,(('Operating Pro Forma'!$L$59-'Operating Pro Forma'!$L$62)/12)*'Debt Service'!$F12),IF($E12&gt;DE$3-1,$H12,0))</f>
        <v>0</v>
      </c>
      <c r="DF12" s="339">
        <f>IF($I12="Percentage of Cash Flow",IF($E12&gt;DF$3-1,(('Operating Pro Forma'!$L$59-'Operating Pro Forma'!$L$62)/12)*'Debt Service'!$F12),IF($E12&gt;DF$3-1,$H12,0))</f>
        <v>0</v>
      </c>
      <c r="DG12" s="339">
        <f>IF($I12="Percentage of Cash Flow",IF($E12&gt;DG$3-1,(('Operating Pro Forma'!$L$59-'Operating Pro Forma'!$L$62)/12)*'Debt Service'!$F12),IF($E12&gt;DG$3-1,$H12,0))</f>
        <v>0</v>
      </c>
      <c r="DH12" s="339">
        <f>IF($I12="Percentage of Cash Flow",IF($E12&gt;DH$3-1,(('Operating Pro Forma'!$L$59-'Operating Pro Forma'!$L$62)/12)*'Debt Service'!$F12),IF($E12&gt;DH$3-1,$H12,0))</f>
        <v>0</v>
      </c>
      <c r="DI12" s="339">
        <f>IF($I12="Percentage of Cash Flow",IF($E12&gt;DI$3-1,(('Operating Pro Forma'!$L$59-'Operating Pro Forma'!$L$62)/12)*'Debt Service'!$F12),IF($E12&gt;DI$3-1,$H12,0))</f>
        <v>0</v>
      </c>
      <c r="DJ12" s="339">
        <f>IF($I12="Percentage of Cash Flow",IF($E12&gt;DJ$3-1,(('Operating Pro Forma'!$L$59-'Operating Pro Forma'!$L$62)/12)*'Debt Service'!$F12),IF($E12&gt;DJ$3-1,$H12,0))</f>
        <v>0</v>
      </c>
      <c r="DK12" s="339">
        <f>IF($I12="Percentage of Cash Flow",IF($E12&gt;DK$3-1,(('Operating Pro Forma'!$L$59-'Operating Pro Forma'!$L$62)/12)*'Debt Service'!$F12),IF($E12&gt;DK$3-1,$H12,0))</f>
        <v>0</v>
      </c>
      <c r="DL12" s="338">
        <f t="shared" si="8"/>
        <v>0</v>
      </c>
      <c r="DM12" s="339">
        <f>IF($I12="Percentage of Cash Flow",IF($E12&gt;DM$3-1,(('Operating Pro Forma'!$M$59-'Operating Pro Forma'!$M$62)/12)*'Debt Service'!$F12),IF($E12&gt;DM$3-1,$H12,0))</f>
        <v>0</v>
      </c>
      <c r="DN12" s="339">
        <f>IF($I12="Percentage of Cash Flow",IF($E12&gt;DN$3-1,(('Operating Pro Forma'!$M$59-'Operating Pro Forma'!$M$62)/12)*'Debt Service'!$F12),IF($E12&gt;DN$3-1,$H12,0))</f>
        <v>0</v>
      </c>
      <c r="DO12" s="339">
        <f>IF($I12="Percentage of Cash Flow",IF($E12&gt;DO$3-1,(('Operating Pro Forma'!$M$59-'Operating Pro Forma'!$M$62)/12)*'Debt Service'!$F12),IF($E12&gt;DO$3-1,$H12,0))</f>
        <v>0</v>
      </c>
      <c r="DP12" s="339">
        <f>IF($I12="Percentage of Cash Flow",IF($E12&gt;DP$3-1,(('Operating Pro Forma'!$M$59-'Operating Pro Forma'!$M$62)/12)*'Debt Service'!$F12),IF($E12&gt;DP$3-1,$H12,0))</f>
        <v>0</v>
      </c>
      <c r="DQ12" s="339">
        <f>IF($I12="Percentage of Cash Flow",IF($E12&gt;DQ$3-1,(('Operating Pro Forma'!$M$59-'Operating Pro Forma'!$M$62)/12)*'Debt Service'!$F12),IF($E12&gt;DQ$3-1,$H12,0))</f>
        <v>0</v>
      </c>
      <c r="DR12" s="339">
        <f>IF($I12="Percentage of Cash Flow",IF($E12&gt;DR$3-1,(('Operating Pro Forma'!$M$59-'Operating Pro Forma'!$M$62)/12)*'Debt Service'!$F12),IF($E12&gt;DR$3-1,$H12,0))</f>
        <v>0</v>
      </c>
      <c r="DS12" s="339">
        <f>IF($I12="Percentage of Cash Flow",IF($E12&gt;DS$3-1,(('Operating Pro Forma'!$M$59-'Operating Pro Forma'!$M$62)/12)*'Debt Service'!$F12),IF($E12&gt;DS$3-1,$H12,0))</f>
        <v>0</v>
      </c>
      <c r="DT12" s="339">
        <f>IF($I12="Percentage of Cash Flow",IF($E12&gt;DT$3-1,(('Operating Pro Forma'!$M$59-'Operating Pro Forma'!$M$62)/12)*'Debt Service'!$F12),IF($E12&gt;DT$3-1,$H12,0))</f>
        <v>0</v>
      </c>
      <c r="DU12" s="339">
        <f>IF($I12="Percentage of Cash Flow",IF($E12&gt;DU$3-1,(('Operating Pro Forma'!$M$59-'Operating Pro Forma'!$M$62)/12)*'Debt Service'!$F12),IF($E12&gt;DU$3-1,$H12,0))</f>
        <v>0</v>
      </c>
      <c r="DV12" s="339">
        <f>IF($I12="Percentage of Cash Flow",IF($E12&gt;DV$3-1,(('Operating Pro Forma'!$M$59-'Operating Pro Forma'!$M$62)/12)*'Debt Service'!$F12),IF($E12&gt;DV$3-1,$H12,0))</f>
        <v>0</v>
      </c>
      <c r="DW12" s="339">
        <f>IF($I12="Percentage of Cash Flow",IF($E12&gt;DW$3-1,(('Operating Pro Forma'!$M$59-'Operating Pro Forma'!$M$62)/12)*'Debt Service'!$F12),IF($E12&gt;DW$3-1,$H12,0))</f>
        <v>0</v>
      </c>
      <c r="DX12" s="339">
        <f>IF($I12="Percentage of Cash Flow",IF($E12&gt;DX$3-1,(('Operating Pro Forma'!$M$59-'Operating Pro Forma'!$M$62)/12)*'Debt Service'!$F12),IF($E12&gt;DX$3-1,$H12,0))</f>
        <v>0</v>
      </c>
      <c r="DY12" s="338">
        <f t="shared" si="9"/>
        <v>0</v>
      </c>
      <c r="DZ12" s="339">
        <f>IF($I12="Percentage of Cash Flow",IF($E12&gt;DZ$3-1,(('Operating Pro Forma'!$N$59-'Operating Pro Forma'!$N$62)/12)*'Debt Service'!$F12),IF($E12&gt;DZ$3-1,$H12,0))</f>
        <v>0</v>
      </c>
      <c r="EA12" s="339">
        <f>IF($I12="Percentage of Cash Flow",IF($E12&gt;EA$3-1,(('Operating Pro Forma'!$N$59-'Operating Pro Forma'!$N$62)/12)*'Debt Service'!$F12),IF($E12&gt;EA$3-1,$H12,0))</f>
        <v>0</v>
      </c>
      <c r="EB12" s="339">
        <f>IF($I12="Percentage of Cash Flow",IF($E12&gt;EB$3-1,(('Operating Pro Forma'!$N$59-'Operating Pro Forma'!$N$62)/12)*'Debt Service'!$F12),IF($E12&gt;EB$3-1,$H12,0))</f>
        <v>0</v>
      </c>
      <c r="EC12" s="339">
        <f>IF($I12="Percentage of Cash Flow",IF($E12&gt;EC$3-1,(('Operating Pro Forma'!$N$59-'Operating Pro Forma'!$N$62)/12)*'Debt Service'!$F12),IF($E12&gt;EC$3-1,$H12,0))</f>
        <v>0</v>
      </c>
      <c r="ED12" s="339">
        <f>IF($I12="Percentage of Cash Flow",IF($E12&gt;ED$3-1,(('Operating Pro Forma'!$N$59-'Operating Pro Forma'!$N$62)/12)*'Debt Service'!$F12),IF($E12&gt;ED$3-1,$H12,0))</f>
        <v>0</v>
      </c>
      <c r="EE12" s="339">
        <f>IF($I12="Percentage of Cash Flow",IF($E12&gt;EE$3-1,(('Operating Pro Forma'!$N$59-'Operating Pro Forma'!$N$62)/12)*'Debt Service'!$F12),IF($E12&gt;EE$3-1,$H12,0))</f>
        <v>0</v>
      </c>
      <c r="EF12" s="339">
        <f>IF($I12="Percentage of Cash Flow",IF($E12&gt;EF$3-1,(('Operating Pro Forma'!$N$59-'Operating Pro Forma'!$N$62)/12)*'Debt Service'!$F12),IF($E12&gt;EF$3-1,$H12,0))</f>
        <v>0</v>
      </c>
      <c r="EG12" s="339">
        <f>IF($I12="Percentage of Cash Flow",IF($E12&gt;EG$3-1,(('Operating Pro Forma'!$N$59-'Operating Pro Forma'!$N$62)/12)*'Debt Service'!$F12),IF($E12&gt;EG$3-1,$H12,0))</f>
        <v>0</v>
      </c>
      <c r="EH12" s="339">
        <f>IF($I12="Percentage of Cash Flow",IF($E12&gt;EH$3-1,(('Operating Pro Forma'!$N$59-'Operating Pro Forma'!$N$62)/12)*'Debt Service'!$F12),IF($E12&gt;EH$3-1,$H12,0))</f>
        <v>0</v>
      </c>
      <c r="EI12" s="339">
        <f>IF($I12="Percentage of Cash Flow",IF($E12&gt;EI$3-1,(('Operating Pro Forma'!$N$59-'Operating Pro Forma'!$N$62)/12)*'Debt Service'!$F12),IF($E12&gt;EI$3-1,$H12,0))</f>
        <v>0</v>
      </c>
      <c r="EJ12" s="339">
        <f>IF($I12="Percentage of Cash Flow",IF($E12&gt;EJ$3-1,(('Operating Pro Forma'!$N$59-'Operating Pro Forma'!$N$62)/12)*'Debt Service'!$F12),IF($E12&gt;EJ$3-1,$H12,0))</f>
        <v>0</v>
      </c>
      <c r="EK12" s="339">
        <f>IF($I12="Percentage of Cash Flow",IF($E12&gt;EK$3-1,(('Operating Pro Forma'!$N$59-'Operating Pro Forma'!$N$62)/12)*'Debt Service'!$F12),IF($E12&gt;EK$3-1,$H12,0))</f>
        <v>0</v>
      </c>
      <c r="EL12" s="338">
        <f t="shared" si="10"/>
        <v>0</v>
      </c>
      <c r="EM12" s="339">
        <f>IF($I12="Percentage of Cash Flow",IF($E12&gt;EM$3-1,(('Operating Pro Forma'!$O$59-'Operating Pro Forma'!$O$62)/12)*'Debt Service'!$F12),IF($E12&gt;EM$3-1,$H12,0))</f>
        <v>0</v>
      </c>
      <c r="EN12" s="339">
        <f>IF($I12="Percentage of Cash Flow",IF($E12&gt;EN$3-1,(('Operating Pro Forma'!$O$59-'Operating Pro Forma'!$O$62)/12)*'Debt Service'!$F12),IF($E12&gt;EN$3-1,$H12,0))</f>
        <v>0</v>
      </c>
      <c r="EO12" s="339">
        <f>IF($I12="Percentage of Cash Flow",IF($E12&gt;EO$3-1,(('Operating Pro Forma'!$O$59-'Operating Pro Forma'!$O$62)/12)*'Debt Service'!$F12),IF($E12&gt;EO$3-1,$H12,0))</f>
        <v>0</v>
      </c>
      <c r="EP12" s="339">
        <f>IF($I12="Percentage of Cash Flow",IF($E12&gt;EP$3-1,(('Operating Pro Forma'!$O$59-'Operating Pro Forma'!$O$62)/12)*'Debt Service'!$F12),IF($E12&gt;EP$3-1,$H12,0))</f>
        <v>0</v>
      </c>
      <c r="EQ12" s="339">
        <f>IF($I12="Percentage of Cash Flow",IF($E12&gt;EQ$3-1,(('Operating Pro Forma'!$O$59-'Operating Pro Forma'!$O$62)/12)*'Debt Service'!$F12),IF($E12&gt;EQ$3-1,$H12,0))</f>
        <v>0</v>
      </c>
      <c r="ER12" s="339">
        <f>IF($I12="Percentage of Cash Flow",IF($E12&gt;ER$3-1,(('Operating Pro Forma'!$O$59-'Operating Pro Forma'!$O$62)/12)*'Debt Service'!$F12),IF($E12&gt;ER$3-1,$H12,0))</f>
        <v>0</v>
      </c>
      <c r="ES12" s="339">
        <f>IF($I12="Percentage of Cash Flow",IF($E12&gt;ES$3-1,(('Operating Pro Forma'!$O$59-'Operating Pro Forma'!$O$62)/12)*'Debt Service'!$F12),IF($E12&gt;ES$3-1,$H12,0))</f>
        <v>0</v>
      </c>
      <c r="ET12" s="339">
        <f>IF($I12="Percentage of Cash Flow",IF($E12&gt;ET$3-1,(('Operating Pro Forma'!$O$59-'Operating Pro Forma'!$O$62)/12)*'Debt Service'!$F12),IF($E12&gt;ET$3-1,$H12,0))</f>
        <v>0</v>
      </c>
      <c r="EU12" s="339">
        <f>IF($I12="Percentage of Cash Flow",IF($E12&gt;EU$3-1,(('Operating Pro Forma'!$O$59-'Operating Pro Forma'!$O$62)/12)*'Debt Service'!$F12),IF($E12&gt;EU$3-1,$H12,0))</f>
        <v>0</v>
      </c>
      <c r="EV12" s="339">
        <f>IF($I12="Percentage of Cash Flow",IF($E12&gt;EV$3-1,(('Operating Pro Forma'!$O$59-'Operating Pro Forma'!$O$62)/12)*'Debt Service'!$F12),IF($E12&gt;EV$3-1,$H12,0))</f>
        <v>0</v>
      </c>
      <c r="EW12" s="339">
        <f>IF($I12="Percentage of Cash Flow",IF($E12&gt;EW$3-1,(('Operating Pro Forma'!$O$59-'Operating Pro Forma'!$O$62)/12)*'Debt Service'!$F12),IF($E12&gt;EW$3-1,$H12,0))</f>
        <v>0</v>
      </c>
      <c r="EX12" s="339">
        <f>IF($I12="Percentage of Cash Flow",IF($E12&gt;EX$3-1,(('Operating Pro Forma'!$O$59-'Operating Pro Forma'!$O$62)/12)*'Debt Service'!$F12),IF($E12&gt;EX$3-1,$H12,0))</f>
        <v>0</v>
      </c>
      <c r="EY12" s="338">
        <f t="shared" si="11"/>
        <v>0</v>
      </c>
      <c r="EZ12" s="339">
        <f>IF($I12="Percentage of Cash Flow",IF($E12&gt;EZ$3-1,(('Operating Pro Forma'!$P$59-'Operating Pro Forma'!$P$62)/12)*'Debt Service'!$F12),IF($E12&gt;EZ$3-1,$H12,0))</f>
        <v>0</v>
      </c>
      <c r="FA12" s="339">
        <f>IF($I12="Percentage of Cash Flow",IF($E12&gt;FA$3-1,(('Operating Pro Forma'!$P$59-'Operating Pro Forma'!$P$62)/12)*'Debt Service'!$F12),IF($E12&gt;FA$3-1,$H12,0))</f>
        <v>0</v>
      </c>
      <c r="FB12" s="339">
        <f>IF($I12="Percentage of Cash Flow",IF($E12&gt;FB$3-1,(('Operating Pro Forma'!$P$59-'Operating Pro Forma'!$P$62)/12)*'Debt Service'!$F12),IF($E12&gt;FB$3-1,$H12,0))</f>
        <v>0</v>
      </c>
      <c r="FC12" s="339">
        <f>IF($I12="Percentage of Cash Flow",IF($E12&gt;FC$3-1,(('Operating Pro Forma'!$P$59-'Operating Pro Forma'!$P$62)/12)*'Debt Service'!$F12),IF($E12&gt;FC$3-1,$H12,0))</f>
        <v>0</v>
      </c>
      <c r="FD12" s="339">
        <f>IF($I12="Percentage of Cash Flow",IF($E12&gt;FD$3-1,(('Operating Pro Forma'!$P$59-'Operating Pro Forma'!$P$62)/12)*'Debt Service'!$F12),IF($E12&gt;FD$3-1,$H12,0))</f>
        <v>0</v>
      </c>
      <c r="FE12" s="339">
        <f>IF($I12="Percentage of Cash Flow",IF($E12&gt;FE$3-1,(('Operating Pro Forma'!$P$59-'Operating Pro Forma'!$P$62)/12)*'Debt Service'!$F12),IF($E12&gt;FE$3-1,$H12,0))</f>
        <v>0</v>
      </c>
      <c r="FF12" s="339">
        <f>IF($I12="Percentage of Cash Flow",IF($E12&gt;FF$3-1,(('Operating Pro Forma'!$P$59-'Operating Pro Forma'!$P$62)/12)*'Debt Service'!$F12),IF($E12&gt;FF$3-1,$H12,0))</f>
        <v>0</v>
      </c>
      <c r="FG12" s="339">
        <f>IF($I12="Percentage of Cash Flow",IF($E12&gt;FG$3-1,(('Operating Pro Forma'!$P$59-'Operating Pro Forma'!$P$62)/12)*'Debt Service'!$F12),IF($E12&gt;FG$3-1,$H12,0))</f>
        <v>0</v>
      </c>
      <c r="FH12" s="339">
        <f>IF($I12="Percentage of Cash Flow",IF($E12&gt;FH$3-1,(('Operating Pro Forma'!$P$59-'Operating Pro Forma'!$P$62)/12)*'Debt Service'!$F12),IF($E12&gt;FH$3-1,$H12,0))</f>
        <v>0</v>
      </c>
      <c r="FI12" s="339">
        <f>IF($I12="Percentage of Cash Flow",IF($E12&gt;FI$3-1,(('Operating Pro Forma'!$P$59-'Operating Pro Forma'!$P$62)/12)*'Debt Service'!$F12),IF($E12&gt;FI$3-1,$H12,0))</f>
        <v>0</v>
      </c>
      <c r="FJ12" s="339">
        <f>IF($I12="Percentage of Cash Flow",IF($E12&gt;FJ$3-1,(('Operating Pro Forma'!$P$59-'Operating Pro Forma'!$P$62)/12)*'Debt Service'!$F12),IF($E12&gt;FJ$3-1,$H12,0))</f>
        <v>0</v>
      </c>
      <c r="FK12" s="339">
        <f>IF($I12="Percentage of Cash Flow",IF($E12&gt;FK$3-1,(('Operating Pro Forma'!$P$59-'Operating Pro Forma'!$P$62)/12)*'Debt Service'!$F12),IF($E12&gt;FK$3-1,$H12,0))</f>
        <v>0</v>
      </c>
      <c r="FL12" s="338">
        <f t="shared" si="12"/>
        <v>0</v>
      </c>
      <c r="FM12" s="339">
        <f>IF($I12="Percentage of Cash Flow",IF($E12&gt;FM$3-1,(('Operating Pro Forma'!$Q$59-'Operating Pro Forma'!$Q$62)/12)*'Debt Service'!$F12),IF($E12&gt;FM$3-1,$H12,0))</f>
        <v>0</v>
      </c>
      <c r="FN12" s="339">
        <f>IF($I12="Percentage of Cash Flow",IF($E12&gt;FN$3-1,(('Operating Pro Forma'!$Q$59-'Operating Pro Forma'!$Q$62)/12)*'Debt Service'!$F12),IF($E12&gt;FN$3-1,$H12,0))</f>
        <v>0</v>
      </c>
      <c r="FO12" s="339">
        <f>IF($I12="Percentage of Cash Flow",IF($E12&gt;FO$3-1,(('Operating Pro Forma'!$Q$59-'Operating Pro Forma'!$Q$62)/12)*'Debt Service'!$F12),IF($E12&gt;FO$3-1,$H12,0))</f>
        <v>0</v>
      </c>
      <c r="FP12" s="339">
        <f>IF($I12="Percentage of Cash Flow",IF($E12&gt;FP$3-1,(('Operating Pro Forma'!$Q$59-'Operating Pro Forma'!$Q$62)/12)*'Debt Service'!$F12),IF($E12&gt;FP$3-1,$H12,0))</f>
        <v>0</v>
      </c>
      <c r="FQ12" s="339">
        <f>IF($I12="Percentage of Cash Flow",IF($E12&gt;FQ$3-1,(('Operating Pro Forma'!$Q$59-'Operating Pro Forma'!$Q$62)/12)*'Debt Service'!$F12),IF($E12&gt;FQ$3-1,$H12,0))</f>
        <v>0</v>
      </c>
      <c r="FR12" s="339">
        <f>IF($I12="Percentage of Cash Flow",IF($E12&gt;FR$3-1,(('Operating Pro Forma'!$Q$59-'Operating Pro Forma'!$Q$62)/12)*'Debt Service'!$F12),IF($E12&gt;FR$3-1,$H12,0))</f>
        <v>0</v>
      </c>
      <c r="FS12" s="339">
        <f>IF($I12="Percentage of Cash Flow",IF($E12&gt;FS$3-1,(('Operating Pro Forma'!$Q$59-'Operating Pro Forma'!$Q$62)/12)*'Debt Service'!$F12),IF($E12&gt;FS$3-1,$H12,0))</f>
        <v>0</v>
      </c>
      <c r="FT12" s="339">
        <f>IF($I12="Percentage of Cash Flow",IF($E12&gt;FT$3-1,(('Operating Pro Forma'!$Q$59-'Operating Pro Forma'!$Q$62)/12)*'Debt Service'!$F12),IF($E12&gt;FT$3-1,$H12,0))</f>
        <v>0</v>
      </c>
      <c r="FU12" s="339">
        <f>IF($I12="Percentage of Cash Flow",IF($E12&gt;FU$3-1,(('Operating Pro Forma'!$Q$59-'Operating Pro Forma'!$Q$62)/12)*'Debt Service'!$F12),IF($E12&gt;FU$3-1,$H12,0))</f>
        <v>0</v>
      </c>
      <c r="FV12" s="339">
        <f>IF($I12="Percentage of Cash Flow",IF($E12&gt;FV$3-1,(('Operating Pro Forma'!$Q$59-'Operating Pro Forma'!$Q$62)/12)*'Debt Service'!$F12),IF($E12&gt;FV$3-1,$H12,0))</f>
        <v>0</v>
      </c>
      <c r="FW12" s="339">
        <f>IF($I12="Percentage of Cash Flow",IF($E12&gt;FW$3-1,(('Operating Pro Forma'!$Q$59-'Operating Pro Forma'!$Q$62)/12)*'Debt Service'!$F12),IF($E12&gt;FW$3-1,$H12,0))</f>
        <v>0</v>
      </c>
      <c r="FX12" s="339">
        <f>IF($I12="Percentage of Cash Flow",IF($E12&gt;FX$3-1,(('Operating Pro Forma'!$Q$59-'Operating Pro Forma'!$Q$62)/12)*'Debt Service'!$F12),IF($E12&gt;FX$3-1,$H12,0))</f>
        <v>0</v>
      </c>
      <c r="FY12" s="338">
        <f t="shared" si="13"/>
        <v>0</v>
      </c>
      <c r="FZ12" s="339">
        <f>IF($I12="Percentage of Cash Flow",IF($E12&gt;FZ$3-1,(('Operating Pro Forma'!$R$59-'Operating Pro Forma'!$R$62)/12)*'Debt Service'!$F12),IF($E12&gt;FZ$3-1,$H12,0))</f>
        <v>0</v>
      </c>
      <c r="GA12" s="339">
        <f>IF($I12="Percentage of Cash Flow",IF($E12&gt;GA$3-1,(('Operating Pro Forma'!$R$59-'Operating Pro Forma'!$R$62)/12)*'Debt Service'!$F12),IF($E12&gt;GA$3-1,$H12,0))</f>
        <v>0</v>
      </c>
      <c r="GB12" s="339">
        <f>IF($I12="Percentage of Cash Flow",IF($E12&gt;GB$3-1,(('Operating Pro Forma'!$R$59-'Operating Pro Forma'!$R$62)/12)*'Debt Service'!$F12),IF($E12&gt;GB$3-1,$H12,0))</f>
        <v>0</v>
      </c>
      <c r="GC12" s="339">
        <f>IF($I12="Percentage of Cash Flow",IF($E12&gt;GC$3-1,(('Operating Pro Forma'!$R$59-'Operating Pro Forma'!$R$62)/12)*'Debt Service'!$F12),IF($E12&gt;GC$3-1,$H12,0))</f>
        <v>0</v>
      </c>
      <c r="GD12" s="339">
        <f>IF($I12="Percentage of Cash Flow",IF($E12&gt;GD$3-1,(('Operating Pro Forma'!$R$59-'Operating Pro Forma'!$R$62)/12)*'Debt Service'!$F12),IF($E12&gt;GD$3-1,$H12,0))</f>
        <v>0</v>
      </c>
      <c r="GE12" s="339">
        <f>IF($I12="Percentage of Cash Flow",IF($E12&gt;GE$3-1,(('Operating Pro Forma'!$R$59-'Operating Pro Forma'!$R$62)/12)*'Debt Service'!$F12),IF($E12&gt;GE$3-1,$H12,0))</f>
        <v>0</v>
      </c>
      <c r="GF12" s="339">
        <f>IF($I12="Percentage of Cash Flow",IF($E12&gt;GF$3-1,(('Operating Pro Forma'!$R$59-'Operating Pro Forma'!$R$62)/12)*'Debt Service'!$F12),IF($E12&gt;GF$3-1,$H12,0))</f>
        <v>0</v>
      </c>
      <c r="GG12" s="339">
        <f>IF($I12="Percentage of Cash Flow",IF($E12&gt;GG$3-1,(('Operating Pro Forma'!$R$59-'Operating Pro Forma'!$R$62)/12)*'Debt Service'!$F12),IF($E12&gt;GG$3-1,$H12,0))</f>
        <v>0</v>
      </c>
      <c r="GH12" s="339">
        <f>IF($I12="Percentage of Cash Flow",IF($E12&gt;GH$3-1,(('Operating Pro Forma'!$R$59-'Operating Pro Forma'!$R$62)/12)*'Debt Service'!$F12),IF($E12&gt;GH$3-1,$H12,0))</f>
        <v>0</v>
      </c>
      <c r="GI12" s="339">
        <f>IF($I12="Percentage of Cash Flow",IF($E12&gt;GI$3-1,(('Operating Pro Forma'!$R$59-'Operating Pro Forma'!$R$62)/12)*'Debt Service'!$F12),IF($E12&gt;GI$3-1,$H12,0))</f>
        <v>0</v>
      </c>
      <c r="GJ12" s="339">
        <f>IF($I12="Percentage of Cash Flow",IF($E12&gt;GJ$3-1,(('Operating Pro Forma'!$R$59-'Operating Pro Forma'!$R$62)/12)*'Debt Service'!$F12),IF($E12&gt;GJ$3-1,$H12,0))</f>
        <v>0</v>
      </c>
      <c r="GK12" s="339">
        <f>IF($I12="Percentage of Cash Flow",IF($E12&gt;GK$3-1,(('Operating Pro Forma'!$R$59-'Operating Pro Forma'!$R$62)/12)*'Debt Service'!$F12),IF($E12&gt;GK$3-1,$H12,0))</f>
        <v>0</v>
      </c>
      <c r="GL12" s="338">
        <f t="shared" si="14"/>
        <v>0</v>
      </c>
      <c r="GM12" s="339">
        <f>IF($I12="Percentage of Cash Flow",IF($E12&gt;GM$3-1,(('Operating Pro Forma'!$S$59-'Operating Pro Forma'!$S$62)/12)*'Debt Service'!$F12),IF($E12&gt;GM$3-1,$H12,0))</f>
        <v>0</v>
      </c>
      <c r="GN12" s="339">
        <f>IF($I12="Percentage of Cash Flow",IF($E12&gt;GN$3-1,(('Operating Pro Forma'!$S$59-'Operating Pro Forma'!$S$62)/12)*'Debt Service'!$F12),IF($E12&gt;GN$3-1,$H12,0))</f>
        <v>0</v>
      </c>
      <c r="GO12" s="339">
        <f>IF($I12="Percentage of Cash Flow",IF($E12&gt;GO$3-1,(('Operating Pro Forma'!$S$59-'Operating Pro Forma'!$S$62)/12)*'Debt Service'!$F12),IF($E12&gt;GO$3-1,$H12,0))</f>
        <v>0</v>
      </c>
      <c r="GP12" s="339">
        <f>IF($I12="Percentage of Cash Flow",IF($E12&gt;GP$3-1,(('Operating Pro Forma'!$S$59-'Operating Pro Forma'!$S$62)/12)*'Debt Service'!$F12),IF($E12&gt;GP$3-1,$H12,0))</f>
        <v>0</v>
      </c>
      <c r="GQ12" s="339">
        <f>IF($I12="Percentage of Cash Flow",IF($E12&gt;GQ$3-1,(('Operating Pro Forma'!$S$59-'Operating Pro Forma'!$S$62)/12)*'Debt Service'!$F12),IF($E12&gt;GQ$3-1,$H12,0))</f>
        <v>0</v>
      </c>
      <c r="GR12" s="339">
        <f>IF($I12="Percentage of Cash Flow",IF($E12&gt;GR$3-1,(('Operating Pro Forma'!$S$59-'Operating Pro Forma'!$S$62)/12)*'Debt Service'!$F12),IF($E12&gt;GR$3-1,$H12,0))</f>
        <v>0</v>
      </c>
      <c r="GS12" s="339">
        <f>IF($I12="Percentage of Cash Flow",IF($E12&gt;GS$3-1,(('Operating Pro Forma'!$S$59-'Operating Pro Forma'!$S$62)/12)*'Debt Service'!$F12),IF($E12&gt;GS$3-1,$H12,0))</f>
        <v>0</v>
      </c>
      <c r="GT12" s="339">
        <f>IF($I12="Percentage of Cash Flow",IF($E12&gt;GT$3-1,(('Operating Pro Forma'!$S$59-'Operating Pro Forma'!$S$62)/12)*'Debt Service'!$F12),IF($E12&gt;GT$3-1,$H12,0))</f>
        <v>0</v>
      </c>
      <c r="GU12" s="339">
        <f>IF($I12="Percentage of Cash Flow",IF($E12&gt;GU$3-1,(('Operating Pro Forma'!$S$59-'Operating Pro Forma'!$S$62)/12)*'Debt Service'!$F12),IF($E12&gt;GU$3-1,$H12,0))</f>
        <v>0</v>
      </c>
      <c r="GV12" s="339">
        <f>IF($I12="Percentage of Cash Flow",IF($E12&gt;GV$3-1,(('Operating Pro Forma'!$S$59-'Operating Pro Forma'!$S$62)/12)*'Debt Service'!$F12),IF($E12&gt;GV$3-1,$H12,0))</f>
        <v>0</v>
      </c>
      <c r="GW12" s="339">
        <f>IF($I12="Percentage of Cash Flow",IF($E12&gt;GW$3-1,(('Operating Pro Forma'!$S$59-'Operating Pro Forma'!$S$62)/12)*'Debt Service'!$F12),IF($E12&gt;GW$3-1,$H12,0))</f>
        <v>0</v>
      </c>
      <c r="GX12" s="339">
        <f>IF($I12="Percentage of Cash Flow",IF($E12&gt;GX$3-1,(('Operating Pro Forma'!$S$59-'Operating Pro Forma'!$S$62)/12)*'Debt Service'!$F12),IF($E12&gt;GX$3-1,$H12,0))</f>
        <v>0</v>
      </c>
      <c r="GY12" s="338">
        <f t="shared" si="15"/>
        <v>0</v>
      </c>
      <c r="GZ12" s="339">
        <f>IF($I12="Percentage of Cash Flow",IF($E12&gt;GZ$3-1,(('Operating Pro Forma'!$T$59-'Operating Pro Forma'!$T$62)/12)*'Debt Service'!$F12),IF($E12&gt;GZ$3-1,$H12,0))</f>
        <v>0</v>
      </c>
      <c r="HA12" s="339">
        <f>IF($I12="Percentage of Cash Flow",IF($E12&gt;HA$3-1,(('Operating Pro Forma'!$T$59-'Operating Pro Forma'!$T$62)/12)*'Debt Service'!$F12),IF($E12&gt;HA$3-1,$H12,0))</f>
        <v>0</v>
      </c>
      <c r="HB12" s="339">
        <f>IF($I12="Percentage of Cash Flow",IF($E12&gt;HB$3-1,(('Operating Pro Forma'!$T$59-'Operating Pro Forma'!$T$62)/12)*'Debt Service'!$F12),IF($E12&gt;HB$3-1,$H12,0))</f>
        <v>0</v>
      </c>
      <c r="HC12" s="339">
        <f>IF($I12="Percentage of Cash Flow",IF($E12&gt;HC$3-1,(('Operating Pro Forma'!$T$59-'Operating Pro Forma'!$T$62)/12)*'Debt Service'!$F12),IF($E12&gt;HC$3-1,$H12,0))</f>
        <v>0</v>
      </c>
      <c r="HD12" s="339">
        <f>IF($I12="Percentage of Cash Flow",IF($E12&gt;HD$3-1,(('Operating Pro Forma'!$T$59-'Operating Pro Forma'!$T$62)/12)*'Debt Service'!$F12),IF($E12&gt;HD$3-1,$H12,0))</f>
        <v>0</v>
      </c>
      <c r="HE12" s="339">
        <f>IF($I12="Percentage of Cash Flow",IF($E12&gt;HE$3-1,(('Operating Pro Forma'!$T$59-'Operating Pro Forma'!$T$62)/12)*'Debt Service'!$F12),IF($E12&gt;HE$3-1,$H12,0))</f>
        <v>0</v>
      </c>
      <c r="HF12" s="339">
        <f>IF($I12="Percentage of Cash Flow",IF($E12&gt;HF$3-1,(('Operating Pro Forma'!$T$59-'Operating Pro Forma'!$T$62)/12)*'Debt Service'!$F12),IF($E12&gt;HF$3-1,$H12,0))</f>
        <v>0</v>
      </c>
      <c r="HG12" s="339">
        <f>IF($I12="Percentage of Cash Flow",IF($E12&gt;HG$3-1,(('Operating Pro Forma'!$T$59-'Operating Pro Forma'!$T$62)/12)*'Debt Service'!$F12),IF($E12&gt;HG$3-1,$H12,0))</f>
        <v>0</v>
      </c>
      <c r="HH12" s="339">
        <f>IF($I12="Percentage of Cash Flow",IF($E12&gt;HH$3-1,(('Operating Pro Forma'!$T$59-'Operating Pro Forma'!$T$62)/12)*'Debt Service'!$F12),IF($E12&gt;HH$3-1,$H12,0))</f>
        <v>0</v>
      </c>
      <c r="HI12" s="339">
        <f>IF($I12="Percentage of Cash Flow",IF($E12&gt;HI$3-1,(('Operating Pro Forma'!$T$59-'Operating Pro Forma'!$T$62)/12)*'Debt Service'!$F12),IF($E12&gt;HI$3-1,$H12,0))</f>
        <v>0</v>
      </c>
      <c r="HJ12" s="339">
        <f>IF($I12="Percentage of Cash Flow",IF($E12&gt;HJ$3-1,(('Operating Pro Forma'!$T$59-'Operating Pro Forma'!$T$62)/12)*'Debt Service'!$F12),IF($E12&gt;HJ$3-1,$H12,0))</f>
        <v>0</v>
      </c>
      <c r="HK12" s="339">
        <f>IF($I12="Percentage of Cash Flow",IF($E12&gt;HK$3-1,(('Operating Pro Forma'!$T$59-'Operating Pro Forma'!$T$62)/12)*'Debt Service'!$F12),IF($E12&gt;HK$3-1,$H12,0))</f>
        <v>0</v>
      </c>
      <c r="HL12" s="338">
        <f t="shared" si="16"/>
        <v>0</v>
      </c>
      <c r="HM12" s="339">
        <f>IF($I12="Percentage of Cash Flow",IF($E12&gt;HM$3-1,(('Operating Pro Forma'!$U$59-'Operating Pro Forma'!$U$62)/12)*'Debt Service'!$F12),IF($E12&gt;HM$3-1,$H12,0))</f>
        <v>0</v>
      </c>
      <c r="HN12" s="339">
        <f>IF($I12="Percentage of Cash Flow",IF($E12&gt;HN$3-1,(('Operating Pro Forma'!$U$59-'Operating Pro Forma'!$U$62)/12)*'Debt Service'!$F12),IF($E12&gt;HN$3-1,$H12,0))</f>
        <v>0</v>
      </c>
      <c r="HO12" s="339">
        <f>IF($I12="Percentage of Cash Flow",IF($E12&gt;HO$3-1,(('Operating Pro Forma'!$U$59-'Operating Pro Forma'!$U$62)/12)*'Debt Service'!$F12),IF($E12&gt;HO$3-1,$H12,0))</f>
        <v>0</v>
      </c>
      <c r="HP12" s="339">
        <f>IF($I12="Percentage of Cash Flow",IF($E12&gt;HP$3-1,(('Operating Pro Forma'!$U$59-'Operating Pro Forma'!$U$62)/12)*'Debt Service'!$F12),IF($E12&gt;HP$3-1,$H12,0))</f>
        <v>0</v>
      </c>
      <c r="HQ12" s="339">
        <f>IF($I12="Percentage of Cash Flow",IF($E12&gt;HQ$3-1,(('Operating Pro Forma'!$U$59-'Operating Pro Forma'!$U$62)/12)*'Debt Service'!$F12),IF($E12&gt;HQ$3-1,$H12,0))</f>
        <v>0</v>
      </c>
      <c r="HR12" s="339">
        <f>IF($I12="Percentage of Cash Flow",IF($E12&gt;HR$3-1,(('Operating Pro Forma'!$U$59-'Operating Pro Forma'!$U$62)/12)*'Debt Service'!$F12),IF($E12&gt;HR$3-1,$H12,0))</f>
        <v>0</v>
      </c>
      <c r="HS12" s="339">
        <f>IF($I12="Percentage of Cash Flow",IF($E12&gt;HS$3-1,(('Operating Pro Forma'!$U$59-'Operating Pro Forma'!$U$62)/12)*'Debt Service'!$F12),IF($E12&gt;HS$3-1,$H12,0))</f>
        <v>0</v>
      </c>
      <c r="HT12" s="339">
        <f>IF($I12="Percentage of Cash Flow",IF($E12&gt;HT$3-1,(('Operating Pro Forma'!$U$59-'Operating Pro Forma'!$U$62)/12)*'Debt Service'!$F12),IF($E12&gt;HT$3-1,$H12,0))</f>
        <v>0</v>
      </c>
      <c r="HU12" s="339">
        <f>IF($I12="Percentage of Cash Flow",IF($E12&gt;HU$3-1,(('Operating Pro Forma'!$U$59-'Operating Pro Forma'!$U$62)/12)*'Debt Service'!$F12),IF($E12&gt;HU$3-1,$H12,0))</f>
        <v>0</v>
      </c>
      <c r="HV12" s="339">
        <f>IF($I12="Percentage of Cash Flow",IF($E12&gt;HV$3-1,(('Operating Pro Forma'!$U$59-'Operating Pro Forma'!$U$62)/12)*'Debt Service'!$F12),IF($E12&gt;HV$3-1,$H12,0))</f>
        <v>0</v>
      </c>
      <c r="HW12" s="339">
        <f>IF($I12="Percentage of Cash Flow",IF($E12&gt;HW$3-1,(('Operating Pro Forma'!$U$59-'Operating Pro Forma'!$U$62)/12)*'Debt Service'!$F12),IF($E12&gt;HW$3-1,$H12,0))</f>
        <v>0</v>
      </c>
      <c r="HX12" s="339">
        <f>IF($I12="Percentage of Cash Flow",IF($E12&gt;HX$3-1,(('Operating Pro Forma'!$U$59-'Operating Pro Forma'!$U$62)/12)*'Debt Service'!$F12),IF($E12&gt;HX$3-1,$H12,0))</f>
        <v>0</v>
      </c>
      <c r="HY12" s="338">
        <f t="shared" si="17"/>
        <v>0</v>
      </c>
      <c r="HZ12" s="339">
        <f>IF($I12="Percentage of Cash Flow",IF($E12&gt;HZ$3-1,(('Operating Pro Forma'!$V$59-'Operating Pro Forma'!$V$62)/12)*'Debt Service'!$F12),IF($E12&gt;HZ$3-1,$H12,0))</f>
        <v>0</v>
      </c>
      <c r="IA12" s="339">
        <f>IF($I12="Percentage of Cash Flow",IF($E12&gt;IA$3-1,(('Operating Pro Forma'!$V$59-'Operating Pro Forma'!$V$62)/12)*'Debt Service'!$F12),IF($E12&gt;IA$3-1,$H12,0))</f>
        <v>0</v>
      </c>
      <c r="IB12" s="339">
        <f>IF($I12="Percentage of Cash Flow",IF($E12&gt;IB$3-1,(('Operating Pro Forma'!$V$59-'Operating Pro Forma'!$V$62)/12)*'Debt Service'!$F12),IF($E12&gt;IB$3-1,$H12,0))</f>
        <v>0</v>
      </c>
      <c r="IC12" s="339">
        <f>IF($I12="Percentage of Cash Flow",IF($E12&gt;IC$3-1,(('Operating Pro Forma'!$V$59-'Operating Pro Forma'!$V$62)/12)*'Debt Service'!$F12),IF($E12&gt;IC$3-1,$H12,0))</f>
        <v>0</v>
      </c>
      <c r="ID12" s="339">
        <f>IF($I12="Percentage of Cash Flow",IF($E12&gt;ID$3-1,(('Operating Pro Forma'!$V$59-'Operating Pro Forma'!$V$62)/12)*'Debt Service'!$F12),IF($E12&gt;ID$3-1,$H12,0))</f>
        <v>0</v>
      </c>
      <c r="IE12" s="339">
        <f>IF($I12="Percentage of Cash Flow",IF($E12&gt;IE$3-1,(('Operating Pro Forma'!$V$59-'Operating Pro Forma'!$V$62)/12)*'Debt Service'!$F12),IF($E12&gt;IE$3-1,$H12,0))</f>
        <v>0</v>
      </c>
      <c r="IF12" s="339">
        <f>IF($I12="Percentage of Cash Flow",IF($E12&gt;IF$3-1,(('Operating Pro Forma'!$V$59-'Operating Pro Forma'!$V$62)/12)*'Debt Service'!$F12),IF($E12&gt;IF$3-1,$H12,0))</f>
        <v>0</v>
      </c>
      <c r="IG12" s="339">
        <f>IF($I12="Percentage of Cash Flow",IF($E12&gt;IG$3-1,(('Operating Pro Forma'!$V$59-'Operating Pro Forma'!$V$62)/12)*'Debt Service'!$F12),IF($E12&gt;IG$3-1,$H12,0))</f>
        <v>0</v>
      </c>
      <c r="IH12" s="339">
        <f>IF($I12="Percentage of Cash Flow",IF($E12&gt;IH$3-1,(('Operating Pro Forma'!$V$59-'Operating Pro Forma'!$V$62)/12)*'Debt Service'!$F12),IF($E12&gt;IH$3-1,$H12,0))</f>
        <v>0</v>
      </c>
      <c r="II12" s="339">
        <f>IF($I12="Percentage of Cash Flow",IF($E12&gt;II$3-1,(('Operating Pro Forma'!$V$59-'Operating Pro Forma'!$V$62)/12)*'Debt Service'!$F12),IF($E12&gt;II$3-1,$H12,0))</f>
        <v>0</v>
      </c>
      <c r="IJ12" s="339">
        <f>IF($I12="Percentage of Cash Flow",IF($E12&gt;IJ$3-1,(('Operating Pro Forma'!$V$59-'Operating Pro Forma'!$V$62)/12)*'Debt Service'!$F12),IF($E12&gt;IJ$3-1,$H12,0))</f>
        <v>0</v>
      </c>
      <c r="IK12" s="339">
        <f>IF($I12="Percentage of Cash Flow",IF($E12&gt;IK$3-1,(('Operating Pro Forma'!$V$59-'Operating Pro Forma'!$V$62)/12)*'Debt Service'!$F12),IF($E12&gt;IK$3-1,$H12,0))</f>
        <v>0</v>
      </c>
      <c r="IL12" s="338">
        <f t="shared" si="18"/>
        <v>0</v>
      </c>
      <c r="IM12" s="339">
        <f>IF($I12="Percentage of Cash Flow",IF($E12&gt;IM$3-1,(('Operating Pro Forma'!$W$59-'Operating Pro Forma'!$W$62)/12)*'Debt Service'!$F$4),IF($E12&gt;IM$3-1,$H12,0))</f>
        <v>0</v>
      </c>
      <c r="IN12" s="339">
        <f>IF($I12="Percentage of Cash Flow",IF($E12&gt;IN$3-1,(('Operating Pro Forma'!$W$59-'Operating Pro Forma'!$W$62)/12)*'Debt Service'!$F$4),IF($E12&gt;IN$3-1,$H12,0))</f>
        <v>0</v>
      </c>
      <c r="IO12" s="339">
        <f>IF($I12="Percentage of Cash Flow",IF($E12&gt;IO$3-1,(('Operating Pro Forma'!$W$59-'Operating Pro Forma'!$W$62)/12)*'Debt Service'!$F$4),IF($E12&gt;IO$3-1,$H12,0))</f>
        <v>0</v>
      </c>
      <c r="IP12" s="339">
        <f>IF($I12="Percentage of Cash Flow",IF($E12&gt;IP$3-1,(('Operating Pro Forma'!$W$59-'Operating Pro Forma'!$W$62)/12)*'Debt Service'!$F$4),IF($E12&gt;IP$3-1,$H12,0))</f>
        <v>0</v>
      </c>
      <c r="IQ12" s="339">
        <f>IF($I12="Percentage of Cash Flow",IF($E12&gt;IQ$3-1,(('Operating Pro Forma'!$W$59-'Operating Pro Forma'!$W$62)/12)*'Debt Service'!$F$4),IF($E12&gt;IQ$3-1,$H12,0))</f>
        <v>0</v>
      </c>
      <c r="IR12" s="339">
        <f>IF($I12="Percentage of Cash Flow",IF($E12&gt;IR$3-1,(('Operating Pro Forma'!$W$59-'Operating Pro Forma'!$W$62)/12)*'Debt Service'!$F$4),IF($E12&gt;IR$3-1,$H12,0))</f>
        <v>0</v>
      </c>
      <c r="IS12" s="339">
        <f>IF($I12="Percentage of Cash Flow",IF($E12&gt;IS$3-1,(('Operating Pro Forma'!$W$59-'Operating Pro Forma'!$W$62)/12)*'Debt Service'!$F$4),IF($E12&gt;IS$3-1,$H12,0))</f>
        <v>0</v>
      </c>
      <c r="IT12" s="339">
        <f>IF($I12="Percentage of Cash Flow",IF($E12&gt;IT$3-1,(('Operating Pro Forma'!$W$59-'Operating Pro Forma'!$W$62)/12)*'Debt Service'!$F$4),IF($E12&gt;IT$3-1,$H12,0))</f>
        <v>0</v>
      </c>
      <c r="IU12" s="339">
        <f>IF($I12="Percentage of Cash Flow",IF($E12&gt;IU$3-1,(('Operating Pro Forma'!$W$59-'Operating Pro Forma'!$W$62)/12)*'Debt Service'!$F$4),IF($E12&gt;IU$3-1,$H12,0))</f>
        <v>0</v>
      </c>
      <c r="IV12" s="339">
        <f>IF($I12="Percentage of Cash Flow",IF($E12&gt;IV$3-1,(('Operating Pro Forma'!$W$59-'Operating Pro Forma'!$W$62)/12)*'Debt Service'!$F$4),IF($E12&gt;IV$3-1,$H12,0))</f>
        <v>0</v>
      </c>
      <c r="IW12" s="339">
        <f>IF($I12="Percentage of Cash Flow",IF($E12&gt;IW$3-1,(('Operating Pro Forma'!$W$59-'Operating Pro Forma'!$W$62)/12)*'Debt Service'!$F$4),IF($E12&gt;IW$3-1,$H12,0))</f>
        <v>0</v>
      </c>
      <c r="IX12" s="339">
        <f>IF($I12="Percentage of Cash Flow",IF($E12&gt;IX$3-1,(('Operating Pro Forma'!$W$59-'Operating Pro Forma'!$W$62)/12)*'Debt Service'!$F$4),IF($E12&gt;IX$3-1,$H12,0))</f>
        <v>0</v>
      </c>
      <c r="IY12" s="338">
        <f t="shared" si="19"/>
        <v>0</v>
      </c>
      <c r="IZ12" s="339">
        <f>IF($I12="Percentage of Cash Flow",IF($E12&gt;IZ$3-1,(('Operating Pro Forma'!$X$59-'Operating Pro Forma'!$X$62)/12)*'Debt Service'!$F12),IF($E12&gt;IZ$3-1,$H12,0))</f>
        <v>0</v>
      </c>
      <c r="JA12" s="339">
        <f>IF($I12="Percentage of Cash Flow",IF($E12&gt;JA$3-1,(('Operating Pro Forma'!$X$59-'Operating Pro Forma'!$X$62)/12)*'Debt Service'!$F12),IF($E12&gt;JA$3-1,$H12,0))</f>
        <v>0</v>
      </c>
      <c r="JB12" s="339">
        <f>IF($I12="Percentage of Cash Flow",IF($E12&gt;JB$3-1,(('Operating Pro Forma'!$X$59-'Operating Pro Forma'!$X$62)/12)*'Debt Service'!$F12),IF($E12&gt;JB$3-1,$H12,0))</f>
        <v>0</v>
      </c>
      <c r="JC12" s="339">
        <f>IF($I12="Percentage of Cash Flow",IF($E12&gt;JC$3-1,(('Operating Pro Forma'!$X$59-'Operating Pro Forma'!$X$62)/12)*'Debt Service'!$F12),IF($E12&gt;JC$3-1,$H12,0))</f>
        <v>0</v>
      </c>
      <c r="JD12" s="339">
        <f>IF($I12="Percentage of Cash Flow",IF($E12&gt;JD$3-1,(('Operating Pro Forma'!$X$59-'Operating Pro Forma'!$X$62)/12)*'Debt Service'!$F12),IF($E12&gt;JD$3-1,$H12,0))</f>
        <v>0</v>
      </c>
      <c r="JE12" s="339">
        <f>IF($I12="Percentage of Cash Flow",IF($E12&gt;JE$3-1,(('Operating Pro Forma'!$X$59-'Operating Pro Forma'!$X$62)/12)*'Debt Service'!$F12),IF($E12&gt;JE$3-1,$H12,0))</f>
        <v>0</v>
      </c>
      <c r="JF12" s="339">
        <f>IF($I12="Percentage of Cash Flow",IF($E12&gt;JF$3-1,(('Operating Pro Forma'!$X$59-'Operating Pro Forma'!$X$62)/12)*'Debt Service'!$F12),IF($E12&gt;JF$3-1,$H12,0))</f>
        <v>0</v>
      </c>
      <c r="JG12" s="339">
        <f>IF($I12="Percentage of Cash Flow",IF($E12&gt;JG$3-1,(('Operating Pro Forma'!$X$59-'Operating Pro Forma'!$X$62)/12)*'Debt Service'!$F12),IF($E12&gt;JG$3-1,$H12,0))</f>
        <v>0</v>
      </c>
      <c r="JH12" s="339">
        <f>IF($I12="Percentage of Cash Flow",IF($E12&gt;JH$3-1,(('Operating Pro Forma'!$X$59-'Operating Pro Forma'!$X$62)/12)*'Debt Service'!$F12),IF($E12&gt;JH$3-1,$H12,0))</f>
        <v>0</v>
      </c>
      <c r="JI12" s="339">
        <f>IF($I12="Percentage of Cash Flow",IF($E12&gt;JI$3-1,(('Operating Pro Forma'!$X$59-'Operating Pro Forma'!$X$62)/12)*'Debt Service'!$F12),IF($E12&gt;JI$3-1,$H12,0))</f>
        <v>0</v>
      </c>
      <c r="JJ12" s="339">
        <f>IF($I12="Percentage of Cash Flow",IF($E12&gt;JJ$3-1,(('Operating Pro Forma'!$X$59-'Operating Pro Forma'!$X$62)/12)*'Debt Service'!$F12),IF($E12&gt;JJ$3-1,$H12,0))</f>
        <v>0</v>
      </c>
      <c r="JK12" s="339">
        <f>IF($I12="Percentage of Cash Flow",IF($E12&gt;JK$3-1,(('Operating Pro Forma'!$X$59-'Operating Pro Forma'!$X$62)/12)*'Debt Service'!$F12),IF($E12&gt;JK$3-1,$H12,0))</f>
        <v>0</v>
      </c>
      <c r="JL12" s="338">
        <f t="shared" si="20"/>
        <v>0</v>
      </c>
      <c r="JM12" s="339">
        <f>IF($I12="Percentage of Cash Flow",IF($E12&gt;JM$3-1,(('Operating Pro Forma'!$Y$59-'Operating Pro Forma'!$Y$62)/12)*'Debt Service'!$F12),IF($E12&gt;JM$3-1,$H12,0))</f>
        <v>0</v>
      </c>
      <c r="JN12" s="339">
        <f>IF($I12="Percentage of Cash Flow",IF($E12&gt;JN$3-1,(('Operating Pro Forma'!$Y$59-'Operating Pro Forma'!$Y$62)/12)*'Debt Service'!$F12),IF($E12&gt;JN$3-1,$H12,0))</f>
        <v>0</v>
      </c>
      <c r="JO12" s="339">
        <f>IF($I12="Percentage of Cash Flow",IF($E12&gt;JO$3-1,(('Operating Pro Forma'!$Y$59-'Operating Pro Forma'!$Y$62)/12)*'Debt Service'!$F12),IF($E12&gt;JO$3-1,$H12,0))</f>
        <v>0</v>
      </c>
      <c r="JP12" s="339">
        <f>IF($I12="Percentage of Cash Flow",IF($E12&gt;JP$3-1,(('Operating Pro Forma'!$Y$59-'Operating Pro Forma'!$Y$62)/12)*'Debt Service'!$F12),IF($E12&gt;JP$3-1,$H12,0))</f>
        <v>0</v>
      </c>
      <c r="JQ12" s="339">
        <f>IF($I12="Percentage of Cash Flow",IF($E12&gt;JQ$3-1,(('Operating Pro Forma'!$Y$59-'Operating Pro Forma'!$Y$62)/12)*'Debt Service'!$F12),IF($E12&gt;JQ$3-1,$H12,0))</f>
        <v>0</v>
      </c>
      <c r="JR12" s="339">
        <f>IF($I12="Percentage of Cash Flow",IF($E12&gt;JR$3-1,(('Operating Pro Forma'!$Y$59-'Operating Pro Forma'!$Y$62)/12)*'Debt Service'!$F12),IF($E12&gt;JR$3-1,$H12,0))</f>
        <v>0</v>
      </c>
      <c r="JS12" s="339">
        <f>IF($I12="Percentage of Cash Flow",IF($E12&gt;JS$3-1,(('Operating Pro Forma'!$Y$59-'Operating Pro Forma'!$Y$62)/12)*'Debt Service'!$F12),IF($E12&gt;JS$3-1,$H12,0))</f>
        <v>0</v>
      </c>
      <c r="JT12" s="339">
        <f>IF($I12="Percentage of Cash Flow",IF($E12&gt;JT$3-1,(('Operating Pro Forma'!$Y$59-'Operating Pro Forma'!$Y$62)/12)*'Debt Service'!$F12),IF($E12&gt;JT$3-1,$H12,0))</f>
        <v>0</v>
      </c>
      <c r="JU12" s="339">
        <f>IF($I12="Percentage of Cash Flow",IF($E12&gt;JU$3-1,(('Operating Pro Forma'!$Y$59-'Operating Pro Forma'!$Y$62)/12)*'Debt Service'!$F12),IF($E12&gt;JU$3-1,$H12,0))</f>
        <v>0</v>
      </c>
      <c r="JV12" s="339">
        <f>IF($I12="Percentage of Cash Flow",IF($E12&gt;JV$3-1,(('Operating Pro Forma'!$Y$59-'Operating Pro Forma'!$Y$62)/12)*'Debt Service'!$F12),IF($E12&gt;JV$3-1,$H12,0))</f>
        <v>0</v>
      </c>
      <c r="JW12" s="339">
        <f>IF($I12="Percentage of Cash Flow",IF($E12&gt;JW$3-1,(('Operating Pro Forma'!$Y$59-'Operating Pro Forma'!$Y$62)/12)*'Debt Service'!$F12),IF($E12&gt;JW$3-1,$H12,0))</f>
        <v>0</v>
      </c>
      <c r="JX12" s="339">
        <f>IF($I12="Percentage of Cash Flow",IF($E12&gt;JX$3-1,(('Operating Pro Forma'!$Y$59-'Operating Pro Forma'!$Y$62)/12)*'Debt Service'!$F12),IF($E12&gt;JX$3-1,$H12,0))</f>
        <v>0</v>
      </c>
      <c r="JY12" s="338">
        <f t="shared" si="30"/>
        <v>0</v>
      </c>
      <c r="JZ12" s="339">
        <f>IF($I12="Percentage of Cash Flow",IF($E12&gt;JZ$3-1,(('Operating Pro Forma'!$Z$59-'Operating Pro Forma'!$Z$62)/12)*'Debt Service'!$F12),IF($E12&gt;JZ$3-1,$H12,0))</f>
        <v>0</v>
      </c>
      <c r="KA12" s="339">
        <f>IF($I12="Percentage of Cash Flow",IF($E12&gt;KA$3-1,(('Operating Pro Forma'!$Z$59-'Operating Pro Forma'!$Z$62)/12)*'Debt Service'!$F12),IF($E12&gt;KA$3-1,$H12,0))</f>
        <v>0</v>
      </c>
      <c r="KB12" s="339">
        <f>IF($I12="Percentage of Cash Flow",IF($E12&gt;KB$3-1,(('Operating Pro Forma'!$Z$59-'Operating Pro Forma'!$Z$62)/12)*'Debt Service'!$F12),IF($E12&gt;KB$3-1,$H12,0))</f>
        <v>0</v>
      </c>
      <c r="KC12" s="339">
        <f>IF($I12="Percentage of Cash Flow",IF($E12&gt;KC$3-1,(('Operating Pro Forma'!$Z$59-'Operating Pro Forma'!$Z$62)/12)*'Debt Service'!$F12),IF($E12&gt;KC$3-1,$H12,0))</f>
        <v>0</v>
      </c>
      <c r="KD12" s="339">
        <f>IF($I12="Percentage of Cash Flow",IF($E12&gt;KD$3-1,(('Operating Pro Forma'!$Z$59-'Operating Pro Forma'!$Z$62)/12)*'Debt Service'!$F12),IF($E12&gt;KD$3-1,$H12,0))</f>
        <v>0</v>
      </c>
      <c r="KE12" s="339">
        <f>IF($I12="Percentage of Cash Flow",IF($E12&gt;KE$3-1,(('Operating Pro Forma'!$Z$59-'Operating Pro Forma'!$Z$62)/12)*'Debt Service'!$F12),IF($E12&gt;KE$3-1,$H12,0))</f>
        <v>0</v>
      </c>
      <c r="KF12" s="339">
        <f>IF($I12="Percentage of Cash Flow",IF($E12&gt;KF$3-1,(('Operating Pro Forma'!$Z$59-'Operating Pro Forma'!$Z$62)/12)*'Debt Service'!$F12),IF($E12&gt;KF$3-1,$H12,0))</f>
        <v>0</v>
      </c>
      <c r="KG12" s="339">
        <f>IF($I12="Percentage of Cash Flow",IF($E12&gt;KG$3-1,(('Operating Pro Forma'!$Z$59-'Operating Pro Forma'!$Z$62)/12)*'Debt Service'!$F12),IF($E12&gt;KG$3-1,$H12,0))</f>
        <v>0</v>
      </c>
      <c r="KH12" s="339">
        <f>IF($I12="Percentage of Cash Flow",IF($E12&gt;KH$3-1,(('Operating Pro Forma'!$Z$59-'Operating Pro Forma'!$Z$62)/12)*'Debt Service'!$F12),IF($E12&gt;KH$3-1,$H12,0))</f>
        <v>0</v>
      </c>
      <c r="KI12" s="339">
        <f>IF($I12="Percentage of Cash Flow",IF($E12&gt;KI$3-1,(('Operating Pro Forma'!$Z$59-'Operating Pro Forma'!$Z$62)/12)*'Debt Service'!$F12),IF($E12&gt;KI$3-1,$H12,0))</f>
        <v>0</v>
      </c>
      <c r="KJ12" s="339">
        <f>IF($I12="Percentage of Cash Flow",IF($E12&gt;KJ$3-1,(('Operating Pro Forma'!$Z$59-'Operating Pro Forma'!$Z$62)/12)*'Debt Service'!$F12),IF($E12&gt;KJ$3-1,$H12,0))</f>
        <v>0</v>
      </c>
      <c r="KK12" s="339">
        <f>IF($I12="Percentage of Cash Flow",IF($E12&gt;KK$3-1,(('Operating Pro Forma'!$Z$59-'Operating Pro Forma'!$Z$62)/12)*'Debt Service'!$F12),IF($E12&gt;KK$3-1,$H12,0))</f>
        <v>0</v>
      </c>
      <c r="KL12" s="338">
        <f t="shared" si="21"/>
        <v>0</v>
      </c>
      <c r="KM12" s="340">
        <f>IF($I12="Percentage of Cash Flow",IF($E12&gt;KM$3-1,(('Operating Pro Forma'!$AA$59-'Operating Pro Forma'!$AA$62)/12)*'Debt Service'!$F12),IF($E12&gt;KM$3-1,$H12,0))</f>
        <v>0</v>
      </c>
      <c r="KN12" s="340">
        <f>IF($I12="Percentage of Cash Flow",IF($E12&gt;KN$3-1,(('Operating Pro Forma'!$AA$59-'Operating Pro Forma'!$AA$62)/12)*'Debt Service'!$F12),IF($E12&gt;KN$3-1,$H12,0))</f>
        <v>0</v>
      </c>
      <c r="KO12" s="340">
        <f>IF($I12="Percentage of Cash Flow",IF($E12&gt;KO$3-1,(('Operating Pro Forma'!$AA$59-'Operating Pro Forma'!$AA$62)/12)*'Debt Service'!$F12),IF($E12&gt;KO$3-1,$H12,0))</f>
        <v>0</v>
      </c>
      <c r="KP12" s="340">
        <f>IF($I12="Percentage of Cash Flow",IF($E12&gt;KP$3-1,(('Operating Pro Forma'!$AA$59-'Operating Pro Forma'!$AA$62)/12)*'Debt Service'!$F12),IF($E12&gt;KP$3-1,$H12,0))</f>
        <v>0</v>
      </c>
      <c r="KQ12" s="340">
        <f>IF($I12="Percentage of Cash Flow",IF($E12&gt;KQ$3-1,(('Operating Pro Forma'!$AA$59-'Operating Pro Forma'!$AA$62)/12)*'Debt Service'!$F12),IF($E12&gt;KQ$3-1,$H12,0))</f>
        <v>0</v>
      </c>
      <c r="KR12" s="340">
        <f>IF($I12="Percentage of Cash Flow",IF($E12&gt;KR$3-1,(('Operating Pro Forma'!$AA$59-'Operating Pro Forma'!$AA$62)/12)*'Debt Service'!$F12),IF($E12&gt;KR$3-1,$H12,0))</f>
        <v>0</v>
      </c>
      <c r="KS12" s="340">
        <f>IF($I12="Percentage of Cash Flow",IF($E12&gt;KS$3-1,(('Operating Pro Forma'!$AA$59-'Operating Pro Forma'!$AA$62)/12)*'Debt Service'!$F12),IF($E12&gt;KS$3-1,$H12,0))</f>
        <v>0</v>
      </c>
      <c r="KT12" s="340">
        <f>IF($I12="Percentage of Cash Flow",IF($E12&gt;KT$3-1,(('Operating Pro Forma'!$AA$59-'Operating Pro Forma'!$AA$62)/12)*'Debt Service'!$F12),IF($E12&gt;KT$3-1,$H12,0))</f>
        <v>0</v>
      </c>
      <c r="KU12" s="340">
        <f>IF($I12="Percentage of Cash Flow",IF($E12&gt;KU$3-1,(('Operating Pro Forma'!$AA$59-'Operating Pro Forma'!$AA$62)/12)*'Debt Service'!$F12),IF($E12&gt;KU$3-1,$H12,0))</f>
        <v>0</v>
      </c>
      <c r="KV12" s="340">
        <f>IF($I12="Percentage of Cash Flow",IF($E12&gt;KV$3-1,(('Operating Pro Forma'!$AA$59-'Operating Pro Forma'!$AA$62)/12)*'Debt Service'!$F12),IF($E12&gt;KV$3-1,$H12,0))</f>
        <v>0</v>
      </c>
      <c r="KW12" s="340">
        <f>IF($I12="Percentage of Cash Flow",IF($E12&gt;KW$3-1,(('Operating Pro Forma'!$AA$59-'Operating Pro Forma'!$AA$62)/12)*'Debt Service'!$F12),IF($E12&gt;KW$3-1,$H12,0))</f>
        <v>0</v>
      </c>
      <c r="KX12" s="340">
        <f>IF($I12="Percentage of Cash Flow",IF($E12&gt;KX$3-1,(('Operating Pro Forma'!$AA$59-'Operating Pro Forma'!$AA$62)/12)*'Debt Service'!$F12),IF($E12&gt;KX$3-1,$H12,0))</f>
        <v>0</v>
      </c>
      <c r="KY12" s="338">
        <f t="shared" si="22"/>
        <v>0</v>
      </c>
      <c r="KZ12" s="340">
        <f>IF($I12="Percentage of Cash Flow",IF($E12&gt;KZ$3-1,(('Operating Pro Forma'!$AB$59-'Operating Pro Forma'!$AB$62)/12)*'Debt Service'!$F12),IF($E12&gt;KZ$3-1,$H12,0))</f>
        <v>0</v>
      </c>
      <c r="LA12" s="340">
        <f>IF($I12="Percentage of Cash Flow",IF($E12&gt;LA$3-1,(('Operating Pro Forma'!$AB$59-'Operating Pro Forma'!$AB$62)/12)*'Debt Service'!$F12),IF($E12&gt;LA$3-1,$H12,0))</f>
        <v>0</v>
      </c>
      <c r="LB12" s="340">
        <f>IF($I12="Percentage of Cash Flow",IF($E12&gt;LB$3-1,(('Operating Pro Forma'!$AB$59-'Operating Pro Forma'!$AB$62)/12)*'Debt Service'!$F12),IF($E12&gt;LB$3-1,$H12,0))</f>
        <v>0</v>
      </c>
      <c r="LC12" s="340">
        <f>IF($I12="Percentage of Cash Flow",IF($E12&gt;LC$3-1,(('Operating Pro Forma'!$AB$59-'Operating Pro Forma'!$AB$62)/12)*'Debt Service'!$F12),IF($E12&gt;LC$3-1,$H12,0))</f>
        <v>0</v>
      </c>
      <c r="LD12" s="340">
        <f>IF($I12="Percentage of Cash Flow",IF($E12&gt;LD$3-1,(('Operating Pro Forma'!$AB$59-'Operating Pro Forma'!$AB$62)/12)*'Debt Service'!$F12),IF($E12&gt;LD$3-1,$H12,0))</f>
        <v>0</v>
      </c>
      <c r="LE12" s="340">
        <f>IF($I12="Percentage of Cash Flow",IF($E12&gt;LE$3-1,(('Operating Pro Forma'!$AB$59-'Operating Pro Forma'!$AB$62)/12)*'Debt Service'!$F12),IF($E12&gt;LE$3-1,$H12,0))</f>
        <v>0</v>
      </c>
      <c r="LF12" s="340">
        <f>IF($I12="Percentage of Cash Flow",IF($E12&gt;LF$3-1,(('Operating Pro Forma'!$AB$59-'Operating Pro Forma'!$AB$62)/12)*'Debt Service'!$F12),IF($E12&gt;LF$3-1,$H12,0))</f>
        <v>0</v>
      </c>
      <c r="LG12" s="340">
        <f>IF($I12="Percentage of Cash Flow",IF($E12&gt;LG$3-1,(('Operating Pro Forma'!$AB$59-'Operating Pro Forma'!$AB$62)/12)*'Debt Service'!$F12),IF($E12&gt;LG$3-1,$H12,0))</f>
        <v>0</v>
      </c>
      <c r="LH12" s="340">
        <f>IF($I12="Percentage of Cash Flow",IF($E12&gt;LH$3-1,(('Operating Pro Forma'!$AB$59-'Operating Pro Forma'!$AB$62)/12)*'Debt Service'!$F12),IF($E12&gt;LH$3-1,$H12,0))</f>
        <v>0</v>
      </c>
      <c r="LI12" s="340">
        <f>IF($I12="Percentage of Cash Flow",IF($E12&gt;LI$3-1,(('Operating Pro Forma'!$AB$59-'Operating Pro Forma'!$AB$62)/12)*'Debt Service'!$F12),IF($E12&gt;LI$3-1,$H12,0))</f>
        <v>0</v>
      </c>
      <c r="LJ12" s="340">
        <f>IF($I12="Percentage of Cash Flow",IF($E12&gt;LJ$3-1,(('Operating Pro Forma'!$AB$59-'Operating Pro Forma'!$AB$62)/12)*'Debt Service'!$F12),IF($E12&gt;LJ$3-1,$H12,0))</f>
        <v>0</v>
      </c>
      <c r="LK12" s="340">
        <f>IF($I12="Percentage of Cash Flow",IF($E12&gt;LK$3-1,(('Operating Pro Forma'!$AB$59-'Operating Pro Forma'!$AB$62)/12)*'Debt Service'!$F12),IF($E12&gt;LK$3-1,$H12,0))</f>
        <v>0</v>
      </c>
      <c r="LL12" s="338">
        <f t="shared" si="23"/>
        <v>0</v>
      </c>
      <c r="LM12" s="340">
        <f>IF($I12="Percentage of Cash Flow",IF($E12&gt;LM$3-1,(('Operating Pro Forma'!$AC$59-'Operating Pro Forma'!$AC$62)/12)*'Debt Service'!$F12),IF($E12&gt;LM$3-1,$H12,0))</f>
        <v>0</v>
      </c>
      <c r="LN12" s="340">
        <f>IF($I12="Percentage of Cash Flow",IF($E12&gt;LN$3-1,(('Operating Pro Forma'!$AC$59-'Operating Pro Forma'!$AC$62)/12)*'Debt Service'!$F12),IF($E12&gt;LN$3-1,$H12,0))</f>
        <v>0</v>
      </c>
      <c r="LO12" s="340">
        <f>IF($I12="Percentage of Cash Flow",IF($E12&gt;LO$3-1,(('Operating Pro Forma'!$AC$59-'Operating Pro Forma'!$AC$62)/12)*'Debt Service'!$F12),IF($E12&gt;LO$3-1,$H12,0))</f>
        <v>0</v>
      </c>
      <c r="LP12" s="340">
        <f>IF($I12="Percentage of Cash Flow",IF($E12&gt;LP$3-1,(('Operating Pro Forma'!$AC$59-'Operating Pro Forma'!$AC$62)/12)*'Debt Service'!$F12),IF($E12&gt;LP$3-1,$H12,0))</f>
        <v>0</v>
      </c>
      <c r="LQ12" s="340">
        <f>IF($I12="Percentage of Cash Flow",IF($E12&gt;LQ$3-1,(('Operating Pro Forma'!$AC$59-'Operating Pro Forma'!$AC$62)/12)*'Debt Service'!$F12),IF($E12&gt;LQ$3-1,$H12,0))</f>
        <v>0</v>
      </c>
      <c r="LR12" s="340">
        <f>IF($I12="Percentage of Cash Flow",IF($E12&gt;LR$3-1,(('Operating Pro Forma'!$AC$59-'Operating Pro Forma'!$AC$62)/12)*'Debt Service'!$F12),IF($E12&gt;LR$3-1,$H12,0))</f>
        <v>0</v>
      </c>
      <c r="LS12" s="340">
        <f>IF($I12="Percentage of Cash Flow",IF($E12&gt;LS$3-1,(('Operating Pro Forma'!$AC$59-'Operating Pro Forma'!$AC$62)/12)*'Debt Service'!$F12),IF($E12&gt;LS$3-1,$H12,0))</f>
        <v>0</v>
      </c>
      <c r="LT12" s="340">
        <f>IF($I12="Percentage of Cash Flow",IF($E12&gt;LT$3-1,(('Operating Pro Forma'!$AC$59-'Operating Pro Forma'!$AC$62)/12)*'Debt Service'!$F12),IF($E12&gt;LT$3-1,$H12,0))</f>
        <v>0</v>
      </c>
      <c r="LU12" s="340">
        <f>IF($I12="Percentage of Cash Flow",IF($E12&gt;LU$3-1,(('Operating Pro Forma'!$AC$59-'Operating Pro Forma'!$AC$62)/12)*'Debt Service'!$F12),IF($E12&gt;LU$3-1,$H12,0))</f>
        <v>0</v>
      </c>
      <c r="LV12" s="340">
        <f>IF($I12="Percentage of Cash Flow",IF($E12&gt;LV$3-1,(('Operating Pro Forma'!$AC$59-'Operating Pro Forma'!$AC$62)/12)*'Debt Service'!$F12),IF($E12&gt;LV$3-1,$H12,0))</f>
        <v>0</v>
      </c>
      <c r="LW12" s="340">
        <f>IF($I12="Percentage of Cash Flow",IF($E12&gt;LW$3-1,(('Operating Pro Forma'!$AC$59-'Operating Pro Forma'!$AC$62)/12)*'Debt Service'!$F12),IF($E12&gt;LW$3-1,$H12,0))</f>
        <v>0</v>
      </c>
      <c r="LX12" s="340">
        <f>IF($I12="Percentage of Cash Flow",IF($E12&gt;LX$3-1,(('Operating Pro Forma'!$AC$59-'Operating Pro Forma'!$AC$62)/12)*'Debt Service'!$F12),IF($E12&gt;LX$3-1,$H12,0))</f>
        <v>0</v>
      </c>
      <c r="LY12" s="338">
        <f t="shared" si="24"/>
        <v>0</v>
      </c>
      <c r="LZ12" s="340">
        <f>IF($I12="Percentage of Cash Flow",IF($E12&gt;LZ$3-1,(('Operating Pro Forma'!$AD$59-'Operating Pro Forma'!$AD$62)/12)*'Debt Service'!$F12),IF($E12&gt;LZ$3-1,$H12,0))</f>
        <v>0</v>
      </c>
      <c r="MA12" s="340">
        <f>IF($I12="Percentage of Cash Flow",IF($E12&gt;MA$3-1,(('Operating Pro Forma'!$AD$59-'Operating Pro Forma'!$AD$62)/12)*'Debt Service'!$F12),IF($E12&gt;MA$3-1,$H12,0))</f>
        <v>0</v>
      </c>
      <c r="MB12" s="340">
        <f>IF($I12="Percentage of Cash Flow",IF($E12&gt;MB$3-1,(('Operating Pro Forma'!$AD$59-'Operating Pro Forma'!$AD$62)/12)*'Debt Service'!$F12),IF($E12&gt;MB$3-1,$H12,0))</f>
        <v>0</v>
      </c>
      <c r="MC12" s="340">
        <f>IF($I12="Percentage of Cash Flow",IF($E12&gt;MC$3-1,(('Operating Pro Forma'!$AD$59-'Operating Pro Forma'!$AD$62)/12)*'Debt Service'!$F12),IF($E12&gt;MC$3-1,$H12,0))</f>
        <v>0</v>
      </c>
      <c r="MD12" s="340">
        <f>IF($I12="Percentage of Cash Flow",IF($E12&gt;MD$3-1,(('Operating Pro Forma'!$AD$59-'Operating Pro Forma'!$AD$62)/12)*'Debt Service'!$F12),IF($E12&gt;MD$3-1,$H12,0))</f>
        <v>0</v>
      </c>
      <c r="ME12" s="340">
        <f>IF($I12="Percentage of Cash Flow",IF($E12&gt;ME$3-1,(('Operating Pro Forma'!$AD$59-'Operating Pro Forma'!$AD$62)/12)*'Debt Service'!$F12),IF($E12&gt;ME$3-1,$H12,0))</f>
        <v>0</v>
      </c>
      <c r="MF12" s="340">
        <f>IF($I12="Percentage of Cash Flow",IF($E12&gt;MF$3-1,(('Operating Pro Forma'!$AD$59-'Operating Pro Forma'!$AD$62)/12)*'Debt Service'!$F12),IF($E12&gt;MF$3-1,$H12,0))</f>
        <v>0</v>
      </c>
      <c r="MG12" s="340">
        <f>IF($I12="Percentage of Cash Flow",IF($E12&gt;MG$3-1,(('Operating Pro Forma'!$AD$59-'Operating Pro Forma'!$AD$62)/12)*'Debt Service'!$F12),IF($E12&gt;MG$3-1,$H12,0))</f>
        <v>0</v>
      </c>
      <c r="MH12" s="340">
        <f>IF($I12="Percentage of Cash Flow",IF($E12&gt;MH$3-1,(('Operating Pro Forma'!$AD$59-'Operating Pro Forma'!$AD$62)/12)*'Debt Service'!$F12),IF($E12&gt;MH$3-1,$H12,0))</f>
        <v>0</v>
      </c>
      <c r="MI12" s="340">
        <f>IF($I12="Percentage of Cash Flow",IF($E12&gt;MI$3-1,(('Operating Pro Forma'!$AD$59-'Operating Pro Forma'!$AD$62)/12)*'Debt Service'!$F12),IF($E12&gt;MI$3-1,$H12,0))</f>
        <v>0</v>
      </c>
      <c r="MJ12" s="340">
        <f>IF($I12="Percentage of Cash Flow",IF($E12&gt;MJ$3-1,(('Operating Pro Forma'!$AD$59-'Operating Pro Forma'!$AD$62)/12)*'Debt Service'!$F12),IF($E12&gt;MJ$3-1,$H12,0))</f>
        <v>0</v>
      </c>
      <c r="MK12" s="340">
        <f>IF($I12="Percentage of Cash Flow",IF($E12&gt;MK$3-1,(('Operating Pro Forma'!$AD$59-'Operating Pro Forma'!$AD$62)/12)*'Debt Service'!$F12),IF($E12&gt;MK$3-1,$H12,0))</f>
        <v>0</v>
      </c>
      <c r="ML12" s="338">
        <f t="shared" si="25"/>
        <v>0</v>
      </c>
      <c r="MM12" s="340">
        <f>IF($I12="Percentage of Cash Flow",IF($E12&gt;MM$3-1,(('Operating Pro Forma'!$AE$59-'Operating Pro Forma'!$AE$62)/12)*'Debt Service'!$F12),IF($E12&gt;MM$3-1,$H12,0))</f>
        <v>0</v>
      </c>
      <c r="MN12" s="340">
        <f>IF($I12="Percentage of Cash Flow",IF($E12&gt;MN$3-1,(('Operating Pro Forma'!$AE$59-'Operating Pro Forma'!$AE$62)/12)*'Debt Service'!$F12),IF($E12&gt;MN$3-1,$H12,0))</f>
        <v>0</v>
      </c>
      <c r="MO12" s="340">
        <f>IF($I12="Percentage of Cash Flow",IF($E12&gt;MO$3-1,(('Operating Pro Forma'!$AE$59-'Operating Pro Forma'!$AE$62)/12)*'Debt Service'!$F12),IF($E12&gt;MO$3-1,$H12,0))</f>
        <v>0</v>
      </c>
      <c r="MP12" s="340">
        <f>IF($I12="Percentage of Cash Flow",IF($E12&gt;MP$3-1,(('Operating Pro Forma'!$AE$59-'Operating Pro Forma'!$AE$62)/12)*'Debt Service'!$F12),IF($E12&gt;MP$3-1,$H12,0))</f>
        <v>0</v>
      </c>
      <c r="MQ12" s="340">
        <f>IF($I12="Percentage of Cash Flow",IF($E12&gt;MQ$3-1,(('Operating Pro Forma'!$AE$59-'Operating Pro Forma'!$AE$62)/12)*'Debt Service'!$F12),IF($E12&gt;MQ$3-1,$H12,0))</f>
        <v>0</v>
      </c>
      <c r="MR12" s="340">
        <f>IF($I12="Percentage of Cash Flow",IF($E12&gt;MR$3-1,(('Operating Pro Forma'!$AE$59-'Operating Pro Forma'!$AE$62)/12)*'Debt Service'!$F12),IF($E12&gt;MR$3-1,$H12,0))</f>
        <v>0</v>
      </c>
      <c r="MS12" s="340">
        <f>IF($I12="Percentage of Cash Flow",IF($E12&gt;MS$3-1,(('Operating Pro Forma'!$AE$59-'Operating Pro Forma'!$AE$62)/12)*'Debt Service'!$F12),IF($E12&gt;MS$3-1,$H12,0))</f>
        <v>0</v>
      </c>
      <c r="MT12" s="340">
        <f>IF($I12="Percentage of Cash Flow",IF($E12&gt;MT$3-1,(('Operating Pro Forma'!$AE$59-'Operating Pro Forma'!$AE$62)/12)*'Debt Service'!$F12),IF($E12&gt;MT$3-1,$H12,0))</f>
        <v>0</v>
      </c>
      <c r="MU12" s="340">
        <f>IF($I12="Percentage of Cash Flow",IF($E12&gt;MU$3-1,(('Operating Pro Forma'!$AE$59-'Operating Pro Forma'!$AE$62)/12)*'Debt Service'!$F12),IF($E12&gt;MU$3-1,$H12,0))</f>
        <v>0</v>
      </c>
      <c r="MV12" s="340">
        <f>IF($I12="Percentage of Cash Flow",IF($E12&gt;MV$3-1,(('Operating Pro Forma'!$AE$59-'Operating Pro Forma'!$AE$62)/12)*'Debt Service'!$F12),IF($E12&gt;MV$3-1,$H12,0))</f>
        <v>0</v>
      </c>
      <c r="MW12" s="340">
        <f>IF($I12="Percentage of Cash Flow",IF($E12&gt;MW$3-1,(('Operating Pro Forma'!$AE$59-'Operating Pro Forma'!$AE$62)/12)*'Debt Service'!$F12),IF($E12&gt;MW$3-1,$H12,0))</f>
        <v>0</v>
      </c>
      <c r="MX12" s="340">
        <f>IF($I12="Percentage of Cash Flow",IF($E12&gt;MX$3-1,(('Operating Pro Forma'!$AE$59-'Operating Pro Forma'!$AE$62)/12)*'Debt Service'!$F12),IF($E12&gt;MX$3-1,$H12,0))</f>
        <v>0</v>
      </c>
      <c r="MY12" s="338">
        <f t="shared" si="26"/>
        <v>0</v>
      </c>
      <c r="MZ12" s="340">
        <f>IF($I12="Percentage of Cash Flow",IF($E12&gt;MZ$3-1,(('Operating Pro Forma'!$AF$59-'Operating Pro Forma'!$AF$62)/12)*'Debt Service'!$F12),IF($E12&gt;MZ$3-1,$H12,0))</f>
        <v>0</v>
      </c>
      <c r="NA12" s="340">
        <f>IF($I12="Percentage of Cash Flow",IF($E12&gt;NA$3-1,(('Operating Pro Forma'!$AF$59-'Operating Pro Forma'!$AF$62)/12)*'Debt Service'!$F12),IF($E12&gt;NA$3-1,$H12,0))</f>
        <v>0</v>
      </c>
      <c r="NB12" s="340">
        <f>IF($I12="Percentage of Cash Flow",IF($E12&gt;NB$3-1,(('Operating Pro Forma'!$AF$59-'Operating Pro Forma'!$AF$62)/12)*'Debt Service'!$F12),IF($E12&gt;NB$3-1,$H12,0))</f>
        <v>0</v>
      </c>
      <c r="NC12" s="340">
        <f>IF($I12="Percentage of Cash Flow",IF($E12&gt;NC$3-1,(('Operating Pro Forma'!$AF$59-'Operating Pro Forma'!$AF$62)/12)*'Debt Service'!$F12),IF($E12&gt;NC$3-1,$H12,0))</f>
        <v>0</v>
      </c>
      <c r="ND12" s="340">
        <f>IF($I12="Percentage of Cash Flow",IF($E12&gt;ND$3-1,(('Operating Pro Forma'!$AF$59-'Operating Pro Forma'!$AF$62)/12)*'Debt Service'!$F12),IF($E12&gt;ND$3-1,$H12,0))</f>
        <v>0</v>
      </c>
      <c r="NE12" s="340">
        <f>IF($I12="Percentage of Cash Flow",IF($E12&gt;NE$3-1,(('Operating Pro Forma'!$AF$59-'Operating Pro Forma'!$AF$62)/12)*'Debt Service'!$F12),IF($E12&gt;NE$3-1,$H12,0))</f>
        <v>0</v>
      </c>
      <c r="NF12" s="340">
        <f>IF($I12="Percentage of Cash Flow",IF($E12&gt;NF$3-1,(('Operating Pro Forma'!$AF$59-'Operating Pro Forma'!$AF$62)/12)*'Debt Service'!$F12),IF($E12&gt;NF$3-1,$H12,0))</f>
        <v>0</v>
      </c>
      <c r="NG12" s="340">
        <f>IF($I12="Percentage of Cash Flow",IF($E12&gt;NG$3-1,(('Operating Pro Forma'!$AF$59-'Operating Pro Forma'!$AF$62)/12)*'Debt Service'!$F12),IF($E12&gt;NG$3-1,$H12,0))</f>
        <v>0</v>
      </c>
      <c r="NH12" s="340">
        <f>IF($I12="Percentage of Cash Flow",IF($E12&gt;NH$3-1,(('Operating Pro Forma'!$AF$59-'Operating Pro Forma'!$AF$62)/12)*'Debt Service'!$F12),IF($E12&gt;NH$3-1,$H12,0))</f>
        <v>0</v>
      </c>
      <c r="NI12" s="340">
        <f>IF($I12="Percentage of Cash Flow",IF($E12&gt;NI$3-1,(('Operating Pro Forma'!$AF$59-'Operating Pro Forma'!$AF$62)/12)*'Debt Service'!$F12),IF($E12&gt;NI$3-1,$H12,0))</f>
        <v>0</v>
      </c>
      <c r="NJ12" s="340">
        <f>IF($I12="Percentage of Cash Flow",IF($E12&gt;NJ$3-1,(('Operating Pro Forma'!$AF$59-'Operating Pro Forma'!$AF$62)/12)*'Debt Service'!$F12),IF($E12&gt;NJ$3-1,$H12,0))</f>
        <v>0</v>
      </c>
      <c r="NK12" s="340">
        <f>IF($I12="Percentage of Cash Flow",IF($E12&gt;NK$3-1,(('Operating Pro Forma'!$AF$59-'Operating Pro Forma'!$AF$62)/12)*'Debt Service'!$F12),IF($E12&gt;NK$3-1,$H12,0))</f>
        <v>0</v>
      </c>
      <c r="NL12" s="338">
        <f t="shared" si="27"/>
        <v>0</v>
      </c>
      <c r="NM12" s="340">
        <f>IF($I12="Percentage of Cash Flow",IF($E12&gt;NM$3-1,(('Operating Pro Forma'!$AG$59-'Operating Pro Forma'!$AG$62)/12)*'Debt Service'!$F12),IF($E12&gt;NM$3-1,$H12,0))</f>
        <v>0</v>
      </c>
      <c r="NN12" s="340">
        <f>IF($I12="Percentage of Cash Flow",IF($E12&gt;NN$3-1,(('Operating Pro Forma'!$AG$59-'Operating Pro Forma'!$AG$62)/12)*'Debt Service'!$F12),IF($E12&gt;NN$3-1,$H12,0))</f>
        <v>0</v>
      </c>
      <c r="NO12" s="340">
        <f>IF($I12="Percentage of Cash Flow",IF($E12&gt;NO$3-1,(('Operating Pro Forma'!$AG$59-'Operating Pro Forma'!$AG$62)/12)*'Debt Service'!$F12),IF($E12&gt;NO$3-1,$H12,0))</f>
        <v>0</v>
      </c>
      <c r="NP12" s="340">
        <f>IF($I12="Percentage of Cash Flow",IF($E12&gt;NP$3-1,(('Operating Pro Forma'!$AG$59-'Operating Pro Forma'!$AG$62)/12)*'Debt Service'!$F12),IF($E12&gt;NP$3-1,$H12,0))</f>
        <v>0</v>
      </c>
      <c r="NQ12" s="340">
        <f>IF($I12="Percentage of Cash Flow",IF($E12&gt;NQ$3-1,(('Operating Pro Forma'!$AG$59-'Operating Pro Forma'!$AG$62)/12)*'Debt Service'!$F12),IF($E12&gt;NQ$3-1,$H12,0))</f>
        <v>0</v>
      </c>
      <c r="NR12" s="340">
        <f>IF($I12="Percentage of Cash Flow",IF($E12&gt;NR$3-1,(('Operating Pro Forma'!$AG$59-'Operating Pro Forma'!$AG$62)/12)*'Debt Service'!$F12),IF($E12&gt;NR$3-1,$H12,0))</f>
        <v>0</v>
      </c>
      <c r="NS12" s="340">
        <f>IF($I12="Percentage of Cash Flow",IF($E12&gt;NS$3-1,(('Operating Pro Forma'!$AG$59-'Operating Pro Forma'!$AG$62)/12)*'Debt Service'!$F12),IF($E12&gt;NS$3-1,$H12,0))</f>
        <v>0</v>
      </c>
      <c r="NT12" s="340">
        <f>IF($I12="Percentage of Cash Flow",IF($E12&gt;NT$3-1,(('Operating Pro Forma'!$AG$59-'Operating Pro Forma'!$AG$62)/12)*'Debt Service'!$F12),IF($E12&gt;NT$3-1,$H12,0))</f>
        <v>0</v>
      </c>
      <c r="NU12" s="340">
        <f>IF($I12="Percentage of Cash Flow",IF($E12&gt;NU$3-1,(('Operating Pro Forma'!$AG$59-'Operating Pro Forma'!$AG$62)/12)*'Debt Service'!$F12),IF($E12&gt;NU$3-1,$H12,0))</f>
        <v>0</v>
      </c>
      <c r="NV12" s="340">
        <f>IF($I12="Percentage of Cash Flow",IF($E12&gt;NV$3-1,(('Operating Pro Forma'!$AG$59-'Operating Pro Forma'!$AG$62)/12)*'Debt Service'!$F12),IF($E12&gt;NV$3-1,$H12,0))</f>
        <v>0</v>
      </c>
      <c r="NW12" s="340">
        <f>IF($I12="Percentage of Cash Flow",IF($E12&gt;NW$3-1,(('Operating Pro Forma'!$AG$59-'Operating Pro Forma'!$AG$62)/12)*'Debt Service'!$F12),IF($E12&gt;NW$3-1,$H12,0))</f>
        <v>0</v>
      </c>
      <c r="NX12" s="340">
        <f>IF($I12="Percentage of Cash Flow",IF($E12&gt;NX$3-1,(('Operating Pro Forma'!$AG$59-'Operating Pro Forma'!$AG$62)/12)*'Debt Service'!$F12),IF($E12&gt;NX$3-1,$H12,0))</f>
        <v>0</v>
      </c>
      <c r="NY12" s="338">
        <f t="shared" si="28"/>
        <v>0</v>
      </c>
      <c r="NZ12" s="340">
        <f>IF($I12="Percentage of Cash Flow",IF($E12&gt;NZ$3-1,(('Operating Pro Forma'!$AH$59-'Operating Pro Forma'!$AH$62)/12)*'Debt Service'!$F12),IF($E12&gt;NZ$3-1,$H12,0))</f>
        <v>0</v>
      </c>
      <c r="OA12" s="340">
        <f>IF($I12="Percentage of Cash Flow",IF($E12&gt;OA$3-1,(('Operating Pro Forma'!$AH$59-'Operating Pro Forma'!$AH$62)/12)*'Debt Service'!$F12),IF($E12&gt;OA$3-1,$H12,0))</f>
        <v>0</v>
      </c>
      <c r="OB12" s="340">
        <f>IF($I12="Percentage of Cash Flow",IF($E12&gt;OB$3-1,(('Operating Pro Forma'!$AH$59-'Operating Pro Forma'!$AH$62)/12)*'Debt Service'!$F12),IF($E12&gt;OB$3-1,$H12,0))</f>
        <v>0</v>
      </c>
      <c r="OC12" s="340">
        <f>IF($I12="Percentage of Cash Flow",IF($E12&gt;OC$3-1,(('Operating Pro Forma'!$AH$59-'Operating Pro Forma'!$AH$62)/12)*'Debt Service'!$F12),IF($E12&gt;OC$3-1,$H12,0))</f>
        <v>0</v>
      </c>
      <c r="OD12" s="340">
        <f>IF($I12="Percentage of Cash Flow",IF($E12&gt;OD$3-1,(('Operating Pro Forma'!$AH$59-'Operating Pro Forma'!$AH$62)/12)*'Debt Service'!$F12),IF($E12&gt;OD$3-1,$H12,0))</f>
        <v>0</v>
      </c>
      <c r="OE12" s="340">
        <f>IF($I12="Percentage of Cash Flow",IF($E12&gt;OE$3-1,(('Operating Pro Forma'!$AH$59-'Operating Pro Forma'!$AH$62)/12)*'Debt Service'!$F12),IF($E12&gt;OE$3-1,$H12,0))</f>
        <v>0</v>
      </c>
      <c r="OF12" s="340">
        <f>IF($I12="Percentage of Cash Flow",IF($E12&gt;OF$3-1,(('Operating Pro Forma'!$AH$59-'Operating Pro Forma'!$AH$62)/12)*'Debt Service'!$F12),IF($E12&gt;OF$3-1,$H12,0))</f>
        <v>0</v>
      </c>
      <c r="OG12" s="340">
        <f>IF($I12="Percentage of Cash Flow",IF($E12&gt;OG$3-1,(('Operating Pro Forma'!$AH$59-'Operating Pro Forma'!$AH$62)/12)*'Debt Service'!$F12),IF($E12&gt;OG$3-1,$H12,0))</f>
        <v>0</v>
      </c>
      <c r="OH12" s="340">
        <f>IF($I12="Percentage of Cash Flow",IF($E12&gt;OH$3-1,(('Operating Pro Forma'!$AH$59-'Operating Pro Forma'!$AH$62)/12)*'Debt Service'!$F12),IF($E12&gt;OH$3-1,$H12,0))</f>
        <v>0</v>
      </c>
      <c r="OI12" s="340">
        <f>IF($I12="Percentage of Cash Flow",IF($E12&gt;OI$3-1,(('Operating Pro Forma'!$AH$59-'Operating Pro Forma'!$AH$62)/12)*'Debt Service'!$F12),IF($E12&gt;OI$3-1,$H12,0))</f>
        <v>0</v>
      </c>
      <c r="OJ12" s="340">
        <f>IF($I12="Percentage of Cash Flow",IF($E12&gt;OJ$3-1,(('Operating Pro Forma'!$AH$59-'Operating Pro Forma'!$AH$62)/12)*'Debt Service'!$F12),IF($E12&gt;OJ$3-1,$H12,0))</f>
        <v>0</v>
      </c>
      <c r="OK12" s="340">
        <f>IF($I12="Percentage of Cash Flow",IF($E12&gt;OK$3-1,(('Operating Pro Forma'!$AH$59-'Operating Pro Forma'!$AH$62)/12)*'Debt Service'!$F12),IF($E12&gt;OK$3-1,$H12,0))</f>
        <v>0</v>
      </c>
      <c r="OL12" s="338">
        <f t="shared" si="29"/>
        <v>0</v>
      </c>
    </row>
    <row r="13" spans="1:402" x14ac:dyDescent="0.3">
      <c r="A13" s="229">
        <f>'Funding Sources'!A13</f>
        <v>0</v>
      </c>
      <c r="B13" s="230">
        <f>'Funding Sources'!B13:C13</f>
        <v>0</v>
      </c>
      <c r="C13" s="231">
        <f>'Funding Sources'!G13</f>
        <v>0</v>
      </c>
      <c r="D13" s="233"/>
      <c r="E13" s="234"/>
      <c r="F13" s="235"/>
      <c r="G13" s="231">
        <f t="shared" si="0"/>
        <v>0</v>
      </c>
      <c r="H13" s="233"/>
      <c r="I13" s="234"/>
      <c r="J13" s="236"/>
      <c r="M13" s="337">
        <f>IF($I13="Percentage of Cash Flow",IF($E13&gt;M$3-1,(('Operating Pro Forma'!$E$59-'Operating Pro Forma'!$E$62)/12)*'Debt Service'!$F13),IF($E13&gt;M$3-1,$H13,0))</f>
        <v>0</v>
      </c>
      <c r="N13" s="337">
        <f>IF($I13="Percentage of Cash Flow",IF($E13&gt;N$3-1,(('Operating Pro Forma'!$E$59-'Operating Pro Forma'!$E$62)/12)*'Debt Service'!$F13),IF($E13&gt;N$3-1,$H13,0))</f>
        <v>0</v>
      </c>
      <c r="O13" s="337">
        <f>IF($I13="Percentage of Cash Flow",IF($E13&gt;O$3-1,(('Operating Pro Forma'!$E$59-'Operating Pro Forma'!$E$62)/12)*'Debt Service'!$F13),IF($E13&gt;O$3-1,$H13,0))</f>
        <v>0</v>
      </c>
      <c r="P13" s="337">
        <f>IF($I13="Percentage of Cash Flow",IF($E13&gt;P$3-1,(('Operating Pro Forma'!$E$59-'Operating Pro Forma'!$E$62)/12)*'Debt Service'!$F13),IF($E13&gt;P$3-1,$H13,0))</f>
        <v>0</v>
      </c>
      <c r="Q13" s="337">
        <f>IF($I13="Percentage of Cash Flow",IF($E13&gt;Q$3-1,(('Operating Pro Forma'!$E$59-'Operating Pro Forma'!$E$62)/12)*'Debt Service'!$F13),IF($E13&gt;Q$3-1,$H13,0))</f>
        <v>0</v>
      </c>
      <c r="R13" s="337">
        <f>IF($I13="Percentage of Cash Flow",IF($E13&gt;R$3-1,(('Operating Pro Forma'!$E$59-'Operating Pro Forma'!$E$62)/12)*'Debt Service'!$F13),IF($E13&gt;R$3-1,$H13,0))</f>
        <v>0</v>
      </c>
      <c r="S13" s="337">
        <f>IF($I13="Percentage of Cash Flow",IF($E13&gt;S$3-1,(('Operating Pro Forma'!$E$59-'Operating Pro Forma'!$E$62)/12)*'Debt Service'!$F13),IF($E13&gt;S$3-1,$H13,0))</f>
        <v>0</v>
      </c>
      <c r="T13" s="337">
        <f>IF($I13="Percentage of Cash Flow",IF($E13&gt;T$3-1,(('Operating Pro Forma'!$E$59-'Operating Pro Forma'!$E$62)/12)*'Debt Service'!$F13),IF($E13&gt;T$3-1,$H13,0))</f>
        <v>0</v>
      </c>
      <c r="U13" s="337">
        <f>IF($I13="Percentage of Cash Flow",IF($E13&gt;U$3-1,(('Operating Pro Forma'!$E$59-'Operating Pro Forma'!$E$62)/12)*'Debt Service'!$F13),IF($E13&gt;U$3-1,$H13,0))</f>
        <v>0</v>
      </c>
      <c r="V13" s="337">
        <f>IF($I13="Percentage of Cash Flow",IF($E13&gt;V$3-1,(('Operating Pro Forma'!$E$59-'Operating Pro Forma'!$E$62)/12)*'Debt Service'!$F13),IF($E13&gt;V$3-1,$H13,0))</f>
        <v>0</v>
      </c>
      <c r="W13" s="337">
        <f>IF($I13="Percentage of Cash Flow",IF($E13&gt;W$3-1,(('Operating Pro Forma'!$E$59-'Operating Pro Forma'!$E$62)/12)*'Debt Service'!$F13),IF($E13&gt;W$3-1,$H13,0))</f>
        <v>0</v>
      </c>
      <c r="X13" s="337">
        <f>IF($I13="Percentage of Cash Flow",IF($E13&gt;X$3-1,(('Operating Pro Forma'!$E$59-'Operating Pro Forma'!$E$62)/12)*'Debt Service'!$F13),IF($E13&gt;X$3-1,$H13,0))</f>
        <v>0</v>
      </c>
      <c r="Y13" s="338">
        <f t="shared" si="1"/>
        <v>0</v>
      </c>
      <c r="Z13" s="339">
        <f>IF($I13="Percentage of Cash Flow",IF($E13&gt;Z$3-1,(('Operating Pro Forma'!$F$59-'Operating Pro Forma'!$F$62)/12)*'Debt Service'!$F13),IF($E13&gt;Z$3-1,$H13,0))</f>
        <v>0</v>
      </c>
      <c r="AA13" s="339">
        <f>IF($I13="Percentage of Cash Flow",IF($E13&gt;AA$3-1,(('Operating Pro Forma'!$F$59-'Operating Pro Forma'!$F$62)/12)*'Debt Service'!$F13),IF($E13&gt;AA$3-1,$H13,0))</f>
        <v>0</v>
      </c>
      <c r="AB13" s="339">
        <f>IF($I13="Percentage of Cash Flow",IF($E13&gt;AB$3-1,(('Operating Pro Forma'!$F$59-'Operating Pro Forma'!$F$62)/12)*'Debt Service'!$F13),IF($E13&gt;AB$3-1,$H13,0))</f>
        <v>0</v>
      </c>
      <c r="AC13" s="339">
        <f>IF($I13="Percentage of Cash Flow",IF($E13&gt;AC$3-1,(('Operating Pro Forma'!$F$59-'Operating Pro Forma'!$F$62)/12)*'Debt Service'!$F13),IF($E13&gt;AC$3-1,$H13,0))</f>
        <v>0</v>
      </c>
      <c r="AD13" s="339">
        <f>IF($I13="Percentage of Cash Flow",IF($E13&gt;AD$3-1,(('Operating Pro Forma'!$F$59-'Operating Pro Forma'!$F$62)/12)*'Debt Service'!$F13),IF($E13&gt;AD$3-1,$H13,0))</f>
        <v>0</v>
      </c>
      <c r="AE13" s="339">
        <f>IF($I13="Percentage of Cash Flow",IF($E13&gt;AE$3-1,(('Operating Pro Forma'!$F$59-'Operating Pro Forma'!$F$62)/12)*'Debt Service'!$F13),IF($E13&gt;AE$3-1,$H13,0))</f>
        <v>0</v>
      </c>
      <c r="AF13" s="339">
        <f>IF($I13="Percentage of Cash Flow",IF($E13&gt;AF$3-1,(('Operating Pro Forma'!$F$59-'Operating Pro Forma'!$F$62)/12)*'Debt Service'!$F13),IF($E13&gt;AF$3-1,$H13,0))</f>
        <v>0</v>
      </c>
      <c r="AG13" s="339">
        <f>IF($I13="Percentage of Cash Flow",IF($E13&gt;AG$3-1,(('Operating Pro Forma'!$F$59-'Operating Pro Forma'!$F$62)/12)*'Debt Service'!$F13),IF($E13&gt;AG$3-1,$H13,0))</f>
        <v>0</v>
      </c>
      <c r="AH13" s="339">
        <f>IF($I13="Percentage of Cash Flow",IF($E13&gt;AH$3-1,(('Operating Pro Forma'!$F$59-'Operating Pro Forma'!$F$62)/12)*'Debt Service'!$F13),IF($E13&gt;AH$3-1,$H13,0))</f>
        <v>0</v>
      </c>
      <c r="AI13" s="339">
        <f>IF($I13="Percentage of Cash Flow",IF($E13&gt;AI$3-1,(('Operating Pro Forma'!$F$59-'Operating Pro Forma'!$F$62)/12)*'Debt Service'!$F13),IF($E13&gt;AI$3-1,$H13,0))</f>
        <v>0</v>
      </c>
      <c r="AJ13" s="339">
        <f>IF($I13="Percentage of Cash Flow",IF($E13&gt;AJ$3-1,(('Operating Pro Forma'!$F$59-'Operating Pro Forma'!$F$62)/12)*'Debt Service'!$F13),IF($E13&gt;AJ$3-1,$H13,0))</f>
        <v>0</v>
      </c>
      <c r="AK13" s="339">
        <f>IF($I13="Percentage of Cash Flow",IF($E13&gt;AK$3-1,(('Operating Pro Forma'!$F$59-'Operating Pro Forma'!$F$62)/12)*'Debt Service'!$F13),IF($E13&gt;AK$3-1,$H13,0))</f>
        <v>0</v>
      </c>
      <c r="AL13" s="338">
        <f t="shared" si="2"/>
        <v>0</v>
      </c>
      <c r="AM13" s="339">
        <f>IF($I13="Percentage of Cash Flow",IF($E13&gt;AM$3-1,(('Operating Pro Forma'!$G$59-'Operating Pro Forma'!$G$62)/12)*'Debt Service'!$F13),IF($E13&gt;AM$3-1,$H13,0))</f>
        <v>0</v>
      </c>
      <c r="AN13" s="339">
        <f>IF($I13="Percentage of Cash Flow",IF($E13&gt;AN$3-1,(('Operating Pro Forma'!$G$59-'Operating Pro Forma'!$G$62)/12)*'Debt Service'!$F13),IF($E13&gt;AN$3-1,$H13,0))</f>
        <v>0</v>
      </c>
      <c r="AO13" s="339">
        <f>IF($I13="Percentage of Cash Flow",IF($E13&gt;AO$3-1,(('Operating Pro Forma'!$G$59-'Operating Pro Forma'!$G$62)/12)*'Debt Service'!$F13),IF($E13&gt;AO$3-1,$H13,0))</f>
        <v>0</v>
      </c>
      <c r="AP13" s="339">
        <f>IF($I13="Percentage of Cash Flow",IF($E13&gt;AP$3-1,(('Operating Pro Forma'!$G$59-'Operating Pro Forma'!$G$62)/12)*'Debt Service'!$F13),IF($E13&gt;AP$3-1,$H13,0))</f>
        <v>0</v>
      </c>
      <c r="AQ13" s="339">
        <f>IF($I13="Percentage of Cash Flow",IF($E13&gt;AQ$3-1,(('Operating Pro Forma'!$G$59-'Operating Pro Forma'!$G$62)/12)*'Debt Service'!$F13),IF($E13&gt;AQ$3-1,$H13,0))</f>
        <v>0</v>
      </c>
      <c r="AR13" s="339">
        <f>IF($I13="Percentage of Cash Flow",IF($E13&gt;AR$3-1,(('Operating Pro Forma'!$G$59-'Operating Pro Forma'!$G$62)/12)*'Debt Service'!$F13),IF($E13&gt;AR$3-1,$H13,0))</f>
        <v>0</v>
      </c>
      <c r="AS13" s="339">
        <f>IF($I13="Percentage of Cash Flow",IF($E13&gt;AS$3-1,(('Operating Pro Forma'!$G$59-'Operating Pro Forma'!$G$62)/12)*'Debt Service'!$F13),IF($E13&gt;AS$3-1,$H13,0))</f>
        <v>0</v>
      </c>
      <c r="AT13" s="339">
        <f>IF($I13="Percentage of Cash Flow",IF($E13&gt;AT$3-1,(('Operating Pro Forma'!$G$59-'Operating Pro Forma'!$G$62)/12)*'Debt Service'!$F13),IF($E13&gt;AT$3-1,$H13,0))</f>
        <v>0</v>
      </c>
      <c r="AU13" s="339">
        <f>IF($I13="Percentage of Cash Flow",IF($E13&gt;AU$3-1,(('Operating Pro Forma'!$G$59-'Operating Pro Forma'!$G$62)/12)*'Debt Service'!$F13),IF($E13&gt;AU$3-1,$H13,0))</f>
        <v>0</v>
      </c>
      <c r="AV13" s="339">
        <f>IF($I13="Percentage of Cash Flow",IF($E13&gt;AV$3-1,(('Operating Pro Forma'!$G$59-'Operating Pro Forma'!$G$62)/12)*'Debt Service'!$F13),IF($E13&gt;AV$3-1,$H13,0))</f>
        <v>0</v>
      </c>
      <c r="AW13" s="339">
        <f>IF($I13="Percentage of Cash Flow",IF($E13&gt;AW$3-1,(('Operating Pro Forma'!$G$59-'Operating Pro Forma'!$G$62)/12)*'Debt Service'!$F13),IF($E13&gt;AW$3-1,$H13,0))</f>
        <v>0</v>
      </c>
      <c r="AX13" s="339">
        <f>IF($I13="Percentage of Cash Flow",IF($E13&gt;AX$3-1,(('Operating Pro Forma'!$G$59-'Operating Pro Forma'!$G$62)/12)*'Debt Service'!$F13),IF($E13&gt;AX$3-1,$H13,0))</f>
        <v>0</v>
      </c>
      <c r="AY13" s="338">
        <f t="shared" si="3"/>
        <v>0</v>
      </c>
      <c r="AZ13" s="339">
        <f>IF($I13="Percentage of Cash Flow",IF($E13&gt;AZ$3-1,(('Operating Pro Forma'!$H$59-'Operating Pro Forma'!$H$62)/12)*'Debt Service'!$F13),IF($E13&gt;AZ$3-1,$H13,0))</f>
        <v>0</v>
      </c>
      <c r="BA13" s="339">
        <f>IF($I13="Percentage of Cash Flow",IF($E13&gt;BA$3-1,(('Operating Pro Forma'!$H$59-'Operating Pro Forma'!$H$62)/12)*'Debt Service'!$F13),IF($E13&gt;BA$3-1,$H13,0))</f>
        <v>0</v>
      </c>
      <c r="BB13" s="339">
        <f>IF($I13="Percentage of Cash Flow",IF($E13&gt;BB$3-1,(('Operating Pro Forma'!$H$59-'Operating Pro Forma'!$H$62)/12)*'Debt Service'!$F13),IF($E13&gt;BB$3-1,$H13,0))</f>
        <v>0</v>
      </c>
      <c r="BC13" s="339">
        <f>IF($I13="Percentage of Cash Flow",IF($E13&gt;BC$3-1,(('Operating Pro Forma'!$H$59-'Operating Pro Forma'!$H$62)/12)*'Debt Service'!$F13),IF($E13&gt;BC$3-1,$H13,0))</f>
        <v>0</v>
      </c>
      <c r="BD13" s="339">
        <f>IF($I13="Percentage of Cash Flow",IF($E13&gt;BD$3-1,(('Operating Pro Forma'!$H$59-'Operating Pro Forma'!$H$62)/12)*'Debt Service'!$F13),IF($E13&gt;BD$3-1,$H13,0))</f>
        <v>0</v>
      </c>
      <c r="BE13" s="339">
        <f>IF($I13="Percentage of Cash Flow",IF($E13&gt;BE$3-1,(('Operating Pro Forma'!$H$59-'Operating Pro Forma'!$H$62)/12)*'Debt Service'!$F13),IF($E13&gt;BE$3-1,$H13,0))</f>
        <v>0</v>
      </c>
      <c r="BF13" s="339">
        <f>IF($I13="Percentage of Cash Flow",IF($E13&gt;BF$3-1,(('Operating Pro Forma'!$H$59-'Operating Pro Forma'!$H$62)/12)*'Debt Service'!$F13),IF($E13&gt;BF$3-1,$H13,0))</f>
        <v>0</v>
      </c>
      <c r="BG13" s="339">
        <f>IF($I13="Percentage of Cash Flow",IF($E13&gt;BG$3-1,(('Operating Pro Forma'!$H$59-'Operating Pro Forma'!$H$62)/12)*'Debt Service'!$F13),IF($E13&gt;BG$3-1,$H13,0))</f>
        <v>0</v>
      </c>
      <c r="BH13" s="339">
        <f>IF($I13="Percentage of Cash Flow",IF($E13&gt;BH$3-1,(('Operating Pro Forma'!$H$59-'Operating Pro Forma'!$H$62)/12)*'Debt Service'!$F13),IF($E13&gt;BH$3-1,$H13,0))</f>
        <v>0</v>
      </c>
      <c r="BI13" s="339">
        <f>IF($I13="Percentage of Cash Flow",IF($E13&gt;BI$3-1,(('Operating Pro Forma'!$H$59-'Operating Pro Forma'!$H$62)/12)*'Debt Service'!$F13),IF($E13&gt;BI$3-1,$H13,0))</f>
        <v>0</v>
      </c>
      <c r="BJ13" s="339">
        <f>IF($I13="Percentage of Cash Flow",IF($E13&gt;BJ$3-1,(('Operating Pro Forma'!$H$59-'Operating Pro Forma'!$H$62)/12)*'Debt Service'!$F13),IF($E13&gt;BJ$3-1,$H13,0))</f>
        <v>0</v>
      </c>
      <c r="BK13" s="339">
        <f>IF($I13="Percentage of Cash Flow",IF($E13&gt;BK$3-1,(('Operating Pro Forma'!$H$59-'Operating Pro Forma'!$H$62)/12)*'Debt Service'!$F13),IF($E13&gt;BK$3-1,$H13,0))</f>
        <v>0</v>
      </c>
      <c r="BL13" s="338">
        <f t="shared" si="4"/>
        <v>0</v>
      </c>
      <c r="BM13" s="339">
        <f>IF($I13="Percentage of Cash Flow",IF($E13&gt;BM$3-1,(('Operating Pro Forma'!$I$59-'Operating Pro Forma'!$I$62)/12)*'Debt Service'!$F13),IF($E13&gt;BM$3-1,$H13,0))</f>
        <v>0</v>
      </c>
      <c r="BN13" s="339">
        <f>IF($I13="Percentage of Cash Flow",IF($E13&gt;BN$3-1,(('Operating Pro Forma'!$I$59-'Operating Pro Forma'!$I$62)/12)*'Debt Service'!$F13),IF($E13&gt;BN$3-1,$H13,0))</f>
        <v>0</v>
      </c>
      <c r="BO13" s="339">
        <f>IF($I13="Percentage of Cash Flow",IF($E13&gt;BO$3-1,(('Operating Pro Forma'!$I$59-'Operating Pro Forma'!$I$62)/12)*'Debt Service'!$F13),IF($E13&gt;BO$3-1,$H13,0))</f>
        <v>0</v>
      </c>
      <c r="BP13" s="339">
        <f>IF($I13="Percentage of Cash Flow",IF($E13&gt;BP$3-1,(('Operating Pro Forma'!$I$59-'Operating Pro Forma'!$I$62)/12)*'Debt Service'!$F13),IF($E13&gt;BP$3-1,$H13,0))</f>
        <v>0</v>
      </c>
      <c r="BQ13" s="339">
        <f>IF($I13="Percentage of Cash Flow",IF($E13&gt;BQ$3-1,(('Operating Pro Forma'!$I$59-'Operating Pro Forma'!$I$62)/12)*'Debt Service'!$F13),IF($E13&gt;BQ$3-1,$H13,0))</f>
        <v>0</v>
      </c>
      <c r="BR13" s="339">
        <f>IF($I13="Percentage of Cash Flow",IF($E13&gt;BR$3-1,(('Operating Pro Forma'!$I$59-'Operating Pro Forma'!$I$62)/12)*'Debt Service'!$F13),IF($E13&gt;BR$3-1,$H13,0))</f>
        <v>0</v>
      </c>
      <c r="BS13" s="339">
        <f>IF($I13="Percentage of Cash Flow",IF($E13&gt;BS$3-1,(('Operating Pro Forma'!$I$59-'Operating Pro Forma'!$I$62)/12)*'Debt Service'!$F13),IF($E13&gt;BS$3-1,$H13,0))</f>
        <v>0</v>
      </c>
      <c r="BT13" s="339">
        <f>IF($I13="Percentage of Cash Flow",IF($E13&gt;BT$3-1,(('Operating Pro Forma'!$I$59-'Operating Pro Forma'!$I$62)/12)*'Debt Service'!$F13),IF($E13&gt;BT$3-1,$H13,0))</f>
        <v>0</v>
      </c>
      <c r="BU13" s="339">
        <f>IF($I13="Percentage of Cash Flow",IF($E13&gt;BU$3-1,(('Operating Pro Forma'!$I$59-'Operating Pro Forma'!$I$62)/12)*'Debt Service'!$F13),IF($E13&gt;BU$3-1,$H13,0))</f>
        <v>0</v>
      </c>
      <c r="BV13" s="339">
        <f>IF($I13="Percentage of Cash Flow",IF($E13&gt;BV$3-1,(('Operating Pro Forma'!$I$59-'Operating Pro Forma'!$I$62)/12)*'Debt Service'!$F13),IF($E13&gt;BV$3-1,$H13,0))</f>
        <v>0</v>
      </c>
      <c r="BW13" s="339">
        <f>IF($I13="Percentage of Cash Flow",IF($E13&gt;BW$3-1,(('Operating Pro Forma'!$I$59-'Operating Pro Forma'!$I$62)/12)*'Debt Service'!$F13),IF($E13&gt;BW$3-1,$H13,0))</f>
        <v>0</v>
      </c>
      <c r="BX13" s="339">
        <f>IF($I13="Percentage of Cash Flow",IF($E13&gt;BX$3-1,(('Operating Pro Forma'!$I$59-'Operating Pro Forma'!$I$62)/12)*'Debt Service'!$F13),IF($E13&gt;BX$3-1,$H13,0))</f>
        <v>0</v>
      </c>
      <c r="BY13" s="338">
        <f t="shared" si="5"/>
        <v>0</v>
      </c>
      <c r="BZ13" s="339">
        <f>IF($I13="Percentage of Cash Flow",IF($E13&gt;BZ$3-1,(('Operating Pro Forma'!$J$59-'Operating Pro Forma'!$J$62)/12)*'Debt Service'!$F13),IF($E13&gt;BZ$3-1,$H13,0))</f>
        <v>0</v>
      </c>
      <c r="CA13" s="339">
        <f>IF($I13="Percentage of Cash Flow",IF($E13&gt;CA$3-1,(('Operating Pro Forma'!$J$59-'Operating Pro Forma'!$J$62)/12)*'Debt Service'!$F13),IF($E13&gt;CA$3-1,$H13,0))</f>
        <v>0</v>
      </c>
      <c r="CB13" s="339">
        <f>IF($I13="Percentage of Cash Flow",IF($E13&gt;CB$3-1,(('Operating Pro Forma'!$J$59-'Operating Pro Forma'!$J$62)/12)*'Debt Service'!$F13),IF($E13&gt;CB$3-1,$H13,0))</f>
        <v>0</v>
      </c>
      <c r="CC13" s="339">
        <f>IF($I13="Percentage of Cash Flow",IF($E13&gt;CC$3-1,(('Operating Pro Forma'!$J$59-'Operating Pro Forma'!$J$62)/12)*'Debt Service'!$F13),IF($E13&gt;CC$3-1,$H13,0))</f>
        <v>0</v>
      </c>
      <c r="CD13" s="339">
        <f>IF($I13="Percentage of Cash Flow",IF($E13&gt;CD$3-1,(('Operating Pro Forma'!$J$59-'Operating Pro Forma'!$J$62)/12)*'Debt Service'!$F13),IF($E13&gt;CD$3-1,$H13,0))</f>
        <v>0</v>
      </c>
      <c r="CE13" s="339">
        <f>IF($I13="Percentage of Cash Flow",IF($E13&gt;CE$3-1,(('Operating Pro Forma'!$J$59-'Operating Pro Forma'!$J$62)/12)*'Debt Service'!$F13),IF($E13&gt;CE$3-1,$H13,0))</f>
        <v>0</v>
      </c>
      <c r="CF13" s="339">
        <f>IF($I13="Percentage of Cash Flow",IF($E13&gt;CF$3-1,(('Operating Pro Forma'!$J$59-'Operating Pro Forma'!$J$62)/12)*'Debt Service'!$F13),IF($E13&gt;CF$3-1,$H13,0))</f>
        <v>0</v>
      </c>
      <c r="CG13" s="339">
        <f>IF($I13="Percentage of Cash Flow",IF($E13&gt;CG$3-1,(('Operating Pro Forma'!$J$59-'Operating Pro Forma'!$J$62)/12)*'Debt Service'!$F13),IF($E13&gt;CG$3-1,$H13,0))</f>
        <v>0</v>
      </c>
      <c r="CH13" s="339">
        <f>IF($I13="Percentage of Cash Flow",IF($E13&gt;CH$3-1,(('Operating Pro Forma'!$J$59-'Operating Pro Forma'!$J$62)/12)*'Debt Service'!$F13),IF($E13&gt;CH$3-1,$H13,0))</f>
        <v>0</v>
      </c>
      <c r="CI13" s="339">
        <f>IF($I13="Percentage of Cash Flow",IF($E13&gt;CI$3-1,(('Operating Pro Forma'!$J$59-'Operating Pro Forma'!$J$62)/12)*'Debt Service'!$F13),IF($E13&gt;CI$3-1,$H13,0))</f>
        <v>0</v>
      </c>
      <c r="CJ13" s="339">
        <f>IF($I13="Percentage of Cash Flow",IF($E13&gt;CJ$3-1,(('Operating Pro Forma'!$J$59-'Operating Pro Forma'!$J$62)/12)*'Debt Service'!$F13),IF($E13&gt;CJ$3-1,$H13,0))</f>
        <v>0</v>
      </c>
      <c r="CK13" s="339">
        <f>IF($I13="Percentage of Cash Flow",IF($E13&gt;CK$3-1,(('Operating Pro Forma'!$J$59-'Operating Pro Forma'!$J$62)/12)*'Debt Service'!$F13),IF($E13&gt;CK$3-1,$H13,0))</f>
        <v>0</v>
      </c>
      <c r="CL13" s="338">
        <f t="shared" si="6"/>
        <v>0</v>
      </c>
      <c r="CM13" s="339">
        <f>IF($I13="Percentage of Cash Flow",IF($E13&gt;CM$3-1,(('Operating Pro Forma'!$K$59-'Operating Pro Forma'!$K$62)/12)*'Debt Service'!$F13),IF($E13&gt;CM$3-1,$H13,0))</f>
        <v>0</v>
      </c>
      <c r="CN13" s="339">
        <f>IF($I13="Percentage of Cash Flow",IF($E13&gt;CN$3-1,(('Operating Pro Forma'!$K$59-'Operating Pro Forma'!$K$62)/12)*'Debt Service'!$F13),IF($E13&gt;CN$3-1,$H13,0))</f>
        <v>0</v>
      </c>
      <c r="CO13" s="339">
        <f>IF($I13="Percentage of Cash Flow",IF($E13&gt;CO$3-1,(('Operating Pro Forma'!$K$59-'Operating Pro Forma'!$K$62)/12)*'Debt Service'!$F13),IF($E13&gt;CO$3-1,$H13,0))</f>
        <v>0</v>
      </c>
      <c r="CP13" s="339">
        <f>IF($I13="Percentage of Cash Flow",IF($E13&gt;CP$3-1,(('Operating Pro Forma'!$K$59-'Operating Pro Forma'!$K$62)/12)*'Debt Service'!$F13),IF($E13&gt;CP$3-1,$H13,0))</f>
        <v>0</v>
      </c>
      <c r="CQ13" s="339">
        <f>IF($I13="Percentage of Cash Flow",IF($E13&gt;CQ$3-1,(('Operating Pro Forma'!$K$59-'Operating Pro Forma'!$K$62)/12)*'Debt Service'!$F13),IF($E13&gt;CQ$3-1,$H13,0))</f>
        <v>0</v>
      </c>
      <c r="CR13" s="339">
        <f>IF($I13="Percentage of Cash Flow",IF($E13&gt;CR$3-1,(('Operating Pro Forma'!$K$59-'Operating Pro Forma'!$K$62)/12)*'Debt Service'!$F13),IF($E13&gt;CR$3-1,$H13,0))</f>
        <v>0</v>
      </c>
      <c r="CS13" s="339">
        <f>IF($I13="Percentage of Cash Flow",IF($E13&gt;CS$3-1,(('Operating Pro Forma'!$K$59-'Operating Pro Forma'!$K$62)/12)*'Debt Service'!$F13),IF($E13&gt;CS$3-1,$H13,0))</f>
        <v>0</v>
      </c>
      <c r="CT13" s="339">
        <f>IF($I13="Percentage of Cash Flow",IF($E13&gt;CT$3-1,(('Operating Pro Forma'!$K$59-'Operating Pro Forma'!$K$62)/12)*'Debt Service'!$F13),IF($E13&gt;CT$3-1,$H13,0))</f>
        <v>0</v>
      </c>
      <c r="CU13" s="339">
        <f>IF($I13="Percentage of Cash Flow",IF($E13&gt;CU$3-1,(('Operating Pro Forma'!$K$59-'Operating Pro Forma'!$K$62)/12)*'Debt Service'!$F13),IF($E13&gt;CU$3-1,$H13,0))</f>
        <v>0</v>
      </c>
      <c r="CV13" s="339">
        <f>IF($I13="Percentage of Cash Flow",IF($E13&gt;CV$3-1,(('Operating Pro Forma'!$K$59-'Operating Pro Forma'!$K$62)/12)*'Debt Service'!$F13),IF($E13&gt;CV$3-1,$H13,0))</f>
        <v>0</v>
      </c>
      <c r="CW13" s="339">
        <f>IF($I13="Percentage of Cash Flow",IF($E13&gt;CW$3-1,(('Operating Pro Forma'!$K$59-'Operating Pro Forma'!$K$62)/12)*'Debt Service'!$F13),IF($E13&gt;CW$3-1,$H13,0))</f>
        <v>0</v>
      </c>
      <c r="CX13" s="339">
        <f>IF($I13="Percentage of Cash Flow",IF($E13&gt;CX$3-1,(('Operating Pro Forma'!$K$59-'Operating Pro Forma'!$K$62)/12)*'Debt Service'!$F13),IF($E13&gt;CX$3-1,$H13,0))</f>
        <v>0</v>
      </c>
      <c r="CY13" s="338">
        <f t="shared" si="7"/>
        <v>0</v>
      </c>
      <c r="CZ13" s="339">
        <f>IF($I13="Percentage of Cash Flow",IF($E13&gt;CZ$3-1,(('Operating Pro Forma'!$L$59-'Operating Pro Forma'!$L$62)/12)*'Debt Service'!$F13),IF($E13&gt;CZ$3-1,$H13,0))</f>
        <v>0</v>
      </c>
      <c r="DA13" s="339">
        <f>IF($I13="Percentage of Cash Flow",IF($E13&gt;DA$3-1,(('Operating Pro Forma'!$L$59-'Operating Pro Forma'!$L$62)/12)*'Debt Service'!$F13),IF($E13&gt;DA$3-1,$H13,0))</f>
        <v>0</v>
      </c>
      <c r="DB13" s="339">
        <f>IF($I13="Percentage of Cash Flow",IF($E13&gt;DB$3-1,(('Operating Pro Forma'!$L$59-'Operating Pro Forma'!$L$62)/12)*'Debt Service'!$F13),IF($E13&gt;DB$3-1,$H13,0))</f>
        <v>0</v>
      </c>
      <c r="DC13" s="339">
        <f>IF($I13="Percentage of Cash Flow",IF($E13&gt;DC$3-1,(('Operating Pro Forma'!$L$59-'Operating Pro Forma'!$L$62)/12)*'Debt Service'!$F13),IF($E13&gt;DC$3-1,$H13,0))</f>
        <v>0</v>
      </c>
      <c r="DD13" s="339">
        <f>IF($I13="Percentage of Cash Flow",IF($E13&gt;DD$3-1,(('Operating Pro Forma'!$L$59-'Operating Pro Forma'!$L$62)/12)*'Debt Service'!$F13),IF($E13&gt;DD$3-1,$H13,0))</f>
        <v>0</v>
      </c>
      <c r="DE13" s="339">
        <f>IF($I13="Percentage of Cash Flow",IF($E13&gt;DE$3-1,(('Operating Pro Forma'!$L$59-'Operating Pro Forma'!$L$62)/12)*'Debt Service'!$F13),IF($E13&gt;DE$3-1,$H13,0))</f>
        <v>0</v>
      </c>
      <c r="DF13" s="339">
        <f>IF($I13="Percentage of Cash Flow",IF($E13&gt;DF$3-1,(('Operating Pro Forma'!$L$59-'Operating Pro Forma'!$L$62)/12)*'Debt Service'!$F13),IF($E13&gt;DF$3-1,$H13,0))</f>
        <v>0</v>
      </c>
      <c r="DG13" s="339">
        <f>IF($I13="Percentage of Cash Flow",IF($E13&gt;DG$3-1,(('Operating Pro Forma'!$L$59-'Operating Pro Forma'!$L$62)/12)*'Debt Service'!$F13),IF($E13&gt;DG$3-1,$H13,0))</f>
        <v>0</v>
      </c>
      <c r="DH13" s="339">
        <f>IF($I13="Percentage of Cash Flow",IF($E13&gt;DH$3-1,(('Operating Pro Forma'!$L$59-'Operating Pro Forma'!$L$62)/12)*'Debt Service'!$F13),IF($E13&gt;DH$3-1,$H13,0))</f>
        <v>0</v>
      </c>
      <c r="DI13" s="339">
        <f>IF($I13="Percentage of Cash Flow",IF($E13&gt;DI$3-1,(('Operating Pro Forma'!$L$59-'Operating Pro Forma'!$L$62)/12)*'Debt Service'!$F13),IF($E13&gt;DI$3-1,$H13,0))</f>
        <v>0</v>
      </c>
      <c r="DJ13" s="339">
        <f>IF($I13="Percentage of Cash Flow",IF($E13&gt;DJ$3-1,(('Operating Pro Forma'!$L$59-'Operating Pro Forma'!$L$62)/12)*'Debt Service'!$F13),IF($E13&gt;DJ$3-1,$H13,0))</f>
        <v>0</v>
      </c>
      <c r="DK13" s="339">
        <f>IF($I13="Percentage of Cash Flow",IF($E13&gt;DK$3-1,(('Operating Pro Forma'!$L$59-'Operating Pro Forma'!$L$62)/12)*'Debt Service'!$F13),IF($E13&gt;DK$3-1,$H13,0))</f>
        <v>0</v>
      </c>
      <c r="DL13" s="338">
        <f t="shared" si="8"/>
        <v>0</v>
      </c>
      <c r="DM13" s="339">
        <f>IF($I13="Percentage of Cash Flow",IF($E13&gt;DM$3-1,(('Operating Pro Forma'!$M$59-'Operating Pro Forma'!$M$62)/12)*'Debt Service'!$F13),IF($E13&gt;DM$3-1,$H13,0))</f>
        <v>0</v>
      </c>
      <c r="DN13" s="339">
        <f>IF($I13="Percentage of Cash Flow",IF($E13&gt;DN$3-1,(('Operating Pro Forma'!$M$59-'Operating Pro Forma'!$M$62)/12)*'Debt Service'!$F13),IF($E13&gt;DN$3-1,$H13,0))</f>
        <v>0</v>
      </c>
      <c r="DO13" s="339">
        <f>IF($I13="Percentage of Cash Flow",IF($E13&gt;DO$3-1,(('Operating Pro Forma'!$M$59-'Operating Pro Forma'!$M$62)/12)*'Debt Service'!$F13),IF($E13&gt;DO$3-1,$H13,0))</f>
        <v>0</v>
      </c>
      <c r="DP13" s="339">
        <f>IF($I13="Percentage of Cash Flow",IF($E13&gt;DP$3-1,(('Operating Pro Forma'!$M$59-'Operating Pro Forma'!$M$62)/12)*'Debt Service'!$F13),IF($E13&gt;DP$3-1,$H13,0))</f>
        <v>0</v>
      </c>
      <c r="DQ13" s="339">
        <f>IF($I13="Percentage of Cash Flow",IF($E13&gt;DQ$3-1,(('Operating Pro Forma'!$M$59-'Operating Pro Forma'!$M$62)/12)*'Debt Service'!$F13),IF($E13&gt;DQ$3-1,$H13,0))</f>
        <v>0</v>
      </c>
      <c r="DR13" s="339">
        <f>IF($I13="Percentage of Cash Flow",IF($E13&gt;DR$3-1,(('Operating Pro Forma'!$M$59-'Operating Pro Forma'!$M$62)/12)*'Debt Service'!$F13),IF($E13&gt;DR$3-1,$H13,0))</f>
        <v>0</v>
      </c>
      <c r="DS13" s="339">
        <f>IF($I13="Percentage of Cash Flow",IF($E13&gt;DS$3-1,(('Operating Pro Forma'!$M$59-'Operating Pro Forma'!$M$62)/12)*'Debt Service'!$F13),IF($E13&gt;DS$3-1,$H13,0))</f>
        <v>0</v>
      </c>
      <c r="DT13" s="339">
        <f>IF($I13="Percentage of Cash Flow",IF($E13&gt;DT$3-1,(('Operating Pro Forma'!$M$59-'Operating Pro Forma'!$M$62)/12)*'Debt Service'!$F13),IF($E13&gt;DT$3-1,$H13,0))</f>
        <v>0</v>
      </c>
      <c r="DU13" s="339">
        <f>IF($I13="Percentage of Cash Flow",IF($E13&gt;DU$3-1,(('Operating Pro Forma'!$M$59-'Operating Pro Forma'!$M$62)/12)*'Debt Service'!$F13),IF($E13&gt;DU$3-1,$H13,0))</f>
        <v>0</v>
      </c>
      <c r="DV13" s="339">
        <f>IF($I13="Percentage of Cash Flow",IF($E13&gt;DV$3-1,(('Operating Pro Forma'!$M$59-'Operating Pro Forma'!$M$62)/12)*'Debt Service'!$F13),IF($E13&gt;DV$3-1,$H13,0))</f>
        <v>0</v>
      </c>
      <c r="DW13" s="339">
        <f>IF($I13="Percentage of Cash Flow",IF($E13&gt;DW$3-1,(('Operating Pro Forma'!$M$59-'Operating Pro Forma'!$M$62)/12)*'Debt Service'!$F13),IF($E13&gt;DW$3-1,$H13,0))</f>
        <v>0</v>
      </c>
      <c r="DX13" s="339">
        <f>IF($I13="Percentage of Cash Flow",IF($E13&gt;DX$3-1,(('Operating Pro Forma'!$M$59-'Operating Pro Forma'!$M$62)/12)*'Debt Service'!$F13),IF($E13&gt;DX$3-1,$H13,0))</f>
        <v>0</v>
      </c>
      <c r="DY13" s="338">
        <f t="shared" si="9"/>
        <v>0</v>
      </c>
      <c r="DZ13" s="339">
        <f>IF($I13="Percentage of Cash Flow",IF($E13&gt;DZ$3-1,(('Operating Pro Forma'!$N$59-'Operating Pro Forma'!$N$62)/12)*'Debt Service'!$F13),IF($E13&gt;DZ$3-1,$H13,0))</f>
        <v>0</v>
      </c>
      <c r="EA13" s="339">
        <f>IF($I13="Percentage of Cash Flow",IF($E13&gt;EA$3-1,(('Operating Pro Forma'!$N$59-'Operating Pro Forma'!$N$62)/12)*'Debt Service'!$F13),IF($E13&gt;EA$3-1,$H13,0))</f>
        <v>0</v>
      </c>
      <c r="EB13" s="339">
        <f>IF($I13="Percentage of Cash Flow",IF($E13&gt;EB$3-1,(('Operating Pro Forma'!$N$59-'Operating Pro Forma'!$N$62)/12)*'Debt Service'!$F13),IF($E13&gt;EB$3-1,$H13,0))</f>
        <v>0</v>
      </c>
      <c r="EC13" s="339">
        <f>IF($I13="Percentage of Cash Flow",IF($E13&gt;EC$3-1,(('Operating Pro Forma'!$N$59-'Operating Pro Forma'!$N$62)/12)*'Debt Service'!$F13),IF($E13&gt;EC$3-1,$H13,0))</f>
        <v>0</v>
      </c>
      <c r="ED13" s="339">
        <f>IF($I13="Percentage of Cash Flow",IF($E13&gt;ED$3-1,(('Operating Pro Forma'!$N$59-'Operating Pro Forma'!$N$62)/12)*'Debt Service'!$F13),IF($E13&gt;ED$3-1,$H13,0))</f>
        <v>0</v>
      </c>
      <c r="EE13" s="339">
        <f>IF($I13="Percentage of Cash Flow",IF($E13&gt;EE$3-1,(('Operating Pro Forma'!$N$59-'Operating Pro Forma'!$N$62)/12)*'Debt Service'!$F13),IF($E13&gt;EE$3-1,$H13,0))</f>
        <v>0</v>
      </c>
      <c r="EF13" s="339">
        <f>IF($I13="Percentage of Cash Flow",IF($E13&gt;EF$3-1,(('Operating Pro Forma'!$N$59-'Operating Pro Forma'!$N$62)/12)*'Debt Service'!$F13),IF($E13&gt;EF$3-1,$H13,0))</f>
        <v>0</v>
      </c>
      <c r="EG13" s="339">
        <f>IF($I13="Percentage of Cash Flow",IF($E13&gt;EG$3-1,(('Operating Pro Forma'!$N$59-'Operating Pro Forma'!$N$62)/12)*'Debt Service'!$F13),IF($E13&gt;EG$3-1,$H13,0))</f>
        <v>0</v>
      </c>
      <c r="EH13" s="339">
        <f>IF($I13="Percentage of Cash Flow",IF($E13&gt;EH$3-1,(('Operating Pro Forma'!$N$59-'Operating Pro Forma'!$N$62)/12)*'Debt Service'!$F13),IF($E13&gt;EH$3-1,$H13,0))</f>
        <v>0</v>
      </c>
      <c r="EI13" s="339">
        <f>IF($I13="Percentage of Cash Flow",IF($E13&gt;EI$3-1,(('Operating Pro Forma'!$N$59-'Operating Pro Forma'!$N$62)/12)*'Debt Service'!$F13),IF($E13&gt;EI$3-1,$H13,0))</f>
        <v>0</v>
      </c>
      <c r="EJ13" s="339">
        <f>IF($I13="Percentage of Cash Flow",IF($E13&gt;EJ$3-1,(('Operating Pro Forma'!$N$59-'Operating Pro Forma'!$N$62)/12)*'Debt Service'!$F13),IF($E13&gt;EJ$3-1,$H13,0))</f>
        <v>0</v>
      </c>
      <c r="EK13" s="339">
        <f>IF($I13="Percentage of Cash Flow",IF($E13&gt;EK$3-1,(('Operating Pro Forma'!$N$59-'Operating Pro Forma'!$N$62)/12)*'Debt Service'!$F13),IF($E13&gt;EK$3-1,$H13,0))</f>
        <v>0</v>
      </c>
      <c r="EL13" s="338">
        <f t="shared" si="10"/>
        <v>0</v>
      </c>
      <c r="EM13" s="339">
        <f>IF($I13="Percentage of Cash Flow",IF($E13&gt;EM$3-1,(('Operating Pro Forma'!$O$59-'Operating Pro Forma'!$O$62)/12)*'Debt Service'!$F13),IF($E13&gt;EM$3-1,$H13,0))</f>
        <v>0</v>
      </c>
      <c r="EN13" s="339">
        <f>IF($I13="Percentage of Cash Flow",IF($E13&gt;EN$3-1,(('Operating Pro Forma'!$O$59-'Operating Pro Forma'!$O$62)/12)*'Debt Service'!$F13),IF($E13&gt;EN$3-1,$H13,0))</f>
        <v>0</v>
      </c>
      <c r="EO13" s="339">
        <f>IF($I13="Percentage of Cash Flow",IF($E13&gt;EO$3-1,(('Operating Pro Forma'!$O$59-'Operating Pro Forma'!$O$62)/12)*'Debt Service'!$F13),IF($E13&gt;EO$3-1,$H13,0))</f>
        <v>0</v>
      </c>
      <c r="EP13" s="339">
        <f>IF($I13="Percentage of Cash Flow",IF($E13&gt;EP$3-1,(('Operating Pro Forma'!$O$59-'Operating Pro Forma'!$O$62)/12)*'Debt Service'!$F13),IF($E13&gt;EP$3-1,$H13,0))</f>
        <v>0</v>
      </c>
      <c r="EQ13" s="339">
        <f>IF($I13="Percentage of Cash Flow",IF($E13&gt;EQ$3-1,(('Operating Pro Forma'!$O$59-'Operating Pro Forma'!$O$62)/12)*'Debt Service'!$F13),IF($E13&gt;EQ$3-1,$H13,0))</f>
        <v>0</v>
      </c>
      <c r="ER13" s="339">
        <f>IF($I13="Percentage of Cash Flow",IF($E13&gt;ER$3-1,(('Operating Pro Forma'!$O$59-'Operating Pro Forma'!$O$62)/12)*'Debt Service'!$F13),IF($E13&gt;ER$3-1,$H13,0))</f>
        <v>0</v>
      </c>
      <c r="ES13" s="339">
        <f>IF($I13="Percentage of Cash Flow",IF($E13&gt;ES$3-1,(('Operating Pro Forma'!$O$59-'Operating Pro Forma'!$O$62)/12)*'Debt Service'!$F13),IF($E13&gt;ES$3-1,$H13,0))</f>
        <v>0</v>
      </c>
      <c r="ET13" s="339">
        <f>IF($I13="Percentage of Cash Flow",IF($E13&gt;ET$3-1,(('Operating Pro Forma'!$O$59-'Operating Pro Forma'!$O$62)/12)*'Debt Service'!$F13),IF($E13&gt;ET$3-1,$H13,0))</f>
        <v>0</v>
      </c>
      <c r="EU13" s="339">
        <f>IF($I13="Percentage of Cash Flow",IF($E13&gt;EU$3-1,(('Operating Pro Forma'!$O$59-'Operating Pro Forma'!$O$62)/12)*'Debt Service'!$F13),IF($E13&gt;EU$3-1,$H13,0))</f>
        <v>0</v>
      </c>
      <c r="EV13" s="339">
        <f>IF($I13="Percentage of Cash Flow",IF($E13&gt;EV$3-1,(('Operating Pro Forma'!$O$59-'Operating Pro Forma'!$O$62)/12)*'Debt Service'!$F13),IF($E13&gt;EV$3-1,$H13,0))</f>
        <v>0</v>
      </c>
      <c r="EW13" s="339">
        <f>IF($I13="Percentage of Cash Flow",IF($E13&gt;EW$3-1,(('Operating Pro Forma'!$O$59-'Operating Pro Forma'!$O$62)/12)*'Debt Service'!$F13),IF($E13&gt;EW$3-1,$H13,0))</f>
        <v>0</v>
      </c>
      <c r="EX13" s="339">
        <f>IF($I13="Percentage of Cash Flow",IF($E13&gt;EX$3-1,(('Operating Pro Forma'!$O$59-'Operating Pro Forma'!$O$62)/12)*'Debt Service'!$F13),IF($E13&gt;EX$3-1,$H13,0))</f>
        <v>0</v>
      </c>
      <c r="EY13" s="338">
        <f t="shared" si="11"/>
        <v>0</v>
      </c>
      <c r="EZ13" s="339">
        <f>IF($I13="Percentage of Cash Flow",IF($E13&gt;EZ$3-1,(('Operating Pro Forma'!$P$59-'Operating Pro Forma'!$P$62)/12)*'Debt Service'!$F13),IF($E13&gt;EZ$3-1,$H13,0))</f>
        <v>0</v>
      </c>
      <c r="FA13" s="339">
        <f>IF($I13="Percentage of Cash Flow",IF($E13&gt;FA$3-1,(('Operating Pro Forma'!$P$59-'Operating Pro Forma'!$P$62)/12)*'Debt Service'!$F13),IF($E13&gt;FA$3-1,$H13,0))</f>
        <v>0</v>
      </c>
      <c r="FB13" s="339">
        <f>IF($I13="Percentage of Cash Flow",IF($E13&gt;FB$3-1,(('Operating Pro Forma'!$P$59-'Operating Pro Forma'!$P$62)/12)*'Debt Service'!$F13),IF($E13&gt;FB$3-1,$H13,0))</f>
        <v>0</v>
      </c>
      <c r="FC13" s="339">
        <f>IF($I13="Percentage of Cash Flow",IF($E13&gt;FC$3-1,(('Operating Pro Forma'!$P$59-'Operating Pro Forma'!$P$62)/12)*'Debt Service'!$F13),IF($E13&gt;FC$3-1,$H13,0))</f>
        <v>0</v>
      </c>
      <c r="FD13" s="339">
        <f>IF($I13="Percentage of Cash Flow",IF($E13&gt;FD$3-1,(('Operating Pro Forma'!$P$59-'Operating Pro Forma'!$P$62)/12)*'Debt Service'!$F13),IF($E13&gt;FD$3-1,$H13,0))</f>
        <v>0</v>
      </c>
      <c r="FE13" s="339">
        <f>IF($I13="Percentage of Cash Flow",IF($E13&gt;FE$3-1,(('Operating Pro Forma'!$P$59-'Operating Pro Forma'!$P$62)/12)*'Debt Service'!$F13),IF($E13&gt;FE$3-1,$H13,0))</f>
        <v>0</v>
      </c>
      <c r="FF13" s="339">
        <f>IF($I13="Percentage of Cash Flow",IF($E13&gt;FF$3-1,(('Operating Pro Forma'!$P$59-'Operating Pro Forma'!$P$62)/12)*'Debt Service'!$F13),IF($E13&gt;FF$3-1,$H13,0))</f>
        <v>0</v>
      </c>
      <c r="FG13" s="339">
        <f>IF($I13="Percentage of Cash Flow",IF($E13&gt;FG$3-1,(('Operating Pro Forma'!$P$59-'Operating Pro Forma'!$P$62)/12)*'Debt Service'!$F13),IF($E13&gt;FG$3-1,$H13,0))</f>
        <v>0</v>
      </c>
      <c r="FH13" s="339">
        <f>IF($I13="Percentage of Cash Flow",IF($E13&gt;FH$3-1,(('Operating Pro Forma'!$P$59-'Operating Pro Forma'!$P$62)/12)*'Debt Service'!$F13),IF($E13&gt;FH$3-1,$H13,0))</f>
        <v>0</v>
      </c>
      <c r="FI13" s="339">
        <f>IF($I13="Percentage of Cash Flow",IF($E13&gt;FI$3-1,(('Operating Pro Forma'!$P$59-'Operating Pro Forma'!$P$62)/12)*'Debt Service'!$F13),IF($E13&gt;FI$3-1,$H13,0))</f>
        <v>0</v>
      </c>
      <c r="FJ13" s="339">
        <f>IF($I13="Percentage of Cash Flow",IF($E13&gt;FJ$3-1,(('Operating Pro Forma'!$P$59-'Operating Pro Forma'!$P$62)/12)*'Debt Service'!$F13),IF($E13&gt;FJ$3-1,$H13,0))</f>
        <v>0</v>
      </c>
      <c r="FK13" s="339">
        <f>IF($I13="Percentage of Cash Flow",IF($E13&gt;FK$3-1,(('Operating Pro Forma'!$P$59-'Operating Pro Forma'!$P$62)/12)*'Debt Service'!$F13),IF($E13&gt;FK$3-1,$H13,0))</f>
        <v>0</v>
      </c>
      <c r="FL13" s="338">
        <f t="shared" si="12"/>
        <v>0</v>
      </c>
      <c r="FM13" s="339">
        <f>IF($I13="Percentage of Cash Flow",IF($E13&gt;FM$3-1,(('Operating Pro Forma'!$Q$59-'Operating Pro Forma'!$Q$62)/12)*'Debt Service'!$F13),IF($E13&gt;FM$3-1,$H13,0))</f>
        <v>0</v>
      </c>
      <c r="FN13" s="339">
        <f>IF($I13="Percentage of Cash Flow",IF($E13&gt;FN$3-1,(('Operating Pro Forma'!$Q$59-'Operating Pro Forma'!$Q$62)/12)*'Debt Service'!$F13),IF($E13&gt;FN$3-1,$H13,0))</f>
        <v>0</v>
      </c>
      <c r="FO13" s="339">
        <f>IF($I13="Percentage of Cash Flow",IF($E13&gt;FO$3-1,(('Operating Pro Forma'!$Q$59-'Operating Pro Forma'!$Q$62)/12)*'Debt Service'!$F13),IF($E13&gt;FO$3-1,$H13,0))</f>
        <v>0</v>
      </c>
      <c r="FP13" s="339">
        <f>IF($I13="Percentage of Cash Flow",IF($E13&gt;FP$3-1,(('Operating Pro Forma'!$Q$59-'Operating Pro Forma'!$Q$62)/12)*'Debt Service'!$F13),IF($E13&gt;FP$3-1,$H13,0))</f>
        <v>0</v>
      </c>
      <c r="FQ13" s="339">
        <f>IF($I13="Percentage of Cash Flow",IF($E13&gt;FQ$3-1,(('Operating Pro Forma'!$Q$59-'Operating Pro Forma'!$Q$62)/12)*'Debt Service'!$F13),IF($E13&gt;FQ$3-1,$H13,0))</f>
        <v>0</v>
      </c>
      <c r="FR13" s="339">
        <f>IF($I13="Percentage of Cash Flow",IF($E13&gt;FR$3-1,(('Operating Pro Forma'!$Q$59-'Operating Pro Forma'!$Q$62)/12)*'Debt Service'!$F13),IF($E13&gt;FR$3-1,$H13,0))</f>
        <v>0</v>
      </c>
      <c r="FS13" s="339">
        <f>IF($I13="Percentage of Cash Flow",IF($E13&gt;FS$3-1,(('Operating Pro Forma'!$Q$59-'Operating Pro Forma'!$Q$62)/12)*'Debt Service'!$F13),IF($E13&gt;FS$3-1,$H13,0))</f>
        <v>0</v>
      </c>
      <c r="FT13" s="339">
        <f>IF($I13="Percentage of Cash Flow",IF($E13&gt;FT$3-1,(('Operating Pro Forma'!$Q$59-'Operating Pro Forma'!$Q$62)/12)*'Debt Service'!$F13),IF($E13&gt;FT$3-1,$H13,0))</f>
        <v>0</v>
      </c>
      <c r="FU13" s="339">
        <f>IF($I13="Percentage of Cash Flow",IF($E13&gt;FU$3-1,(('Operating Pro Forma'!$Q$59-'Operating Pro Forma'!$Q$62)/12)*'Debt Service'!$F13),IF($E13&gt;FU$3-1,$H13,0))</f>
        <v>0</v>
      </c>
      <c r="FV13" s="339">
        <f>IF($I13="Percentage of Cash Flow",IF($E13&gt;FV$3-1,(('Operating Pro Forma'!$Q$59-'Operating Pro Forma'!$Q$62)/12)*'Debt Service'!$F13),IF($E13&gt;FV$3-1,$H13,0))</f>
        <v>0</v>
      </c>
      <c r="FW13" s="339">
        <f>IF($I13="Percentage of Cash Flow",IF($E13&gt;FW$3-1,(('Operating Pro Forma'!$Q$59-'Operating Pro Forma'!$Q$62)/12)*'Debt Service'!$F13),IF($E13&gt;FW$3-1,$H13,0))</f>
        <v>0</v>
      </c>
      <c r="FX13" s="339">
        <f>IF($I13="Percentage of Cash Flow",IF($E13&gt;FX$3-1,(('Operating Pro Forma'!$Q$59-'Operating Pro Forma'!$Q$62)/12)*'Debt Service'!$F13),IF($E13&gt;FX$3-1,$H13,0))</f>
        <v>0</v>
      </c>
      <c r="FY13" s="338">
        <f t="shared" si="13"/>
        <v>0</v>
      </c>
      <c r="FZ13" s="339">
        <f>IF($I13="Percentage of Cash Flow",IF($E13&gt;FZ$3-1,(('Operating Pro Forma'!$R$59-'Operating Pro Forma'!$R$62)/12)*'Debt Service'!$F13),IF($E13&gt;FZ$3-1,$H13,0))</f>
        <v>0</v>
      </c>
      <c r="GA13" s="339">
        <f>IF($I13="Percentage of Cash Flow",IF($E13&gt;GA$3-1,(('Operating Pro Forma'!$R$59-'Operating Pro Forma'!$R$62)/12)*'Debt Service'!$F13),IF($E13&gt;GA$3-1,$H13,0))</f>
        <v>0</v>
      </c>
      <c r="GB13" s="339">
        <f>IF($I13="Percentage of Cash Flow",IF($E13&gt;GB$3-1,(('Operating Pro Forma'!$R$59-'Operating Pro Forma'!$R$62)/12)*'Debt Service'!$F13),IF($E13&gt;GB$3-1,$H13,0))</f>
        <v>0</v>
      </c>
      <c r="GC13" s="339">
        <f>IF($I13="Percentage of Cash Flow",IF($E13&gt;GC$3-1,(('Operating Pro Forma'!$R$59-'Operating Pro Forma'!$R$62)/12)*'Debt Service'!$F13),IF($E13&gt;GC$3-1,$H13,0))</f>
        <v>0</v>
      </c>
      <c r="GD13" s="339">
        <f>IF($I13="Percentage of Cash Flow",IF($E13&gt;GD$3-1,(('Operating Pro Forma'!$R$59-'Operating Pro Forma'!$R$62)/12)*'Debt Service'!$F13),IF($E13&gt;GD$3-1,$H13,0))</f>
        <v>0</v>
      </c>
      <c r="GE13" s="339">
        <f>IF($I13="Percentage of Cash Flow",IF($E13&gt;GE$3-1,(('Operating Pro Forma'!$R$59-'Operating Pro Forma'!$R$62)/12)*'Debt Service'!$F13),IF($E13&gt;GE$3-1,$H13,0))</f>
        <v>0</v>
      </c>
      <c r="GF13" s="339">
        <f>IF($I13="Percentage of Cash Flow",IF($E13&gt;GF$3-1,(('Operating Pro Forma'!$R$59-'Operating Pro Forma'!$R$62)/12)*'Debt Service'!$F13),IF($E13&gt;GF$3-1,$H13,0))</f>
        <v>0</v>
      </c>
      <c r="GG13" s="339">
        <f>IF($I13="Percentage of Cash Flow",IF($E13&gt;GG$3-1,(('Operating Pro Forma'!$R$59-'Operating Pro Forma'!$R$62)/12)*'Debt Service'!$F13),IF($E13&gt;GG$3-1,$H13,0))</f>
        <v>0</v>
      </c>
      <c r="GH13" s="339">
        <f>IF($I13="Percentage of Cash Flow",IF($E13&gt;GH$3-1,(('Operating Pro Forma'!$R$59-'Operating Pro Forma'!$R$62)/12)*'Debt Service'!$F13),IF($E13&gt;GH$3-1,$H13,0))</f>
        <v>0</v>
      </c>
      <c r="GI13" s="339">
        <f>IF($I13="Percentage of Cash Flow",IF($E13&gt;GI$3-1,(('Operating Pro Forma'!$R$59-'Operating Pro Forma'!$R$62)/12)*'Debt Service'!$F13),IF($E13&gt;GI$3-1,$H13,0))</f>
        <v>0</v>
      </c>
      <c r="GJ13" s="339">
        <f>IF($I13="Percentage of Cash Flow",IF($E13&gt;GJ$3-1,(('Operating Pro Forma'!$R$59-'Operating Pro Forma'!$R$62)/12)*'Debt Service'!$F13),IF($E13&gt;GJ$3-1,$H13,0))</f>
        <v>0</v>
      </c>
      <c r="GK13" s="339">
        <f>IF($I13="Percentage of Cash Flow",IF($E13&gt;GK$3-1,(('Operating Pro Forma'!$R$59-'Operating Pro Forma'!$R$62)/12)*'Debt Service'!$F13),IF($E13&gt;GK$3-1,$H13,0))</f>
        <v>0</v>
      </c>
      <c r="GL13" s="338">
        <f t="shared" si="14"/>
        <v>0</v>
      </c>
      <c r="GM13" s="339">
        <f>IF($I13="Percentage of Cash Flow",IF($E13&gt;GM$3-1,(('Operating Pro Forma'!$S$59-'Operating Pro Forma'!$S$62)/12)*'Debt Service'!$F13),IF($E13&gt;GM$3-1,$H13,0))</f>
        <v>0</v>
      </c>
      <c r="GN13" s="339">
        <f>IF($I13="Percentage of Cash Flow",IF($E13&gt;GN$3-1,(('Operating Pro Forma'!$S$59-'Operating Pro Forma'!$S$62)/12)*'Debt Service'!$F13),IF($E13&gt;GN$3-1,$H13,0))</f>
        <v>0</v>
      </c>
      <c r="GO13" s="339">
        <f>IF($I13="Percentage of Cash Flow",IF($E13&gt;GO$3-1,(('Operating Pro Forma'!$S$59-'Operating Pro Forma'!$S$62)/12)*'Debt Service'!$F13),IF($E13&gt;GO$3-1,$H13,0))</f>
        <v>0</v>
      </c>
      <c r="GP13" s="339">
        <f>IF($I13="Percentage of Cash Flow",IF($E13&gt;GP$3-1,(('Operating Pro Forma'!$S$59-'Operating Pro Forma'!$S$62)/12)*'Debt Service'!$F13),IF($E13&gt;GP$3-1,$H13,0))</f>
        <v>0</v>
      </c>
      <c r="GQ13" s="339">
        <f>IF($I13="Percentage of Cash Flow",IF($E13&gt;GQ$3-1,(('Operating Pro Forma'!$S$59-'Operating Pro Forma'!$S$62)/12)*'Debt Service'!$F13),IF($E13&gt;GQ$3-1,$H13,0))</f>
        <v>0</v>
      </c>
      <c r="GR13" s="339">
        <f>IF($I13="Percentage of Cash Flow",IF($E13&gt;GR$3-1,(('Operating Pro Forma'!$S$59-'Operating Pro Forma'!$S$62)/12)*'Debt Service'!$F13),IF($E13&gt;GR$3-1,$H13,0))</f>
        <v>0</v>
      </c>
      <c r="GS13" s="339">
        <f>IF($I13="Percentage of Cash Flow",IF($E13&gt;GS$3-1,(('Operating Pro Forma'!$S$59-'Operating Pro Forma'!$S$62)/12)*'Debt Service'!$F13),IF($E13&gt;GS$3-1,$H13,0))</f>
        <v>0</v>
      </c>
      <c r="GT13" s="339">
        <f>IF($I13="Percentage of Cash Flow",IF($E13&gt;GT$3-1,(('Operating Pro Forma'!$S$59-'Operating Pro Forma'!$S$62)/12)*'Debt Service'!$F13),IF($E13&gt;GT$3-1,$H13,0))</f>
        <v>0</v>
      </c>
      <c r="GU13" s="339">
        <f>IF($I13="Percentage of Cash Flow",IF($E13&gt;GU$3-1,(('Operating Pro Forma'!$S$59-'Operating Pro Forma'!$S$62)/12)*'Debt Service'!$F13),IF($E13&gt;GU$3-1,$H13,0))</f>
        <v>0</v>
      </c>
      <c r="GV13" s="339">
        <f>IF($I13="Percentage of Cash Flow",IF($E13&gt;GV$3-1,(('Operating Pro Forma'!$S$59-'Operating Pro Forma'!$S$62)/12)*'Debt Service'!$F13),IF($E13&gt;GV$3-1,$H13,0))</f>
        <v>0</v>
      </c>
      <c r="GW13" s="339">
        <f>IF($I13="Percentage of Cash Flow",IF($E13&gt;GW$3-1,(('Operating Pro Forma'!$S$59-'Operating Pro Forma'!$S$62)/12)*'Debt Service'!$F13),IF($E13&gt;GW$3-1,$H13,0))</f>
        <v>0</v>
      </c>
      <c r="GX13" s="339">
        <f>IF($I13="Percentage of Cash Flow",IF($E13&gt;GX$3-1,(('Operating Pro Forma'!$S$59-'Operating Pro Forma'!$S$62)/12)*'Debt Service'!$F13),IF($E13&gt;GX$3-1,$H13,0))</f>
        <v>0</v>
      </c>
      <c r="GY13" s="338">
        <f t="shared" si="15"/>
        <v>0</v>
      </c>
      <c r="GZ13" s="339">
        <f>IF($I13="Percentage of Cash Flow",IF($E13&gt;GZ$3-1,(('Operating Pro Forma'!$T$59-'Operating Pro Forma'!$T$62)/12)*'Debt Service'!$F13),IF($E13&gt;GZ$3-1,$H13,0))</f>
        <v>0</v>
      </c>
      <c r="HA13" s="339">
        <f>IF($I13="Percentage of Cash Flow",IF($E13&gt;HA$3-1,(('Operating Pro Forma'!$T$59-'Operating Pro Forma'!$T$62)/12)*'Debt Service'!$F13),IF($E13&gt;HA$3-1,$H13,0))</f>
        <v>0</v>
      </c>
      <c r="HB13" s="339">
        <f>IF($I13="Percentage of Cash Flow",IF($E13&gt;HB$3-1,(('Operating Pro Forma'!$T$59-'Operating Pro Forma'!$T$62)/12)*'Debt Service'!$F13),IF($E13&gt;HB$3-1,$H13,0))</f>
        <v>0</v>
      </c>
      <c r="HC13" s="339">
        <f>IF($I13="Percentage of Cash Flow",IF($E13&gt;HC$3-1,(('Operating Pro Forma'!$T$59-'Operating Pro Forma'!$T$62)/12)*'Debt Service'!$F13),IF($E13&gt;HC$3-1,$H13,0))</f>
        <v>0</v>
      </c>
      <c r="HD13" s="339">
        <f>IF($I13="Percentage of Cash Flow",IF($E13&gt;HD$3-1,(('Operating Pro Forma'!$T$59-'Operating Pro Forma'!$T$62)/12)*'Debt Service'!$F13),IF($E13&gt;HD$3-1,$H13,0))</f>
        <v>0</v>
      </c>
      <c r="HE13" s="339">
        <f>IF($I13="Percentage of Cash Flow",IF($E13&gt;HE$3-1,(('Operating Pro Forma'!$T$59-'Operating Pro Forma'!$T$62)/12)*'Debt Service'!$F13),IF($E13&gt;HE$3-1,$H13,0))</f>
        <v>0</v>
      </c>
      <c r="HF13" s="339">
        <f>IF($I13="Percentage of Cash Flow",IF($E13&gt;HF$3-1,(('Operating Pro Forma'!$T$59-'Operating Pro Forma'!$T$62)/12)*'Debt Service'!$F13),IF($E13&gt;HF$3-1,$H13,0))</f>
        <v>0</v>
      </c>
      <c r="HG13" s="339">
        <f>IF($I13="Percentage of Cash Flow",IF($E13&gt;HG$3-1,(('Operating Pro Forma'!$T$59-'Operating Pro Forma'!$T$62)/12)*'Debt Service'!$F13),IF($E13&gt;HG$3-1,$H13,0))</f>
        <v>0</v>
      </c>
      <c r="HH13" s="339">
        <f>IF($I13="Percentage of Cash Flow",IF($E13&gt;HH$3-1,(('Operating Pro Forma'!$T$59-'Operating Pro Forma'!$T$62)/12)*'Debt Service'!$F13),IF($E13&gt;HH$3-1,$H13,0))</f>
        <v>0</v>
      </c>
      <c r="HI13" s="339">
        <f>IF($I13="Percentage of Cash Flow",IF($E13&gt;HI$3-1,(('Operating Pro Forma'!$T$59-'Operating Pro Forma'!$T$62)/12)*'Debt Service'!$F13),IF($E13&gt;HI$3-1,$H13,0))</f>
        <v>0</v>
      </c>
      <c r="HJ13" s="339">
        <f>IF($I13="Percentage of Cash Flow",IF($E13&gt;HJ$3-1,(('Operating Pro Forma'!$T$59-'Operating Pro Forma'!$T$62)/12)*'Debt Service'!$F13),IF($E13&gt;HJ$3-1,$H13,0))</f>
        <v>0</v>
      </c>
      <c r="HK13" s="339">
        <f>IF($I13="Percentage of Cash Flow",IF($E13&gt;HK$3-1,(('Operating Pro Forma'!$T$59-'Operating Pro Forma'!$T$62)/12)*'Debt Service'!$F13),IF($E13&gt;HK$3-1,$H13,0))</f>
        <v>0</v>
      </c>
      <c r="HL13" s="338">
        <f t="shared" si="16"/>
        <v>0</v>
      </c>
      <c r="HM13" s="339">
        <f>IF($I13="Percentage of Cash Flow",IF($E13&gt;HM$3-1,(('Operating Pro Forma'!$U$59-'Operating Pro Forma'!$U$62)/12)*'Debt Service'!$F13),IF($E13&gt;HM$3-1,$H13,0))</f>
        <v>0</v>
      </c>
      <c r="HN13" s="339">
        <f>IF($I13="Percentage of Cash Flow",IF($E13&gt;HN$3-1,(('Operating Pro Forma'!$U$59-'Operating Pro Forma'!$U$62)/12)*'Debt Service'!$F13),IF($E13&gt;HN$3-1,$H13,0))</f>
        <v>0</v>
      </c>
      <c r="HO13" s="339">
        <f>IF($I13="Percentage of Cash Flow",IF($E13&gt;HO$3-1,(('Operating Pro Forma'!$U$59-'Operating Pro Forma'!$U$62)/12)*'Debt Service'!$F13),IF($E13&gt;HO$3-1,$H13,0))</f>
        <v>0</v>
      </c>
      <c r="HP13" s="339">
        <f>IF($I13="Percentage of Cash Flow",IF($E13&gt;HP$3-1,(('Operating Pro Forma'!$U$59-'Operating Pro Forma'!$U$62)/12)*'Debt Service'!$F13),IF($E13&gt;HP$3-1,$H13,0))</f>
        <v>0</v>
      </c>
      <c r="HQ13" s="339">
        <f>IF($I13="Percentage of Cash Flow",IF($E13&gt;HQ$3-1,(('Operating Pro Forma'!$U$59-'Operating Pro Forma'!$U$62)/12)*'Debt Service'!$F13),IF($E13&gt;HQ$3-1,$H13,0))</f>
        <v>0</v>
      </c>
      <c r="HR13" s="339">
        <f>IF($I13="Percentage of Cash Flow",IF($E13&gt;HR$3-1,(('Operating Pro Forma'!$U$59-'Operating Pro Forma'!$U$62)/12)*'Debt Service'!$F13),IF($E13&gt;HR$3-1,$H13,0))</f>
        <v>0</v>
      </c>
      <c r="HS13" s="339">
        <f>IF($I13="Percentage of Cash Flow",IF($E13&gt;HS$3-1,(('Operating Pro Forma'!$U$59-'Operating Pro Forma'!$U$62)/12)*'Debt Service'!$F13),IF($E13&gt;HS$3-1,$H13,0))</f>
        <v>0</v>
      </c>
      <c r="HT13" s="339">
        <f>IF($I13="Percentage of Cash Flow",IF($E13&gt;HT$3-1,(('Operating Pro Forma'!$U$59-'Operating Pro Forma'!$U$62)/12)*'Debt Service'!$F13),IF($E13&gt;HT$3-1,$H13,0))</f>
        <v>0</v>
      </c>
      <c r="HU13" s="339">
        <f>IF($I13="Percentage of Cash Flow",IF($E13&gt;HU$3-1,(('Operating Pro Forma'!$U$59-'Operating Pro Forma'!$U$62)/12)*'Debt Service'!$F13),IF($E13&gt;HU$3-1,$H13,0))</f>
        <v>0</v>
      </c>
      <c r="HV13" s="339">
        <f>IF($I13="Percentage of Cash Flow",IF($E13&gt;HV$3-1,(('Operating Pro Forma'!$U$59-'Operating Pro Forma'!$U$62)/12)*'Debt Service'!$F13),IF($E13&gt;HV$3-1,$H13,0))</f>
        <v>0</v>
      </c>
      <c r="HW13" s="339">
        <f>IF($I13="Percentage of Cash Flow",IF($E13&gt;HW$3-1,(('Operating Pro Forma'!$U$59-'Operating Pro Forma'!$U$62)/12)*'Debt Service'!$F13),IF($E13&gt;HW$3-1,$H13,0))</f>
        <v>0</v>
      </c>
      <c r="HX13" s="339">
        <f>IF($I13="Percentage of Cash Flow",IF($E13&gt;HX$3-1,(('Operating Pro Forma'!$U$59-'Operating Pro Forma'!$U$62)/12)*'Debt Service'!$F13),IF($E13&gt;HX$3-1,$H13,0))</f>
        <v>0</v>
      </c>
      <c r="HY13" s="338">
        <f t="shared" si="17"/>
        <v>0</v>
      </c>
      <c r="HZ13" s="339">
        <f>IF($I13="Percentage of Cash Flow",IF($E13&gt;HZ$3-1,(('Operating Pro Forma'!$V$59-'Operating Pro Forma'!$V$62)/12)*'Debt Service'!$F13),IF($E13&gt;HZ$3-1,$H13,0))</f>
        <v>0</v>
      </c>
      <c r="IA13" s="339">
        <f>IF($I13="Percentage of Cash Flow",IF($E13&gt;IA$3-1,(('Operating Pro Forma'!$V$59-'Operating Pro Forma'!$V$62)/12)*'Debt Service'!$F13),IF($E13&gt;IA$3-1,$H13,0))</f>
        <v>0</v>
      </c>
      <c r="IB13" s="339">
        <f>IF($I13="Percentage of Cash Flow",IF($E13&gt;IB$3-1,(('Operating Pro Forma'!$V$59-'Operating Pro Forma'!$V$62)/12)*'Debt Service'!$F13),IF($E13&gt;IB$3-1,$H13,0))</f>
        <v>0</v>
      </c>
      <c r="IC13" s="339">
        <f>IF($I13="Percentage of Cash Flow",IF($E13&gt;IC$3-1,(('Operating Pro Forma'!$V$59-'Operating Pro Forma'!$V$62)/12)*'Debt Service'!$F13),IF($E13&gt;IC$3-1,$H13,0))</f>
        <v>0</v>
      </c>
      <c r="ID13" s="339">
        <f>IF($I13="Percentage of Cash Flow",IF($E13&gt;ID$3-1,(('Operating Pro Forma'!$V$59-'Operating Pro Forma'!$V$62)/12)*'Debt Service'!$F13),IF($E13&gt;ID$3-1,$H13,0))</f>
        <v>0</v>
      </c>
      <c r="IE13" s="339">
        <f>IF($I13="Percentage of Cash Flow",IF($E13&gt;IE$3-1,(('Operating Pro Forma'!$V$59-'Operating Pro Forma'!$V$62)/12)*'Debt Service'!$F13),IF($E13&gt;IE$3-1,$H13,0))</f>
        <v>0</v>
      </c>
      <c r="IF13" s="339">
        <f>IF($I13="Percentage of Cash Flow",IF($E13&gt;IF$3-1,(('Operating Pro Forma'!$V$59-'Operating Pro Forma'!$V$62)/12)*'Debt Service'!$F13),IF($E13&gt;IF$3-1,$H13,0))</f>
        <v>0</v>
      </c>
      <c r="IG13" s="339">
        <f>IF($I13="Percentage of Cash Flow",IF($E13&gt;IG$3-1,(('Operating Pro Forma'!$V$59-'Operating Pro Forma'!$V$62)/12)*'Debt Service'!$F13),IF($E13&gt;IG$3-1,$H13,0))</f>
        <v>0</v>
      </c>
      <c r="IH13" s="339">
        <f>IF($I13="Percentage of Cash Flow",IF($E13&gt;IH$3-1,(('Operating Pro Forma'!$V$59-'Operating Pro Forma'!$V$62)/12)*'Debt Service'!$F13),IF($E13&gt;IH$3-1,$H13,0))</f>
        <v>0</v>
      </c>
      <c r="II13" s="339">
        <f>IF($I13="Percentage of Cash Flow",IF($E13&gt;II$3-1,(('Operating Pro Forma'!$V$59-'Operating Pro Forma'!$V$62)/12)*'Debt Service'!$F13),IF($E13&gt;II$3-1,$H13,0))</f>
        <v>0</v>
      </c>
      <c r="IJ13" s="339">
        <f>IF($I13="Percentage of Cash Flow",IF($E13&gt;IJ$3-1,(('Operating Pro Forma'!$V$59-'Operating Pro Forma'!$V$62)/12)*'Debt Service'!$F13),IF($E13&gt;IJ$3-1,$H13,0))</f>
        <v>0</v>
      </c>
      <c r="IK13" s="339">
        <f>IF($I13="Percentage of Cash Flow",IF($E13&gt;IK$3-1,(('Operating Pro Forma'!$V$59-'Operating Pro Forma'!$V$62)/12)*'Debt Service'!$F13),IF($E13&gt;IK$3-1,$H13,0))</f>
        <v>0</v>
      </c>
      <c r="IL13" s="338">
        <f t="shared" si="18"/>
        <v>0</v>
      </c>
      <c r="IM13" s="339">
        <f>IF($I13="Percentage of Cash Flow",IF($E13&gt;IM$3-1,(('Operating Pro Forma'!$W$59-'Operating Pro Forma'!$W$62)/12)*'Debt Service'!$F$4),IF($E13&gt;IM$3-1,$H13,0))</f>
        <v>0</v>
      </c>
      <c r="IN13" s="339">
        <f>IF($I13="Percentage of Cash Flow",IF($E13&gt;IN$3-1,(('Operating Pro Forma'!$W$59-'Operating Pro Forma'!$W$62)/12)*'Debt Service'!$F$4),IF($E13&gt;IN$3-1,$H13,0))</f>
        <v>0</v>
      </c>
      <c r="IO13" s="339">
        <f>IF($I13="Percentage of Cash Flow",IF($E13&gt;IO$3-1,(('Operating Pro Forma'!$W$59-'Operating Pro Forma'!$W$62)/12)*'Debt Service'!$F$4),IF($E13&gt;IO$3-1,$H13,0))</f>
        <v>0</v>
      </c>
      <c r="IP13" s="339">
        <f>IF($I13="Percentage of Cash Flow",IF($E13&gt;IP$3-1,(('Operating Pro Forma'!$W$59-'Operating Pro Forma'!$W$62)/12)*'Debt Service'!$F$4),IF($E13&gt;IP$3-1,$H13,0))</f>
        <v>0</v>
      </c>
      <c r="IQ13" s="339">
        <f>IF($I13="Percentage of Cash Flow",IF($E13&gt;IQ$3-1,(('Operating Pro Forma'!$W$59-'Operating Pro Forma'!$W$62)/12)*'Debt Service'!$F$4),IF($E13&gt;IQ$3-1,$H13,0))</f>
        <v>0</v>
      </c>
      <c r="IR13" s="339">
        <f>IF($I13="Percentage of Cash Flow",IF($E13&gt;IR$3-1,(('Operating Pro Forma'!$W$59-'Operating Pro Forma'!$W$62)/12)*'Debt Service'!$F$4),IF($E13&gt;IR$3-1,$H13,0))</f>
        <v>0</v>
      </c>
      <c r="IS13" s="339">
        <f>IF($I13="Percentage of Cash Flow",IF($E13&gt;IS$3-1,(('Operating Pro Forma'!$W$59-'Operating Pro Forma'!$W$62)/12)*'Debt Service'!$F$4),IF($E13&gt;IS$3-1,$H13,0))</f>
        <v>0</v>
      </c>
      <c r="IT13" s="339">
        <f>IF($I13="Percentage of Cash Flow",IF($E13&gt;IT$3-1,(('Operating Pro Forma'!$W$59-'Operating Pro Forma'!$W$62)/12)*'Debt Service'!$F$4),IF($E13&gt;IT$3-1,$H13,0))</f>
        <v>0</v>
      </c>
      <c r="IU13" s="339">
        <f>IF($I13="Percentage of Cash Flow",IF($E13&gt;IU$3-1,(('Operating Pro Forma'!$W$59-'Operating Pro Forma'!$W$62)/12)*'Debt Service'!$F$4),IF($E13&gt;IU$3-1,$H13,0))</f>
        <v>0</v>
      </c>
      <c r="IV13" s="339">
        <f>IF($I13="Percentage of Cash Flow",IF($E13&gt;IV$3-1,(('Operating Pro Forma'!$W$59-'Operating Pro Forma'!$W$62)/12)*'Debt Service'!$F$4),IF($E13&gt;IV$3-1,$H13,0))</f>
        <v>0</v>
      </c>
      <c r="IW13" s="339">
        <f>IF($I13="Percentage of Cash Flow",IF($E13&gt;IW$3-1,(('Operating Pro Forma'!$W$59-'Operating Pro Forma'!$W$62)/12)*'Debt Service'!$F$4),IF($E13&gt;IW$3-1,$H13,0))</f>
        <v>0</v>
      </c>
      <c r="IX13" s="339">
        <f>IF($I13="Percentage of Cash Flow",IF($E13&gt;IX$3-1,(('Operating Pro Forma'!$W$59-'Operating Pro Forma'!$W$62)/12)*'Debt Service'!$F$4),IF($E13&gt;IX$3-1,$H13,0))</f>
        <v>0</v>
      </c>
      <c r="IY13" s="338">
        <f t="shared" si="19"/>
        <v>0</v>
      </c>
      <c r="IZ13" s="339">
        <f>IF($I13="Percentage of Cash Flow",IF($E13&gt;IZ$3-1,(('Operating Pro Forma'!$X$59-'Operating Pro Forma'!$X$62)/12)*'Debt Service'!$F13),IF($E13&gt;IZ$3-1,$H13,0))</f>
        <v>0</v>
      </c>
      <c r="JA13" s="339">
        <f>IF($I13="Percentage of Cash Flow",IF($E13&gt;JA$3-1,(('Operating Pro Forma'!$X$59-'Operating Pro Forma'!$X$62)/12)*'Debt Service'!$F13),IF($E13&gt;JA$3-1,$H13,0))</f>
        <v>0</v>
      </c>
      <c r="JB13" s="339">
        <f>IF($I13="Percentage of Cash Flow",IF($E13&gt;JB$3-1,(('Operating Pro Forma'!$X$59-'Operating Pro Forma'!$X$62)/12)*'Debt Service'!$F13),IF($E13&gt;JB$3-1,$H13,0))</f>
        <v>0</v>
      </c>
      <c r="JC13" s="339">
        <f>IF($I13="Percentage of Cash Flow",IF($E13&gt;JC$3-1,(('Operating Pro Forma'!$X$59-'Operating Pro Forma'!$X$62)/12)*'Debt Service'!$F13),IF($E13&gt;JC$3-1,$H13,0))</f>
        <v>0</v>
      </c>
      <c r="JD13" s="339">
        <f>IF($I13="Percentage of Cash Flow",IF($E13&gt;JD$3-1,(('Operating Pro Forma'!$X$59-'Operating Pro Forma'!$X$62)/12)*'Debt Service'!$F13),IF($E13&gt;JD$3-1,$H13,0))</f>
        <v>0</v>
      </c>
      <c r="JE13" s="339">
        <f>IF($I13="Percentage of Cash Flow",IF($E13&gt;JE$3-1,(('Operating Pro Forma'!$X$59-'Operating Pro Forma'!$X$62)/12)*'Debt Service'!$F13),IF($E13&gt;JE$3-1,$H13,0))</f>
        <v>0</v>
      </c>
      <c r="JF13" s="339">
        <f>IF($I13="Percentage of Cash Flow",IF($E13&gt;JF$3-1,(('Operating Pro Forma'!$X$59-'Operating Pro Forma'!$X$62)/12)*'Debt Service'!$F13),IF($E13&gt;JF$3-1,$H13,0))</f>
        <v>0</v>
      </c>
      <c r="JG13" s="339">
        <f>IF($I13="Percentage of Cash Flow",IF($E13&gt;JG$3-1,(('Operating Pro Forma'!$X$59-'Operating Pro Forma'!$X$62)/12)*'Debt Service'!$F13),IF($E13&gt;JG$3-1,$H13,0))</f>
        <v>0</v>
      </c>
      <c r="JH13" s="339">
        <f>IF($I13="Percentage of Cash Flow",IF($E13&gt;JH$3-1,(('Operating Pro Forma'!$X$59-'Operating Pro Forma'!$X$62)/12)*'Debt Service'!$F13),IF($E13&gt;JH$3-1,$H13,0))</f>
        <v>0</v>
      </c>
      <c r="JI13" s="339">
        <f>IF($I13="Percentage of Cash Flow",IF($E13&gt;JI$3-1,(('Operating Pro Forma'!$X$59-'Operating Pro Forma'!$X$62)/12)*'Debt Service'!$F13),IF($E13&gt;JI$3-1,$H13,0))</f>
        <v>0</v>
      </c>
      <c r="JJ13" s="339">
        <f>IF($I13="Percentage of Cash Flow",IF($E13&gt;JJ$3-1,(('Operating Pro Forma'!$X$59-'Operating Pro Forma'!$X$62)/12)*'Debt Service'!$F13),IF($E13&gt;JJ$3-1,$H13,0))</f>
        <v>0</v>
      </c>
      <c r="JK13" s="339">
        <f>IF($I13="Percentage of Cash Flow",IF($E13&gt;JK$3-1,(('Operating Pro Forma'!$X$59-'Operating Pro Forma'!$X$62)/12)*'Debt Service'!$F13),IF($E13&gt;JK$3-1,$H13,0))</f>
        <v>0</v>
      </c>
      <c r="JL13" s="338">
        <f t="shared" si="20"/>
        <v>0</v>
      </c>
      <c r="JM13" s="339">
        <f>IF($I13="Percentage of Cash Flow",IF($E13&gt;JM$3-1,(('Operating Pro Forma'!$Y$59-'Operating Pro Forma'!$Y$62)/12)*'Debt Service'!$F13),IF($E13&gt;JM$3-1,$H13,0))</f>
        <v>0</v>
      </c>
      <c r="JN13" s="339">
        <f>IF($I13="Percentage of Cash Flow",IF($E13&gt;JN$3-1,(('Operating Pro Forma'!$Y$59-'Operating Pro Forma'!$Y$62)/12)*'Debt Service'!$F13),IF($E13&gt;JN$3-1,$H13,0))</f>
        <v>0</v>
      </c>
      <c r="JO13" s="339">
        <f>IF($I13="Percentage of Cash Flow",IF($E13&gt;JO$3-1,(('Operating Pro Forma'!$Y$59-'Operating Pro Forma'!$Y$62)/12)*'Debt Service'!$F13),IF($E13&gt;JO$3-1,$H13,0))</f>
        <v>0</v>
      </c>
      <c r="JP13" s="339">
        <f>IF($I13="Percentage of Cash Flow",IF($E13&gt;JP$3-1,(('Operating Pro Forma'!$Y$59-'Operating Pro Forma'!$Y$62)/12)*'Debt Service'!$F13),IF($E13&gt;JP$3-1,$H13,0))</f>
        <v>0</v>
      </c>
      <c r="JQ13" s="339">
        <f>IF($I13="Percentage of Cash Flow",IF($E13&gt;JQ$3-1,(('Operating Pro Forma'!$Y$59-'Operating Pro Forma'!$Y$62)/12)*'Debt Service'!$F13),IF($E13&gt;JQ$3-1,$H13,0))</f>
        <v>0</v>
      </c>
      <c r="JR13" s="339">
        <f>IF($I13="Percentage of Cash Flow",IF($E13&gt;JR$3-1,(('Operating Pro Forma'!$Y$59-'Operating Pro Forma'!$Y$62)/12)*'Debt Service'!$F13),IF($E13&gt;JR$3-1,$H13,0))</f>
        <v>0</v>
      </c>
      <c r="JS13" s="339">
        <f>IF($I13="Percentage of Cash Flow",IF($E13&gt;JS$3-1,(('Operating Pro Forma'!$Y$59-'Operating Pro Forma'!$Y$62)/12)*'Debt Service'!$F13),IF($E13&gt;JS$3-1,$H13,0))</f>
        <v>0</v>
      </c>
      <c r="JT13" s="339">
        <f>IF($I13="Percentage of Cash Flow",IF($E13&gt;JT$3-1,(('Operating Pro Forma'!$Y$59-'Operating Pro Forma'!$Y$62)/12)*'Debt Service'!$F13),IF($E13&gt;JT$3-1,$H13,0))</f>
        <v>0</v>
      </c>
      <c r="JU13" s="339">
        <f>IF($I13="Percentage of Cash Flow",IF($E13&gt;JU$3-1,(('Operating Pro Forma'!$Y$59-'Operating Pro Forma'!$Y$62)/12)*'Debt Service'!$F13),IF($E13&gt;JU$3-1,$H13,0))</f>
        <v>0</v>
      </c>
      <c r="JV13" s="339">
        <f>IF($I13="Percentage of Cash Flow",IF($E13&gt;JV$3-1,(('Operating Pro Forma'!$Y$59-'Operating Pro Forma'!$Y$62)/12)*'Debt Service'!$F13),IF($E13&gt;JV$3-1,$H13,0))</f>
        <v>0</v>
      </c>
      <c r="JW13" s="339">
        <f>IF($I13="Percentage of Cash Flow",IF($E13&gt;JW$3-1,(('Operating Pro Forma'!$Y$59-'Operating Pro Forma'!$Y$62)/12)*'Debt Service'!$F13),IF($E13&gt;JW$3-1,$H13,0))</f>
        <v>0</v>
      </c>
      <c r="JX13" s="339">
        <f>IF($I13="Percentage of Cash Flow",IF($E13&gt;JX$3-1,(('Operating Pro Forma'!$Y$59-'Operating Pro Forma'!$Y$62)/12)*'Debt Service'!$F13),IF($E13&gt;JX$3-1,$H13,0))</f>
        <v>0</v>
      </c>
      <c r="JY13" s="338">
        <f t="shared" si="30"/>
        <v>0</v>
      </c>
      <c r="JZ13" s="339">
        <f>IF($I13="Percentage of Cash Flow",IF($E13&gt;JZ$3-1,(('Operating Pro Forma'!$Z$59-'Operating Pro Forma'!$Z$62)/12)*'Debt Service'!$F13),IF($E13&gt;JZ$3-1,$H13,0))</f>
        <v>0</v>
      </c>
      <c r="KA13" s="339">
        <f>IF($I13="Percentage of Cash Flow",IF($E13&gt;KA$3-1,(('Operating Pro Forma'!$Z$59-'Operating Pro Forma'!$Z$62)/12)*'Debt Service'!$F13),IF($E13&gt;KA$3-1,$H13,0))</f>
        <v>0</v>
      </c>
      <c r="KB13" s="339">
        <f>IF($I13="Percentage of Cash Flow",IF($E13&gt;KB$3-1,(('Operating Pro Forma'!$Z$59-'Operating Pro Forma'!$Z$62)/12)*'Debt Service'!$F13),IF($E13&gt;KB$3-1,$H13,0))</f>
        <v>0</v>
      </c>
      <c r="KC13" s="339">
        <f>IF($I13="Percentage of Cash Flow",IF($E13&gt;KC$3-1,(('Operating Pro Forma'!$Z$59-'Operating Pro Forma'!$Z$62)/12)*'Debt Service'!$F13),IF($E13&gt;KC$3-1,$H13,0))</f>
        <v>0</v>
      </c>
      <c r="KD13" s="339">
        <f>IF($I13="Percentage of Cash Flow",IF($E13&gt;KD$3-1,(('Operating Pro Forma'!$Z$59-'Operating Pro Forma'!$Z$62)/12)*'Debt Service'!$F13),IF($E13&gt;KD$3-1,$H13,0))</f>
        <v>0</v>
      </c>
      <c r="KE13" s="339">
        <f>IF($I13="Percentage of Cash Flow",IF($E13&gt;KE$3-1,(('Operating Pro Forma'!$Z$59-'Operating Pro Forma'!$Z$62)/12)*'Debt Service'!$F13),IF($E13&gt;KE$3-1,$H13,0))</f>
        <v>0</v>
      </c>
      <c r="KF13" s="339">
        <f>IF($I13="Percentage of Cash Flow",IF($E13&gt;KF$3-1,(('Operating Pro Forma'!$Z$59-'Operating Pro Forma'!$Z$62)/12)*'Debt Service'!$F13),IF($E13&gt;KF$3-1,$H13,0))</f>
        <v>0</v>
      </c>
      <c r="KG13" s="339">
        <f>IF($I13="Percentage of Cash Flow",IF($E13&gt;KG$3-1,(('Operating Pro Forma'!$Z$59-'Operating Pro Forma'!$Z$62)/12)*'Debt Service'!$F13),IF($E13&gt;KG$3-1,$H13,0))</f>
        <v>0</v>
      </c>
      <c r="KH13" s="339">
        <f>IF($I13="Percentage of Cash Flow",IF($E13&gt;KH$3-1,(('Operating Pro Forma'!$Z$59-'Operating Pro Forma'!$Z$62)/12)*'Debt Service'!$F13),IF($E13&gt;KH$3-1,$H13,0))</f>
        <v>0</v>
      </c>
      <c r="KI13" s="339">
        <f>IF($I13="Percentage of Cash Flow",IF($E13&gt;KI$3-1,(('Operating Pro Forma'!$Z$59-'Operating Pro Forma'!$Z$62)/12)*'Debt Service'!$F13),IF($E13&gt;KI$3-1,$H13,0))</f>
        <v>0</v>
      </c>
      <c r="KJ13" s="339">
        <f>IF($I13="Percentage of Cash Flow",IF($E13&gt;KJ$3-1,(('Operating Pro Forma'!$Z$59-'Operating Pro Forma'!$Z$62)/12)*'Debt Service'!$F13),IF($E13&gt;KJ$3-1,$H13,0))</f>
        <v>0</v>
      </c>
      <c r="KK13" s="339">
        <f>IF($I13="Percentage of Cash Flow",IF($E13&gt;KK$3-1,(('Operating Pro Forma'!$Z$59-'Operating Pro Forma'!$Z$62)/12)*'Debt Service'!$F13),IF($E13&gt;KK$3-1,$H13,0))</f>
        <v>0</v>
      </c>
      <c r="KL13" s="338">
        <f t="shared" si="21"/>
        <v>0</v>
      </c>
      <c r="KM13" s="340">
        <f>IF($I13="Percentage of Cash Flow",IF($E13&gt;KM$3-1,(('Operating Pro Forma'!$AA$59-'Operating Pro Forma'!$AA$62)/12)*'Debt Service'!$F13),IF($E13&gt;KM$3-1,$H13,0))</f>
        <v>0</v>
      </c>
      <c r="KN13" s="340">
        <f>IF($I13="Percentage of Cash Flow",IF($E13&gt;KN$3-1,(('Operating Pro Forma'!$AA$59-'Operating Pro Forma'!$AA$62)/12)*'Debt Service'!$F13),IF($E13&gt;KN$3-1,$H13,0))</f>
        <v>0</v>
      </c>
      <c r="KO13" s="340">
        <f>IF($I13="Percentage of Cash Flow",IF($E13&gt;KO$3-1,(('Operating Pro Forma'!$AA$59-'Operating Pro Forma'!$AA$62)/12)*'Debt Service'!$F13),IF($E13&gt;KO$3-1,$H13,0))</f>
        <v>0</v>
      </c>
      <c r="KP13" s="340">
        <f>IF($I13="Percentage of Cash Flow",IF($E13&gt;KP$3-1,(('Operating Pro Forma'!$AA$59-'Operating Pro Forma'!$AA$62)/12)*'Debt Service'!$F13),IF($E13&gt;KP$3-1,$H13,0))</f>
        <v>0</v>
      </c>
      <c r="KQ13" s="340">
        <f>IF($I13="Percentage of Cash Flow",IF($E13&gt;KQ$3-1,(('Operating Pro Forma'!$AA$59-'Operating Pro Forma'!$AA$62)/12)*'Debt Service'!$F13),IF($E13&gt;KQ$3-1,$H13,0))</f>
        <v>0</v>
      </c>
      <c r="KR13" s="340">
        <f>IF($I13="Percentage of Cash Flow",IF($E13&gt;KR$3-1,(('Operating Pro Forma'!$AA$59-'Operating Pro Forma'!$AA$62)/12)*'Debt Service'!$F13),IF($E13&gt;KR$3-1,$H13,0))</f>
        <v>0</v>
      </c>
      <c r="KS13" s="340">
        <f>IF($I13="Percentage of Cash Flow",IF($E13&gt;KS$3-1,(('Operating Pro Forma'!$AA$59-'Operating Pro Forma'!$AA$62)/12)*'Debt Service'!$F13),IF($E13&gt;KS$3-1,$H13,0))</f>
        <v>0</v>
      </c>
      <c r="KT13" s="340">
        <f>IF($I13="Percentage of Cash Flow",IF($E13&gt;KT$3-1,(('Operating Pro Forma'!$AA$59-'Operating Pro Forma'!$AA$62)/12)*'Debt Service'!$F13),IF($E13&gt;KT$3-1,$H13,0))</f>
        <v>0</v>
      </c>
      <c r="KU13" s="340">
        <f>IF($I13="Percentage of Cash Flow",IF($E13&gt;KU$3-1,(('Operating Pro Forma'!$AA$59-'Operating Pro Forma'!$AA$62)/12)*'Debt Service'!$F13),IF($E13&gt;KU$3-1,$H13,0))</f>
        <v>0</v>
      </c>
      <c r="KV13" s="340">
        <f>IF($I13="Percentage of Cash Flow",IF($E13&gt;KV$3-1,(('Operating Pro Forma'!$AA$59-'Operating Pro Forma'!$AA$62)/12)*'Debt Service'!$F13),IF($E13&gt;KV$3-1,$H13,0))</f>
        <v>0</v>
      </c>
      <c r="KW13" s="340">
        <f>IF($I13="Percentage of Cash Flow",IF($E13&gt;KW$3-1,(('Operating Pro Forma'!$AA$59-'Operating Pro Forma'!$AA$62)/12)*'Debt Service'!$F13),IF($E13&gt;KW$3-1,$H13,0))</f>
        <v>0</v>
      </c>
      <c r="KX13" s="340">
        <f>IF($I13="Percentage of Cash Flow",IF($E13&gt;KX$3-1,(('Operating Pro Forma'!$AA$59-'Operating Pro Forma'!$AA$62)/12)*'Debt Service'!$F13),IF($E13&gt;KX$3-1,$H13,0))</f>
        <v>0</v>
      </c>
      <c r="KY13" s="338">
        <f t="shared" si="22"/>
        <v>0</v>
      </c>
      <c r="KZ13" s="340">
        <f>IF($I13="Percentage of Cash Flow",IF($E13&gt;KZ$3-1,(('Operating Pro Forma'!$AB$59-'Operating Pro Forma'!$AB$62)/12)*'Debt Service'!$F13),IF($E13&gt;KZ$3-1,$H13,0))</f>
        <v>0</v>
      </c>
      <c r="LA13" s="340">
        <f>IF($I13="Percentage of Cash Flow",IF($E13&gt;LA$3-1,(('Operating Pro Forma'!$AB$59-'Operating Pro Forma'!$AB$62)/12)*'Debt Service'!$F13),IF($E13&gt;LA$3-1,$H13,0))</f>
        <v>0</v>
      </c>
      <c r="LB13" s="340">
        <f>IF($I13="Percentage of Cash Flow",IF($E13&gt;LB$3-1,(('Operating Pro Forma'!$AB$59-'Operating Pro Forma'!$AB$62)/12)*'Debt Service'!$F13),IF($E13&gt;LB$3-1,$H13,0))</f>
        <v>0</v>
      </c>
      <c r="LC13" s="340">
        <f>IF($I13="Percentage of Cash Flow",IF($E13&gt;LC$3-1,(('Operating Pro Forma'!$AB$59-'Operating Pro Forma'!$AB$62)/12)*'Debt Service'!$F13),IF($E13&gt;LC$3-1,$H13,0))</f>
        <v>0</v>
      </c>
      <c r="LD13" s="340">
        <f>IF($I13="Percentage of Cash Flow",IF($E13&gt;LD$3-1,(('Operating Pro Forma'!$AB$59-'Operating Pro Forma'!$AB$62)/12)*'Debt Service'!$F13),IF($E13&gt;LD$3-1,$H13,0))</f>
        <v>0</v>
      </c>
      <c r="LE13" s="340">
        <f>IF($I13="Percentage of Cash Flow",IF($E13&gt;LE$3-1,(('Operating Pro Forma'!$AB$59-'Operating Pro Forma'!$AB$62)/12)*'Debt Service'!$F13),IF($E13&gt;LE$3-1,$H13,0))</f>
        <v>0</v>
      </c>
      <c r="LF13" s="340">
        <f>IF($I13="Percentage of Cash Flow",IF($E13&gt;LF$3-1,(('Operating Pro Forma'!$AB$59-'Operating Pro Forma'!$AB$62)/12)*'Debt Service'!$F13),IF($E13&gt;LF$3-1,$H13,0))</f>
        <v>0</v>
      </c>
      <c r="LG13" s="340">
        <f>IF($I13="Percentage of Cash Flow",IF($E13&gt;LG$3-1,(('Operating Pro Forma'!$AB$59-'Operating Pro Forma'!$AB$62)/12)*'Debt Service'!$F13),IF($E13&gt;LG$3-1,$H13,0))</f>
        <v>0</v>
      </c>
      <c r="LH13" s="340">
        <f>IF($I13="Percentage of Cash Flow",IF($E13&gt;LH$3-1,(('Operating Pro Forma'!$AB$59-'Operating Pro Forma'!$AB$62)/12)*'Debt Service'!$F13),IF($E13&gt;LH$3-1,$H13,0))</f>
        <v>0</v>
      </c>
      <c r="LI13" s="340">
        <f>IF($I13="Percentage of Cash Flow",IF($E13&gt;LI$3-1,(('Operating Pro Forma'!$AB$59-'Operating Pro Forma'!$AB$62)/12)*'Debt Service'!$F13),IF($E13&gt;LI$3-1,$H13,0))</f>
        <v>0</v>
      </c>
      <c r="LJ13" s="340">
        <f>IF($I13="Percentage of Cash Flow",IF($E13&gt;LJ$3-1,(('Operating Pro Forma'!$AB$59-'Operating Pro Forma'!$AB$62)/12)*'Debt Service'!$F13),IF($E13&gt;LJ$3-1,$H13,0))</f>
        <v>0</v>
      </c>
      <c r="LK13" s="340">
        <f>IF($I13="Percentage of Cash Flow",IF($E13&gt;LK$3-1,(('Operating Pro Forma'!$AB$59-'Operating Pro Forma'!$AB$62)/12)*'Debt Service'!$F13),IF($E13&gt;LK$3-1,$H13,0))</f>
        <v>0</v>
      </c>
      <c r="LL13" s="338">
        <f t="shared" si="23"/>
        <v>0</v>
      </c>
      <c r="LM13" s="340">
        <f>IF($I13="Percentage of Cash Flow",IF($E13&gt;LM$3-1,(('Operating Pro Forma'!$AC$59-'Operating Pro Forma'!$AC$62)/12)*'Debt Service'!$F13),IF($E13&gt;LM$3-1,$H13,0))</f>
        <v>0</v>
      </c>
      <c r="LN13" s="340">
        <f>IF($I13="Percentage of Cash Flow",IF($E13&gt;LN$3-1,(('Operating Pro Forma'!$AC$59-'Operating Pro Forma'!$AC$62)/12)*'Debt Service'!$F13),IF($E13&gt;LN$3-1,$H13,0))</f>
        <v>0</v>
      </c>
      <c r="LO13" s="340">
        <f>IF($I13="Percentage of Cash Flow",IF($E13&gt;LO$3-1,(('Operating Pro Forma'!$AC$59-'Operating Pro Forma'!$AC$62)/12)*'Debt Service'!$F13),IF($E13&gt;LO$3-1,$H13,0))</f>
        <v>0</v>
      </c>
      <c r="LP13" s="340">
        <f>IF($I13="Percentage of Cash Flow",IF($E13&gt;LP$3-1,(('Operating Pro Forma'!$AC$59-'Operating Pro Forma'!$AC$62)/12)*'Debt Service'!$F13),IF($E13&gt;LP$3-1,$H13,0))</f>
        <v>0</v>
      </c>
      <c r="LQ13" s="340">
        <f>IF($I13="Percentage of Cash Flow",IF($E13&gt;LQ$3-1,(('Operating Pro Forma'!$AC$59-'Operating Pro Forma'!$AC$62)/12)*'Debt Service'!$F13),IF($E13&gt;LQ$3-1,$H13,0))</f>
        <v>0</v>
      </c>
      <c r="LR13" s="340">
        <f>IF($I13="Percentage of Cash Flow",IF($E13&gt;LR$3-1,(('Operating Pro Forma'!$AC$59-'Operating Pro Forma'!$AC$62)/12)*'Debt Service'!$F13),IF($E13&gt;LR$3-1,$H13,0))</f>
        <v>0</v>
      </c>
      <c r="LS13" s="340">
        <f>IF($I13="Percentage of Cash Flow",IF($E13&gt;LS$3-1,(('Operating Pro Forma'!$AC$59-'Operating Pro Forma'!$AC$62)/12)*'Debt Service'!$F13),IF($E13&gt;LS$3-1,$H13,0))</f>
        <v>0</v>
      </c>
      <c r="LT13" s="340">
        <f>IF($I13="Percentage of Cash Flow",IF($E13&gt;LT$3-1,(('Operating Pro Forma'!$AC$59-'Operating Pro Forma'!$AC$62)/12)*'Debt Service'!$F13),IF($E13&gt;LT$3-1,$H13,0))</f>
        <v>0</v>
      </c>
      <c r="LU13" s="340">
        <f>IF($I13="Percentage of Cash Flow",IF($E13&gt;LU$3-1,(('Operating Pro Forma'!$AC$59-'Operating Pro Forma'!$AC$62)/12)*'Debt Service'!$F13),IF($E13&gt;LU$3-1,$H13,0))</f>
        <v>0</v>
      </c>
      <c r="LV13" s="340">
        <f>IF($I13="Percentage of Cash Flow",IF($E13&gt;LV$3-1,(('Operating Pro Forma'!$AC$59-'Operating Pro Forma'!$AC$62)/12)*'Debt Service'!$F13),IF($E13&gt;LV$3-1,$H13,0))</f>
        <v>0</v>
      </c>
      <c r="LW13" s="340">
        <f>IF($I13="Percentage of Cash Flow",IF($E13&gt;LW$3-1,(('Operating Pro Forma'!$AC$59-'Operating Pro Forma'!$AC$62)/12)*'Debt Service'!$F13),IF($E13&gt;LW$3-1,$H13,0))</f>
        <v>0</v>
      </c>
      <c r="LX13" s="340">
        <f>IF($I13="Percentage of Cash Flow",IF($E13&gt;LX$3-1,(('Operating Pro Forma'!$AC$59-'Operating Pro Forma'!$AC$62)/12)*'Debt Service'!$F13),IF($E13&gt;LX$3-1,$H13,0))</f>
        <v>0</v>
      </c>
      <c r="LY13" s="338">
        <f t="shared" si="24"/>
        <v>0</v>
      </c>
      <c r="LZ13" s="340">
        <f>IF($I13="Percentage of Cash Flow",IF($E13&gt;LZ$3-1,(('Operating Pro Forma'!$AD$59-'Operating Pro Forma'!$AD$62)/12)*'Debt Service'!$F13),IF($E13&gt;LZ$3-1,$H13,0))</f>
        <v>0</v>
      </c>
      <c r="MA13" s="340">
        <f>IF($I13="Percentage of Cash Flow",IF($E13&gt;MA$3-1,(('Operating Pro Forma'!$AD$59-'Operating Pro Forma'!$AD$62)/12)*'Debt Service'!$F13),IF($E13&gt;MA$3-1,$H13,0))</f>
        <v>0</v>
      </c>
      <c r="MB13" s="340">
        <f>IF($I13="Percentage of Cash Flow",IF($E13&gt;MB$3-1,(('Operating Pro Forma'!$AD$59-'Operating Pro Forma'!$AD$62)/12)*'Debt Service'!$F13),IF($E13&gt;MB$3-1,$H13,0))</f>
        <v>0</v>
      </c>
      <c r="MC13" s="340">
        <f>IF($I13="Percentage of Cash Flow",IF($E13&gt;MC$3-1,(('Operating Pro Forma'!$AD$59-'Operating Pro Forma'!$AD$62)/12)*'Debt Service'!$F13),IF($E13&gt;MC$3-1,$H13,0))</f>
        <v>0</v>
      </c>
      <c r="MD13" s="340">
        <f>IF($I13="Percentage of Cash Flow",IF($E13&gt;MD$3-1,(('Operating Pro Forma'!$AD$59-'Operating Pro Forma'!$AD$62)/12)*'Debt Service'!$F13),IF($E13&gt;MD$3-1,$H13,0))</f>
        <v>0</v>
      </c>
      <c r="ME13" s="340">
        <f>IF($I13="Percentage of Cash Flow",IF($E13&gt;ME$3-1,(('Operating Pro Forma'!$AD$59-'Operating Pro Forma'!$AD$62)/12)*'Debt Service'!$F13),IF($E13&gt;ME$3-1,$H13,0))</f>
        <v>0</v>
      </c>
      <c r="MF13" s="340">
        <f>IF($I13="Percentage of Cash Flow",IF($E13&gt;MF$3-1,(('Operating Pro Forma'!$AD$59-'Operating Pro Forma'!$AD$62)/12)*'Debt Service'!$F13),IF($E13&gt;MF$3-1,$H13,0))</f>
        <v>0</v>
      </c>
      <c r="MG13" s="340">
        <f>IF($I13="Percentage of Cash Flow",IF($E13&gt;MG$3-1,(('Operating Pro Forma'!$AD$59-'Operating Pro Forma'!$AD$62)/12)*'Debt Service'!$F13),IF($E13&gt;MG$3-1,$H13,0))</f>
        <v>0</v>
      </c>
      <c r="MH13" s="340">
        <f>IF($I13="Percentage of Cash Flow",IF($E13&gt;MH$3-1,(('Operating Pro Forma'!$AD$59-'Operating Pro Forma'!$AD$62)/12)*'Debt Service'!$F13),IF($E13&gt;MH$3-1,$H13,0))</f>
        <v>0</v>
      </c>
      <c r="MI13" s="340">
        <f>IF($I13="Percentage of Cash Flow",IF($E13&gt;MI$3-1,(('Operating Pro Forma'!$AD$59-'Operating Pro Forma'!$AD$62)/12)*'Debt Service'!$F13),IF($E13&gt;MI$3-1,$H13,0))</f>
        <v>0</v>
      </c>
      <c r="MJ13" s="340">
        <f>IF($I13="Percentage of Cash Flow",IF($E13&gt;MJ$3-1,(('Operating Pro Forma'!$AD$59-'Operating Pro Forma'!$AD$62)/12)*'Debt Service'!$F13),IF($E13&gt;MJ$3-1,$H13,0))</f>
        <v>0</v>
      </c>
      <c r="MK13" s="340">
        <f>IF($I13="Percentage of Cash Flow",IF($E13&gt;MK$3-1,(('Operating Pro Forma'!$AD$59-'Operating Pro Forma'!$AD$62)/12)*'Debt Service'!$F13),IF($E13&gt;MK$3-1,$H13,0))</f>
        <v>0</v>
      </c>
      <c r="ML13" s="338">
        <f t="shared" si="25"/>
        <v>0</v>
      </c>
      <c r="MM13" s="340">
        <f>IF($I13="Percentage of Cash Flow",IF($E13&gt;MM$3-1,(('Operating Pro Forma'!$AE$59-'Operating Pro Forma'!$AE$62)/12)*'Debt Service'!$F13),IF($E13&gt;MM$3-1,$H13,0))</f>
        <v>0</v>
      </c>
      <c r="MN13" s="340">
        <f>IF($I13="Percentage of Cash Flow",IF($E13&gt;MN$3-1,(('Operating Pro Forma'!$AE$59-'Operating Pro Forma'!$AE$62)/12)*'Debt Service'!$F13),IF($E13&gt;MN$3-1,$H13,0))</f>
        <v>0</v>
      </c>
      <c r="MO13" s="340">
        <f>IF($I13="Percentage of Cash Flow",IF($E13&gt;MO$3-1,(('Operating Pro Forma'!$AE$59-'Operating Pro Forma'!$AE$62)/12)*'Debt Service'!$F13),IF($E13&gt;MO$3-1,$H13,0))</f>
        <v>0</v>
      </c>
      <c r="MP13" s="340">
        <f>IF($I13="Percentage of Cash Flow",IF($E13&gt;MP$3-1,(('Operating Pro Forma'!$AE$59-'Operating Pro Forma'!$AE$62)/12)*'Debt Service'!$F13),IF($E13&gt;MP$3-1,$H13,0))</f>
        <v>0</v>
      </c>
      <c r="MQ13" s="340">
        <f>IF($I13="Percentage of Cash Flow",IF($E13&gt;MQ$3-1,(('Operating Pro Forma'!$AE$59-'Operating Pro Forma'!$AE$62)/12)*'Debt Service'!$F13),IF($E13&gt;MQ$3-1,$H13,0))</f>
        <v>0</v>
      </c>
      <c r="MR13" s="340">
        <f>IF($I13="Percentage of Cash Flow",IF($E13&gt;MR$3-1,(('Operating Pro Forma'!$AE$59-'Operating Pro Forma'!$AE$62)/12)*'Debt Service'!$F13),IF($E13&gt;MR$3-1,$H13,0))</f>
        <v>0</v>
      </c>
      <c r="MS13" s="340">
        <f>IF($I13="Percentage of Cash Flow",IF($E13&gt;MS$3-1,(('Operating Pro Forma'!$AE$59-'Operating Pro Forma'!$AE$62)/12)*'Debt Service'!$F13),IF($E13&gt;MS$3-1,$H13,0))</f>
        <v>0</v>
      </c>
      <c r="MT13" s="340">
        <f>IF($I13="Percentage of Cash Flow",IF($E13&gt;MT$3-1,(('Operating Pro Forma'!$AE$59-'Operating Pro Forma'!$AE$62)/12)*'Debt Service'!$F13),IF($E13&gt;MT$3-1,$H13,0))</f>
        <v>0</v>
      </c>
      <c r="MU13" s="340">
        <f>IF($I13="Percentage of Cash Flow",IF($E13&gt;MU$3-1,(('Operating Pro Forma'!$AE$59-'Operating Pro Forma'!$AE$62)/12)*'Debt Service'!$F13),IF($E13&gt;MU$3-1,$H13,0))</f>
        <v>0</v>
      </c>
      <c r="MV13" s="340">
        <f>IF($I13="Percentage of Cash Flow",IF($E13&gt;MV$3-1,(('Operating Pro Forma'!$AE$59-'Operating Pro Forma'!$AE$62)/12)*'Debt Service'!$F13),IF($E13&gt;MV$3-1,$H13,0))</f>
        <v>0</v>
      </c>
      <c r="MW13" s="340">
        <f>IF($I13="Percentage of Cash Flow",IF($E13&gt;MW$3-1,(('Operating Pro Forma'!$AE$59-'Operating Pro Forma'!$AE$62)/12)*'Debt Service'!$F13),IF($E13&gt;MW$3-1,$H13,0))</f>
        <v>0</v>
      </c>
      <c r="MX13" s="340">
        <f>IF($I13="Percentage of Cash Flow",IF($E13&gt;MX$3-1,(('Operating Pro Forma'!$AE$59-'Operating Pro Forma'!$AE$62)/12)*'Debt Service'!$F13),IF($E13&gt;MX$3-1,$H13,0))</f>
        <v>0</v>
      </c>
      <c r="MY13" s="338">
        <f t="shared" si="26"/>
        <v>0</v>
      </c>
      <c r="MZ13" s="340">
        <f>IF($I13="Percentage of Cash Flow",IF($E13&gt;MZ$3-1,(('Operating Pro Forma'!$AF$59-'Operating Pro Forma'!$AF$62)/12)*'Debt Service'!$F13),IF($E13&gt;MZ$3-1,$H13,0))</f>
        <v>0</v>
      </c>
      <c r="NA13" s="340">
        <f>IF($I13="Percentage of Cash Flow",IF($E13&gt;NA$3-1,(('Operating Pro Forma'!$AF$59-'Operating Pro Forma'!$AF$62)/12)*'Debt Service'!$F13),IF($E13&gt;NA$3-1,$H13,0))</f>
        <v>0</v>
      </c>
      <c r="NB13" s="340">
        <f>IF($I13="Percentage of Cash Flow",IF($E13&gt;NB$3-1,(('Operating Pro Forma'!$AF$59-'Operating Pro Forma'!$AF$62)/12)*'Debt Service'!$F13),IF($E13&gt;NB$3-1,$H13,0))</f>
        <v>0</v>
      </c>
      <c r="NC13" s="340">
        <f>IF($I13="Percentage of Cash Flow",IF($E13&gt;NC$3-1,(('Operating Pro Forma'!$AF$59-'Operating Pro Forma'!$AF$62)/12)*'Debt Service'!$F13),IF($E13&gt;NC$3-1,$H13,0))</f>
        <v>0</v>
      </c>
      <c r="ND13" s="340">
        <f>IF($I13="Percentage of Cash Flow",IF($E13&gt;ND$3-1,(('Operating Pro Forma'!$AF$59-'Operating Pro Forma'!$AF$62)/12)*'Debt Service'!$F13),IF($E13&gt;ND$3-1,$H13,0))</f>
        <v>0</v>
      </c>
      <c r="NE13" s="340">
        <f>IF($I13="Percentage of Cash Flow",IF($E13&gt;NE$3-1,(('Operating Pro Forma'!$AF$59-'Operating Pro Forma'!$AF$62)/12)*'Debt Service'!$F13),IF($E13&gt;NE$3-1,$H13,0))</f>
        <v>0</v>
      </c>
      <c r="NF13" s="340">
        <f>IF($I13="Percentage of Cash Flow",IF($E13&gt;NF$3-1,(('Operating Pro Forma'!$AF$59-'Operating Pro Forma'!$AF$62)/12)*'Debt Service'!$F13),IF($E13&gt;NF$3-1,$H13,0))</f>
        <v>0</v>
      </c>
      <c r="NG13" s="340">
        <f>IF($I13="Percentage of Cash Flow",IF($E13&gt;NG$3-1,(('Operating Pro Forma'!$AF$59-'Operating Pro Forma'!$AF$62)/12)*'Debt Service'!$F13),IF($E13&gt;NG$3-1,$H13,0))</f>
        <v>0</v>
      </c>
      <c r="NH13" s="340">
        <f>IF($I13="Percentage of Cash Flow",IF($E13&gt;NH$3-1,(('Operating Pro Forma'!$AF$59-'Operating Pro Forma'!$AF$62)/12)*'Debt Service'!$F13),IF($E13&gt;NH$3-1,$H13,0))</f>
        <v>0</v>
      </c>
      <c r="NI13" s="340">
        <f>IF($I13="Percentage of Cash Flow",IF($E13&gt;NI$3-1,(('Operating Pro Forma'!$AF$59-'Operating Pro Forma'!$AF$62)/12)*'Debt Service'!$F13),IF($E13&gt;NI$3-1,$H13,0))</f>
        <v>0</v>
      </c>
      <c r="NJ13" s="340">
        <f>IF($I13="Percentage of Cash Flow",IF($E13&gt;NJ$3-1,(('Operating Pro Forma'!$AF$59-'Operating Pro Forma'!$AF$62)/12)*'Debt Service'!$F13),IF($E13&gt;NJ$3-1,$H13,0))</f>
        <v>0</v>
      </c>
      <c r="NK13" s="340">
        <f>IF($I13="Percentage of Cash Flow",IF($E13&gt;NK$3-1,(('Operating Pro Forma'!$AF$59-'Operating Pro Forma'!$AF$62)/12)*'Debt Service'!$F13),IF($E13&gt;NK$3-1,$H13,0))</f>
        <v>0</v>
      </c>
      <c r="NL13" s="338">
        <f t="shared" si="27"/>
        <v>0</v>
      </c>
      <c r="NM13" s="340">
        <f>IF($I13="Percentage of Cash Flow",IF($E13&gt;NM$3-1,(('Operating Pro Forma'!$AG$59-'Operating Pro Forma'!$AG$62)/12)*'Debt Service'!$F13),IF($E13&gt;NM$3-1,$H13,0))</f>
        <v>0</v>
      </c>
      <c r="NN13" s="340">
        <f>IF($I13="Percentage of Cash Flow",IF($E13&gt;NN$3-1,(('Operating Pro Forma'!$AG$59-'Operating Pro Forma'!$AG$62)/12)*'Debt Service'!$F13),IF($E13&gt;NN$3-1,$H13,0))</f>
        <v>0</v>
      </c>
      <c r="NO13" s="340">
        <f>IF($I13="Percentage of Cash Flow",IF($E13&gt;NO$3-1,(('Operating Pro Forma'!$AG$59-'Operating Pro Forma'!$AG$62)/12)*'Debt Service'!$F13),IF($E13&gt;NO$3-1,$H13,0))</f>
        <v>0</v>
      </c>
      <c r="NP13" s="340">
        <f>IF($I13="Percentage of Cash Flow",IF($E13&gt;NP$3-1,(('Operating Pro Forma'!$AG$59-'Operating Pro Forma'!$AG$62)/12)*'Debt Service'!$F13),IF($E13&gt;NP$3-1,$H13,0))</f>
        <v>0</v>
      </c>
      <c r="NQ13" s="340">
        <f>IF($I13="Percentage of Cash Flow",IF($E13&gt;NQ$3-1,(('Operating Pro Forma'!$AG$59-'Operating Pro Forma'!$AG$62)/12)*'Debt Service'!$F13),IF($E13&gt;NQ$3-1,$H13,0))</f>
        <v>0</v>
      </c>
      <c r="NR13" s="340">
        <f>IF($I13="Percentage of Cash Flow",IF($E13&gt;NR$3-1,(('Operating Pro Forma'!$AG$59-'Operating Pro Forma'!$AG$62)/12)*'Debt Service'!$F13),IF($E13&gt;NR$3-1,$H13,0))</f>
        <v>0</v>
      </c>
      <c r="NS13" s="340">
        <f>IF($I13="Percentage of Cash Flow",IF($E13&gt;NS$3-1,(('Operating Pro Forma'!$AG$59-'Operating Pro Forma'!$AG$62)/12)*'Debt Service'!$F13),IF($E13&gt;NS$3-1,$H13,0))</f>
        <v>0</v>
      </c>
      <c r="NT13" s="340">
        <f>IF($I13="Percentage of Cash Flow",IF($E13&gt;NT$3-1,(('Operating Pro Forma'!$AG$59-'Operating Pro Forma'!$AG$62)/12)*'Debt Service'!$F13),IF($E13&gt;NT$3-1,$H13,0))</f>
        <v>0</v>
      </c>
      <c r="NU13" s="340">
        <f>IF($I13="Percentage of Cash Flow",IF($E13&gt;NU$3-1,(('Operating Pro Forma'!$AG$59-'Operating Pro Forma'!$AG$62)/12)*'Debt Service'!$F13),IF($E13&gt;NU$3-1,$H13,0))</f>
        <v>0</v>
      </c>
      <c r="NV13" s="340">
        <f>IF($I13="Percentage of Cash Flow",IF($E13&gt;NV$3-1,(('Operating Pro Forma'!$AG$59-'Operating Pro Forma'!$AG$62)/12)*'Debt Service'!$F13),IF($E13&gt;NV$3-1,$H13,0))</f>
        <v>0</v>
      </c>
      <c r="NW13" s="340">
        <f>IF($I13="Percentage of Cash Flow",IF($E13&gt;NW$3-1,(('Operating Pro Forma'!$AG$59-'Operating Pro Forma'!$AG$62)/12)*'Debt Service'!$F13),IF($E13&gt;NW$3-1,$H13,0))</f>
        <v>0</v>
      </c>
      <c r="NX13" s="340">
        <f>IF($I13="Percentage of Cash Flow",IF($E13&gt;NX$3-1,(('Operating Pro Forma'!$AG$59-'Operating Pro Forma'!$AG$62)/12)*'Debt Service'!$F13),IF($E13&gt;NX$3-1,$H13,0))</f>
        <v>0</v>
      </c>
      <c r="NY13" s="338">
        <f t="shared" si="28"/>
        <v>0</v>
      </c>
      <c r="NZ13" s="340">
        <f>IF($I13="Percentage of Cash Flow",IF($E13&gt;NZ$3-1,(('Operating Pro Forma'!$AH$59-'Operating Pro Forma'!$AH$62)/12)*'Debt Service'!$F13),IF($E13&gt;NZ$3-1,$H13,0))</f>
        <v>0</v>
      </c>
      <c r="OA13" s="340">
        <f>IF($I13="Percentage of Cash Flow",IF($E13&gt;OA$3-1,(('Operating Pro Forma'!$AH$59-'Operating Pro Forma'!$AH$62)/12)*'Debt Service'!$F13),IF($E13&gt;OA$3-1,$H13,0))</f>
        <v>0</v>
      </c>
      <c r="OB13" s="340">
        <f>IF($I13="Percentage of Cash Flow",IF($E13&gt;OB$3-1,(('Operating Pro Forma'!$AH$59-'Operating Pro Forma'!$AH$62)/12)*'Debt Service'!$F13),IF($E13&gt;OB$3-1,$H13,0))</f>
        <v>0</v>
      </c>
      <c r="OC13" s="340">
        <f>IF($I13="Percentage of Cash Flow",IF($E13&gt;OC$3-1,(('Operating Pro Forma'!$AH$59-'Operating Pro Forma'!$AH$62)/12)*'Debt Service'!$F13),IF($E13&gt;OC$3-1,$H13,0))</f>
        <v>0</v>
      </c>
      <c r="OD13" s="340">
        <f>IF($I13="Percentage of Cash Flow",IF($E13&gt;OD$3-1,(('Operating Pro Forma'!$AH$59-'Operating Pro Forma'!$AH$62)/12)*'Debt Service'!$F13),IF($E13&gt;OD$3-1,$H13,0))</f>
        <v>0</v>
      </c>
      <c r="OE13" s="340">
        <f>IF($I13="Percentage of Cash Flow",IF($E13&gt;OE$3-1,(('Operating Pro Forma'!$AH$59-'Operating Pro Forma'!$AH$62)/12)*'Debt Service'!$F13),IF($E13&gt;OE$3-1,$H13,0))</f>
        <v>0</v>
      </c>
      <c r="OF13" s="340">
        <f>IF($I13="Percentage of Cash Flow",IF($E13&gt;OF$3-1,(('Operating Pro Forma'!$AH$59-'Operating Pro Forma'!$AH$62)/12)*'Debt Service'!$F13),IF($E13&gt;OF$3-1,$H13,0))</f>
        <v>0</v>
      </c>
      <c r="OG13" s="340">
        <f>IF($I13="Percentage of Cash Flow",IF($E13&gt;OG$3-1,(('Operating Pro Forma'!$AH$59-'Operating Pro Forma'!$AH$62)/12)*'Debt Service'!$F13),IF($E13&gt;OG$3-1,$H13,0))</f>
        <v>0</v>
      </c>
      <c r="OH13" s="340">
        <f>IF($I13="Percentage of Cash Flow",IF($E13&gt;OH$3-1,(('Operating Pro Forma'!$AH$59-'Operating Pro Forma'!$AH$62)/12)*'Debt Service'!$F13),IF($E13&gt;OH$3-1,$H13,0))</f>
        <v>0</v>
      </c>
      <c r="OI13" s="340">
        <f>IF($I13="Percentage of Cash Flow",IF($E13&gt;OI$3-1,(('Operating Pro Forma'!$AH$59-'Operating Pro Forma'!$AH$62)/12)*'Debt Service'!$F13),IF($E13&gt;OI$3-1,$H13,0))</f>
        <v>0</v>
      </c>
      <c r="OJ13" s="340">
        <f>IF($I13="Percentage of Cash Flow",IF($E13&gt;OJ$3-1,(('Operating Pro Forma'!$AH$59-'Operating Pro Forma'!$AH$62)/12)*'Debt Service'!$F13),IF($E13&gt;OJ$3-1,$H13,0))</f>
        <v>0</v>
      </c>
      <c r="OK13" s="340">
        <f>IF($I13="Percentage of Cash Flow",IF($E13&gt;OK$3-1,(('Operating Pro Forma'!$AH$59-'Operating Pro Forma'!$AH$62)/12)*'Debt Service'!$F13),IF($E13&gt;OK$3-1,$H13,0))</f>
        <v>0</v>
      </c>
      <c r="OL13" s="338">
        <f t="shared" si="29"/>
        <v>0</v>
      </c>
    </row>
    <row r="14" spans="1:402" x14ac:dyDescent="0.3">
      <c r="A14" s="229">
        <f>'Funding Sources'!A14</f>
        <v>0</v>
      </c>
      <c r="B14" s="230">
        <f>'Funding Sources'!B14:C14</f>
        <v>0</v>
      </c>
      <c r="C14" s="231">
        <f>'Funding Sources'!G14</f>
        <v>0</v>
      </c>
      <c r="D14" s="233"/>
      <c r="E14" s="234"/>
      <c r="F14" s="235"/>
      <c r="G14" s="231">
        <f t="shared" si="0"/>
        <v>0</v>
      </c>
      <c r="H14" s="233"/>
      <c r="I14" s="234"/>
      <c r="J14" s="236"/>
      <c r="M14" s="337">
        <f>IF($I14="Percentage of Cash Flow",IF($E14&gt;M$3-1,(('Operating Pro Forma'!$E$59-'Operating Pro Forma'!$E$62)/12)*'Debt Service'!$F14),IF($E14&gt;M$3-1,$H14,0))</f>
        <v>0</v>
      </c>
      <c r="N14" s="337">
        <f>IF($I14="Percentage of Cash Flow",IF($E14&gt;N$3-1,(('Operating Pro Forma'!$E$59-'Operating Pro Forma'!$E$62)/12)*'Debt Service'!$F14),IF($E14&gt;N$3-1,$H14,0))</f>
        <v>0</v>
      </c>
      <c r="O14" s="337">
        <f>IF($I14="Percentage of Cash Flow",IF($E14&gt;O$3-1,(('Operating Pro Forma'!$E$59-'Operating Pro Forma'!$E$62)/12)*'Debt Service'!$F14),IF($E14&gt;O$3-1,$H14,0))</f>
        <v>0</v>
      </c>
      <c r="P14" s="337">
        <f>IF($I14="Percentage of Cash Flow",IF($E14&gt;P$3-1,(('Operating Pro Forma'!$E$59-'Operating Pro Forma'!$E$62)/12)*'Debt Service'!$F14),IF($E14&gt;P$3-1,$H14,0))</f>
        <v>0</v>
      </c>
      <c r="Q14" s="337">
        <f>IF($I14="Percentage of Cash Flow",IF($E14&gt;Q$3-1,(('Operating Pro Forma'!$E$59-'Operating Pro Forma'!$E$62)/12)*'Debt Service'!$F14),IF($E14&gt;Q$3-1,$H14,0))</f>
        <v>0</v>
      </c>
      <c r="R14" s="337">
        <f>IF($I14="Percentage of Cash Flow",IF($E14&gt;R$3-1,(('Operating Pro Forma'!$E$59-'Operating Pro Forma'!$E$62)/12)*'Debt Service'!$F14),IF($E14&gt;R$3-1,$H14,0))</f>
        <v>0</v>
      </c>
      <c r="S14" s="337">
        <f>IF($I14="Percentage of Cash Flow",IF($E14&gt;S$3-1,(('Operating Pro Forma'!$E$59-'Operating Pro Forma'!$E$62)/12)*'Debt Service'!$F14),IF($E14&gt;S$3-1,$H14,0))</f>
        <v>0</v>
      </c>
      <c r="T14" s="337">
        <f>IF($I14="Percentage of Cash Flow",IF($E14&gt;T$3-1,(('Operating Pro Forma'!$E$59-'Operating Pro Forma'!$E$62)/12)*'Debt Service'!$F14),IF($E14&gt;T$3-1,$H14,0))</f>
        <v>0</v>
      </c>
      <c r="U14" s="337">
        <f>IF($I14="Percentage of Cash Flow",IF($E14&gt;U$3-1,(('Operating Pro Forma'!$E$59-'Operating Pro Forma'!$E$62)/12)*'Debt Service'!$F14),IF($E14&gt;U$3-1,$H14,0))</f>
        <v>0</v>
      </c>
      <c r="V14" s="337">
        <f>IF($I14="Percentage of Cash Flow",IF($E14&gt;V$3-1,(('Operating Pro Forma'!$E$59-'Operating Pro Forma'!$E$62)/12)*'Debt Service'!$F14),IF($E14&gt;V$3-1,$H14,0))</f>
        <v>0</v>
      </c>
      <c r="W14" s="337">
        <f>IF($I14="Percentage of Cash Flow",IF($E14&gt;W$3-1,(('Operating Pro Forma'!$E$59-'Operating Pro Forma'!$E$62)/12)*'Debt Service'!$F14),IF($E14&gt;W$3-1,$H14,0))</f>
        <v>0</v>
      </c>
      <c r="X14" s="337">
        <f>IF($I14="Percentage of Cash Flow",IF($E14&gt;X$3-1,(('Operating Pro Forma'!$E$59-'Operating Pro Forma'!$E$62)/12)*'Debt Service'!$F14),IF($E14&gt;X$3-1,$H14,0))</f>
        <v>0</v>
      </c>
      <c r="Y14" s="338">
        <f t="shared" si="1"/>
        <v>0</v>
      </c>
      <c r="Z14" s="339">
        <f>IF($I14="Percentage of Cash Flow",IF($E14&gt;Z$3-1,(('Operating Pro Forma'!$F$59-'Operating Pro Forma'!$F$62)/12)*'Debt Service'!$F14),IF($E14&gt;Z$3-1,$H14,0))</f>
        <v>0</v>
      </c>
      <c r="AA14" s="339">
        <f>IF($I14="Percentage of Cash Flow",IF($E14&gt;AA$3-1,(('Operating Pro Forma'!$F$59-'Operating Pro Forma'!$F$62)/12)*'Debt Service'!$F14),IF($E14&gt;AA$3-1,$H14,0))</f>
        <v>0</v>
      </c>
      <c r="AB14" s="339">
        <f>IF($I14="Percentage of Cash Flow",IF($E14&gt;AB$3-1,(('Operating Pro Forma'!$F$59-'Operating Pro Forma'!$F$62)/12)*'Debt Service'!$F14),IF($E14&gt;AB$3-1,$H14,0))</f>
        <v>0</v>
      </c>
      <c r="AC14" s="339">
        <f>IF($I14="Percentage of Cash Flow",IF($E14&gt;AC$3-1,(('Operating Pro Forma'!$F$59-'Operating Pro Forma'!$F$62)/12)*'Debt Service'!$F14),IF($E14&gt;AC$3-1,$H14,0))</f>
        <v>0</v>
      </c>
      <c r="AD14" s="339">
        <f>IF($I14="Percentage of Cash Flow",IF($E14&gt;AD$3-1,(('Operating Pro Forma'!$F$59-'Operating Pro Forma'!$F$62)/12)*'Debt Service'!$F14),IF($E14&gt;AD$3-1,$H14,0))</f>
        <v>0</v>
      </c>
      <c r="AE14" s="339">
        <f>IF($I14="Percentage of Cash Flow",IF($E14&gt;AE$3-1,(('Operating Pro Forma'!$F$59-'Operating Pro Forma'!$F$62)/12)*'Debt Service'!$F14),IF($E14&gt;AE$3-1,$H14,0))</f>
        <v>0</v>
      </c>
      <c r="AF14" s="339">
        <f>IF($I14="Percentage of Cash Flow",IF($E14&gt;AF$3-1,(('Operating Pro Forma'!$F$59-'Operating Pro Forma'!$F$62)/12)*'Debt Service'!$F14),IF($E14&gt;AF$3-1,$H14,0))</f>
        <v>0</v>
      </c>
      <c r="AG14" s="339">
        <f>IF($I14="Percentage of Cash Flow",IF($E14&gt;AG$3-1,(('Operating Pro Forma'!$F$59-'Operating Pro Forma'!$F$62)/12)*'Debt Service'!$F14),IF($E14&gt;AG$3-1,$H14,0))</f>
        <v>0</v>
      </c>
      <c r="AH14" s="339">
        <f>IF($I14="Percentage of Cash Flow",IF($E14&gt;AH$3-1,(('Operating Pro Forma'!$F$59-'Operating Pro Forma'!$F$62)/12)*'Debt Service'!$F14),IF($E14&gt;AH$3-1,$H14,0))</f>
        <v>0</v>
      </c>
      <c r="AI14" s="339">
        <f>IF($I14="Percentage of Cash Flow",IF($E14&gt;AI$3-1,(('Operating Pro Forma'!$F$59-'Operating Pro Forma'!$F$62)/12)*'Debt Service'!$F14),IF($E14&gt;AI$3-1,$H14,0))</f>
        <v>0</v>
      </c>
      <c r="AJ14" s="339">
        <f>IF($I14="Percentage of Cash Flow",IF($E14&gt;AJ$3-1,(('Operating Pro Forma'!$F$59-'Operating Pro Forma'!$F$62)/12)*'Debt Service'!$F14),IF($E14&gt;AJ$3-1,$H14,0))</f>
        <v>0</v>
      </c>
      <c r="AK14" s="339">
        <f>IF($I14="Percentage of Cash Flow",IF($E14&gt;AK$3-1,(('Operating Pro Forma'!$F$59-'Operating Pro Forma'!$F$62)/12)*'Debt Service'!$F14),IF($E14&gt;AK$3-1,$H14,0))</f>
        <v>0</v>
      </c>
      <c r="AL14" s="338">
        <f t="shared" si="2"/>
        <v>0</v>
      </c>
      <c r="AM14" s="339">
        <f>IF($I14="Percentage of Cash Flow",IF($E14&gt;AM$3-1,(('Operating Pro Forma'!$G$59-'Operating Pro Forma'!$G$62)/12)*'Debt Service'!$F14),IF($E14&gt;AM$3-1,$H14,0))</f>
        <v>0</v>
      </c>
      <c r="AN14" s="339">
        <f>IF($I14="Percentage of Cash Flow",IF($E14&gt;AN$3-1,(('Operating Pro Forma'!$G$59-'Operating Pro Forma'!$G$62)/12)*'Debt Service'!$F14),IF($E14&gt;AN$3-1,$H14,0))</f>
        <v>0</v>
      </c>
      <c r="AO14" s="339">
        <f>IF($I14="Percentage of Cash Flow",IF($E14&gt;AO$3-1,(('Operating Pro Forma'!$G$59-'Operating Pro Forma'!$G$62)/12)*'Debt Service'!$F14),IF($E14&gt;AO$3-1,$H14,0))</f>
        <v>0</v>
      </c>
      <c r="AP14" s="339">
        <f>IF($I14="Percentage of Cash Flow",IF($E14&gt;AP$3-1,(('Operating Pro Forma'!$G$59-'Operating Pro Forma'!$G$62)/12)*'Debt Service'!$F14),IF($E14&gt;AP$3-1,$H14,0))</f>
        <v>0</v>
      </c>
      <c r="AQ14" s="339">
        <f>IF($I14="Percentage of Cash Flow",IF($E14&gt;AQ$3-1,(('Operating Pro Forma'!$G$59-'Operating Pro Forma'!$G$62)/12)*'Debt Service'!$F14),IF($E14&gt;AQ$3-1,$H14,0))</f>
        <v>0</v>
      </c>
      <c r="AR14" s="339">
        <f>IF($I14="Percentage of Cash Flow",IF($E14&gt;AR$3-1,(('Operating Pro Forma'!$G$59-'Operating Pro Forma'!$G$62)/12)*'Debt Service'!$F14),IF($E14&gt;AR$3-1,$H14,0))</f>
        <v>0</v>
      </c>
      <c r="AS14" s="339">
        <f>IF($I14="Percentage of Cash Flow",IF($E14&gt;AS$3-1,(('Operating Pro Forma'!$G$59-'Operating Pro Forma'!$G$62)/12)*'Debt Service'!$F14),IF($E14&gt;AS$3-1,$H14,0))</f>
        <v>0</v>
      </c>
      <c r="AT14" s="339">
        <f>IF($I14="Percentage of Cash Flow",IF($E14&gt;AT$3-1,(('Operating Pro Forma'!$G$59-'Operating Pro Forma'!$G$62)/12)*'Debt Service'!$F14),IF($E14&gt;AT$3-1,$H14,0))</f>
        <v>0</v>
      </c>
      <c r="AU14" s="339">
        <f>IF($I14="Percentage of Cash Flow",IF($E14&gt;AU$3-1,(('Operating Pro Forma'!$G$59-'Operating Pro Forma'!$G$62)/12)*'Debt Service'!$F14),IF($E14&gt;AU$3-1,$H14,0))</f>
        <v>0</v>
      </c>
      <c r="AV14" s="339">
        <f>IF($I14="Percentage of Cash Flow",IF($E14&gt;AV$3-1,(('Operating Pro Forma'!$G$59-'Operating Pro Forma'!$G$62)/12)*'Debt Service'!$F14),IF($E14&gt;AV$3-1,$H14,0))</f>
        <v>0</v>
      </c>
      <c r="AW14" s="339">
        <f>IF($I14="Percentage of Cash Flow",IF($E14&gt;AW$3-1,(('Operating Pro Forma'!$G$59-'Operating Pro Forma'!$G$62)/12)*'Debt Service'!$F14),IF($E14&gt;AW$3-1,$H14,0))</f>
        <v>0</v>
      </c>
      <c r="AX14" s="339">
        <f>IF($I14="Percentage of Cash Flow",IF($E14&gt;AX$3-1,(('Operating Pro Forma'!$G$59-'Operating Pro Forma'!$G$62)/12)*'Debt Service'!$F14),IF($E14&gt;AX$3-1,$H14,0))</f>
        <v>0</v>
      </c>
      <c r="AY14" s="338">
        <f t="shared" si="3"/>
        <v>0</v>
      </c>
      <c r="AZ14" s="339">
        <f>IF($I14="Percentage of Cash Flow",IF($E14&gt;AZ$3-1,(('Operating Pro Forma'!$H$59-'Operating Pro Forma'!$H$62)/12)*'Debt Service'!$F14),IF($E14&gt;AZ$3-1,$H14,0))</f>
        <v>0</v>
      </c>
      <c r="BA14" s="339">
        <f>IF($I14="Percentage of Cash Flow",IF($E14&gt;BA$3-1,(('Operating Pro Forma'!$H$59-'Operating Pro Forma'!$H$62)/12)*'Debt Service'!$F14),IF($E14&gt;BA$3-1,$H14,0))</f>
        <v>0</v>
      </c>
      <c r="BB14" s="339">
        <f>IF($I14="Percentage of Cash Flow",IF($E14&gt;BB$3-1,(('Operating Pro Forma'!$H$59-'Operating Pro Forma'!$H$62)/12)*'Debt Service'!$F14),IF($E14&gt;BB$3-1,$H14,0))</f>
        <v>0</v>
      </c>
      <c r="BC14" s="339">
        <f>IF($I14="Percentage of Cash Flow",IF($E14&gt;BC$3-1,(('Operating Pro Forma'!$H$59-'Operating Pro Forma'!$H$62)/12)*'Debt Service'!$F14),IF($E14&gt;BC$3-1,$H14,0))</f>
        <v>0</v>
      </c>
      <c r="BD14" s="339">
        <f>IF($I14="Percentage of Cash Flow",IF($E14&gt;BD$3-1,(('Operating Pro Forma'!$H$59-'Operating Pro Forma'!$H$62)/12)*'Debt Service'!$F14),IF($E14&gt;BD$3-1,$H14,0))</f>
        <v>0</v>
      </c>
      <c r="BE14" s="339">
        <f>IF($I14="Percentage of Cash Flow",IF($E14&gt;BE$3-1,(('Operating Pro Forma'!$H$59-'Operating Pro Forma'!$H$62)/12)*'Debt Service'!$F14),IF($E14&gt;BE$3-1,$H14,0))</f>
        <v>0</v>
      </c>
      <c r="BF14" s="339">
        <f>IF($I14="Percentage of Cash Flow",IF($E14&gt;BF$3-1,(('Operating Pro Forma'!$H$59-'Operating Pro Forma'!$H$62)/12)*'Debt Service'!$F14),IF($E14&gt;BF$3-1,$H14,0))</f>
        <v>0</v>
      </c>
      <c r="BG14" s="339">
        <f>IF($I14="Percentage of Cash Flow",IF($E14&gt;BG$3-1,(('Operating Pro Forma'!$H$59-'Operating Pro Forma'!$H$62)/12)*'Debt Service'!$F14),IF($E14&gt;BG$3-1,$H14,0))</f>
        <v>0</v>
      </c>
      <c r="BH14" s="339">
        <f>IF($I14="Percentage of Cash Flow",IF($E14&gt;BH$3-1,(('Operating Pro Forma'!$H$59-'Operating Pro Forma'!$H$62)/12)*'Debt Service'!$F14),IF($E14&gt;BH$3-1,$H14,0))</f>
        <v>0</v>
      </c>
      <c r="BI14" s="339">
        <f>IF($I14="Percentage of Cash Flow",IF($E14&gt;BI$3-1,(('Operating Pro Forma'!$H$59-'Operating Pro Forma'!$H$62)/12)*'Debt Service'!$F14),IF($E14&gt;BI$3-1,$H14,0))</f>
        <v>0</v>
      </c>
      <c r="BJ14" s="339">
        <f>IF($I14="Percentage of Cash Flow",IF($E14&gt;BJ$3-1,(('Operating Pro Forma'!$H$59-'Operating Pro Forma'!$H$62)/12)*'Debt Service'!$F14),IF($E14&gt;BJ$3-1,$H14,0))</f>
        <v>0</v>
      </c>
      <c r="BK14" s="339">
        <f>IF($I14="Percentage of Cash Flow",IF($E14&gt;BK$3-1,(('Operating Pro Forma'!$H$59-'Operating Pro Forma'!$H$62)/12)*'Debt Service'!$F14),IF($E14&gt;BK$3-1,$H14,0))</f>
        <v>0</v>
      </c>
      <c r="BL14" s="338">
        <f t="shared" si="4"/>
        <v>0</v>
      </c>
      <c r="BM14" s="339">
        <f>IF($I14="Percentage of Cash Flow",IF($E14&gt;BM$3-1,(('Operating Pro Forma'!$I$59-'Operating Pro Forma'!$I$62)/12)*'Debt Service'!$F14),IF($E14&gt;BM$3-1,$H14,0))</f>
        <v>0</v>
      </c>
      <c r="BN14" s="339">
        <f>IF($I14="Percentage of Cash Flow",IF($E14&gt;BN$3-1,(('Operating Pro Forma'!$I$59-'Operating Pro Forma'!$I$62)/12)*'Debt Service'!$F14),IF($E14&gt;BN$3-1,$H14,0))</f>
        <v>0</v>
      </c>
      <c r="BO14" s="339">
        <f>IF($I14="Percentage of Cash Flow",IF($E14&gt;BO$3-1,(('Operating Pro Forma'!$I$59-'Operating Pro Forma'!$I$62)/12)*'Debt Service'!$F14),IF($E14&gt;BO$3-1,$H14,0))</f>
        <v>0</v>
      </c>
      <c r="BP14" s="339">
        <f>IF($I14="Percentage of Cash Flow",IF($E14&gt;BP$3-1,(('Operating Pro Forma'!$I$59-'Operating Pro Forma'!$I$62)/12)*'Debt Service'!$F14),IF($E14&gt;BP$3-1,$H14,0))</f>
        <v>0</v>
      </c>
      <c r="BQ14" s="339">
        <f>IF($I14="Percentage of Cash Flow",IF($E14&gt;BQ$3-1,(('Operating Pro Forma'!$I$59-'Operating Pro Forma'!$I$62)/12)*'Debt Service'!$F14),IF($E14&gt;BQ$3-1,$H14,0))</f>
        <v>0</v>
      </c>
      <c r="BR14" s="339">
        <f>IF($I14="Percentage of Cash Flow",IF($E14&gt;BR$3-1,(('Operating Pro Forma'!$I$59-'Operating Pro Forma'!$I$62)/12)*'Debt Service'!$F14),IF($E14&gt;BR$3-1,$H14,0))</f>
        <v>0</v>
      </c>
      <c r="BS14" s="339">
        <f>IF($I14="Percentage of Cash Flow",IF($E14&gt;BS$3-1,(('Operating Pro Forma'!$I$59-'Operating Pro Forma'!$I$62)/12)*'Debt Service'!$F14),IF($E14&gt;BS$3-1,$H14,0))</f>
        <v>0</v>
      </c>
      <c r="BT14" s="339">
        <f>IF($I14="Percentage of Cash Flow",IF($E14&gt;BT$3-1,(('Operating Pro Forma'!$I$59-'Operating Pro Forma'!$I$62)/12)*'Debt Service'!$F14),IF($E14&gt;BT$3-1,$H14,0))</f>
        <v>0</v>
      </c>
      <c r="BU14" s="339">
        <f>IF($I14="Percentage of Cash Flow",IF($E14&gt;BU$3-1,(('Operating Pro Forma'!$I$59-'Operating Pro Forma'!$I$62)/12)*'Debt Service'!$F14),IF($E14&gt;BU$3-1,$H14,0))</f>
        <v>0</v>
      </c>
      <c r="BV14" s="339">
        <f>IF($I14="Percentage of Cash Flow",IF($E14&gt;BV$3-1,(('Operating Pro Forma'!$I$59-'Operating Pro Forma'!$I$62)/12)*'Debt Service'!$F14),IF($E14&gt;BV$3-1,$H14,0))</f>
        <v>0</v>
      </c>
      <c r="BW14" s="339">
        <f>IF($I14="Percentage of Cash Flow",IF($E14&gt;BW$3-1,(('Operating Pro Forma'!$I$59-'Operating Pro Forma'!$I$62)/12)*'Debt Service'!$F14),IF($E14&gt;BW$3-1,$H14,0))</f>
        <v>0</v>
      </c>
      <c r="BX14" s="339">
        <f>IF($I14="Percentage of Cash Flow",IF($E14&gt;BX$3-1,(('Operating Pro Forma'!$I$59-'Operating Pro Forma'!$I$62)/12)*'Debt Service'!$F14),IF($E14&gt;BX$3-1,$H14,0))</f>
        <v>0</v>
      </c>
      <c r="BY14" s="338">
        <f t="shared" si="5"/>
        <v>0</v>
      </c>
      <c r="BZ14" s="339">
        <f>IF($I14="Percentage of Cash Flow",IF($E14&gt;BZ$3-1,(('Operating Pro Forma'!$J$59-'Operating Pro Forma'!$J$62)/12)*'Debt Service'!$F14),IF($E14&gt;BZ$3-1,$H14,0))</f>
        <v>0</v>
      </c>
      <c r="CA14" s="339">
        <f>IF($I14="Percentage of Cash Flow",IF($E14&gt;CA$3-1,(('Operating Pro Forma'!$J$59-'Operating Pro Forma'!$J$62)/12)*'Debt Service'!$F14),IF($E14&gt;CA$3-1,$H14,0))</f>
        <v>0</v>
      </c>
      <c r="CB14" s="339">
        <f>IF($I14="Percentage of Cash Flow",IF($E14&gt;CB$3-1,(('Operating Pro Forma'!$J$59-'Operating Pro Forma'!$J$62)/12)*'Debt Service'!$F14),IF($E14&gt;CB$3-1,$H14,0))</f>
        <v>0</v>
      </c>
      <c r="CC14" s="339">
        <f>IF($I14="Percentage of Cash Flow",IF($E14&gt;CC$3-1,(('Operating Pro Forma'!$J$59-'Operating Pro Forma'!$J$62)/12)*'Debt Service'!$F14),IF($E14&gt;CC$3-1,$H14,0))</f>
        <v>0</v>
      </c>
      <c r="CD14" s="339">
        <f>IF($I14="Percentage of Cash Flow",IF($E14&gt;CD$3-1,(('Operating Pro Forma'!$J$59-'Operating Pro Forma'!$J$62)/12)*'Debt Service'!$F14),IF($E14&gt;CD$3-1,$H14,0))</f>
        <v>0</v>
      </c>
      <c r="CE14" s="339">
        <f>IF($I14="Percentage of Cash Flow",IF($E14&gt;CE$3-1,(('Operating Pro Forma'!$J$59-'Operating Pro Forma'!$J$62)/12)*'Debt Service'!$F14),IF($E14&gt;CE$3-1,$H14,0))</f>
        <v>0</v>
      </c>
      <c r="CF14" s="339">
        <f>IF($I14="Percentage of Cash Flow",IF($E14&gt;CF$3-1,(('Operating Pro Forma'!$J$59-'Operating Pro Forma'!$J$62)/12)*'Debt Service'!$F14),IF($E14&gt;CF$3-1,$H14,0))</f>
        <v>0</v>
      </c>
      <c r="CG14" s="339">
        <f>IF($I14="Percentage of Cash Flow",IF($E14&gt;CG$3-1,(('Operating Pro Forma'!$J$59-'Operating Pro Forma'!$J$62)/12)*'Debt Service'!$F14),IF($E14&gt;CG$3-1,$H14,0))</f>
        <v>0</v>
      </c>
      <c r="CH14" s="339">
        <f>IF($I14="Percentage of Cash Flow",IF($E14&gt;CH$3-1,(('Operating Pro Forma'!$J$59-'Operating Pro Forma'!$J$62)/12)*'Debt Service'!$F14),IF($E14&gt;CH$3-1,$H14,0))</f>
        <v>0</v>
      </c>
      <c r="CI14" s="339">
        <f>IF($I14="Percentage of Cash Flow",IF($E14&gt;CI$3-1,(('Operating Pro Forma'!$J$59-'Operating Pro Forma'!$J$62)/12)*'Debt Service'!$F14),IF($E14&gt;CI$3-1,$H14,0))</f>
        <v>0</v>
      </c>
      <c r="CJ14" s="339">
        <f>IF($I14="Percentage of Cash Flow",IF($E14&gt;CJ$3-1,(('Operating Pro Forma'!$J$59-'Operating Pro Forma'!$J$62)/12)*'Debt Service'!$F14),IF($E14&gt;CJ$3-1,$H14,0))</f>
        <v>0</v>
      </c>
      <c r="CK14" s="339">
        <f>IF($I14="Percentage of Cash Flow",IF($E14&gt;CK$3-1,(('Operating Pro Forma'!$J$59-'Operating Pro Forma'!$J$62)/12)*'Debt Service'!$F14),IF($E14&gt;CK$3-1,$H14,0))</f>
        <v>0</v>
      </c>
      <c r="CL14" s="338">
        <f t="shared" si="6"/>
        <v>0</v>
      </c>
      <c r="CM14" s="339">
        <f>IF($I14="Percentage of Cash Flow",IF($E14&gt;CM$3-1,(('Operating Pro Forma'!$K$59-'Operating Pro Forma'!$K$62)/12)*'Debt Service'!$F14),IF($E14&gt;CM$3-1,$H14,0))</f>
        <v>0</v>
      </c>
      <c r="CN14" s="339">
        <f>IF($I14="Percentage of Cash Flow",IF($E14&gt;CN$3-1,(('Operating Pro Forma'!$K$59-'Operating Pro Forma'!$K$62)/12)*'Debt Service'!$F14),IF($E14&gt;CN$3-1,$H14,0))</f>
        <v>0</v>
      </c>
      <c r="CO14" s="339">
        <f>IF($I14="Percentage of Cash Flow",IF($E14&gt;CO$3-1,(('Operating Pro Forma'!$K$59-'Operating Pro Forma'!$K$62)/12)*'Debt Service'!$F14),IF($E14&gt;CO$3-1,$H14,0))</f>
        <v>0</v>
      </c>
      <c r="CP14" s="339">
        <f>IF($I14="Percentage of Cash Flow",IF($E14&gt;CP$3-1,(('Operating Pro Forma'!$K$59-'Operating Pro Forma'!$K$62)/12)*'Debt Service'!$F14),IF($E14&gt;CP$3-1,$H14,0))</f>
        <v>0</v>
      </c>
      <c r="CQ14" s="339">
        <f>IF($I14="Percentage of Cash Flow",IF($E14&gt;CQ$3-1,(('Operating Pro Forma'!$K$59-'Operating Pro Forma'!$K$62)/12)*'Debt Service'!$F14),IF($E14&gt;CQ$3-1,$H14,0))</f>
        <v>0</v>
      </c>
      <c r="CR14" s="339">
        <f>IF($I14="Percentage of Cash Flow",IF($E14&gt;CR$3-1,(('Operating Pro Forma'!$K$59-'Operating Pro Forma'!$K$62)/12)*'Debt Service'!$F14),IF($E14&gt;CR$3-1,$H14,0))</f>
        <v>0</v>
      </c>
      <c r="CS14" s="339">
        <f>IF($I14="Percentage of Cash Flow",IF($E14&gt;CS$3-1,(('Operating Pro Forma'!$K$59-'Operating Pro Forma'!$K$62)/12)*'Debt Service'!$F14),IF($E14&gt;CS$3-1,$H14,0))</f>
        <v>0</v>
      </c>
      <c r="CT14" s="339">
        <f>IF($I14="Percentage of Cash Flow",IF($E14&gt;CT$3-1,(('Operating Pro Forma'!$K$59-'Operating Pro Forma'!$K$62)/12)*'Debt Service'!$F14),IF($E14&gt;CT$3-1,$H14,0))</f>
        <v>0</v>
      </c>
      <c r="CU14" s="339">
        <f>IF($I14="Percentage of Cash Flow",IF($E14&gt;CU$3-1,(('Operating Pro Forma'!$K$59-'Operating Pro Forma'!$K$62)/12)*'Debt Service'!$F14),IF($E14&gt;CU$3-1,$H14,0))</f>
        <v>0</v>
      </c>
      <c r="CV14" s="339">
        <f>IF($I14="Percentage of Cash Flow",IF($E14&gt;CV$3-1,(('Operating Pro Forma'!$K$59-'Operating Pro Forma'!$K$62)/12)*'Debt Service'!$F14),IF($E14&gt;CV$3-1,$H14,0))</f>
        <v>0</v>
      </c>
      <c r="CW14" s="339">
        <f>IF($I14="Percentage of Cash Flow",IF($E14&gt;CW$3-1,(('Operating Pro Forma'!$K$59-'Operating Pro Forma'!$K$62)/12)*'Debt Service'!$F14),IF($E14&gt;CW$3-1,$H14,0))</f>
        <v>0</v>
      </c>
      <c r="CX14" s="339">
        <f>IF($I14="Percentage of Cash Flow",IF($E14&gt;CX$3-1,(('Operating Pro Forma'!$K$59-'Operating Pro Forma'!$K$62)/12)*'Debt Service'!$F14),IF($E14&gt;CX$3-1,$H14,0))</f>
        <v>0</v>
      </c>
      <c r="CY14" s="338">
        <f t="shared" si="7"/>
        <v>0</v>
      </c>
      <c r="CZ14" s="339">
        <f>IF($I14="Percentage of Cash Flow",IF($E14&gt;CZ$3-1,(('Operating Pro Forma'!$L$59-'Operating Pro Forma'!$L$62)/12)*'Debt Service'!$F14),IF($E14&gt;CZ$3-1,$H14,0))</f>
        <v>0</v>
      </c>
      <c r="DA14" s="339">
        <f>IF($I14="Percentage of Cash Flow",IF($E14&gt;DA$3-1,(('Operating Pro Forma'!$L$59-'Operating Pro Forma'!$L$62)/12)*'Debt Service'!$F14),IF($E14&gt;DA$3-1,$H14,0))</f>
        <v>0</v>
      </c>
      <c r="DB14" s="339">
        <f>IF($I14="Percentage of Cash Flow",IF($E14&gt;DB$3-1,(('Operating Pro Forma'!$L$59-'Operating Pro Forma'!$L$62)/12)*'Debt Service'!$F14),IF($E14&gt;DB$3-1,$H14,0))</f>
        <v>0</v>
      </c>
      <c r="DC14" s="339">
        <f>IF($I14="Percentage of Cash Flow",IF($E14&gt;DC$3-1,(('Operating Pro Forma'!$L$59-'Operating Pro Forma'!$L$62)/12)*'Debt Service'!$F14),IF($E14&gt;DC$3-1,$H14,0))</f>
        <v>0</v>
      </c>
      <c r="DD14" s="339">
        <f>IF($I14="Percentage of Cash Flow",IF($E14&gt;DD$3-1,(('Operating Pro Forma'!$L$59-'Operating Pro Forma'!$L$62)/12)*'Debt Service'!$F14),IF($E14&gt;DD$3-1,$H14,0))</f>
        <v>0</v>
      </c>
      <c r="DE14" s="339">
        <f>IF($I14="Percentage of Cash Flow",IF($E14&gt;DE$3-1,(('Operating Pro Forma'!$L$59-'Operating Pro Forma'!$L$62)/12)*'Debt Service'!$F14),IF($E14&gt;DE$3-1,$H14,0))</f>
        <v>0</v>
      </c>
      <c r="DF14" s="339">
        <f>IF($I14="Percentage of Cash Flow",IF($E14&gt;DF$3-1,(('Operating Pro Forma'!$L$59-'Operating Pro Forma'!$L$62)/12)*'Debt Service'!$F14),IF($E14&gt;DF$3-1,$H14,0))</f>
        <v>0</v>
      </c>
      <c r="DG14" s="339">
        <f>IF($I14="Percentage of Cash Flow",IF($E14&gt;DG$3-1,(('Operating Pro Forma'!$L$59-'Operating Pro Forma'!$L$62)/12)*'Debt Service'!$F14),IF($E14&gt;DG$3-1,$H14,0))</f>
        <v>0</v>
      </c>
      <c r="DH14" s="339">
        <f>IF($I14="Percentage of Cash Flow",IF($E14&gt;DH$3-1,(('Operating Pro Forma'!$L$59-'Operating Pro Forma'!$L$62)/12)*'Debt Service'!$F14),IF($E14&gt;DH$3-1,$H14,0))</f>
        <v>0</v>
      </c>
      <c r="DI14" s="339">
        <f>IF($I14="Percentage of Cash Flow",IF($E14&gt;DI$3-1,(('Operating Pro Forma'!$L$59-'Operating Pro Forma'!$L$62)/12)*'Debt Service'!$F14),IF($E14&gt;DI$3-1,$H14,0))</f>
        <v>0</v>
      </c>
      <c r="DJ14" s="339">
        <f>IF($I14="Percentage of Cash Flow",IF($E14&gt;DJ$3-1,(('Operating Pro Forma'!$L$59-'Operating Pro Forma'!$L$62)/12)*'Debt Service'!$F14),IF($E14&gt;DJ$3-1,$H14,0))</f>
        <v>0</v>
      </c>
      <c r="DK14" s="339">
        <f>IF($I14="Percentage of Cash Flow",IF($E14&gt;DK$3-1,(('Operating Pro Forma'!$L$59-'Operating Pro Forma'!$L$62)/12)*'Debt Service'!$F14),IF($E14&gt;DK$3-1,$H14,0))</f>
        <v>0</v>
      </c>
      <c r="DL14" s="338">
        <f t="shared" si="8"/>
        <v>0</v>
      </c>
      <c r="DM14" s="339">
        <f>IF($I14="Percentage of Cash Flow",IF($E14&gt;DM$3-1,(('Operating Pro Forma'!$M$59-'Operating Pro Forma'!$M$62)/12)*'Debt Service'!$F14),IF($E14&gt;DM$3-1,$H14,0))</f>
        <v>0</v>
      </c>
      <c r="DN14" s="339">
        <f>IF($I14="Percentage of Cash Flow",IF($E14&gt;DN$3-1,(('Operating Pro Forma'!$M$59-'Operating Pro Forma'!$M$62)/12)*'Debt Service'!$F14),IF($E14&gt;DN$3-1,$H14,0))</f>
        <v>0</v>
      </c>
      <c r="DO14" s="339">
        <f>IF($I14="Percentage of Cash Flow",IF($E14&gt;DO$3-1,(('Operating Pro Forma'!$M$59-'Operating Pro Forma'!$M$62)/12)*'Debt Service'!$F14),IF($E14&gt;DO$3-1,$H14,0))</f>
        <v>0</v>
      </c>
      <c r="DP14" s="339">
        <f>IF($I14="Percentage of Cash Flow",IF($E14&gt;DP$3-1,(('Operating Pro Forma'!$M$59-'Operating Pro Forma'!$M$62)/12)*'Debt Service'!$F14),IF($E14&gt;DP$3-1,$H14,0))</f>
        <v>0</v>
      </c>
      <c r="DQ14" s="339">
        <f>IF($I14="Percentage of Cash Flow",IF($E14&gt;DQ$3-1,(('Operating Pro Forma'!$M$59-'Operating Pro Forma'!$M$62)/12)*'Debt Service'!$F14),IF($E14&gt;DQ$3-1,$H14,0))</f>
        <v>0</v>
      </c>
      <c r="DR14" s="339">
        <f>IF($I14="Percentage of Cash Flow",IF($E14&gt;DR$3-1,(('Operating Pro Forma'!$M$59-'Operating Pro Forma'!$M$62)/12)*'Debt Service'!$F14),IF($E14&gt;DR$3-1,$H14,0))</f>
        <v>0</v>
      </c>
      <c r="DS14" s="339">
        <f>IF($I14="Percentage of Cash Flow",IF($E14&gt;DS$3-1,(('Operating Pro Forma'!$M$59-'Operating Pro Forma'!$M$62)/12)*'Debt Service'!$F14),IF($E14&gt;DS$3-1,$H14,0))</f>
        <v>0</v>
      </c>
      <c r="DT14" s="339">
        <f>IF($I14="Percentage of Cash Flow",IF($E14&gt;DT$3-1,(('Operating Pro Forma'!$M$59-'Operating Pro Forma'!$M$62)/12)*'Debt Service'!$F14),IF($E14&gt;DT$3-1,$H14,0))</f>
        <v>0</v>
      </c>
      <c r="DU14" s="339">
        <f>IF($I14="Percentage of Cash Flow",IF($E14&gt;DU$3-1,(('Operating Pro Forma'!$M$59-'Operating Pro Forma'!$M$62)/12)*'Debt Service'!$F14),IF($E14&gt;DU$3-1,$H14,0))</f>
        <v>0</v>
      </c>
      <c r="DV14" s="339">
        <f>IF($I14="Percentage of Cash Flow",IF($E14&gt;DV$3-1,(('Operating Pro Forma'!$M$59-'Operating Pro Forma'!$M$62)/12)*'Debt Service'!$F14),IF($E14&gt;DV$3-1,$H14,0))</f>
        <v>0</v>
      </c>
      <c r="DW14" s="339">
        <f>IF($I14="Percentage of Cash Flow",IF($E14&gt;DW$3-1,(('Operating Pro Forma'!$M$59-'Operating Pro Forma'!$M$62)/12)*'Debt Service'!$F14),IF($E14&gt;DW$3-1,$H14,0))</f>
        <v>0</v>
      </c>
      <c r="DX14" s="339">
        <f>IF($I14="Percentage of Cash Flow",IF($E14&gt;DX$3-1,(('Operating Pro Forma'!$M$59-'Operating Pro Forma'!$M$62)/12)*'Debt Service'!$F14),IF($E14&gt;DX$3-1,$H14,0))</f>
        <v>0</v>
      </c>
      <c r="DY14" s="338">
        <f t="shared" si="9"/>
        <v>0</v>
      </c>
      <c r="DZ14" s="339">
        <f>IF($I14="Percentage of Cash Flow",IF($E14&gt;DZ$3-1,(('Operating Pro Forma'!$N$59-'Operating Pro Forma'!$N$62)/12)*'Debt Service'!$F14),IF($E14&gt;DZ$3-1,$H14,0))</f>
        <v>0</v>
      </c>
      <c r="EA14" s="339">
        <f>IF($I14="Percentage of Cash Flow",IF($E14&gt;EA$3-1,(('Operating Pro Forma'!$N$59-'Operating Pro Forma'!$N$62)/12)*'Debt Service'!$F14),IF($E14&gt;EA$3-1,$H14,0))</f>
        <v>0</v>
      </c>
      <c r="EB14" s="339">
        <f>IF($I14="Percentage of Cash Flow",IF($E14&gt;EB$3-1,(('Operating Pro Forma'!$N$59-'Operating Pro Forma'!$N$62)/12)*'Debt Service'!$F14),IF($E14&gt;EB$3-1,$H14,0))</f>
        <v>0</v>
      </c>
      <c r="EC14" s="339">
        <f>IF($I14="Percentage of Cash Flow",IF($E14&gt;EC$3-1,(('Operating Pro Forma'!$N$59-'Operating Pro Forma'!$N$62)/12)*'Debt Service'!$F14),IF($E14&gt;EC$3-1,$H14,0))</f>
        <v>0</v>
      </c>
      <c r="ED14" s="339">
        <f>IF($I14="Percentage of Cash Flow",IF($E14&gt;ED$3-1,(('Operating Pro Forma'!$N$59-'Operating Pro Forma'!$N$62)/12)*'Debt Service'!$F14),IF($E14&gt;ED$3-1,$H14,0))</f>
        <v>0</v>
      </c>
      <c r="EE14" s="339">
        <f>IF($I14="Percentage of Cash Flow",IF($E14&gt;EE$3-1,(('Operating Pro Forma'!$N$59-'Operating Pro Forma'!$N$62)/12)*'Debt Service'!$F14),IF($E14&gt;EE$3-1,$H14,0))</f>
        <v>0</v>
      </c>
      <c r="EF14" s="339">
        <f>IF($I14="Percentage of Cash Flow",IF($E14&gt;EF$3-1,(('Operating Pro Forma'!$N$59-'Operating Pro Forma'!$N$62)/12)*'Debt Service'!$F14),IF($E14&gt;EF$3-1,$H14,0))</f>
        <v>0</v>
      </c>
      <c r="EG14" s="339">
        <f>IF($I14="Percentage of Cash Flow",IF($E14&gt;EG$3-1,(('Operating Pro Forma'!$N$59-'Operating Pro Forma'!$N$62)/12)*'Debt Service'!$F14),IF($E14&gt;EG$3-1,$H14,0))</f>
        <v>0</v>
      </c>
      <c r="EH14" s="339">
        <f>IF($I14="Percentage of Cash Flow",IF($E14&gt;EH$3-1,(('Operating Pro Forma'!$N$59-'Operating Pro Forma'!$N$62)/12)*'Debt Service'!$F14),IF($E14&gt;EH$3-1,$H14,0))</f>
        <v>0</v>
      </c>
      <c r="EI14" s="339">
        <f>IF($I14="Percentage of Cash Flow",IF($E14&gt;EI$3-1,(('Operating Pro Forma'!$N$59-'Operating Pro Forma'!$N$62)/12)*'Debt Service'!$F14),IF($E14&gt;EI$3-1,$H14,0))</f>
        <v>0</v>
      </c>
      <c r="EJ14" s="339">
        <f>IF($I14="Percentage of Cash Flow",IF($E14&gt;EJ$3-1,(('Operating Pro Forma'!$N$59-'Operating Pro Forma'!$N$62)/12)*'Debt Service'!$F14),IF($E14&gt;EJ$3-1,$H14,0))</f>
        <v>0</v>
      </c>
      <c r="EK14" s="339">
        <f>IF($I14="Percentage of Cash Flow",IF($E14&gt;EK$3-1,(('Operating Pro Forma'!$N$59-'Operating Pro Forma'!$N$62)/12)*'Debt Service'!$F14),IF($E14&gt;EK$3-1,$H14,0))</f>
        <v>0</v>
      </c>
      <c r="EL14" s="338">
        <f t="shared" si="10"/>
        <v>0</v>
      </c>
      <c r="EM14" s="339">
        <f>IF($I14="Percentage of Cash Flow",IF($E14&gt;EM$3-1,(('Operating Pro Forma'!$O$59-'Operating Pro Forma'!$O$62)/12)*'Debt Service'!$F14),IF($E14&gt;EM$3-1,$H14,0))</f>
        <v>0</v>
      </c>
      <c r="EN14" s="339">
        <f>IF($I14="Percentage of Cash Flow",IF($E14&gt;EN$3-1,(('Operating Pro Forma'!$O$59-'Operating Pro Forma'!$O$62)/12)*'Debt Service'!$F14),IF($E14&gt;EN$3-1,$H14,0))</f>
        <v>0</v>
      </c>
      <c r="EO14" s="339">
        <f>IF($I14="Percentage of Cash Flow",IF($E14&gt;EO$3-1,(('Operating Pro Forma'!$O$59-'Operating Pro Forma'!$O$62)/12)*'Debt Service'!$F14),IF($E14&gt;EO$3-1,$H14,0))</f>
        <v>0</v>
      </c>
      <c r="EP14" s="339">
        <f>IF($I14="Percentage of Cash Flow",IF($E14&gt;EP$3-1,(('Operating Pro Forma'!$O$59-'Operating Pro Forma'!$O$62)/12)*'Debt Service'!$F14),IF($E14&gt;EP$3-1,$H14,0))</f>
        <v>0</v>
      </c>
      <c r="EQ14" s="339">
        <f>IF($I14="Percentage of Cash Flow",IF($E14&gt;EQ$3-1,(('Operating Pro Forma'!$O$59-'Operating Pro Forma'!$O$62)/12)*'Debt Service'!$F14),IF($E14&gt;EQ$3-1,$H14,0))</f>
        <v>0</v>
      </c>
      <c r="ER14" s="339">
        <f>IF($I14="Percentage of Cash Flow",IF($E14&gt;ER$3-1,(('Operating Pro Forma'!$O$59-'Operating Pro Forma'!$O$62)/12)*'Debt Service'!$F14),IF($E14&gt;ER$3-1,$H14,0))</f>
        <v>0</v>
      </c>
      <c r="ES14" s="339">
        <f>IF($I14="Percentage of Cash Flow",IF($E14&gt;ES$3-1,(('Operating Pro Forma'!$O$59-'Operating Pro Forma'!$O$62)/12)*'Debt Service'!$F14),IF($E14&gt;ES$3-1,$H14,0))</f>
        <v>0</v>
      </c>
      <c r="ET14" s="339">
        <f>IF($I14="Percentage of Cash Flow",IF($E14&gt;ET$3-1,(('Operating Pro Forma'!$O$59-'Operating Pro Forma'!$O$62)/12)*'Debt Service'!$F14),IF($E14&gt;ET$3-1,$H14,0))</f>
        <v>0</v>
      </c>
      <c r="EU14" s="339">
        <f>IF($I14="Percentage of Cash Flow",IF($E14&gt;EU$3-1,(('Operating Pro Forma'!$O$59-'Operating Pro Forma'!$O$62)/12)*'Debt Service'!$F14),IF($E14&gt;EU$3-1,$H14,0))</f>
        <v>0</v>
      </c>
      <c r="EV14" s="339">
        <f>IF($I14="Percentage of Cash Flow",IF($E14&gt;EV$3-1,(('Operating Pro Forma'!$O$59-'Operating Pro Forma'!$O$62)/12)*'Debt Service'!$F14),IF($E14&gt;EV$3-1,$H14,0))</f>
        <v>0</v>
      </c>
      <c r="EW14" s="339">
        <f>IF($I14="Percentage of Cash Flow",IF($E14&gt;EW$3-1,(('Operating Pro Forma'!$O$59-'Operating Pro Forma'!$O$62)/12)*'Debt Service'!$F14),IF($E14&gt;EW$3-1,$H14,0))</f>
        <v>0</v>
      </c>
      <c r="EX14" s="339">
        <f>IF($I14="Percentage of Cash Flow",IF($E14&gt;EX$3-1,(('Operating Pro Forma'!$O$59-'Operating Pro Forma'!$O$62)/12)*'Debt Service'!$F14),IF($E14&gt;EX$3-1,$H14,0))</f>
        <v>0</v>
      </c>
      <c r="EY14" s="338">
        <f t="shared" si="11"/>
        <v>0</v>
      </c>
      <c r="EZ14" s="339">
        <f>IF($I14="Percentage of Cash Flow",IF($E14&gt;EZ$3-1,(('Operating Pro Forma'!$P$59-'Operating Pro Forma'!$P$62)/12)*'Debt Service'!$F14),IF($E14&gt;EZ$3-1,$H14,0))</f>
        <v>0</v>
      </c>
      <c r="FA14" s="339">
        <f>IF($I14="Percentage of Cash Flow",IF($E14&gt;FA$3-1,(('Operating Pro Forma'!$P$59-'Operating Pro Forma'!$P$62)/12)*'Debt Service'!$F14),IF($E14&gt;FA$3-1,$H14,0))</f>
        <v>0</v>
      </c>
      <c r="FB14" s="339">
        <f>IF($I14="Percentage of Cash Flow",IF($E14&gt;FB$3-1,(('Operating Pro Forma'!$P$59-'Operating Pro Forma'!$P$62)/12)*'Debt Service'!$F14),IF($E14&gt;FB$3-1,$H14,0))</f>
        <v>0</v>
      </c>
      <c r="FC14" s="339">
        <f>IF($I14="Percentage of Cash Flow",IF($E14&gt;FC$3-1,(('Operating Pro Forma'!$P$59-'Operating Pro Forma'!$P$62)/12)*'Debt Service'!$F14),IF($E14&gt;FC$3-1,$H14,0))</f>
        <v>0</v>
      </c>
      <c r="FD14" s="339">
        <f>IF($I14="Percentage of Cash Flow",IF($E14&gt;FD$3-1,(('Operating Pro Forma'!$P$59-'Operating Pro Forma'!$P$62)/12)*'Debt Service'!$F14),IF($E14&gt;FD$3-1,$H14,0))</f>
        <v>0</v>
      </c>
      <c r="FE14" s="339">
        <f>IF($I14="Percentage of Cash Flow",IF($E14&gt;FE$3-1,(('Operating Pro Forma'!$P$59-'Operating Pro Forma'!$P$62)/12)*'Debt Service'!$F14),IF($E14&gt;FE$3-1,$H14,0))</f>
        <v>0</v>
      </c>
      <c r="FF14" s="339">
        <f>IF($I14="Percentage of Cash Flow",IF($E14&gt;FF$3-1,(('Operating Pro Forma'!$P$59-'Operating Pro Forma'!$P$62)/12)*'Debt Service'!$F14),IF($E14&gt;FF$3-1,$H14,0))</f>
        <v>0</v>
      </c>
      <c r="FG14" s="339">
        <f>IF($I14="Percentage of Cash Flow",IF($E14&gt;FG$3-1,(('Operating Pro Forma'!$P$59-'Operating Pro Forma'!$P$62)/12)*'Debt Service'!$F14),IF($E14&gt;FG$3-1,$H14,0))</f>
        <v>0</v>
      </c>
      <c r="FH14" s="339">
        <f>IF($I14="Percentage of Cash Flow",IF($E14&gt;FH$3-1,(('Operating Pro Forma'!$P$59-'Operating Pro Forma'!$P$62)/12)*'Debt Service'!$F14),IF($E14&gt;FH$3-1,$H14,0))</f>
        <v>0</v>
      </c>
      <c r="FI14" s="339">
        <f>IF($I14="Percentage of Cash Flow",IF($E14&gt;FI$3-1,(('Operating Pro Forma'!$P$59-'Operating Pro Forma'!$P$62)/12)*'Debt Service'!$F14),IF($E14&gt;FI$3-1,$H14,0))</f>
        <v>0</v>
      </c>
      <c r="FJ14" s="339">
        <f>IF($I14="Percentage of Cash Flow",IF($E14&gt;FJ$3-1,(('Operating Pro Forma'!$P$59-'Operating Pro Forma'!$P$62)/12)*'Debt Service'!$F14),IF($E14&gt;FJ$3-1,$H14,0))</f>
        <v>0</v>
      </c>
      <c r="FK14" s="339">
        <f>IF($I14="Percentage of Cash Flow",IF($E14&gt;FK$3-1,(('Operating Pro Forma'!$P$59-'Operating Pro Forma'!$P$62)/12)*'Debt Service'!$F14),IF($E14&gt;FK$3-1,$H14,0))</f>
        <v>0</v>
      </c>
      <c r="FL14" s="338">
        <f t="shared" si="12"/>
        <v>0</v>
      </c>
      <c r="FM14" s="339">
        <f>IF($I14="Percentage of Cash Flow",IF($E14&gt;FM$3-1,(('Operating Pro Forma'!$Q$59-'Operating Pro Forma'!$Q$62)/12)*'Debt Service'!$F14),IF($E14&gt;FM$3-1,$H14,0))</f>
        <v>0</v>
      </c>
      <c r="FN14" s="339">
        <f>IF($I14="Percentage of Cash Flow",IF($E14&gt;FN$3-1,(('Operating Pro Forma'!$Q$59-'Operating Pro Forma'!$Q$62)/12)*'Debt Service'!$F14),IF($E14&gt;FN$3-1,$H14,0))</f>
        <v>0</v>
      </c>
      <c r="FO14" s="339">
        <f>IF($I14="Percentage of Cash Flow",IF($E14&gt;FO$3-1,(('Operating Pro Forma'!$Q$59-'Operating Pro Forma'!$Q$62)/12)*'Debt Service'!$F14),IF($E14&gt;FO$3-1,$H14,0))</f>
        <v>0</v>
      </c>
      <c r="FP14" s="339">
        <f>IF($I14="Percentage of Cash Flow",IF($E14&gt;FP$3-1,(('Operating Pro Forma'!$Q$59-'Operating Pro Forma'!$Q$62)/12)*'Debt Service'!$F14),IF($E14&gt;FP$3-1,$H14,0))</f>
        <v>0</v>
      </c>
      <c r="FQ14" s="339">
        <f>IF($I14="Percentage of Cash Flow",IF($E14&gt;FQ$3-1,(('Operating Pro Forma'!$Q$59-'Operating Pro Forma'!$Q$62)/12)*'Debt Service'!$F14),IF($E14&gt;FQ$3-1,$H14,0))</f>
        <v>0</v>
      </c>
      <c r="FR14" s="339">
        <f>IF($I14="Percentage of Cash Flow",IF($E14&gt;FR$3-1,(('Operating Pro Forma'!$Q$59-'Operating Pro Forma'!$Q$62)/12)*'Debt Service'!$F14),IF($E14&gt;FR$3-1,$H14,0))</f>
        <v>0</v>
      </c>
      <c r="FS14" s="339">
        <f>IF($I14="Percentage of Cash Flow",IF($E14&gt;FS$3-1,(('Operating Pro Forma'!$Q$59-'Operating Pro Forma'!$Q$62)/12)*'Debt Service'!$F14),IF($E14&gt;FS$3-1,$H14,0))</f>
        <v>0</v>
      </c>
      <c r="FT14" s="339">
        <f>IF($I14="Percentage of Cash Flow",IF($E14&gt;FT$3-1,(('Operating Pro Forma'!$Q$59-'Operating Pro Forma'!$Q$62)/12)*'Debt Service'!$F14),IF($E14&gt;FT$3-1,$H14,0))</f>
        <v>0</v>
      </c>
      <c r="FU14" s="339">
        <f>IF($I14="Percentage of Cash Flow",IF($E14&gt;FU$3-1,(('Operating Pro Forma'!$Q$59-'Operating Pro Forma'!$Q$62)/12)*'Debt Service'!$F14),IF($E14&gt;FU$3-1,$H14,0))</f>
        <v>0</v>
      </c>
      <c r="FV14" s="339">
        <f>IF($I14="Percentage of Cash Flow",IF($E14&gt;FV$3-1,(('Operating Pro Forma'!$Q$59-'Operating Pro Forma'!$Q$62)/12)*'Debt Service'!$F14),IF($E14&gt;FV$3-1,$H14,0))</f>
        <v>0</v>
      </c>
      <c r="FW14" s="339">
        <f>IF($I14="Percentage of Cash Flow",IF($E14&gt;FW$3-1,(('Operating Pro Forma'!$Q$59-'Operating Pro Forma'!$Q$62)/12)*'Debt Service'!$F14),IF($E14&gt;FW$3-1,$H14,0))</f>
        <v>0</v>
      </c>
      <c r="FX14" s="339">
        <f>IF($I14="Percentage of Cash Flow",IF($E14&gt;FX$3-1,(('Operating Pro Forma'!$Q$59-'Operating Pro Forma'!$Q$62)/12)*'Debt Service'!$F14),IF($E14&gt;FX$3-1,$H14,0))</f>
        <v>0</v>
      </c>
      <c r="FY14" s="338">
        <f t="shared" si="13"/>
        <v>0</v>
      </c>
      <c r="FZ14" s="339">
        <f>IF($I14="Percentage of Cash Flow",IF($E14&gt;FZ$3-1,(('Operating Pro Forma'!$R$59-'Operating Pro Forma'!$R$62)/12)*'Debt Service'!$F14),IF($E14&gt;FZ$3-1,$H14,0))</f>
        <v>0</v>
      </c>
      <c r="GA14" s="339">
        <f>IF($I14="Percentage of Cash Flow",IF($E14&gt;GA$3-1,(('Operating Pro Forma'!$R$59-'Operating Pro Forma'!$R$62)/12)*'Debt Service'!$F14),IF($E14&gt;GA$3-1,$H14,0))</f>
        <v>0</v>
      </c>
      <c r="GB14" s="339">
        <f>IF($I14="Percentage of Cash Flow",IF($E14&gt;GB$3-1,(('Operating Pro Forma'!$R$59-'Operating Pro Forma'!$R$62)/12)*'Debt Service'!$F14),IF($E14&gt;GB$3-1,$H14,0))</f>
        <v>0</v>
      </c>
      <c r="GC14" s="339">
        <f>IF($I14="Percentage of Cash Flow",IF($E14&gt;GC$3-1,(('Operating Pro Forma'!$R$59-'Operating Pro Forma'!$R$62)/12)*'Debt Service'!$F14),IF($E14&gt;GC$3-1,$H14,0))</f>
        <v>0</v>
      </c>
      <c r="GD14" s="339">
        <f>IF($I14="Percentage of Cash Flow",IF($E14&gt;GD$3-1,(('Operating Pro Forma'!$R$59-'Operating Pro Forma'!$R$62)/12)*'Debt Service'!$F14),IF($E14&gt;GD$3-1,$H14,0))</f>
        <v>0</v>
      </c>
      <c r="GE14" s="339">
        <f>IF($I14="Percentage of Cash Flow",IF($E14&gt;GE$3-1,(('Operating Pro Forma'!$R$59-'Operating Pro Forma'!$R$62)/12)*'Debt Service'!$F14),IF($E14&gt;GE$3-1,$H14,0))</f>
        <v>0</v>
      </c>
      <c r="GF14" s="339">
        <f>IF($I14="Percentage of Cash Flow",IF($E14&gt;GF$3-1,(('Operating Pro Forma'!$R$59-'Operating Pro Forma'!$R$62)/12)*'Debt Service'!$F14),IF($E14&gt;GF$3-1,$H14,0))</f>
        <v>0</v>
      </c>
      <c r="GG14" s="339">
        <f>IF($I14="Percentage of Cash Flow",IF($E14&gt;GG$3-1,(('Operating Pro Forma'!$R$59-'Operating Pro Forma'!$R$62)/12)*'Debt Service'!$F14),IF($E14&gt;GG$3-1,$H14,0))</f>
        <v>0</v>
      </c>
      <c r="GH14" s="339">
        <f>IF($I14="Percentage of Cash Flow",IF($E14&gt;GH$3-1,(('Operating Pro Forma'!$R$59-'Operating Pro Forma'!$R$62)/12)*'Debt Service'!$F14),IF($E14&gt;GH$3-1,$H14,0))</f>
        <v>0</v>
      </c>
      <c r="GI14" s="339">
        <f>IF($I14="Percentage of Cash Flow",IF($E14&gt;GI$3-1,(('Operating Pro Forma'!$R$59-'Operating Pro Forma'!$R$62)/12)*'Debt Service'!$F14),IF($E14&gt;GI$3-1,$H14,0))</f>
        <v>0</v>
      </c>
      <c r="GJ14" s="339">
        <f>IF($I14="Percentage of Cash Flow",IF($E14&gt;GJ$3-1,(('Operating Pro Forma'!$R$59-'Operating Pro Forma'!$R$62)/12)*'Debt Service'!$F14),IF($E14&gt;GJ$3-1,$H14,0))</f>
        <v>0</v>
      </c>
      <c r="GK14" s="339">
        <f>IF($I14="Percentage of Cash Flow",IF($E14&gt;GK$3-1,(('Operating Pro Forma'!$R$59-'Operating Pro Forma'!$R$62)/12)*'Debt Service'!$F14),IF($E14&gt;GK$3-1,$H14,0))</f>
        <v>0</v>
      </c>
      <c r="GL14" s="338">
        <f t="shared" si="14"/>
        <v>0</v>
      </c>
      <c r="GM14" s="339">
        <f>IF($I14="Percentage of Cash Flow",IF($E14&gt;GM$3-1,(('Operating Pro Forma'!$S$59-'Operating Pro Forma'!$S$62)/12)*'Debt Service'!$F14),IF($E14&gt;GM$3-1,$H14,0))</f>
        <v>0</v>
      </c>
      <c r="GN14" s="339">
        <f>IF($I14="Percentage of Cash Flow",IF($E14&gt;GN$3-1,(('Operating Pro Forma'!$S$59-'Operating Pro Forma'!$S$62)/12)*'Debt Service'!$F14),IF($E14&gt;GN$3-1,$H14,0))</f>
        <v>0</v>
      </c>
      <c r="GO14" s="339">
        <f>IF($I14="Percentage of Cash Flow",IF($E14&gt;GO$3-1,(('Operating Pro Forma'!$S$59-'Operating Pro Forma'!$S$62)/12)*'Debt Service'!$F14),IF($E14&gt;GO$3-1,$H14,0))</f>
        <v>0</v>
      </c>
      <c r="GP14" s="339">
        <f>IF($I14="Percentage of Cash Flow",IF($E14&gt;GP$3-1,(('Operating Pro Forma'!$S$59-'Operating Pro Forma'!$S$62)/12)*'Debt Service'!$F14),IF($E14&gt;GP$3-1,$H14,0))</f>
        <v>0</v>
      </c>
      <c r="GQ14" s="339">
        <f>IF($I14="Percentage of Cash Flow",IF($E14&gt;GQ$3-1,(('Operating Pro Forma'!$S$59-'Operating Pro Forma'!$S$62)/12)*'Debt Service'!$F14),IF($E14&gt;GQ$3-1,$H14,0))</f>
        <v>0</v>
      </c>
      <c r="GR14" s="339">
        <f>IF($I14="Percentage of Cash Flow",IF($E14&gt;GR$3-1,(('Operating Pro Forma'!$S$59-'Operating Pro Forma'!$S$62)/12)*'Debt Service'!$F14),IF($E14&gt;GR$3-1,$H14,0))</f>
        <v>0</v>
      </c>
      <c r="GS14" s="339">
        <f>IF($I14="Percentage of Cash Flow",IF($E14&gt;GS$3-1,(('Operating Pro Forma'!$S$59-'Operating Pro Forma'!$S$62)/12)*'Debt Service'!$F14),IF($E14&gt;GS$3-1,$H14,0))</f>
        <v>0</v>
      </c>
      <c r="GT14" s="339">
        <f>IF($I14="Percentage of Cash Flow",IF($E14&gt;GT$3-1,(('Operating Pro Forma'!$S$59-'Operating Pro Forma'!$S$62)/12)*'Debt Service'!$F14),IF($E14&gt;GT$3-1,$H14,0))</f>
        <v>0</v>
      </c>
      <c r="GU14" s="339">
        <f>IF($I14="Percentage of Cash Flow",IF($E14&gt;GU$3-1,(('Operating Pro Forma'!$S$59-'Operating Pro Forma'!$S$62)/12)*'Debt Service'!$F14),IF($E14&gt;GU$3-1,$H14,0))</f>
        <v>0</v>
      </c>
      <c r="GV14" s="339">
        <f>IF($I14="Percentage of Cash Flow",IF($E14&gt;GV$3-1,(('Operating Pro Forma'!$S$59-'Operating Pro Forma'!$S$62)/12)*'Debt Service'!$F14),IF($E14&gt;GV$3-1,$H14,0))</f>
        <v>0</v>
      </c>
      <c r="GW14" s="339">
        <f>IF($I14="Percentage of Cash Flow",IF($E14&gt;GW$3-1,(('Operating Pro Forma'!$S$59-'Operating Pro Forma'!$S$62)/12)*'Debt Service'!$F14),IF($E14&gt;GW$3-1,$H14,0))</f>
        <v>0</v>
      </c>
      <c r="GX14" s="339">
        <f>IF($I14="Percentage of Cash Flow",IF($E14&gt;GX$3-1,(('Operating Pro Forma'!$S$59-'Operating Pro Forma'!$S$62)/12)*'Debt Service'!$F14),IF($E14&gt;GX$3-1,$H14,0))</f>
        <v>0</v>
      </c>
      <c r="GY14" s="338">
        <f t="shared" si="15"/>
        <v>0</v>
      </c>
      <c r="GZ14" s="339">
        <f>IF($I14="Percentage of Cash Flow",IF($E14&gt;GZ$3-1,(('Operating Pro Forma'!$T$59-'Operating Pro Forma'!$T$62)/12)*'Debt Service'!$F14),IF($E14&gt;GZ$3-1,$H14,0))</f>
        <v>0</v>
      </c>
      <c r="HA14" s="339">
        <f>IF($I14="Percentage of Cash Flow",IF($E14&gt;HA$3-1,(('Operating Pro Forma'!$T$59-'Operating Pro Forma'!$T$62)/12)*'Debt Service'!$F14),IF($E14&gt;HA$3-1,$H14,0))</f>
        <v>0</v>
      </c>
      <c r="HB14" s="339">
        <f>IF($I14="Percentage of Cash Flow",IF($E14&gt;HB$3-1,(('Operating Pro Forma'!$T$59-'Operating Pro Forma'!$T$62)/12)*'Debt Service'!$F14),IF($E14&gt;HB$3-1,$H14,0))</f>
        <v>0</v>
      </c>
      <c r="HC14" s="339">
        <f>IF($I14="Percentage of Cash Flow",IF($E14&gt;HC$3-1,(('Operating Pro Forma'!$T$59-'Operating Pro Forma'!$T$62)/12)*'Debt Service'!$F14),IF($E14&gt;HC$3-1,$H14,0))</f>
        <v>0</v>
      </c>
      <c r="HD14" s="339">
        <f>IF($I14="Percentage of Cash Flow",IF($E14&gt;HD$3-1,(('Operating Pro Forma'!$T$59-'Operating Pro Forma'!$T$62)/12)*'Debt Service'!$F14),IF($E14&gt;HD$3-1,$H14,0))</f>
        <v>0</v>
      </c>
      <c r="HE14" s="339">
        <f>IF($I14="Percentage of Cash Flow",IF($E14&gt;HE$3-1,(('Operating Pro Forma'!$T$59-'Operating Pro Forma'!$T$62)/12)*'Debt Service'!$F14),IF($E14&gt;HE$3-1,$H14,0))</f>
        <v>0</v>
      </c>
      <c r="HF14" s="339">
        <f>IF($I14="Percentage of Cash Flow",IF($E14&gt;HF$3-1,(('Operating Pro Forma'!$T$59-'Operating Pro Forma'!$T$62)/12)*'Debt Service'!$F14),IF($E14&gt;HF$3-1,$H14,0))</f>
        <v>0</v>
      </c>
      <c r="HG14" s="339">
        <f>IF($I14="Percentage of Cash Flow",IF($E14&gt;HG$3-1,(('Operating Pro Forma'!$T$59-'Operating Pro Forma'!$T$62)/12)*'Debt Service'!$F14),IF($E14&gt;HG$3-1,$H14,0))</f>
        <v>0</v>
      </c>
      <c r="HH14" s="339">
        <f>IF($I14="Percentage of Cash Flow",IF($E14&gt;HH$3-1,(('Operating Pro Forma'!$T$59-'Operating Pro Forma'!$T$62)/12)*'Debt Service'!$F14),IF($E14&gt;HH$3-1,$H14,0))</f>
        <v>0</v>
      </c>
      <c r="HI14" s="339">
        <f>IF($I14="Percentage of Cash Flow",IF($E14&gt;HI$3-1,(('Operating Pro Forma'!$T$59-'Operating Pro Forma'!$T$62)/12)*'Debt Service'!$F14),IF($E14&gt;HI$3-1,$H14,0))</f>
        <v>0</v>
      </c>
      <c r="HJ14" s="339">
        <f>IF($I14="Percentage of Cash Flow",IF($E14&gt;HJ$3-1,(('Operating Pro Forma'!$T$59-'Operating Pro Forma'!$T$62)/12)*'Debt Service'!$F14),IF($E14&gt;HJ$3-1,$H14,0))</f>
        <v>0</v>
      </c>
      <c r="HK14" s="339">
        <f>IF($I14="Percentage of Cash Flow",IF($E14&gt;HK$3-1,(('Operating Pro Forma'!$T$59-'Operating Pro Forma'!$T$62)/12)*'Debt Service'!$F14),IF($E14&gt;HK$3-1,$H14,0))</f>
        <v>0</v>
      </c>
      <c r="HL14" s="338">
        <f t="shared" si="16"/>
        <v>0</v>
      </c>
      <c r="HM14" s="339">
        <f>IF($I14="Percentage of Cash Flow",IF($E14&gt;HM$3-1,(('Operating Pro Forma'!$U$59-'Operating Pro Forma'!$U$62)/12)*'Debt Service'!$F14),IF($E14&gt;HM$3-1,$H14,0))</f>
        <v>0</v>
      </c>
      <c r="HN14" s="339">
        <f>IF($I14="Percentage of Cash Flow",IF($E14&gt;HN$3-1,(('Operating Pro Forma'!$U$59-'Operating Pro Forma'!$U$62)/12)*'Debt Service'!$F14),IF($E14&gt;HN$3-1,$H14,0))</f>
        <v>0</v>
      </c>
      <c r="HO14" s="339">
        <f>IF($I14="Percentage of Cash Flow",IF($E14&gt;HO$3-1,(('Operating Pro Forma'!$U$59-'Operating Pro Forma'!$U$62)/12)*'Debt Service'!$F14),IF($E14&gt;HO$3-1,$H14,0))</f>
        <v>0</v>
      </c>
      <c r="HP14" s="339">
        <f>IF($I14="Percentage of Cash Flow",IF($E14&gt;HP$3-1,(('Operating Pro Forma'!$U$59-'Operating Pro Forma'!$U$62)/12)*'Debt Service'!$F14),IF($E14&gt;HP$3-1,$H14,0))</f>
        <v>0</v>
      </c>
      <c r="HQ14" s="339">
        <f>IF($I14="Percentage of Cash Flow",IF($E14&gt;HQ$3-1,(('Operating Pro Forma'!$U$59-'Operating Pro Forma'!$U$62)/12)*'Debt Service'!$F14),IF($E14&gt;HQ$3-1,$H14,0))</f>
        <v>0</v>
      </c>
      <c r="HR14" s="339">
        <f>IF($I14="Percentage of Cash Flow",IF($E14&gt;HR$3-1,(('Operating Pro Forma'!$U$59-'Operating Pro Forma'!$U$62)/12)*'Debt Service'!$F14),IF($E14&gt;HR$3-1,$H14,0))</f>
        <v>0</v>
      </c>
      <c r="HS14" s="339">
        <f>IF($I14="Percentage of Cash Flow",IF($E14&gt;HS$3-1,(('Operating Pro Forma'!$U$59-'Operating Pro Forma'!$U$62)/12)*'Debt Service'!$F14),IF($E14&gt;HS$3-1,$H14,0))</f>
        <v>0</v>
      </c>
      <c r="HT14" s="339">
        <f>IF($I14="Percentage of Cash Flow",IF($E14&gt;HT$3-1,(('Operating Pro Forma'!$U$59-'Operating Pro Forma'!$U$62)/12)*'Debt Service'!$F14),IF($E14&gt;HT$3-1,$H14,0))</f>
        <v>0</v>
      </c>
      <c r="HU14" s="339">
        <f>IF($I14="Percentage of Cash Flow",IF($E14&gt;HU$3-1,(('Operating Pro Forma'!$U$59-'Operating Pro Forma'!$U$62)/12)*'Debt Service'!$F14),IF($E14&gt;HU$3-1,$H14,0))</f>
        <v>0</v>
      </c>
      <c r="HV14" s="339">
        <f>IF($I14="Percentage of Cash Flow",IF($E14&gt;HV$3-1,(('Operating Pro Forma'!$U$59-'Operating Pro Forma'!$U$62)/12)*'Debt Service'!$F14),IF($E14&gt;HV$3-1,$H14,0))</f>
        <v>0</v>
      </c>
      <c r="HW14" s="339">
        <f>IF($I14="Percentage of Cash Flow",IF($E14&gt;HW$3-1,(('Operating Pro Forma'!$U$59-'Operating Pro Forma'!$U$62)/12)*'Debt Service'!$F14),IF($E14&gt;HW$3-1,$H14,0))</f>
        <v>0</v>
      </c>
      <c r="HX14" s="339">
        <f>IF($I14="Percentage of Cash Flow",IF($E14&gt;HX$3-1,(('Operating Pro Forma'!$U$59-'Operating Pro Forma'!$U$62)/12)*'Debt Service'!$F14),IF($E14&gt;HX$3-1,$H14,0))</f>
        <v>0</v>
      </c>
      <c r="HY14" s="338">
        <f t="shared" si="17"/>
        <v>0</v>
      </c>
      <c r="HZ14" s="339">
        <f>IF($I14="Percentage of Cash Flow",IF($E14&gt;HZ$3-1,(('Operating Pro Forma'!$V$59-'Operating Pro Forma'!$V$62)/12)*'Debt Service'!$F14),IF($E14&gt;HZ$3-1,$H14,0))</f>
        <v>0</v>
      </c>
      <c r="IA14" s="339">
        <f>IF($I14="Percentage of Cash Flow",IF($E14&gt;IA$3-1,(('Operating Pro Forma'!$V$59-'Operating Pro Forma'!$V$62)/12)*'Debt Service'!$F14),IF($E14&gt;IA$3-1,$H14,0))</f>
        <v>0</v>
      </c>
      <c r="IB14" s="339">
        <f>IF($I14="Percentage of Cash Flow",IF($E14&gt;IB$3-1,(('Operating Pro Forma'!$V$59-'Operating Pro Forma'!$V$62)/12)*'Debt Service'!$F14),IF($E14&gt;IB$3-1,$H14,0))</f>
        <v>0</v>
      </c>
      <c r="IC14" s="339">
        <f>IF($I14="Percentage of Cash Flow",IF($E14&gt;IC$3-1,(('Operating Pro Forma'!$V$59-'Operating Pro Forma'!$V$62)/12)*'Debt Service'!$F14),IF($E14&gt;IC$3-1,$H14,0))</f>
        <v>0</v>
      </c>
      <c r="ID14" s="339">
        <f>IF($I14="Percentage of Cash Flow",IF($E14&gt;ID$3-1,(('Operating Pro Forma'!$V$59-'Operating Pro Forma'!$V$62)/12)*'Debt Service'!$F14),IF($E14&gt;ID$3-1,$H14,0))</f>
        <v>0</v>
      </c>
      <c r="IE14" s="339">
        <f>IF($I14="Percentage of Cash Flow",IF($E14&gt;IE$3-1,(('Operating Pro Forma'!$V$59-'Operating Pro Forma'!$V$62)/12)*'Debt Service'!$F14),IF($E14&gt;IE$3-1,$H14,0))</f>
        <v>0</v>
      </c>
      <c r="IF14" s="339">
        <f>IF($I14="Percentage of Cash Flow",IF($E14&gt;IF$3-1,(('Operating Pro Forma'!$V$59-'Operating Pro Forma'!$V$62)/12)*'Debt Service'!$F14),IF($E14&gt;IF$3-1,$H14,0))</f>
        <v>0</v>
      </c>
      <c r="IG14" s="339">
        <f>IF($I14="Percentage of Cash Flow",IF($E14&gt;IG$3-1,(('Operating Pro Forma'!$V$59-'Operating Pro Forma'!$V$62)/12)*'Debt Service'!$F14),IF($E14&gt;IG$3-1,$H14,0))</f>
        <v>0</v>
      </c>
      <c r="IH14" s="339">
        <f>IF($I14="Percentage of Cash Flow",IF($E14&gt;IH$3-1,(('Operating Pro Forma'!$V$59-'Operating Pro Forma'!$V$62)/12)*'Debt Service'!$F14),IF($E14&gt;IH$3-1,$H14,0))</f>
        <v>0</v>
      </c>
      <c r="II14" s="339">
        <f>IF($I14="Percentage of Cash Flow",IF($E14&gt;II$3-1,(('Operating Pro Forma'!$V$59-'Operating Pro Forma'!$V$62)/12)*'Debt Service'!$F14),IF($E14&gt;II$3-1,$H14,0))</f>
        <v>0</v>
      </c>
      <c r="IJ14" s="339">
        <f>IF($I14="Percentage of Cash Flow",IF($E14&gt;IJ$3-1,(('Operating Pro Forma'!$V$59-'Operating Pro Forma'!$V$62)/12)*'Debt Service'!$F14),IF($E14&gt;IJ$3-1,$H14,0))</f>
        <v>0</v>
      </c>
      <c r="IK14" s="339">
        <f>IF($I14="Percentage of Cash Flow",IF($E14&gt;IK$3-1,(('Operating Pro Forma'!$V$59-'Operating Pro Forma'!$V$62)/12)*'Debt Service'!$F14),IF($E14&gt;IK$3-1,$H14,0))</f>
        <v>0</v>
      </c>
      <c r="IL14" s="338">
        <f t="shared" si="18"/>
        <v>0</v>
      </c>
      <c r="IM14" s="339">
        <f>IF($I14="Percentage of Cash Flow",IF($E14&gt;IM$3-1,(('Operating Pro Forma'!$W$59-'Operating Pro Forma'!$W$62)/12)*'Debt Service'!$F$4),IF($E14&gt;IM$3-1,$H14,0))</f>
        <v>0</v>
      </c>
      <c r="IN14" s="339">
        <f>IF($I14="Percentage of Cash Flow",IF($E14&gt;IN$3-1,(('Operating Pro Forma'!$W$59-'Operating Pro Forma'!$W$62)/12)*'Debt Service'!$F$4),IF($E14&gt;IN$3-1,$H14,0))</f>
        <v>0</v>
      </c>
      <c r="IO14" s="339">
        <f>IF($I14="Percentage of Cash Flow",IF($E14&gt;IO$3-1,(('Operating Pro Forma'!$W$59-'Operating Pro Forma'!$W$62)/12)*'Debt Service'!$F$4),IF($E14&gt;IO$3-1,$H14,0))</f>
        <v>0</v>
      </c>
      <c r="IP14" s="339">
        <f>IF($I14="Percentage of Cash Flow",IF($E14&gt;IP$3-1,(('Operating Pro Forma'!$W$59-'Operating Pro Forma'!$W$62)/12)*'Debt Service'!$F$4),IF($E14&gt;IP$3-1,$H14,0))</f>
        <v>0</v>
      </c>
      <c r="IQ14" s="339">
        <f>IF($I14="Percentage of Cash Flow",IF($E14&gt;IQ$3-1,(('Operating Pro Forma'!$W$59-'Operating Pro Forma'!$W$62)/12)*'Debt Service'!$F$4),IF($E14&gt;IQ$3-1,$H14,0))</f>
        <v>0</v>
      </c>
      <c r="IR14" s="339">
        <f>IF($I14="Percentage of Cash Flow",IF($E14&gt;IR$3-1,(('Operating Pro Forma'!$W$59-'Operating Pro Forma'!$W$62)/12)*'Debt Service'!$F$4),IF($E14&gt;IR$3-1,$H14,0))</f>
        <v>0</v>
      </c>
      <c r="IS14" s="339">
        <f>IF($I14="Percentage of Cash Flow",IF($E14&gt;IS$3-1,(('Operating Pro Forma'!$W$59-'Operating Pro Forma'!$W$62)/12)*'Debt Service'!$F$4),IF($E14&gt;IS$3-1,$H14,0))</f>
        <v>0</v>
      </c>
      <c r="IT14" s="339">
        <f>IF($I14="Percentage of Cash Flow",IF($E14&gt;IT$3-1,(('Operating Pro Forma'!$W$59-'Operating Pro Forma'!$W$62)/12)*'Debt Service'!$F$4),IF($E14&gt;IT$3-1,$H14,0))</f>
        <v>0</v>
      </c>
      <c r="IU14" s="339">
        <f>IF($I14="Percentage of Cash Flow",IF($E14&gt;IU$3-1,(('Operating Pro Forma'!$W$59-'Operating Pro Forma'!$W$62)/12)*'Debt Service'!$F$4),IF($E14&gt;IU$3-1,$H14,0))</f>
        <v>0</v>
      </c>
      <c r="IV14" s="339">
        <f>IF($I14="Percentage of Cash Flow",IF($E14&gt;IV$3-1,(('Operating Pro Forma'!$W$59-'Operating Pro Forma'!$W$62)/12)*'Debt Service'!$F$4),IF($E14&gt;IV$3-1,$H14,0))</f>
        <v>0</v>
      </c>
      <c r="IW14" s="339">
        <f>IF($I14="Percentage of Cash Flow",IF($E14&gt;IW$3-1,(('Operating Pro Forma'!$W$59-'Operating Pro Forma'!$W$62)/12)*'Debt Service'!$F$4),IF($E14&gt;IW$3-1,$H14,0))</f>
        <v>0</v>
      </c>
      <c r="IX14" s="339">
        <f>IF($I14="Percentage of Cash Flow",IF($E14&gt;IX$3-1,(('Operating Pro Forma'!$W$59-'Operating Pro Forma'!$W$62)/12)*'Debt Service'!$F$4),IF($E14&gt;IX$3-1,$H14,0))</f>
        <v>0</v>
      </c>
      <c r="IY14" s="338">
        <f t="shared" si="19"/>
        <v>0</v>
      </c>
      <c r="IZ14" s="339">
        <f>IF($I14="Percentage of Cash Flow",IF($E14&gt;IZ$3-1,(('Operating Pro Forma'!$X$59-'Operating Pro Forma'!$X$62)/12)*'Debt Service'!$F14),IF($E14&gt;IZ$3-1,$H14,0))</f>
        <v>0</v>
      </c>
      <c r="JA14" s="339">
        <f>IF($I14="Percentage of Cash Flow",IF($E14&gt;JA$3-1,(('Operating Pro Forma'!$X$59-'Operating Pro Forma'!$X$62)/12)*'Debt Service'!$F14),IF($E14&gt;JA$3-1,$H14,0))</f>
        <v>0</v>
      </c>
      <c r="JB14" s="339">
        <f>IF($I14="Percentage of Cash Flow",IF($E14&gt;JB$3-1,(('Operating Pro Forma'!$X$59-'Operating Pro Forma'!$X$62)/12)*'Debt Service'!$F14),IF($E14&gt;JB$3-1,$H14,0))</f>
        <v>0</v>
      </c>
      <c r="JC14" s="339">
        <f>IF($I14="Percentage of Cash Flow",IF($E14&gt;JC$3-1,(('Operating Pro Forma'!$X$59-'Operating Pro Forma'!$X$62)/12)*'Debt Service'!$F14),IF($E14&gt;JC$3-1,$H14,0))</f>
        <v>0</v>
      </c>
      <c r="JD14" s="339">
        <f>IF($I14="Percentage of Cash Flow",IF($E14&gt;JD$3-1,(('Operating Pro Forma'!$X$59-'Operating Pro Forma'!$X$62)/12)*'Debt Service'!$F14),IF($E14&gt;JD$3-1,$H14,0))</f>
        <v>0</v>
      </c>
      <c r="JE14" s="339">
        <f>IF($I14="Percentage of Cash Flow",IF($E14&gt;JE$3-1,(('Operating Pro Forma'!$X$59-'Operating Pro Forma'!$X$62)/12)*'Debt Service'!$F14),IF($E14&gt;JE$3-1,$H14,0))</f>
        <v>0</v>
      </c>
      <c r="JF14" s="339">
        <f>IF($I14="Percentage of Cash Flow",IF($E14&gt;JF$3-1,(('Operating Pro Forma'!$X$59-'Operating Pro Forma'!$X$62)/12)*'Debt Service'!$F14),IF($E14&gt;JF$3-1,$H14,0))</f>
        <v>0</v>
      </c>
      <c r="JG14" s="339">
        <f>IF($I14="Percentage of Cash Flow",IF($E14&gt;JG$3-1,(('Operating Pro Forma'!$X$59-'Operating Pro Forma'!$X$62)/12)*'Debt Service'!$F14),IF($E14&gt;JG$3-1,$H14,0))</f>
        <v>0</v>
      </c>
      <c r="JH14" s="339">
        <f>IF($I14="Percentage of Cash Flow",IF($E14&gt;JH$3-1,(('Operating Pro Forma'!$X$59-'Operating Pro Forma'!$X$62)/12)*'Debt Service'!$F14),IF($E14&gt;JH$3-1,$H14,0))</f>
        <v>0</v>
      </c>
      <c r="JI14" s="339">
        <f>IF($I14="Percentage of Cash Flow",IF($E14&gt;JI$3-1,(('Operating Pro Forma'!$X$59-'Operating Pro Forma'!$X$62)/12)*'Debt Service'!$F14),IF($E14&gt;JI$3-1,$H14,0))</f>
        <v>0</v>
      </c>
      <c r="JJ14" s="339">
        <f>IF($I14="Percentage of Cash Flow",IF($E14&gt;JJ$3-1,(('Operating Pro Forma'!$X$59-'Operating Pro Forma'!$X$62)/12)*'Debt Service'!$F14),IF($E14&gt;JJ$3-1,$H14,0))</f>
        <v>0</v>
      </c>
      <c r="JK14" s="339">
        <f>IF($I14="Percentage of Cash Flow",IF($E14&gt;JK$3-1,(('Operating Pro Forma'!$X$59-'Operating Pro Forma'!$X$62)/12)*'Debt Service'!$F14),IF($E14&gt;JK$3-1,$H14,0))</f>
        <v>0</v>
      </c>
      <c r="JL14" s="338">
        <f t="shared" si="20"/>
        <v>0</v>
      </c>
      <c r="JM14" s="339">
        <f>IF($I14="Percentage of Cash Flow",IF($E14&gt;JM$3-1,(('Operating Pro Forma'!$Y$59-'Operating Pro Forma'!$Y$62)/12)*'Debt Service'!$F14),IF($E14&gt;JM$3-1,$H14,0))</f>
        <v>0</v>
      </c>
      <c r="JN14" s="339">
        <f>IF($I14="Percentage of Cash Flow",IF($E14&gt;JN$3-1,(('Operating Pro Forma'!$Y$59-'Operating Pro Forma'!$Y$62)/12)*'Debt Service'!$F14),IF($E14&gt;JN$3-1,$H14,0))</f>
        <v>0</v>
      </c>
      <c r="JO14" s="339">
        <f>IF($I14="Percentage of Cash Flow",IF($E14&gt;JO$3-1,(('Operating Pro Forma'!$Y$59-'Operating Pro Forma'!$Y$62)/12)*'Debt Service'!$F14),IF($E14&gt;JO$3-1,$H14,0))</f>
        <v>0</v>
      </c>
      <c r="JP14" s="339">
        <f>IF($I14="Percentage of Cash Flow",IF($E14&gt;JP$3-1,(('Operating Pro Forma'!$Y$59-'Operating Pro Forma'!$Y$62)/12)*'Debt Service'!$F14),IF($E14&gt;JP$3-1,$H14,0))</f>
        <v>0</v>
      </c>
      <c r="JQ14" s="339">
        <f>IF($I14="Percentage of Cash Flow",IF($E14&gt;JQ$3-1,(('Operating Pro Forma'!$Y$59-'Operating Pro Forma'!$Y$62)/12)*'Debt Service'!$F14),IF($E14&gt;JQ$3-1,$H14,0))</f>
        <v>0</v>
      </c>
      <c r="JR14" s="339">
        <f>IF($I14="Percentage of Cash Flow",IF($E14&gt;JR$3-1,(('Operating Pro Forma'!$Y$59-'Operating Pro Forma'!$Y$62)/12)*'Debt Service'!$F14),IF($E14&gt;JR$3-1,$H14,0))</f>
        <v>0</v>
      </c>
      <c r="JS14" s="339">
        <f>IF($I14="Percentage of Cash Flow",IF($E14&gt;JS$3-1,(('Operating Pro Forma'!$Y$59-'Operating Pro Forma'!$Y$62)/12)*'Debt Service'!$F14),IF($E14&gt;JS$3-1,$H14,0))</f>
        <v>0</v>
      </c>
      <c r="JT14" s="339">
        <f>IF($I14="Percentage of Cash Flow",IF($E14&gt;JT$3-1,(('Operating Pro Forma'!$Y$59-'Operating Pro Forma'!$Y$62)/12)*'Debt Service'!$F14),IF($E14&gt;JT$3-1,$H14,0))</f>
        <v>0</v>
      </c>
      <c r="JU14" s="339">
        <f>IF($I14="Percentage of Cash Flow",IF($E14&gt;JU$3-1,(('Operating Pro Forma'!$Y$59-'Operating Pro Forma'!$Y$62)/12)*'Debt Service'!$F14),IF($E14&gt;JU$3-1,$H14,0))</f>
        <v>0</v>
      </c>
      <c r="JV14" s="339">
        <f>IF($I14="Percentage of Cash Flow",IF($E14&gt;JV$3-1,(('Operating Pro Forma'!$Y$59-'Operating Pro Forma'!$Y$62)/12)*'Debt Service'!$F14),IF($E14&gt;JV$3-1,$H14,0))</f>
        <v>0</v>
      </c>
      <c r="JW14" s="339">
        <f>IF($I14="Percentage of Cash Flow",IF($E14&gt;JW$3-1,(('Operating Pro Forma'!$Y$59-'Operating Pro Forma'!$Y$62)/12)*'Debt Service'!$F14),IF($E14&gt;JW$3-1,$H14,0))</f>
        <v>0</v>
      </c>
      <c r="JX14" s="339">
        <f>IF($I14="Percentage of Cash Flow",IF($E14&gt;JX$3-1,(('Operating Pro Forma'!$Y$59-'Operating Pro Forma'!$Y$62)/12)*'Debt Service'!$F14),IF($E14&gt;JX$3-1,$H14,0))</f>
        <v>0</v>
      </c>
      <c r="JY14" s="338">
        <f t="shared" si="30"/>
        <v>0</v>
      </c>
      <c r="JZ14" s="339">
        <f>IF($I14="Percentage of Cash Flow",IF($E14&gt;JZ$3-1,(('Operating Pro Forma'!$Z$59-'Operating Pro Forma'!$Z$62)/12)*'Debt Service'!$F14),IF($E14&gt;JZ$3-1,$H14,0))</f>
        <v>0</v>
      </c>
      <c r="KA14" s="339">
        <f>IF($I14="Percentage of Cash Flow",IF($E14&gt;KA$3-1,(('Operating Pro Forma'!$Z$59-'Operating Pro Forma'!$Z$62)/12)*'Debt Service'!$F14),IF($E14&gt;KA$3-1,$H14,0))</f>
        <v>0</v>
      </c>
      <c r="KB14" s="339">
        <f>IF($I14="Percentage of Cash Flow",IF($E14&gt;KB$3-1,(('Operating Pro Forma'!$Z$59-'Operating Pro Forma'!$Z$62)/12)*'Debt Service'!$F14),IF($E14&gt;KB$3-1,$H14,0))</f>
        <v>0</v>
      </c>
      <c r="KC14" s="339">
        <f>IF($I14="Percentage of Cash Flow",IF($E14&gt;KC$3-1,(('Operating Pro Forma'!$Z$59-'Operating Pro Forma'!$Z$62)/12)*'Debt Service'!$F14),IF($E14&gt;KC$3-1,$H14,0))</f>
        <v>0</v>
      </c>
      <c r="KD14" s="339">
        <f>IF($I14="Percentage of Cash Flow",IF($E14&gt;KD$3-1,(('Operating Pro Forma'!$Z$59-'Operating Pro Forma'!$Z$62)/12)*'Debt Service'!$F14),IF($E14&gt;KD$3-1,$H14,0))</f>
        <v>0</v>
      </c>
      <c r="KE14" s="339">
        <f>IF($I14="Percentage of Cash Flow",IF($E14&gt;KE$3-1,(('Operating Pro Forma'!$Z$59-'Operating Pro Forma'!$Z$62)/12)*'Debt Service'!$F14),IF($E14&gt;KE$3-1,$H14,0))</f>
        <v>0</v>
      </c>
      <c r="KF14" s="339">
        <f>IF($I14="Percentage of Cash Flow",IF($E14&gt;KF$3-1,(('Operating Pro Forma'!$Z$59-'Operating Pro Forma'!$Z$62)/12)*'Debt Service'!$F14),IF($E14&gt;KF$3-1,$H14,0))</f>
        <v>0</v>
      </c>
      <c r="KG14" s="339">
        <f>IF($I14="Percentage of Cash Flow",IF($E14&gt;KG$3-1,(('Operating Pro Forma'!$Z$59-'Operating Pro Forma'!$Z$62)/12)*'Debt Service'!$F14),IF($E14&gt;KG$3-1,$H14,0))</f>
        <v>0</v>
      </c>
      <c r="KH14" s="339">
        <f>IF($I14="Percentage of Cash Flow",IF($E14&gt;KH$3-1,(('Operating Pro Forma'!$Z$59-'Operating Pro Forma'!$Z$62)/12)*'Debt Service'!$F14),IF($E14&gt;KH$3-1,$H14,0))</f>
        <v>0</v>
      </c>
      <c r="KI14" s="339">
        <f>IF($I14="Percentage of Cash Flow",IF($E14&gt;KI$3-1,(('Operating Pro Forma'!$Z$59-'Operating Pro Forma'!$Z$62)/12)*'Debt Service'!$F14),IF($E14&gt;KI$3-1,$H14,0))</f>
        <v>0</v>
      </c>
      <c r="KJ14" s="339">
        <f>IF($I14="Percentage of Cash Flow",IF($E14&gt;KJ$3-1,(('Operating Pro Forma'!$Z$59-'Operating Pro Forma'!$Z$62)/12)*'Debt Service'!$F14),IF($E14&gt;KJ$3-1,$H14,0))</f>
        <v>0</v>
      </c>
      <c r="KK14" s="339">
        <f>IF($I14="Percentage of Cash Flow",IF($E14&gt;KK$3-1,(('Operating Pro Forma'!$Z$59-'Operating Pro Forma'!$Z$62)/12)*'Debt Service'!$F14),IF($E14&gt;KK$3-1,$H14,0))</f>
        <v>0</v>
      </c>
      <c r="KL14" s="338">
        <f t="shared" si="21"/>
        <v>0</v>
      </c>
      <c r="KM14" s="340">
        <f>IF($I14="Percentage of Cash Flow",IF($E14&gt;KM$3-1,(('Operating Pro Forma'!$AA$59-'Operating Pro Forma'!$AA$62)/12)*'Debt Service'!$F14),IF($E14&gt;KM$3-1,$H14,0))</f>
        <v>0</v>
      </c>
      <c r="KN14" s="340">
        <f>IF($I14="Percentage of Cash Flow",IF($E14&gt;KN$3-1,(('Operating Pro Forma'!$AA$59-'Operating Pro Forma'!$AA$62)/12)*'Debt Service'!$F14),IF($E14&gt;KN$3-1,$H14,0))</f>
        <v>0</v>
      </c>
      <c r="KO14" s="340">
        <f>IF($I14="Percentage of Cash Flow",IF($E14&gt;KO$3-1,(('Operating Pro Forma'!$AA$59-'Operating Pro Forma'!$AA$62)/12)*'Debt Service'!$F14),IF($E14&gt;KO$3-1,$H14,0))</f>
        <v>0</v>
      </c>
      <c r="KP14" s="340">
        <f>IF($I14="Percentage of Cash Flow",IF($E14&gt;KP$3-1,(('Operating Pro Forma'!$AA$59-'Operating Pro Forma'!$AA$62)/12)*'Debt Service'!$F14),IF($E14&gt;KP$3-1,$H14,0))</f>
        <v>0</v>
      </c>
      <c r="KQ14" s="340">
        <f>IF($I14="Percentage of Cash Flow",IF($E14&gt;KQ$3-1,(('Operating Pro Forma'!$AA$59-'Operating Pro Forma'!$AA$62)/12)*'Debt Service'!$F14),IF($E14&gt;KQ$3-1,$H14,0))</f>
        <v>0</v>
      </c>
      <c r="KR14" s="340">
        <f>IF($I14="Percentage of Cash Flow",IF($E14&gt;KR$3-1,(('Operating Pro Forma'!$AA$59-'Operating Pro Forma'!$AA$62)/12)*'Debt Service'!$F14),IF($E14&gt;KR$3-1,$H14,0))</f>
        <v>0</v>
      </c>
      <c r="KS14" s="340">
        <f>IF($I14="Percentage of Cash Flow",IF($E14&gt;KS$3-1,(('Operating Pro Forma'!$AA$59-'Operating Pro Forma'!$AA$62)/12)*'Debt Service'!$F14),IF($E14&gt;KS$3-1,$H14,0))</f>
        <v>0</v>
      </c>
      <c r="KT14" s="340">
        <f>IF($I14="Percentage of Cash Flow",IF($E14&gt;KT$3-1,(('Operating Pro Forma'!$AA$59-'Operating Pro Forma'!$AA$62)/12)*'Debt Service'!$F14),IF($E14&gt;KT$3-1,$H14,0))</f>
        <v>0</v>
      </c>
      <c r="KU14" s="340">
        <f>IF($I14="Percentage of Cash Flow",IF($E14&gt;KU$3-1,(('Operating Pro Forma'!$AA$59-'Operating Pro Forma'!$AA$62)/12)*'Debt Service'!$F14),IF($E14&gt;KU$3-1,$H14,0))</f>
        <v>0</v>
      </c>
      <c r="KV14" s="340">
        <f>IF($I14="Percentage of Cash Flow",IF($E14&gt;KV$3-1,(('Operating Pro Forma'!$AA$59-'Operating Pro Forma'!$AA$62)/12)*'Debt Service'!$F14),IF($E14&gt;KV$3-1,$H14,0))</f>
        <v>0</v>
      </c>
      <c r="KW14" s="340">
        <f>IF($I14="Percentage of Cash Flow",IF($E14&gt;KW$3-1,(('Operating Pro Forma'!$AA$59-'Operating Pro Forma'!$AA$62)/12)*'Debt Service'!$F14),IF($E14&gt;KW$3-1,$H14,0))</f>
        <v>0</v>
      </c>
      <c r="KX14" s="340">
        <f>IF($I14="Percentage of Cash Flow",IF($E14&gt;KX$3-1,(('Operating Pro Forma'!$AA$59-'Operating Pro Forma'!$AA$62)/12)*'Debt Service'!$F14),IF($E14&gt;KX$3-1,$H14,0))</f>
        <v>0</v>
      </c>
      <c r="KY14" s="338">
        <f t="shared" si="22"/>
        <v>0</v>
      </c>
      <c r="KZ14" s="340">
        <f>IF($I14="Percentage of Cash Flow",IF($E14&gt;KZ$3-1,(('Operating Pro Forma'!$AB$59-'Operating Pro Forma'!$AB$62)/12)*'Debt Service'!$F14),IF($E14&gt;KZ$3-1,$H14,0))</f>
        <v>0</v>
      </c>
      <c r="LA14" s="340">
        <f>IF($I14="Percentage of Cash Flow",IF($E14&gt;LA$3-1,(('Operating Pro Forma'!$AB$59-'Operating Pro Forma'!$AB$62)/12)*'Debt Service'!$F14),IF($E14&gt;LA$3-1,$H14,0))</f>
        <v>0</v>
      </c>
      <c r="LB14" s="340">
        <f>IF($I14="Percentage of Cash Flow",IF($E14&gt;LB$3-1,(('Operating Pro Forma'!$AB$59-'Operating Pro Forma'!$AB$62)/12)*'Debt Service'!$F14),IF($E14&gt;LB$3-1,$H14,0))</f>
        <v>0</v>
      </c>
      <c r="LC14" s="340">
        <f>IF($I14="Percentage of Cash Flow",IF($E14&gt;LC$3-1,(('Operating Pro Forma'!$AB$59-'Operating Pro Forma'!$AB$62)/12)*'Debt Service'!$F14),IF($E14&gt;LC$3-1,$H14,0))</f>
        <v>0</v>
      </c>
      <c r="LD14" s="340">
        <f>IF($I14="Percentage of Cash Flow",IF($E14&gt;LD$3-1,(('Operating Pro Forma'!$AB$59-'Operating Pro Forma'!$AB$62)/12)*'Debt Service'!$F14),IF($E14&gt;LD$3-1,$H14,0))</f>
        <v>0</v>
      </c>
      <c r="LE14" s="340">
        <f>IF($I14="Percentage of Cash Flow",IF($E14&gt;LE$3-1,(('Operating Pro Forma'!$AB$59-'Operating Pro Forma'!$AB$62)/12)*'Debt Service'!$F14),IF($E14&gt;LE$3-1,$H14,0))</f>
        <v>0</v>
      </c>
      <c r="LF14" s="340">
        <f>IF($I14="Percentage of Cash Flow",IF($E14&gt;LF$3-1,(('Operating Pro Forma'!$AB$59-'Operating Pro Forma'!$AB$62)/12)*'Debt Service'!$F14),IF($E14&gt;LF$3-1,$H14,0))</f>
        <v>0</v>
      </c>
      <c r="LG14" s="340">
        <f>IF($I14="Percentage of Cash Flow",IF($E14&gt;LG$3-1,(('Operating Pro Forma'!$AB$59-'Operating Pro Forma'!$AB$62)/12)*'Debt Service'!$F14),IF($E14&gt;LG$3-1,$H14,0))</f>
        <v>0</v>
      </c>
      <c r="LH14" s="340">
        <f>IF($I14="Percentage of Cash Flow",IF($E14&gt;LH$3-1,(('Operating Pro Forma'!$AB$59-'Operating Pro Forma'!$AB$62)/12)*'Debt Service'!$F14),IF($E14&gt;LH$3-1,$H14,0))</f>
        <v>0</v>
      </c>
      <c r="LI14" s="340">
        <f>IF($I14="Percentage of Cash Flow",IF($E14&gt;LI$3-1,(('Operating Pro Forma'!$AB$59-'Operating Pro Forma'!$AB$62)/12)*'Debt Service'!$F14),IF($E14&gt;LI$3-1,$H14,0))</f>
        <v>0</v>
      </c>
      <c r="LJ14" s="340">
        <f>IF($I14="Percentage of Cash Flow",IF($E14&gt;LJ$3-1,(('Operating Pro Forma'!$AB$59-'Operating Pro Forma'!$AB$62)/12)*'Debt Service'!$F14),IF($E14&gt;LJ$3-1,$H14,0))</f>
        <v>0</v>
      </c>
      <c r="LK14" s="340">
        <f>IF($I14="Percentage of Cash Flow",IF($E14&gt;LK$3-1,(('Operating Pro Forma'!$AB$59-'Operating Pro Forma'!$AB$62)/12)*'Debt Service'!$F14),IF($E14&gt;LK$3-1,$H14,0))</f>
        <v>0</v>
      </c>
      <c r="LL14" s="338">
        <f t="shared" si="23"/>
        <v>0</v>
      </c>
      <c r="LM14" s="340">
        <f>IF($I14="Percentage of Cash Flow",IF($E14&gt;LM$3-1,(('Operating Pro Forma'!$AC$59-'Operating Pro Forma'!$AC$62)/12)*'Debt Service'!$F14),IF($E14&gt;LM$3-1,$H14,0))</f>
        <v>0</v>
      </c>
      <c r="LN14" s="340">
        <f>IF($I14="Percentage of Cash Flow",IF($E14&gt;LN$3-1,(('Operating Pro Forma'!$AC$59-'Operating Pro Forma'!$AC$62)/12)*'Debt Service'!$F14),IF($E14&gt;LN$3-1,$H14,0))</f>
        <v>0</v>
      </c>
      <c r="LO14" s="340">
        <f>IF($I14="Percentage of Cash Flow",IF($E14&gt;LO$3-1,(('Operating Pro Forma'!$AC$59-'Operating Pro Forma'!$AC$62)/12)*'Debt Service'!$F14),IF($E14&gt;LO$3-1,$H14,0))</f>
        <v>0</v>
      </c>
      <c r="LP14" s="340">
        <f>IF($I14="Percentage of Cash Flow",IF($E14&gt;LP$3-1,(('Operating Pro Forma'!$AC$59-'Operating Pro Forma'!$AC$62)/12)*'Debt Service'!$F14),IF($E14&gt;LP$3-1,$H14,0))</f>
        <v>0</v>
      </c>
      <c r="LQ14" s="340">
        <f>IF($I14="Percentage of Cash Flow",IF($E14&gt;LQ$3-1,(('Operating Pro Forma'!$AC$59-'Operating Pro Forma'!$AC$62)/12)*'Debt Service'!$F14),IF($E14&gt;LQ$3-1,$H14,0))</f>
        <v>0</v>
      </c>
      <c r="LR14" s="340">
        <f>IF($I14="Percentage of Cash Flow",IF($E14&gt;LR$3-1,(('Operating Pro Forma'!$AC$59-'Operating Pro Forma'!$AC$62)/12)*'Debt Service'!$F14),IF($E14&gt;LR$3-1,$H14,0))</f>
        <v>0</v>
      </c>
      <c r="LS14" s="340">
        <f>IF($I14="Percentage of Cash Flow",IF($E14&gt;LS$3-1,(('Operating Pro Forma'!$AC$59-'Operating Pro Forma'!$AC$62)/12)*'Debt Service'!$F14),IF($E14&gt;LS$3-1,$H14,0))</f>
        <v>0</v>
      </c>
      <c r="LT14" s="340">
        <f>IF($I14="Percentage of Cash Flow",IF($E14&gt;LT$3-1,(('Operating Pro Forma'!$AC$59-'Operating Pro Forma'!$AC$62)/12)*'Debt Service'!$F14),IF($E14&gt;LT$3-1,$H14,0))</f>
        <v>0</v>
      </c>
      <c r="LU14" s="340">
        <f>IF($I14="Percentage of Cash Flow",IF($E14&gt;LU$3-1,(('Operating Pro Forma'!$AC$59-'Operating Pro Forma'!$AC$62)/12)*'Debt Service'!$F14),IF($E14&gt;LU$3-1,$H14,0))</f>
        <v>0</v>
      </c>
      <c r="LV14" s="340">
        <f>IF($I14="Percentage of Cash Flow",IF($E14&gt;LV$3-1,(('Operating Pro Forma'!$AC$59-'Operating Pro Forma'!$AC$62)/12)*'Debt Service'!$F14),IF($E14&gt;LV$3-1,$H14,0))</f>
        <v>0</v>
      </c>
      <c r="LW14" s="340">
        <f>IF($I14="Percentage of Cash Flow",IF($E14&gt;LW$3-1,(('Operating Pro Forma'!$AC$59-'Operating Pro Forma'!$AC$62)/12)*'Debt Service'!$F14),IF($E14&gt;LW$3-1,$H14,0))</f>
        <v>0</v>
      </c>
      <c r="LX14" s="340">
        <f>IF($I14="Percentage of Cash Flow",IF($E14&gt;LX$3-1,(('Operating Pro Forma'!$AC$59-'Operating Pro Forma'!$AC$62)/12)*'Debt Service'!$F14),IF($E14&gt;LX$3-1,$H14,0))</f>
        <v>0</v>
      </c>
      <c r="LY14" s="338">
        <f t="shared" si="24"/>
        <v>0</v>
      </c>
      <c r="LZ14" s="340">
        <f>IF($I14="Percentage of Cash Flow",IF($E14&gt;LZ$3-1,(('Operating Pro Forma'!$AD$59-'Operating Pro Forma'!$AD$62)/12)*'Debt Service'!$F14),IF($E14&gt;LZ$3-1,$H14,0))</f>
        <v>0</v>
      </c>
      <c r="MA14" s="340">
        <f>IF($I14="Percentage of Cash Flow",IF($E14&gt;MA$3-1,(('Operating Pro Forma'!$AD$59-'Operating Pro Forma'!$AD$62)/12)*'Debt Service'!$F14),IF($E14&gt;MA$3-1,$H14,0))</f>
        <v>0</v>
      </c>
      <c r="MB14" s="340">
        <f>IF($I14="Percentage of Cash Flow",IF($E14&gt;MB$3-1,(('Operating Pro Forma'!$AD$59-'Operating Pro Forma'!$AD$62)/12)*'Debt Service'!$F14),IF($E14&gt;MB$3-1,$H14,0))</f>
        <v>0</v>
      </c>
      <c r="MC14" s="340">
        <f>IF($I14="Percentage of Cash Flow",IF($E14&gt;MC$3-1,(('Operating Pro Forma'!$AD$59-'Operating Pro Forma'!$AD$62)/12)*'Debt Service'!$F14),IF($E14&gt;MC$3-1,$H14,0))</f>
        <v>0</v>
      </c>
      <c r="MD14" s="340">
        <f>IF($I14="Percentage of Cash Flow",IF($E14&gt;MD$3-1,(('Operating Pro Forma'!$AD$59-'Operating Pro Forma'!$AD$62)/12)*'Debt Service'!$F14),IF($E14&gt;MD$3-1,$H14,0))</f>
        <v>0</v>
      </c>
      <c r="ME14" s="340">
        <f>IF($I14="Percentage of Cash Flow",IF($E14&gt;ME$3-1,(('Operating Pro Forma'!$AD$59-'Operating Pro Forma'!$AD$62)/12)*'Debt Service'!$F14),IF($E14&gt;ME$3-1,$H14,0))</f>
        <v>0</v>
      </c>
      <c r="MF14" s="340">
        <f>IF($I14="Percentage of Cash Flow",IF($E14&gt;MF$3-1,(('Operating Pro Forma'!$AD$59-'Operating Pro Forma'!$AD$62)/12)*'Debt Service'!$F14),IF($E14&gt;MF$3-1,$H14,0))</f>
        <v>0</v>
      </c>
      <c r="MG14" s="340">
        <f>IF($I14="Percentage of Cash Flow",IF($E14&gt;MG$3-1,(('Operating Pro Forma'!$AD$59-'Operating Pro Forma'!$AD$62)/12)*'Debt Service'!$F14),IF($E14&gt;MG$3-1,$H14,0))</f>
        <v>0</v>
      </c>
      <c r="MH14" s="340">
        <f>IF($I14="Percentage of Cash Flow",IF($E14&gt;MH$3-1,(('Operating Pro Forma'!$AD$59-'Operating Pro Forma'!$AD$62)/12)*'Debt Service'!$F14),IF($E14&gt;MH$3-1,$H14,0))</f>
        <v>0</v>
      </c>
      <c r="MI14" s="340">
        <f>IF($I14="Percentage of Cash Flow",IF($E14&gt;MI$3-1,(('Operating Pro Forma'!$AD$59-'Operating Pro Forma'!$AD$62)/12)*'Debt Service'!$F14),IF($E14&gt;MI$3-1,$H14,0))</f>
        <v>0</v>
      </c>
      <c r="MJ14" s="340">
        <f>IF($I14="Percentage of Cash Flow",IF($E14&gt;MJ$3-1,(('Operating Pro Forma'!$AD$59-'Operating Pro Forma'!$AD$62)/12)*'Debt Service'!$F14),IF($E14&gt;MJ$3-1,$H14,0))</f>
        <v>0</v>
      </c>
      <c r="MK14" s="340">
        <f>IF($I14="Percentage of Cash Flow",IF($E14&gt;MK$3-1,(('Operating Pro Forma'!$AD$59-'Operating Pro Forma'!$AD$62)/12)*'Debt Service'!$F14),IF($E14&gt;MK$3-1,$H14,0))</f>
        <v>0</v>
      </c>
      <c r="ML14" s="338">
        <f t="shared" si="25"/>
        <v>0</v>
      </c>
      <c r="MM14" s="340">
        <f>IF($I14="Percentage of Cash Flow",IF($E14&gt;MM$3-1,(('Operating Pro Forma'!$AE$59-'Operating Pro Forma'!$AE$62)/12)*'Debt Service'!$F14),IF($E14&gt;MM$3-1,$H14,0))</f>
        <v>0</v>
      </c>
      <c r="MN14" s="340">
        <f>IF($I14="Percentage of Cash Flow",IF($E14&gt;MN$3-1,(('Operating Pro Forma'!$AE$59-'Operating Pro Forma'!$AE$62)/12)*'Debt Service'!$F14),IF($E14&gt;MN$3-1,$H14,0))</f>
        <v>0</v>
      </c>
      <c r="MO14" s="340">
        <f>IF($I14="Percentage of Cash Flow",IF($E14&gt;MO$3-1,(('Operating Pro Forma'!$AE$59-'Operating Pro Forma'!$AE$62)/12)*'Debt Service'!$F14),IF($E14&gt;MO$3-1,$H14,0))</f>
        <v>0</v>
      </c>
      <c r="MP14" s="340">
        <f>IF($I14="Percentage of Cash Flow",IF($E14&gt;MP$3-1,(('Operating Pro Forma'!$AE$59-'Operating Pro Forma'!$AE$62)/12)*'Debt Service'!$F14),IF($E14&gt;MP$3-1,$H14,0))</f>
        <v>0</v>
      </c>
      <c r="MQ14" s="340">
        <f>IF($I14="Percentage of Cash Flow",IF($E14&gt;MQ$3-1,(('Operating Pro Forma'!$AE$59-'Operating Pro Forma'!$AE$62)/12)*'Debt Service'!$F14),IF($E14&gt;MQ$3-1,$H14,0))</f>
        <v>0</v>
      </c>
      <c r="MR14" s="340">
        <f>IF($I14="Percentage of Cash Flow",IF($E14&gt;MR$3-1,(('Operating Pro Forma'!$AE$59-'Operating Pro Forma'!$AE$62)/12)*'Debt Service'!$F14),IF($E14&gt;MR$3-1,$H14,0))</f>
        <v>0</v>
      </c>
      <c r="MS14" s="340">
        <f>IF($I14="Percentage of Cash Flow",IF($E14&gt;MS$3-1,(('Operating Pro Forma'!$AE$59-'Operating Pro Forma'!$AE$62)/12)*'Debt Service'!$F14),IF($E14&gt;MS$3-1,$H14,0))</f>
        <v>0</v>
      </c>
      <c r="MT14" s="340">
        <f>IF($I14="Percentage of Cash Flow",IF($E14&gt;MT$3-1,(('Operating Pro Forma'!$AE$59-'Operating Pro Forma'!$AE$62)/12)*'Debt Service'!$F14),IF($E14&gt;MT$3-1,$H14,0))</f>
        <v>0</v>
      </c>
      <c r="MU14" s="340">
        <f>IF($I14="Percentage of Cash Flow",IF($E14&gt;MU$3-1,(('Operating Pro Forma'!$AE$59-'Operating Pro Forma'!$AE$62)/12)*'Debt Service'!$F14),IF($E14&gt;MU$3-1,$H14,0))</f>
        <v>0</v>
      </c>
      <c r="MV14" s="340">
        <f>IF($I14="Percentage of Cash Flow",IF($E14&gt;MV$3-1,(('Operating Pro Forma'!$AE$59-'Operating Pro Forma'!$AE$62)/12)*'Debt Service'!$F14),IF($E14&gt;MV$3-1,$H14,0))</f>
        <v>0</v>
      </c>
      <c r="MW14" s="340">
        <f>IF($I14="Percentage of Cash Flow",IF($E14&gt;MW$3-1,(('Operating Pro Forma'!$AE$59-'Operating Pro Forma'!$AE$62)/12)*'Debt Service'!$F14),IF($E14&gt;MW$3-1,$H14,0))</f>
        <v>0</v>
      </c>
      <c r="MX14" s="340">
        <f>IF($I14="Percentage of Cash Flow",IF($E14&gt;MX$3-1,(('Operating Pro Forma'!$AE$59-'Operating Pro Forma'!$AE$62)/12)*'Debt Service'!$F14),IF($E14&gt;MX$3-1,$H14,0))</f>
        <v>0</v>
      </c>
      <c r="MY14" s="338">
        <f t="shared" si="26"/>
        <v>0</v>
      </c>
      <c r="MZ14" s="340">
        <f>IF($I14="Percentage of Cash Flow",IF($E14&gt;MZ$3-1,(('Operating Pro Forma'!$AF$59-'Operating Pro Forma'!$AF$62)/12)*'Debt Service'!$F14),IF($E14&gt;MZ$3-1,$H14,0))</f>
        <v>0</v>
      </c>
      <c r="NA14" s="340">
        <f>IF($I14="Percentage of Cash Flow",IF($E14&gt;NA$3-1,(('Operating Pro Forma'!$AF$59-'Operating Pro Forma'!$AF$62)/12)*'Debt Service'!$F14),IF($E14&gt;NA$3-1,$H14,0))</f>
        <v>0</v>
      </c>
      <c r="NB14" s="340">
        <f>IF($I14="Percentage of Cash Flow",IF($E14&gt;NB$3-1,(('Operating Pro Forma'!$AF$59-'Operating Pro Forma'!$AF$62)/12)*'Debt Service'!$F14),IF($E14&gt;NB$3-1,$H14,0))</f>
        <v>0</v>
      </c>
      <c r="NC14" s="340">
        <f>IF($I14="Percentage of Cash Flow",IF($E14&gt;NC$3-1,(('Operating Pro Forma'!$AF$59-'Operating Pro Forma'!$AF$62)/12)*'Debt Service'!$F14),IF($E14&gt;NC$3-1,$H14,0))</f>
        <v>0</v>
      </c>
      <c r="ND14" s="340">
        <f>IF($I14="Percentage of Cash Flow",IF($E14&gt;ND$3-1,(('Operating Pro Forma'!$AF$59-'Operating Pro Forma'!$AF$62)/12)*'Debt Service'!$F14),IF($E14&gt;ND$3-1,$H14,0))</f>
        <v>0</v>
      </c>
      <c r="NE14" s="340">
        <f>IF($I14="Percentage of Cash Flow",IF($E14&gt;NE$3-1,(('Operating Pro Forma'!$AF$59-'Operating Pro Forma'!$AF$62)/12)*'Debt Service'!$F14),IF($E14&gt;NE$3-1,$H14,0))</f>
        <v>0</v>
      </c>
      <c r="NF14" s="340">
        <f>IF($I14="Percentage of Cash Flow",IF($E14&gt;NF$3-1,(('Operating Pro Forma'!$AF$59-'Operating Pro Forma'!$AF$62)/12)*'Debt Service'!$F14),IF($E14&gt;NF$3-1,$H14,0))</f>
        <v>0</v>
      </c>
      <c r="NG14" s="340">
        <f>IF($I14="Percentage of Cash Flow",IF($E14&gt;NG$3-1,(('Operating Pro Forma'!$AF$59-'Operating Pro Forma'!$AF$62)/12)*'Debt Service'!$F14),IF($E14&gt;NG$3-1,$H14,0))</f>
        <v>0</v>
      </c>
      <c r="NH14" s="340">
        <f>IF($I14="Percentage of Cash Flow",IF($E14&gt;NH$3-1,(('Operating Pro Forma'!$AF$59-'Operating Pro Forma'!$AF$62)/12)*'Debt Service'!$F14),IF($E14&gt;NH$3-1,$H14,0))</f>
        <v>0</v>
      </c>
      <c r="NI14" s="340">
        <f>IF($I14="Percentage of Cash Flow",IF($E14&gt;NI$3-1,(('Operating Pro Forma'!$AF$59-'Operating Pro Forma'!$AF$62)/12)*'Debt Service'!$F14),IF($E14&gt;NI$3-1,$H14,0))</f>
        <v>0</v>
      </c>
      <c r="NJ14" s="340">
        <f>IF($I14="Percentage of Cash Flow",IF($E14&gt;NJ$3-1,(('Operating Pro Forma'!$AF$59-'Operating Pro Forma'!$AF$62)/12)*'Debt Service'!$F14),IF($E14&gt;NJ$3-1,$H14,0))</f>
        <v>0</v>
      </c>
      <c r="NK14" s="340">
        <f>IF($I14="Percentage of Cash Flow",IF($E14&gt;NK$3-1,(('Operating Pro Forma'!$AF$59-'Operating Pro Forma'!$AF$62)/12)*'Debt Service'!$F14),IF($E14&gt;NK$3-1,$H14,0))</f>
        <v>0</v>
      </c>
      <c r="NL14" s="338">
        <f t="shared" si="27"/>
        <v>0</v>
      </c>
      <c r="NM14" s="340">
        <f>IF($I14="Percentage of Cash Flow",IF($E14&gt;NM$3-1,(('Operating Pro Forma'!$AG$59-'Operating Pro Forma'!$AG$62)/12)*'Debt Service'!$F14),IF($E14&gt;NM$3-1,$H14,0))</f>
        <v>0</v>
      </c>
      <c r="NN14" s="340">
        <f>IF($I14="Percentage of Cash Flow",IF($E14&gt;NN$3-1,(('Operating Pro Forma'!$AG$59-'Operating Pro Forma'!$AG$62)/12)*'Debt Service'!$F14),IF($E14&gt;NN$3-1,$H14,0))</f>
        <v>0</v>
      </c>
      <c r="NO14" s="340">
        <f>IF($I14="Percentage of Cash Flow",IF($E14&gt;NO$3-1,(('Operating Pro Forma'!$AG$59-'Operating Pro Forma'!$AG$62)/12)*'Debt Service'!$F14),IF($E14&gt;NO$3-1,$H14,0))</f>
        <v>0</v>
      </c>
      <c r="NP14" s="340">
        <f>IF($I14="Percentage of Cash Flow",IF($E14&gt;NP$3-1,(('Operating Pro Forma'!$AG$59-'Operating Pro Forma'!$AG$62)/12)*'Debt Service'!$F14),IF($E14&gt;NP$3-1,$H14,0))</f>
        <v>0</v>
      </c>
      <c r="NQ14" s="340">
        <f>IF($I14="Percentage of Cash Flow",IF($E14&gt;NQ$3-1,(('Operating Pro Forma'!$AG$59-'Operating Pro Forma'!$AG$62)/12)*'Debt Service'!$F14),IF($E14&gt;NQ$3-1,$H14,0))</f>
        <v>0</v>
      </c>
      <c r="NR14" s="340">
        <f>IF($I14="Percentage of Cash Flow",IF($E14&gt;NR$3-1,(('Operating Pro Forma'!$AG$59-'Operating Pro Forma'!$AG$62)/12)*'Debt Service'!$F14),IF($E14&gt;NR$3-1,$H14,0))</f>
        <v>0</v>
      </c>
      <c r="NS14" s="340">
        <f>IF($I14="Percentage of Cash Flow",IF($E14&gt;NS$3-1,(('Operating Pro Forma'!$AG$59-'Operating Pro Forma'!$AG$62)/12)*'Debt Service'!$F14),IF($E14&gt;NS$3-1,$H14,0))</f>
        <v>0</v>
      </c>
      <c r="NT14" s="340">
        <f>IF($I14="Percentage of Cash Flow",IF($E14&gt;NT$3-1,(('Operating Pro Forma'!$AG$59-'Operating Pro Forma'!$AG$62)/12)*'Debt Service'!$F14),IF($E14&gt;NT$3-1,$H14,0))</f>
        <v>0</v>
      </c>
      <c r="NU14" s="340">
        <f>IF($I14="Percentage of Cash Flow",IF($E14&gt;NU$3-1,(('Operating Pro Forma'!$AG$59-'Operating Pro Forma'!$AG$62)/12)*'Debt Service'!$F14),IF($E14&gt;NU$3-1,$H14,0))</f>
        <v>0</v>
      </c>
      <c r="NV14" s="340">
        <f>IF($I14="Percentage of Cash Flow",IF($E14&gt;NV$3-1,(('Operating Pro Forma'!$AG$59-'Operating Pro Forma'!$AG$62)/12)*'Debt Service'!$F14),IF($E14&gt;NV$3-1,$H14,0))</f>
        <v>0</v>
      </c>
      <c r="NW14" s="340">
        <f>IF($I14="Percentage of Cash Flow",IF($E14&gt;NW$3-1,(('Operating Pro Forma'!$AG$59-'Operating Pro Forma'!$AG$62)/12)*'Debt Service'!$F14),IF($E14&gt;NW$3-1,$H14,0))</f>
        <v>0</v>
      </c>
      <c r="NX14" s="340">
        <f>IF($I14="Percentage of Cash Flow",IF($E14&gt;NX$3-1,(('Operating Pro Forma'!$AG$59-'Operating Pro Forma'!$AG$62)/12)*'Debt Service'!$F14),IF($E14&gt;NX$3-1,$H14,0))</f>
        <v>0</v>
      </c>
      <c r="NY14" s="338">
        <f t="shared" si="28"/>
        <v>0</v>
      </c>
      <c r="NZ14" s="340">
        <f>IF($I14="Percentage of Cash Flow",IF($E14&gt;NZ$3-1,(('Operating Pro Forma'!$AH$59-'Operating Pro Forma'!$AH$62)/12)*'Debt Service'!$F14),IF($E14&gt;NZ$3-1,$H14,0))</f>
        <v>0</v>
      </c>
      <c r="OA14" s="340">
        <f>IF($I14="Percentage of Cash Flow",IF($E14&gt;OA$3-1,(('Operating Pro Forma'!$AH$59-'Operating Pro Forma'!$AH$62)/12)*'Debt Service'!$F14),IF($E14&gt;OA$3-1,$H14,0))</f>
        <v>0</v>
      </c>
      <c r="OB14" s="340">
        <f>IF($I14="Percentage of Cash Flow",IF($E14&gt;OB$3-1,(('Operating Pro Forma'!$AH$59-'Operating Pro Forma'!$AH$62)/12)*'Debt Service'!$F14),IF($E14&gt;OB$3-1,$H14,0))</f>
        <v>0</v>
      </c>
      <c r="OC14" s="340">
        <f>IF($I14="Percentage of Cash Flow",IF($E14&gt;OC$3-1,(('Operating Pro Forma'!$AH$59-'Operating Pro Forma'!$AH$62)/12)*'Debt Service'!$F14),IF($E14&gt;OC$3-1,$H14,0))</f>
        <v>0</v>
      </c>
      <c r="OD14" s="340">
        <f>IF($I14="Percentage of Cash Flow",IF($E14&gt;OD$3-1,(('Operating Pro Forma'!$AH$59-'Operating Pro Forma'!$AH$62)/12)*'Debt Service'!$F14),IF($E14&gt;OD$3-1,$H14,0))</f>
        <v>0</v>
      </c>
      <c r="OE14" s="340">
        <f>IF($I14="Percentage of Cash Flow",IF($E14&gt;OE$3-1,(('Operating Pro Forma'!$AH$59-'Operating Pro Forma'!$AH$62)/12)*'Debt Service'!$F14),IF($E14&gt;OE$3-1,$H14,0))</f>
        <v>0</v>
      </c>
      <c r="OF14" s="340">
        <f>IF($I14="Percentage of Cash Flow",IF($E14&gt;OF$3-1,(('Operating Pro Forma'!$AH$59-'Operating Pro Forma'!$AH$62)/12)*'Debt Service'!$F14),IF($E14&gt;OF$3-1,$H14,0))</f>
        <v>0</v>
      </c>
      <c r="OG14" s="340">
        <f>IF($I14="Percentage of Cash Flow",IF($E14&gt;OG$3-1,(('Operating Pro Forma'!$AH$59-'Operating Pro Forma'!$AH$62)/12)*'Debt Service'!$F14),IF($E14&gt;OG$3-1,$H14,0))</f>
        <v>0</v>
      </c>
      <c r="OH14" s="340">
        <f>IF($I14="Percentage of Cash Flow",IF($E14&gt;OH$3-1,(('Operating Pro Forma'!$AH$59-'Operating Pro Forma'!$AH$62)/12)*'Debt Service'!$F14),IF($E14&gt;OH$3-1,$H14,0))</f>
        <v>0</v>
      </c>
      <c r="OI14" s="340">
        <f>IF($I14="Percentage of Cash Flow",IF($E14&gt;OI$3-1,(('Operating Pro Forma'!$AH$59-'Operating Pro Forma'!$AH$62)/12)*'Debt Service'!$F14),IF($E14&gt;OI$3-1,$H14,0))</f>
        <v>0</v>
      </c>
      <c r="OJ14" s="340">
        <f>IF($I14="Percentage of Cash Flow",IF($E14&gt;OJ$3-1,(('Operating Pro Forma'!$AH$59-'Operating Pro Forma'!$AH$62)/12)*'Debt Service'!$F14),IF($E14&gt;OJ$3-1,$H14,0))</f>
        <v>0</v>
      </c>
      <c r="OK14" s="340">
        <f>IF($I14="Percentage of Cash Flow",IF($E14&gt;OK$3-1,(('Operating Pro Forma'!$AH$59-'Operating Pro Forma'!$AH$62)/12)*'Debt Service'!$F14),IF($E14&gt;OK$3-1,$H14,0))</f>
        <v>0</v>
      </c>
      <c r="OL14" s="338">
        <f t="shared" si="29"/>
        <v>0</v>
      </c>
    </row>
    <row r="15" spans="1:402" x14ac:dyDescent="0.3">
      <c r="A15" s="229">
        <f>'Funding Sources'!A15</f>
        <v>0</v>
      </c>
      <c r="B15" s="230">
        <f>'Funding Sources'!B15:C15</f>
        <v>0</v>
      </c>
      <c r="C15" s="231">
        <f>'Funding Sources'!G15</f>
        <v>0</v>
      </c>
      <c r="D15" s="233"/>
      <c r="E15" s="234"/>
      <c r="F15" s="235"/>
      <c r="G15" s="231">
        <f t="shared" si="0"/>
        <v>0</v>
      </c>
      <c r="H15" s="233"/>
      <c r="I15" s="234"/>
      <c r="J15" s="236"/>
      <c r="M15" s="337">
        <f>IF($I15="Percentage of Cash Flow",IF($E15&gt;M$3-1,(('Operating Pro Forma'!$E$59-'Operating Pro Forma'!$E$62)/12)*'Debt Service'!$F15),IF($E15&gt;M$3-1,$H15,0))</f>
        <v>0</v>
      </c>
      <c r="N15" s="337">
        <f>IF($I15="Percentage of Cash Flow",IF($E15&gt;N$3-1,(('Operating Pro Forma'!$E$59-'Operating Pro Forma'!$E$62)/12)*'Debt Service'!$F15),IF($E15&gt;N$3-1,$H15,0))</f>
        <v>0</v>
      </c>
      <c r="O15" s="337">
        <f>IF($I15="Percentage of Cash Flow",IF($E15&gt;O$3-1,(('Operating Pro Forma'!$E$59-'Operating Pro Forma'!$E$62)/12)*'Debt Service'!$F15),IF($E15&gt;O$3-1,$H15,0))</f>
        <v>0</v>
      </c>
      <c r="P15" s="337">
        <f>IF($I15="Percentage of Cash Flow",IF($E15&gt;P$3-1,(('Operating Pro Forma'!$E$59-'Operating Pro Forma'!$E$62)/12)*'Debt Service'!$F15),IF($E15&gt;P$3-1,$H15,0))</f>
        <v>0</v>
      </c>
      <c r="Q15" s="337">
        <f>IF($I15="Percentage of Cash Flow",IF($E15&gt;Q$3-1,(('Operating Pro Forma'!$E$59-'Operating Pro Forma'!$E$62)/12)*'Debt Service'!$F15),IF($E15&gt;Q$3-1,$H15,0))</f>
        <v>0</v>
      </c>
      <c r="R15" s="337">
        <f>IF($I15="Percentage of Cash Flow",IF($E15&gt;R$3-1,(('Operating Pro Forma'!$E$59-'Operating Pro Forma'!$E$62)/12)*'Debt Service'!$F15),IF($E15&gt;R$3-1,$H15,0))</f>
        <v>0</v>
      </c>
      <c r="S15" s="337">
        <f>IF($I15="Percentage of Cash Flow",IF($E15&gt;S$3-1,(('Operating Pro Forma'!$E$59-'Operating Pro Forma'!$E$62)/12)*'Debt Service'!$F15),IF($E15&gt;S$3-1,$H15,0))</f>
        <v>0</v>
      </c>
      <c r="T15" s="337">
        <f>IF($I15="Percentage of Cash Flow",IF($E15&gt;T$3-1,(('Operating Pro Forma'!$E$59-'Operating Pro Forma'!$E$62)/12)*'Debt Service'!$F15),IF($E15&gt;T$3-1,$H15,0))</f>
        <v>0</v>
      </c>
      <c r="U15" s="337">
        <f>IF($I15="Percentage of Cash Flow",IF($E15&gt;U$3-1,(('Operating Pro Forma'!$E$59-'Operating Pro Forma'!$E$62)/12)*'Debt Service'!$F15),IF($E15&gt;U$3-1,$H15,0))</f>
        <v>0</v>
      </c>
      <c r="V15" s="337">
        <f>IF($I15="Percentage of Cash Flow",IF($E15&gt;V$3-1,(('Operating Pro Forma'!$E$59-'Operating Pro Forma'!$E$62)/12)*'Debt Service'!$F15),IF($E15&gt;V$3-1,$H15,0))</f>
        <v>0</v>
      </c>
      <c r="W15" s="337">
        <f>IF($I15="Percentage of Cash Flow",IF($E15&gt;W$3-1,(('Operating Pro Forma'!$E$59-'Operating Pro Forma'!$E$62)/12)*'Debt Service'!$F15),IF($E15&gt;W$3-1,$H15,0))</f>
        <v>0</v>
      </c>
      <c r="X15" s="337">
        <f>IF($I15="Percentage of Cash Flow",IF($E15&gt;X$3-1,(('Operating Pro Forma'!$E$59-'Operating Pro Forma'!$E$62)/12)*'Debt Service'!$F15),IF($E15&gt;X$3-1,$H15,0))</f>
        <v>0</v>
      </c>
      <c r="Y15" s="338">
        <f t="shared" si="1"/>
        <v>0</v>
      </c>
      <c r="Z15" s="339">
        <f>IF($I15="Percentage of Cash Flow",IF($E15&gt;Z$3-1,(('Operating Pro Forma'!$F$59-'Operating Pro Forma'!$F$62)/12)*'Debt Service'!$F15),IF($E15&gt;Z$3-1,$H15,0))</f>
        <v>0</v>
      </c>
      <c r="AA15" s="339">
        <f>IF($I15="Percentage of Cash Flow",IF($E15&gt;AA$3-1,(('Operating Pro Forma'!$F$59-'Operating Pro Forma'!$F$62)/12)*'Debt Service'!$F15),IF($E15&gt;AA$3-1,$H15,0))</f>
        <v>0</v>
      </c>
      <c r="AB15" s="339">
        <f>IF($I15="Percentage of Cash Flow",IF($E15&gt;AB$3-1,(('Operating Pro Forma'!$F$59-'Operating Pro Forma'!$F$62)/12)*'Debt Service'!$F15),IF($E15&gt;AB$3-1,$H15,0))</f>
        <v>0</v>
      </c>
      <c r="AC15" s="339">
        <f>IF($I15="Percentage of Cash Flow",IF($E15&gt;AC$3-1,(('Operating Pro Forma'!$F$59-'Operating Pro Forma'!$F$62)/12)*'Debt Service'!$F15),IF($E15&gt;AC$3-1,$H15,0))</f>
        <v>0</v>
      </c>
      <c r="AD15" s="339">
        <f>IF($I15="Percentage of Cash Flow",IF($E15&gt;AD$3-1,(('Operating Pro Forma'!$F$59-'Operating Pro Forma'!$F$62)/12)*'Debt Service'!$F15),IF($E15&gt;AD$3-1,$H15,0))</f>
        <v>0</v>
      </c>
      <c r="AE15" s="339">
        <f>IF($I15="Percentage of Cash Flow",IF($E15&gt;AE$3-1,(('Operating Pro Forma'!$F$59-'Operating Pro Forma'!$F$62)/12)*'Debt Service'!$F15),IF($E15&gt;AE$3-1,$H15,0))</f>
        <v>0</v>
      </c>
      <c r="AF15" s="339">
        <f>IF($I15="Percentage of Cash Flow",IF($E15&gt;AF$3-1,(('Operating Pro Forma'!$F$59-'Operating Pro Forma'!$F$62)/12)*'Debt Service'!$F15),IF($E15&gt;AF$3-1,$H15,0))</f>
        <v>0</v>
      </c>
      <c r="AG15" s="339">
        <f>IF($I15="Percentage of Cash Flow",IF($E15&gt;AG$3-1,(('Operating Pro Forma'!$F$59-'Operating Pro Forma'!$F$62)/12)*'Debt Service'!$F15),IF($E15&gt;AG$3-1,$H15,0))</f>
        <v>0</v>
      </c>
      <c r="AH15" s="339">
        <f>IF($I15="Percentage of Cash Flow",IF($E15&gt;AH$3-1,(('Operating Pro Forma'!$F$59-'Operating Pro Forma'!$F$62)/12)*'Debt Service'!$F15),IF($E15&gt;AH$3-1,$H15,0))</f>
        <v>0</v>
      </c>
      <c r="AI15" s="339">
        <f>IF($I15="Percentage of Cash Flow",IF($E15&gt;AI$3-1,(('Operating Pro Forma'!$F$59-'Operating Pro Forma'!$F$62)/12)*'Debt Service'!$F15),IF($E15&gt;AI$3-1,$H15,0))</f>
        <v>0</v>
      </c>
      <c r="AJ15" s="339">
        <f>IF($I15="Percentage of Cash Flow",IF($E15&gt;AJ$3-1,(('Operating Pro Forma'!$F$59-'Operating Pro Forma'!$F$62)/12)*'Debt Service'!$F15),IF($E15&gt;AJ$3-1,$H15,0))</f>
        <v>0</v>
      </c>
      <c r="AK15" s="339">
        <f>IF($I15="Percentage of Cash Flow",IF($E15&gt;AK$3-1,(('Operating Pro Forma'!$F$59-'Operating Pro Forma'!$F$62)/12)*'Debt Service'!$F15),IF($E15&gt;AK$3-1,$H15,0))</f>
        <v>0</v>
      </c>
      <c r="AL15" s="338">
        <f t="shared" si="2"/>
        <v>0</v>
      </c>
      <c r="AM15" s="339">
        <f>IF($I15="Percentage of Cash Flow",IF($E15&gt;AM$3-1,(('Operating Pro Forma'!$G$59-'Operating Pro Forma'!$G$62)/12)*'Debt Service'!$F15),IF($E15&gt;AM$3-1,$H15,0))</f>
        <v>0</v>
      </c>
      <c r="AN15" s="339">
        <f>IF($I15="Percentage of Cash Flow",IF($E15&gt;AN$3-1,(('Operating Pro Forma'!$G$59-'Operating Pro Forma'!$G$62)/12)*'Debt Service'!$F15),IF($E15&gt;AN$3-1,$H15,0))</f>
        <v>0</v>
      </c>
      <c r="AO15" s="339">
        <f>IF($I15="Percentage of Cash Flow",IF($E15&gt;AO$3-1,(('Operating Pro Forma'!$G$59-'Operating Pro Forma'!$G$62)/12)*'Debt Service'!$F15),IF($E15&gt;AO$3-1,$H15,0))</f>
        <v>0</v>
      </c>
      <c r="AP15" s="339">
        <f>IF($I15="Percentage of Cash Flow",IF($E15&gt;AP$3-1,(('Operating Pro Forma'!$G$59-'Operating Pro Forma'!$G$62)/12)*'Debt Service'!$F15),IF($E15&gt;AP$3-1,$H15,0))</f>
        <v>0</v>
      </c>
      <c r="AQ15" s="339">
        <f>IF($I15="Percentage of Cash Flow",IF($E15&gt;AQ$3-1,(('Operating Pro Forma'!$G$59-'Operating Pro Forma'!$G$62)/12)*'Debt Service'!$F15),IF($E15&gt;AQ$3-1,$H15,0))</f>
        <v>0</v>
      </c>
      <c r="AR15" s="339">
        <f>IF($I15="Percentage of Cash Flow",IF($E15&gt;AR$3-1,(('Operating Pro Forma'!$G$59-'Operating Pro Forma'!$G$62)/12)*'Debt Service'!$F15),IF($E15&gt;AR$3-1,$H15,0))</f>
        <v>0</v>
      </c>
      <c r="AS15" s="339">
        <f>IF($I15="Percentage of Cash Flow",IF($E15&gt;AS$3-1,(('Operating Pro Forma'!$G$59-'Operating Pro Forma'!$G$62)/12)*'Debt Service'!$F15),IF($E15&gt;AS$3-1,$H15,0))</f>
        <v>0</v>
      </c>
      <c r="AT15" s="339">
        <f>IF($I15="Percentage of Cash Flow",IF($E15&gt;AT$3-1,(('Operating Pro Forma'!$G$59-'Operating Pro Forma'!$G$62)/12)*'Debt Service'!$F15),IF($E15&gt;AT$3-1,$H15,0))</f>
        <v>0</v>
      </c>
      <c r="AU15" s="339">
        <f>IF($I15="Percentage of Cash Flow",IF($E15&gt;AU$3-1,(('Operating Pro Forma'!$G$59-'Operating Pro Forma'!$G$62)/12)*'Debt Service'!$F15),IF($E15&gt;AU$3-1,$H15,0))</f>
        <v>0</v>
      </c>
      <c r="AV15" s="339">
        <f>IF($I15="Percentage of Cash Flow",IF($E15&gt;AV$3-1,(('Operating Pro Forma'!$G$59-'Operating Pro Forma'!$G$62)/12)*'Debt Service'!$F15),IF($E15&gt;AV$3-1,$H15,0))</f>
        <v>0</v>
      </c>
      <c r="AW15" s="339">
        <f>IF($I15="Percentage of Cash Flow",IF($E15&gt;AW$3-1,(('Operating Pro Forma'!$G$59-'Operating Pro Forma'!$G$62)/12)*'Debt Service'!$F15),IF($E15&gt;AW$3-1,$H15,0))</f>
        <v>0</v>
      </c>
      <c r="AX15" s="339">
        <f>IF($I15="Percentage of Cash Flow",IF($E15&gt;AX$3-1,(('Operating Pro Forma'!$G$59-'Operating Pro Forma'!$G$62)/12)*'Debt Service'!$F15),IF($E15&gt;AX$3-1,$H15,0))</f>
        <v>0</v>
      </c>
      <c r="AY15" s="338">
        <f t="shared" si="3"/>
        <v>0</v>
      </c>
      <c r="AZ15" s="339">
        <f>IF($I15="Percentage of Cash Flow",IF($E15&gt;AZ$3-1,(('Operating Pro Forma'!$H$59-'Operating Pro Forma'!$H$62)/12)*'Debt Service'!$F15),IF($E15&gt;AZ$3-1,$H15,0))</f>
        <v>0</v>
      </c>
      <c r="BA15" s="339">
        <f>IF($I15="Percentage of Cash Flow",IF($E15&gt;BA$3-1,(('Operating Pro Forma'!$H$59-'Operating Pro Forma'!$H$62)/12)*'Debt Service'!$F15),IF($E15&gt;BA$3-1,$H15,0))</f>
        <v>0</v>
      </c>
      <c r="BB15" s="339">
        <f>IF($I15="Percentage of Cash Flow",IF($E15&gt;BB$3-1,(('Operating Pro Forma'!$H$59-'Operating Pro Forma'!$H$62)/12)*'Debt Service'!$F15),IF($E15&gt;BB$3-1,$H15,0))</f>
        <v>0</v>
      </c>
      <c r="BC15" s="339">
        <f>IF($I15="Percentage of Cash Flow",IF($E15&gt;BC$3-1,(('Operating Pro Forma'!$H$59-'Operating Pro Forma'!$H$62)/12)*'Debt Service'!$F15),IF($E15&gt;BC$3-1,$H15,0))</f>
        <v>0</v>
      </c>
      <c r="BD15" s="339">
        <f>IF($I15="Percentage of Cash Flow",IF($E15&gt;BD$3-1,(('Operating Pro Forma'!$H$59-'Operating Pro Forma'!$H$62)/12)*'Debt Service'!$F15),IF($E15&gt;BD$3-1,$H15,0))</f>
        <v>0</v>
      </c>
      <c r="BE15" s="339">
        <f>IF($I15="Percentage of Cash Flow",IF($E15&gt;BE$3-1,(('Operating Pro Forma'!$H$59-'Operating Pro Forma'!$H$62)/12)*'Debt Service'!$F15),IF($E15&gt;BE$3-1,$H15,0))</f>
        <v>0</v>
      </c>
      <c r="BF15" s="339">
        <f>IF($I15="Percentage of Cash Flow",IF($E15&gt;BF$3-1,(('Operating Pro Forma'!$H$59-'Operating Pro Forma'!$H$62)/12)*'Debt Service'!$F15),IF($E15&gt;BF$3-1,$H15,0))</f>
        <v>0</v>
      </c>
      <c r="BG15" s="339">
        <f>IF($I15="Percentage of Cash Flow",IF($E15&gt;BG$3-1,(('Operating Pro Forma'!$H$59-'Operating Pro Forma'!$H$62)/12)*'Debt Service'!$F15),IF($E15&gt;BG$3-1,$H15,0))</f>
        <v>0</v>
      </c>
      <c r="BH15" s="339">
        <f>IF($I15="Percentage of Cash Flow",IF($E15&gt;BH$3-1,(('Operating Pro Forma'!$H$59-'Operating Pro Forma'!$H$62)/12)*'Debt Service'!$F15),IF($E15&gt;BH$3-1,$H15,0))</f>
        <v>0</v>
      </c>
      <c r="BI15" s="339">
        <f>IF($I15="Percentage of Cash Flow",IF($E15&gt;BI$3-1,(('Operating Pro Forma'!$H$59-'Operating Pro Forma'!$H$62)/12)*'Debt Service'!$F15),IF($E15&gt;BI$3-1,$H15,0))</f>
        <v>0</v>
      </c>
      <c r="BJ15" s="339">
        <f>IF($I15="Percentage of Cash Flow",IF($E15&gt;BJ$3-1,(('Operating Pro Forma'!$H$59-'Operating Pro Forma'!$H$62)/12)*'Debt Service'!$F15),IF($E15&gt;BJ$3-1,$H15,0))</f>
        <v>0</v>
      </c>
      <c r="BK15" s="339">
        <f>IF($I15="Percentage of Cash Flow",IF($E15&gt;BK$3-1,(('Operating Pro Forma'!$H$59-'Operating Pro Forma'!$H$62)/12)*'Debt Service'!$F15),IF($E15&gt;BK$3-1,$H15,0))</f>
        <v>0</v>
      </c>
      <c r="BL15" s="338">
        <f t="shared" si="4"/>
        <v>0</v>
      </c>
      <c r="BM15" s="339">
        <f>IF($I15="Percentage of Cash Flow",IF($E15&gt;BM$3-1,(('Operating Pro Forma'!$I$59-'Operating Pro Forma'!$I$62)/12)*'Debt Service'!$F15),IF($E15&gt;BM$3-1,$H15,0))</f>
        <v>0</v>
      </c>
      <c r="BN15" s="339">
        <f>IF($I15="Percentage of Cash Flow",IF($E15&gt;BN$3-1,(('Operating Pro Forma'!$I$59-'Operating Pro Forma'!$I$62)/12)*'Debt Service'!$F15),IF($E15&gt;BN$3-1,$H15,0))</f>
        <v>0</v>
      </c>
      <c r="BO15" s="339">
        <f>IF($I15="Percentage of Cash Flow",IF($E15&gt;BO$3-1,(('Operating Pro Forma'!$I$59-'Operating Pro Forma'!$I$62)/12)*'Debt Service'!$F15),IF($E15&gt;BO$3-1,$H15,0))</f>
        <v>0</v>
      </c>
      <c r="BP15" s="339">
        <f>IF($I15="Percentage of Cash Flow",IF($E15&gt;BP$3-1,(('Operating Pro Forma'!$I$59-'Operating Pro Forma'!$I$62)/12)*'Debt Service'!$F15),IF($E15&gt;BP$3-1,$H15,0))</f>
        <v>0</v>
      </c>
      <c r="BQ15" s="339">
        <f>IF($I15="Percentage of Cash Flow",IF($E15&gt;BQ$3-1,(('Operating Pro Forma'!$I$59-'Operating Pro Forma'!$I$62)/12)*'Debt Service'!$F15),IF($E15&gt;BQ$3-1,$H15,0))</f>
        <v>0</v>
      </c>
      <c r="BR15" s="339">
        <f>IF($I15="Percentage of Cash Flow",IF($E15&gt;BR$3-1,(('Operating Pro Forma'!$I$59-'Operating Pro Forma'!$I$62)/12)*'Debt Service'!$F15),IF($E15&gt;BR$3-1,$H15,0))</f>
        <v>0</v>
      </c>
      <c r="BS15" s="339">
        <f>IF($I15="Percentage of Cash Flow",IF($E15&gt;BS$3-1,(('Operating Pro Forma'!$I$59-'Operating Pro Forma'!$I$62)/12)*'Debt Service'!$F15),IF($E15&gt;BS$3-1,$H15,0))</f>
        <v>0</v>
      </c>
      <c r="BT15" s="339">
        <f>IF($I15="Percentage of Cash Flow",IF($E15&gt;BT$3-1,(('Operating Pro Forma'!$I$59-'Operating Pro Forma'!$I$62)/12)*'Debt Service'!$F15),IF($E15&gt;BT$3-1,$H15,0))</f>
        <v>0</v>
      </c>
      <c r="BU15" s="339">
        <f>IF($I15="Percentage of Cash Flow",IF($E15&gt;BU$3-1,(('Operating Pro Forma'!$I$59-'Operating Pro Forma'!$I$62)/12)*'Debt Service'!$F15),IF($E15&gt;BU$3-1,$H15,0))</f>
        <v>0</v>
      </c>
      <c r="BV15" s="339">
        <f>IF($I15="Percentage of Cash Flow",IF($E15&gt;BV$3-1,(('Operating Pro Forma'!$I$59-'Operating Pro Forma'!$I$62)/12)*'Debt Service'!$F15),IF($E15&gt;BV$3-1,$H15,0))</f>
        <v>0</v>
      </c>
      <c r="BW15" s="339">
        <f>IF($I15="Percentage of Cash Flow",IF($E15&gt;BW$3-1,(('Operating Pro Forma'!$I$59-'Operating Pro Forma'!$I$62)/12)*'Debt Service'!$F15),IF($E15&gt;BW$3-1,$H15,0))</f>
        <v>0</v>
      </c>
      <c r="BX15" s="339">
        <f>IF($I15="Percentage of Cash Flow",IF($E15&gt;BX$3-1,(('Operating Pro Forma'!$I$59-'Operating Pro Forma'!$I$62)/12)*'Debt Service'!$F15),IF($E15&gt;BX$3-1,$H15,0))</f>
        <v>0</v>
      </c>
      <c r="BY15" s="338">
        <f t="shared" si="5"/>
        <v>0</v>
      </c>
      <c r="BZ15" s="339">
        <f>IF($I15="Percentage of Cash Flow",IF($E15&gt;BZ$3-1,(('Operating Pro Forma'!$J$59-'Operating Pro Forma'!$J$62)/12)*'Debt Service'!$F15),IF($E15&gt;BZ$3-1,$H15,0))</f>
        <v>0</v>
      </c>
      <c r="CA15" s="339">
        <f>IF($I15="Percentage of Cash Flow",IF($E15&gt;CA$3-1,(('Operating Pro Forma'!$J$59-'Operating Pro Forma'!$J$62)/12)*'Debt Service'!$F15),IF($E15&gt;CA$3-1,$H15,0))</f>
        <v>0</v>
      </c>
      <c r="CB15" s="339">
        <f>IF($I15="Percentage of Cash Flow",IF($E15&gt;CB$3-1,(('Operating Pro Forma'!$J$59-'Operating Pro Forma'!$J$62)/12)*'Debt Service'!$F15),IF($E15&gt;CB$3-1,$H15,0))</f>
        <v>0</v>
      </c>
      <c r="CC15" s="339">
        <f>IF($I15="Percentage of Cash Flow",IF($E15&gt;CC$3-1,(('Operating Pro Forma'!$J$59-'Operating Pro Forma'!$J$62)/12)*'Debt Service'!$F15),IF($E15&gt;CC$3-1,$H15,0))</f>
        <v>0</v>
      </c>
      <c r="CD15" s="339">
        <f>IF($I15="Percentage of Cash Flow",IF($E15&gt;CD$3-1,(('Operating Pro Forma'!$J$59-'Operating Pro Forma'!$J$62)/12)*'Debt Service'!$F15),IF($E15&gt;CD$3-1,$H15,0))</f>
        <v>0</v>
      </c>
      <c r="CE15" s="339">
        <f>IF($I15="Percentage of Cash Flow",IF($E15&gt;CE$3-1,(('Operating Pro Forma'!$J$59-'Operating Pro Forma'!$J$62)/12)*'Debt Service'!$F15),IF($E15&gt;CE$3-1,$H15,0))</f>
        <v>0</v>
      </c>
      <c r="CF15" s="339">
        <f>IF($I15="Percentage of Cash Flow",IF($E15&gt;CF$3-1,(('Operating Pro Forma'!$J$59-'Operating Pro Forma'!$J$62)/12)*'Debt Service'!$F15),IF($E15&gt;CF$3-1,$H15,0))</f>
        <v>0</v>
      </c>
      <c r="CG15" s="339">
        <f>IF($I15="Percentage of Cash Flow",IF($E15&gt;CG$3-1,(('Operating Pro Forma'!$J$59-'Operating Pro Forma'!$J$62)/12)*'Debt Service'!$F15),IF($E15&gt;CG$3-1,$H15,0))</f>
        <v>0</v>
      </c>
      <c r="CH15" s="339">
        <f>IF($I15="Percentage of Cash Flow",IF($E15&gt;CH$3-1,(('Operating Pro Forma'!$J$59-'Operating Pro Forma'!$J$62)/12)*'Debt Service'!$F15),IF($E15&gt;CH$3-1,$H15,0))</f>
        <v>0</v>
      </c>
      <c r="CI15" s="339">
        <f>IF($I15="Percentage of Cash Flow",IF($E15&gt;CI$3-1,(('Operating Pro Forma'!$J$59-'Operating Pro Forma'!$J$62)/12)*'Debt Service'!$F15),IF($E15&gt;CI$3-1,$H15,0))</f>
        <v>0</v>
      </c>
      <c r="CJ15" s="339">
        <f>IF($I15="Percentage of Cash Flow",IF($E15&gt;CJ$3-1,(('Operating Pro Forma'!$J$59-'Operating Pro Forma'!$J$62)/12)*'Debt Service'!$F15),IF($E15&gt;CJ$3-1,$H15,0))</f>
        <v>0</v>
      </c>
      <c r="CK15" s="339">
        <f>IF($I15="Percentage of Cash Flow",IF($E15&gt;CK$3-1,(('Operating Pro Forma'!$J$59-'Operating Pro Forma'!$J$62)/12)*'Debt Service'!$F15),IF($E15&gt;CK$3-1,$H15,0))</f>
        <v>0</v>
      </c>
      <c r="CL15" s="338">
        <f t="shared" si="6"/>
        <v>0</v>
      </c>
      <c r="CM15" s="339">
        <f>IF($I15="Percentage of Cash Flow",IF($E15&gt;CM$3-1,(('Operating Pro Forma'!$K$59-'Operating Pro Forma'!$K$62)/12)*'Debt Service'!$F15),IF($E15&gt;CM$3-1,$H15,0))</f>
        <v>0</v>
      </c>
      <c r="CN15" s="339">
        <f>IF($I15="Percentage of Cash Flow",IF($E15&gt;CN$3-1,(('Operating Pro Forma'!$K$59-'Operating Pro Forma'!$K$62)/12)*'Debt Service'!$F15),IF($E15&gt;CN$3-1,$H15,0))</f>
        <v>0</v>
      </c>
      <c r="CO15" s="339">
        <f>IF($I15="Percentage of Cash Flow",IF($E15&gt;CO$3-1,(('Operating Pro Forma'!$K$59-'Operating Pro Forma'!$K$62)/12)*'Debt Service'!$F15),IF($E15&gt;CO$3-1,$H15,0))</f>
        <v>0</v>
      </c>
      <c r="CP15" s="339">
        <f>IF($I15="Percentage of Cash Flow",IF($E15&gt;CP$3-1,(('Operating Pro Forma'!$K$59-'Operating Pro Forma'!$K$62)/12)*'Debt Service'!$F15),IF($E15&gt;CP$3-1,$H15,0))</f>
        <v>0</v>
      </c>
      <c r="CQ15" s="339">
        <f>IF($I15="Percentage of Cash Flow",IF($E15&gt;CQ$3-1,(('Operating Pro Forma'!$K$59-'Operating Pro Forma'!$K$62)/12)*'Debt Service'!$F15),IF($E15&gt;CQ$3-1,$H15,0))</f>
        <v>0</v>
      </c>
      <c r="CR15" s="339">
        <f>IF($I15="Percentage of Cash Flow",IF($E15&gt;CR$3-1,(('Operating Pro Forma'!$K$59-'Operating Pro Forma'!$K$62)/12)*'Debt Service'!$F15),IF($E15&gt;CR$3-1,$H15,0))</f>
        <v>0</v>
      </c>
      <c r="CS15" s="339">
        <f>IF($I15="Percentage of Cash Flow",IF($E15&gt;CS$3-1,(('Operating Pro Forma'!$K$59-'Operating Pro Forma'!$K$62)/12)*'Debt Service'!$F15),IF($E15&gt;CS$3-1,$H15,0))</f>
        <v>0</v>
      </c>
      <c r="CT15" s="339">
        <f>IF($I15="Percentage of Cash Flow",IF($E15&gt;CT$3-1,(('Operating Pro Forma'!$K$59-'Operating Pro Forma'!$K$62)/12)*'Debt Service'!$F15),IF($E15&gt;CT$3-1,$H15,0))</f>
        <v>0</v>
      </c>
      <c r="CU15" s="339">
        <f>IF($I15="Percentage of Cash Flow",IF($E15&gt;CU$3-1,(('Operating Pro Forma'!$K$59-'Operating Pro Forma'!$K$62)/12)*'Debt Service'!$F15),IF($E15&gt;CU$3-1,$H15,0))</f>
        <v>0</v>
      </c>
      <c r="CV15" s="339">
        <f>IF($I15="Percentage of Cash Flow",IF($E15&gt;CV$3-1,(('Operating Pro Forma'!$K$59-'Operating Pro Forma'!$K$62)/12)*'Debt Service'!$F15),IF($E15&gt;CV$3-1,$H15,0))</f>
        <v>0</v>
      </c>
      <c r="CW15" s="339">
        <f>IF($I15="Percentage of Cash Flow",IF($E15&gt;CW$3-1,(('Operating Pro Forma'!$K$59-'Operating Pro Forma'!$K$62)/12)*'Debt Service'!$F15),IF($E15&gt;CW$3-1,$H15,0))</f>
        <v>0</v>
      </c>
      <c r="CX15" s="339">
        <f>IF($I15="Percentage of Cash Flow",IF($E15&gt;CX$3-1,(('Operating Pro Forma'!$K$59-'Operating Pro Forma'!$K$62)/12)*'Debt Service'!$F15),IF($E15&gt;CX$3-1,$H15,0))</f>
        <v>0</v>
      </c>
      <c r="CY15" s="338">
        <f t="shared" si="7"/>
        <v>0</v>
      </c>
      <c r="CZ15" s="339">
        <f>IF($I15="Percentage of Cash Flow",IF($E15&gt;CZ$3-1,(('Operating Pro Forma'!$L$59-'Operating Pro Forma'!$L$62)/12)*'Debt Service'!$F15),IF($E15&gt;CZ$3-1,$H15,0))</f>
        <v>0</v>
      </c>
      <c r="DA15" s="339">
        <f>IF($I15="Percentage of Cash Flow",IF($E15&gt;DA$3-1,(('Operating Pro Forma'!$L$59-'Operating Pro Forma'!$L$62)/12)*'Debt Service'!$F15),IF($E15&gt;DA$3-1,$H15,0))</f>
        <v>0</v>
      </c>
      <c r="DB15" s="339">
        <f>IF($I15="Percentage of Cash Flow",IF($E15&gt;DB$3-1,(('Operating Pro Forma'!$L$59-'Operating Pro Forma'!$L$62)/12)*'Debt Service'!$F15),IF($E15&gt;DB$3-1,$H15,0))</f>
        <v>0</v>
      </c>
      <c r="DC15" s="339">
        <f>IF($I15="Percentage of Cash Flow",IF($E15&gt;DC$3-1,(('Operating Pro Forma'!$L$59-'Operating Pro Forma'!$L$62)/12)*'Debt Service'!$F15),IF($E15&gt;DC$3-1,$H15,0))</f>
        <v>0</v>
      </c>
      <c r="DD15" s="339">
        <f>IF($I15="Percentage of Cash Flow",IF($E15&gt;DD$3-1,(('Operating Pro Forma'!$L$59-'Operating Pro Forma'!$L$62)/12)*'Debt Service'!$F15),IF($E15&gt;DD$3-1,$H15,0))</f>
        <v>0</v>
      </c>
      <c r="DE15" s="339">
        <f>IF($I15="Percentage of Cash Flow",IF($E15&gt;DE$3-1,(('Operating Pro Forma'!$L$59-'Operating Pro Forma'!$L$62)/12)*'Debt Service'!$F15),IF($E15&gt;DE$3-1,$H15,0))</f>
        <v>0</v>
      </c>
      <c r="DF15" s="339">
        <f>IF($I15="Percentage of Cash Flow",IF($E15&gt;DF$3-1,(('Operating Pro Forma'!$L$59-'Operating Pro Forma'!$L$62)/12)*'Debt Service'!$F15),IF($E15&gt;DF$3-1,$H15,0))</f>
        <v>0</v>
      </c>
      <c r="DG15" s="339">
        <f>IF($I15="Percentage of Cash Flow",IF($E15&gt;DG$3-1,(('Operating Pro Forma'!$L$59-'Operating Pro Forma'!$L$62)/12)*'Debt Service'!$F15),IF($E15&gt;DG$3-1,$H15,0))</f>
        <v>0</v>
      </c>
      <c r="DH15" s="339">
        <f>IF($I15="Percentage of Cash Flow",IF($E15&gt;DH$3-1,(('Operating Pro Forma'!$L$59-'Operating Pro Forma'!$L$62)/12)*'Debt Service'!$F15),IF($E15&gt;DH$3-1,$H15,0))</f>
        <v>0</v>
      </c>
      <c r="DI15" s="339">
        <f>IF($I15="Percentage of Cash Flow",IF($E15&gt;DI$3-1,(('Operating Pro Forma'!$L$59-'Operating Pro Forma'!$L$62)/12)*'Debt Service'!$F15),IF($E15&gt;DI$3-1,$H15,0))</f>
        <v>0</v>
      </c>
      <c r="DJ15" s="339">
        <f>IF($I15="Percentage of Cash Flow",IF($E15&gt;DJ$3-1,(('Operating Pro Forma'!$L$59-'Operating Pro Forma'!$L$62)/12)*'Debt Service'!$F15),IF($E15&gt;DJ$3-1,$H15,0))</f>
        <v>0</v>
      </c>
      <c r="DK15" s="339">
        <f>IF($I15="Percentage of Cash Flow",IF($E15&gt;DK$3-1,(('Operating Pro Forma'!$L$59-'Operating Pro Forma'!$L$62)/12)*'Debt Service'!$F15),IF($E15&gt;DK$3-1,$H15,0))</f>
        <v>0</v>
      </c>
      <c r="DL15" s="338">
        <f t="shared" si="8"/>
        <v>0</v>
      </c>
      <c r="DM15" s="339">
        <f>IF($I15="Percentage of Cash Flow",IF($E15&gt;DM$3-1,(('Operating Pro Forma'!$M$59-'Operating Pro Forma'!$M$62)/12)*'Debt Service'!$F15),IF($E15&gt;DM$3-1,$H15,0))</f>
        <v>0</v>
      </c>
      <c r="DN15" s="339">
        <f>IF($I15="Percentage of Cash Flow",IF($E15&gt;DN$3-1,(('Operating Pro Forma'!$M$59-'Operating Pro Forma'!$M$62)/12)*'Debt Service'!$F15),IF($E15&gt;DN$3-1,$H15,0))</f>
        <v>0</v>
      </c>
      <c r="DO15" s="339">
        <f>IF($I15="Percentage of Cash Flow",IF($E15&gt;DO$3-1,(('Operating Pro Forma'!$M$59-'Operating Pro Forma'!$M$62)/12)*'Debt Service'!$F15),IF($E15&gt;DO$3-1,$H15,0))</f>
        <v>0</v>
      </c>
      <c r="DP15" s="339">
        <f>IF($I15="Percentage of Cash Flow",IF($E15&gt;DP$3-1,(('Operating Pro Forma'!$M$59-'Operating Pro Forma'!$M$62)/12)*'Debt Service'!$F15),IF($E15&gt;DP$3-1,$H15,0))</f>
        <v>0</v>
      </c>
      <c r="DQ15" s="339">
        <f>IF($I15="Percentage of Cash Flow",IF($E15&gt;DQ$3-1,(('Operating Pro Forma'!$M$59-'Operating Pro Forma'!$M$62)/12)*'Debt Service'!$F15),IF($E15&gt;DQ$3-1,$H15,0))</f>
        <v>0</v>
      </c>
      <c r="DR15" s="339">
        <f>IF($I15="Percentage of Cash Flow",IF($E15&gt;DR$3-1,(('Operating Pro Forma'!$M$59-'Operating Pro Forma'!$M$62)/12)*'Debt Service'!$F15),IF($E15&gt;DR$3-1,$H15,0))</f>
        <v>0</v>
      </c>
      <c r="DS15" s="339">
        <f>IF($I15="Percentage of Cash Flow",IF($E15&gt;DS$3-1,(('Operating Pro Forma'!$M$59-'Operating Pro Forma'!$M$62)/12)*'Debt Service'!$F15),IF($E15&gt;DS$3-1,$H15,0))</f>
        <v>0</v>
      </c>
      <c r="DT15" s="339">
        <f>IF($I15="Percentage of Cash Flow",IF($E15&gt;DT$3-1,(('Operating Pro Forma'!$M$59-'Operating Pro Forma'!$M$62)/12)*'Debt Service'!$F15),IF($E15&gt;DT$3-1,$H15,0))</f>
        <v>0</v>
      </c>
      <c r="DU15" s="339">
        <f>IF($I15="Percentage of Cash Flow",IF($E15&gt;DU$3-1,(('Operating Pro Forma'!$M$59-'Operating Pro Forma'!$M$62)/12)*'Debt Service'!$F15),IF($E15&gt;DU$3-1,$H15,0))</f>
        <v>0</v>
      </c>
      <c r="DV15" s="339">
        <f>IF($I15="Percentage of Cash Flow",IF($E15&gt;DV$3-1,(('Operating Pro Forma'!$M$59-'Operating Pro Forma'!$M$62)/12)*'Debt Service'!$F15),IF($E15&gt;DV$3-1,$H15,0))</f>
        <v>0</v>
      </c>
      <c r="DW15" s="339">
        <f>IF($I15="Percentage of Cash Flow",IF($E15&gt;DW$3-1,(('Operating Pro Forma'!$M$59-'Operating Pro Forma'!$M$62)/12)*'Debt Service'!$F15),IF($E15&gt;DW$3-1,$H15,0))</f>
        <v>0</v>
      </c>
      <c r="DX15" s="339">
        <f>IF($I15="Percentage of Cash Flow",IF($E15&gt;DX$3-1,(('Operating Pro Forma'!$M$59-'Operating Pro Forma'!$M$62)/12)*'Debt Service'!$F15),IF($E15&gt;DX$3-1,$H15,0))</f>
        <v>0</v>
      </c>
      <c r="DY15" s="338">
        <f t="shared" si="9"/>
        <v>0</v>
      </c>
      <c r="DZ15" s="339">
        <f>IF($I15="Percentage of Cash Flow",IF($E15&gt;DZ$3-1,(('Operating Pro Forma'!$N$59-'Operating Pro Forma'!$N$62)/12)*'Debt Service'!$F15),IF($E15&gt;DZ$3-1,$H15,0))</f>
        <v>0</v>
      </c>
      <c r="EA15" s="339">
        <f>IF($I15="Percentage of Cash Flow",IF($E15&gt;EA$3-1,(('Operating Pro Forma'!$N$59-'Operating Pro Forma'!$N$62)/12)*'Debt Service'!$F15),IF($E15&gt;EA$3-1,$H15,0))</f>
        <v>0</v>
      </c>
      <c r="EB15" s="339">
        <f>IF($I15="Percentage of Cash Flow",IF($E15&gt;EB$3-1,(('Operating Pro Forma'!$N$59-'Operating Pro Forma'!$N$62)/12)*'Debt Service'!$F15),IF($E15&gt;EB$3-1,$H15,0))</f>
        <v>0</v>
      </c>
      <c r="EC15" s="339">
        <f>IF($I15="Percentage of Cash Flow",IF($E15&gt;EC$3-1,(('Operating Pro Forma'!$N$59-'Operating Pro Forma'!$N$62)/12)*'Debt Service'!$F15),IF($E15&gt;EC$3-1,$H15,0))</f>
        <v>0</v>
      </c>
      <c r="ED15" s="339">
        <f>IF($I15="Percentage of Cash Flow",IF($E15&gt;ED$3-1,(('Operating Pro Forma'!$N$59-'Operating Pro Forma'!$N$62)/12)*'Debt Service'!$F15),IF($E15&gt;ED$3-1,$H15,0))</f>
        <v>0</v>
      </c>
      <c r="EE15" s="339">
        <f>IF($I15="Percentage of Cash Flow",IF($E15&gt;EE$3-1,(('Operating Pro Forma'!$N$59-'Operating Pro Forma'!$N$62)/12)*'Debt Service'!$F15),IF($E15&gt;EE$3-1,$H15,0))</f>
        <v>0</v>
      </c>
      <c r="EF15" s="339">
        <f>IF($I15="Percentage of Cash Flow",IF($E15&gt;EF$3-1,(('Operating Pro Forma'!$N$59-'Operating Pro Forma'!$N$62)/12)*'Debt Service'!$F15),IF($E15&gt;EF$3-1,$H15,0))</f>
        <v>0</v>
      </c>
      <c r="EG15" s="339">
        <f>IF($I15="Percentage of Cash Flow",IF($E15&gt;EG$3-1,(('Operating Pro Forma'!$N$59-'Operating Pro Forma'!$N$62)/12)*'Debt Service'!$F15),IF($E15&gt;EG$3-1,$H15,0))</f>
        <v>0</v>
      </c>
      <c r="EH15" s="339">
        <f>IF($I15="Percentage of Cash Flow",IF($E15&gt;EH$3-1,(('Operating Pro Forma'!$N$59-'Operating Pro Forma'!$N$62)/12)*'Debt Service'!$F15),IF($E15&gt;EH$3-1,$H15,0))</f>
        <v>0</v>
      </c>
      <c r="EI15" s="339">
        <f>IF($I15="Percentage of Cash Flow",IF($E15&gt;EI$3-1,(('Operating Pro Forma'!$N$59-'Operating Pro Forma'!$N$62)/12)*'Debt Service'!$F15),IF($E15&gt;EI$3-1,$H15,0))</f>
        <v>0</v>
      </c>
      <c r="EJ15" s="339">
        <f>IF($I15="Percentage of Cash Flow",IF($E15&gt;EJ$3-1,(('Operating Pro Forma'!$N$59-'Operating Pro Forma'!$N$62)/12)*'Debt Service'!$F15),IF($E15&gt;EJ$3-1,$H15,0))</f>
        <v>0</v>
      </c>
      <c r="EK15" s="339">
        <f>IF($I15="Percentage of Cash Flow",IF($E15&gt;EK$3-1,(('Operating Pro Forma'!$N$59-'Operating Pro Forma'!$N$62)/12)*'Debt Service'!$F15),IF($E15&gt;EK$3-1,$H15,0))</f>
        <v>0</v>
      </c>
      <c r="EL15" s="338">
        <f t="shared" si="10"/>
        <v>0</v>
      </c>
      <c r="EM15" s="339">
        <f>IF($I15="Percentage of Cash Flow",IF($E15&gt;EM$3-1,(('Operating Pro Forma'!$O$59-'Operating Pro Forma'!$O$62)/12)*'Debt Service'!$F15),IF($E15&gt;EM$3-1,$H15,0))</f>
        <v>0</v>
      </c>
      <c r="EN15" s="339">
        <f>IF($I15="Percentage of Cash Flow",IF($E15&gt;EN$3-1,(('Operating Pro Forma'!$O$59-'Operating Pro Forma'!$O$62)/12)*'Debt Service'!$F15),IF($E15&gt;EN$3-1,$H15,0))</f>
        <v>0</v>
      </c>
      <c r="EO15" s="339">
        <f>IF($I15="Percentage of Cash Flow",IF($E15&gt;EO$3-1,(('Operating Pro Forma'!$O$59-'Operating Pro Forma'!$O$62)/12)*'Debt Service'!$F15),IF($E15&gt;EO$3-1,$H15,0))</f>
        <v>0</v>
      </c>
      <c r="EP15" s="339">
        <f>IF($I15="Percentage of Cash Flow",IF($E15&gt;EP$3-1,(('Operating Pro Forma'!$O$59-'Operating Pro Forma'!$O$62)/12)*'Debt Service'!$F15),IF($E15&gt;EP$3-1,$H15,0))</f>
        <v>0</v>
      </c>
      <c r="EQ15" s="339">
        <f>IF($I15="Percentage of Cash Flow",IF($E15&gt;EQ$3-1,(('Operating Pro Forma'!$O$59-'Operating Pro Forma'!$O$62)/12)*'Debt Service'!$F15),IF($E15&gt;EQ$3-1,$H15,0))</f>
        <v>0</v>
      </c>
      <c r="ER15" s="339">
        <f>IF($I15="Percentage of Cash Flow",IF($E15&gt;ER$3-1,(('Operating Pro Forma'!$O$59-'Operating Pro Forma'!$O$62)/12)*'Debt Service'!$F15),IF($E15&gt;ER$3-1,$H15,0))</f>
        <v>0</v>
      </c>
      <c r="ES15" s="339">
        <f>IF($I15="Percentage of Cash Flow",IF($E15&gt;ES$3-1,(('Operating Pro Forma'!$O$59-'Operating Pro Forma'!$O$62)/12)*'Debt Service'!$F15),IF($E15&gt;ES$3-1,$H15,0))</f>
        <v>0</v>
      </c>
      <c r="ET15" s="339">
        <f>IF($I15="Percentage of Cash Flow",IF($E15&gt;ET$3-1,(('Operating Pro Forma'!$O$59-'Operating Pro Forma'!$O$62)/12)*'Debt Service'!$F15),IF($E15&gt;ET$3-1,$H15,0))</f>
        <v>0</v>
      </c>
      <c r="EU15" s="339">
        <f>IF($I15="Percentage of Cash Flow",IF($E15&gt;EU$3-1,(('Operating Pro Forma'!$O$59-'Operating Pro Forma'!$O$62)/12)*'Debt Service'!$F15),IF($E15&gt;EU$3-1,$H15,0))</f>
        <v>0</v>
      </c>
      <c r="EV15" s="339">
        <f>IF($I15="Percentage of Cash Flow",IF($E15&gt;EV$3-1,(('Operating Pro Forma'!$O$59-'Operating Pro Forma'!$O$62)/12)*'Debt Service'!$F15),IF($E15&gt;EV$3-1,$H15,0))</f>
        <v>0</v>
      </c>
      <c r="EW15" s="339">
        <f>IF($I15="Percentage of Cash Flow",IF($E15&gt;EW$3-1,(('Operating Pro Forma'!$O$59-'Operating Pro Forma'!$O$62)/12)*'Debt Service'!$F15),IF($E15&gt;EW$3-1,$H15,0))</f>
        <v>0</v>
      </c>
      <c r="EX15" s="339">
        <f>IF($I15="Percentage of Cash Flow",IF($E15&gt;EX$3-1,(('Operating Pro Forma'!$O$59-'Operating Pro Forma'!$O$62)/12)*'Debt Service'!$F15),IF($E15&gt;EX$3-1,$H15,0))</f>
        <v>0</v>
      </c>
      <c r="EY15" s="338">
        <f t="shared" si="11"/>
        <v>0</v>
      </c>
      <c r="EZ15" s="339">
        <f>IF($I15="Percentage of Cash Flow",IF($E15&gt;EZ$3-1,(('Operating Pro Forma'!$P$59-'Operating Pro Forma'!$P$62)/12)*'Debt Service'!$F15),IF($E15&gt;EZ$3-1,$H15,0))</f>
        <v>0</v>
      </c>
      <c r="FA15" s="339">
        <f>IF($I15="Percentage of Cash Flow",IF($E15&gt;FA$3-1,(('Operating Pro Forma'!$P$59-'Operating Pro Forma'!$P$62)/12)*'Debt Service'!$F15),IF($E15&gt;FA$3-1,$H15,0))</f>
        <v>0</v>
      </c>
      <c r="FB15" s="339">
        <f>IF($I15="Percentage of Cash Flow",IF($E15&gt;FB$3-1,(('Operating Pro Forma'!$P$59-'Operating Pro Forma'!$P$62)/12)*'Debt Service'!$F15),IF($E15&gt;FB$3-1,$H15,0))</f>
        <v>0</v>
      </c>
      <c r="FC15" s="339">
        <f>IF($I15="Percentage of Cash Flow",IF($E15&gt;FC$3-1,(('Operating Pro Forma'!$P$59-'Operating Pro Forma'!$P$62)/12)*'Debt Service'!$F15),IF($E15&gt;FC$3-1,$H15,0))</f>
        <v>0</v>
      </c>
      <c r="FD15" s="339">
        <f>IF($I15="Percentage of Cash Flow",IF($E15&gt;FD$3-1,(('Operating Pro Forma'!$P$59-'Operating Pro Forma'!$P$62)/12)*'Debt Service'!$F15),IF($E15&gt;FD$3-1,$H15,0))</f>
        <v>0</v>
      </c>
      <c r="FE15" s="339">
        <f>IF($I15="Percentage of Cash Flow",IF($E15&gt;FE$3-1,(('Operating Pro Forma'!$P$59-'Operating Pro Forma'!$P$62)/12)*'Debt Service'!$F15),IF($E15&gt;FE$3-1,$H15,0))</f>
        <v>0</v>
      </c>
      <c r="FF15" s="339">
        <f>IF($I15="Percentage of Cash Flow",IF($E15&gt;FF$3-1,(('Operating Pro Forma'!$P$59-'Operating Pro Forma'!$P$62)/12)*'Debt Service'!$F15),IF($E15&gt;FF$3-1,$H15,0))</f>
        <v>0</v>
      </c>
      <c r="FG15" s="339">
        <f>IF($I15="Percentage of Cash Flow",IF($E15&gt;FG$3-1,(('Operating Pro Forma'!$P$59-'Operating Pro Forma'!$P$62)/12)*'Debt Service'!$F15),IF($E15&gt;FG$3-1,$H15,0))</f>
        <v>0</v>
      </c>
      <c r="FH15" s="339">
        <f>IF($I15="Percentage of Cash Flow",IF($E15&gt;FH$3-1,(('Operating Pro Forma'!$P$59-'Operating Pro Forma'!$P$62)/12)*'Debt Service'!$F15),IF($E15&gt;FH$3-1,$H15,0))</f>
        <v>0</v>
      </c>
      <c r="FI15" s="339">
        <f>IF($I15="Percentage of Cash Flow",IF($E15&gt;FI$3-1,(('Operating Pro Forma'!$P$59-'Operating Pro Forma'!$P$62)/12)*'Debt Service'!$F15),IF($E15&gt;FI$3-1,$H15,0))</f>
        <v>0</v>
      </c>
      <c r="FJ15" s="339">
        <f>IF($I15="Percentage of Cash Flow",IF($E15&gt;FJ$3-1,(('Operating Pro Forma'!$P$59-'Operating Pro Forma'!$P$62)/12)*'Debt Service'!$F15),IF($E15&gt;FJ$3-1,$H15,0))</f>
        <v>0</v>
      </c>
      <c r="FK15" s="339">
        <f>IF($I15="Percentage of Cash Flow",IF($E15&gt;FK$3-1,(('Operating Pro Forma'!$P$59-'Operating Pro Forma'!$P$62)/12)*'Debt Service'!$F15),IF($E15&gt;FK$3-1,$H15,0))</f>
        <v>0</v>
      </c>
      <c r="FL15" s="338">
        <f t="shared" si="12"/>
        <v>0</v>
      </c>
      <c r="FM15" s="339">
        <f>IF($I15="Percentage of Cash Flow",IF($E15&gt;FM$3-1,(('Operating Pro Forma'!$Q$59-'Operating Pro Forma'!$Q$62)/12)*'Debt Service'!$F15),IF($E15&gt;FM$3-1,$H15,0))</f>
        <v>0</v>
      </c>
      <c r="FN15" s="339">
        <f>IF($I15="Percentage of Cash Flow",IF($E15&gt;FN$3-1,(('Operating Pro Forma'!$Q$59-'Operating Pro Forma'!$Q$62)/12)*'Debt Service'!$F15),IF($E15&gt;FN$3-1,$H15,0))</f>
        <v>0</v>
      </c>
      <c r="FO15" s="339">
        <f>IF($I15="Percentage of Cash Flow",IF($E15&gt;FO$3-1,(('Operating Pro Forma'!$Q$59-'Operating Pro Forma'!$Q$62)/12)*'Debt Service'!$F15),IF($E15&gt;FO$3-1,$H15,0))</f>
        <v>0</v>
      </c>
      <c r="FP15" s="339">
        <f>IF($I15="Percentage of Cash Flow",IF($E15&gt;FP$3-1,(('Operating Pro Forma'!$Q$59-'Operating Pro Forma'!$Q$62)/12)*'Debt Service'!$F15),IF($E15&gt;FP$3-1,$H15,0))</f>
        <v>0</v>
      </c>
      <c r="FQ15" s="339">
        <f>IF($I15="Percentage of Cash Flow",IF($E15&gt;FQ$3-1,(('Operating Pro Forma'!$Q$59-'Operating Pro Forma'!$Q$62)/12)*'Debt Service'!$F15),IF($E15&gt;FQ$3-1,$H15,0))</f>
        <v>0</v>
      </c>
      <c r="FR15" s="339">
        <f>IF($I15="Percentage of Cash Flow",IF($E15&gt;FR$3-1,(('Operating Pro Forma'!$Q$59-'Operating Pro Forma'!$Q$62)/12)*'Debt Service'!$F15),IF($E15&gt;FR$3-1,$H15,0))</f>
        <v>0</v>
      </c>
      <c r="FS15" s="339">
        <f>IF($I15="Percentage of Cash Flow",IF($E15&gt;FS$3-1,(('Operating Pro Forma'!$Q$59-'Operating Pro Forma'!$Q$62)/12)*'Debt Service'!$F15),IF($E15&gt;FS$3-1,$H15,0))</f>
        <v>0</v>
      </c>
      <c r="FT15" s="339">
        <f>IF($I15="Percentage of Cash Flow",IF($E15&gt;FT$3-1,(('Operating Pro Forma'!$Q$59-'Operating Pro Forma'!$Q$62)/12)*'Debt Service'!$F15),IF($E15&gt;FT$3-1,$H15,0))</f>
        <v>0</v>
      </c>
      <c r="FU15" s="339">
        <f>IF($I15="Percentage of Cash Flow",IF($E15&gt;FU$3-1,(('Operating Pro Forma'!$Q$59-'Operating Pro Forma'!$Q$62)/12)*'Debt Service'!$F15),IF($E15&gt;FU$3-1,$H15,0))</f>
        <v>0</v>
      </c>
      <c r="FV15" s="339">
        <f>IF($I15="Percentage of Cash Flow",IF($E15&gt;FV$3-1,(('Operating Pro Forma'!$Q$59-'Operating Pro Forma'!$Q$62)/12)*'Debt Service'!$F15),IF($E15&gt;FV$3-1,$H15,0))</f>
        <v>0</v>
      </c>
      <c r="FW15" s="339">
        <f>IF($I15="Percentage of Cash Flow",IF($E15&gt;FW$3-1,(('Operating Pro Forma'!$Q$59-'Operating Pro Forma'!$Q$62)/12)*'Debt Service'!$F15),IF($E15&gt;FW$3-1,$H15,0))</f>
        <v>0</v>
      </c>
      <c r="FX15" s="339">
        <f>IF($I15="Percentage of Cash Flow",IF($E15&gt;FX$3-1,(('Operating Pro Forma'!$Q$59-'Operating Pro Forma'!$Q$62)/12)*'Debt Service'!$F15),IF($E15&gt;FX$3-1,$H15,0))</f>
        <v>0</v>
      </c>
      <c r="FY15" s="338">
        <f t="shared" si="13"/>
        <v>0</v>
      </c>
      <c r="FZ15" s="339">
        <f>IF($I15="Percentage of Cash Flow",IF($E15&gt;FZ$3-1,(('Operating Pro Forma'!$R$59-'Operating Pro Forma'!$R$62)/12)*'Debt Service'!$F15),IF($E15&gt;FZ$3-1,$H15,0))</f>
        <v>0</v>
      </c>
      <c r="GA15" s="339">
        <f>IF($I15="Percentage of Cash Flow",IF($E15&gt;GA$3-1,(('Operating Pro Forma'!$R$59-'Operating Pro Forma'!$R$62)/12)*'Debt Service'!$F15),IF($E15&gt;GA$3-1,$H15,0))</f>
        <v>0</v>
      </c>
      <c r="GB15" s="339">
        <f>IF($I15="Percentage of Cash Flow",IF($E15&gt;GB$3-1,(('Operating Pro Forma'!$R$59-'Operating Pro Forma'!$R$62)/12)*'Debt Service'!$F15),IF($E15&gt;GB$3-1,$H15,0))</f>
        <v>0</v>
      </c>
      <c r="GC15" s="339">
        <f>IF($I15="Percentage of Cash Flow",IF($E15&gt;GC$3-1,(('Operating Pro Forma'!$R$59-'Operating Pro Forma'!$R$62)/12)*'Debt Service'!$F15),IF($E15&gt;GC$3-1,$H15,0))</f>
        <v>0</v>
      </c>
      <c r="GD15" s="339">
        <f>IF($I15="Percentage of Cash Flow",IF($E15&gt;GD$3-1,(('Operating Pro Forma'!$R$59-'Operating Pro Forma'!$R$62)/12)*'Debt Service'!$F15),IF($E15&gt;GD$3-1,$H15,0))</f>
        <v>0</v>
      </c>
      <c r="GE15" s="339">
        <f>IF($I15="Percentage of Cash Flow",IF($E15&gt;GE$3-1,(('Operating Pro Forma'!$R$59-'Operating Pro Forma'!$R$62)/12)*'Debt Service'!$F15),IF($E15&gt;GE$3-1,$H15,0))</f>
        <v>0</v>
      </c>
      <c r="GF15" s="339">
        <f>IF($I15="Percentage of Cash Flow",IF($E15&gt;GF$3-1,(('Operating Pro Forma'!$R$59-'Operating Pro Forma'!$R$62)/12)*'Debt Service'!$F15),IF($E15&gt;GF$3-1,$H15,0))</f>
        <v>0</v>
      </c>
      <c r="GG15" s="339">
        <f>IF($I15="Percentage of Cash Flow",IF($E15&gt;GG$3-1,(('Operating Pro Forma'!$R$59-'Operating Pro Forma'!$R$62)/12)*'Debt Service'!$F15),IF($E15&gt;GG$3-1,$H15,0))</f>
        <v>0</v>
      </c>
      <c r="GH15" s="339">
        <f>IF($I15="Percentage of Cash Flow",IF($E15&gt;GH$3-1,(('Operating Pro Forma'!$R$59-'Operating Pro Forma'!$R$62)/12)*'Debt Service'!$F15),IF($E15&gt;GH$3-1,$H15,0))</f>
        <v>0</v>
      </c>
      <c r="GI15" s="339">
        <f>IF($I15="Percentage of Cash Flow",IF($E15&gt;GI$3-1,(('Operating Pro Forma'!$R$59-'Operating Pro Forma'!$R$62)/12)*'Debt Service'!$F15),IF($E15&gt;GI$3-1,$H15,0))</f>
        <v>0</v>
      </c>
      <c r="GJ15" s="339">
        <f>IF($I15="Percentage of Cash Flow",IF($E15&gt;GJ$3-1,(('Operating Pro Forma'!$R$59-'Operating Pro Forma'!$R$62)/12)*'Debt Service'!$F15),IF($E15&gt;GJ$3-1,$H15,0))</f>
        <v>0</v>
      </c>
      <c r="GK15" s="339">
        <f>IF($I15="Percentage of Cash Flow",IF($E15&gt;GK$3-1,(('Operating Pro Forma'!$R$59-'Operating Pro Forma'!$R$62)/12)*'Debt Service'!$F15),IF($E15&gt;GK$3-1,$H15,0))</f>
        <v>0</v>
      </c>
      <c r="GL15" s="338">
        <f t="shared" si="14"/>
        <v>0</v>
      </c>
      <c r="GM15" s="339">
        <f>IF($I15="Percentage of Cash Flow",IF($E15&gt;GM$3-1,(('Operating Pro Forma'!$S$59-'Operating Pro Forma'!$S$62)/12)*'Debt Service'!$F15),IF($E15&gt;GM$3-1,$H15,0))</f>
        <v>0</v>
      </c>
      <c r="GN15" s="339">
        <f>IF($I15="Percentage of Cash Flow",IF($E15&gt;GN$3-1,(('Operating Pro Forma'!$S$59-'Operating Pro Forma'!$S$62)/12)*'Debt Service'!$F15),IF($E15&gt;GN$3-1,$H15,0))</f>
        <v>0</v>
      </c>
      <c r="GO15" s="339">
        <f>IF($I15="Percentage of Cash Flow",IF($E15&gt;GO$3-1,(('Operating Pro Forma'!$S$59-'Operating Pro Forma'!$S$62)/12)*'Debt Service'!$F15),IF($E15&gt;GO$3-1,$H15,0))</f>
        <v>0</v>
      </c>
      <c r="GP15" s="339">
        <f>IF($I15="Percentage of Cash Flow",IF($E15&gt;GP$3-1,(('Operating Pro Forma'!$S$59-'Operating Pro Forma'!$S$62)/12)*'Debt Service'!$F15),IF($E15&gt;GP$3-1,$H15,0))</f>
        <v>0</v>
      </c>
      <c r="GQ15" s="339">
        <f>IF($I15="Percentage of Cash Flow",IF($E15&gt;GQ$3-1,(('Operating Pro Forma'!$S$59-'Operating Pro Forma'!$S$62)/12)*'Debt Service'!$F15),IF($E15&gt;GQ$3-1,$H15,0))</f>
        <v>0</v>
      </c>
      <c r="GR15" s="339">
        <f>IF($I15="Percentage of Cash Flow",IF($E15&gt;GR$3-1,(('Operating Pro Forma'!$S$59-'Operating Pro Forma'!$S$62)/12)*'Debt Service'!$F15),IF($E15&gt;GR$3-1,$H15,0))</f>
        <v>0</v>
      </c>
      <c r="GS15" s="339">
        <f>IF($I15="Percentage of Cash Flow",IF($E15&gt;GS$3-1,(('Operating Pro Forma'!$S$59-'Operating Pro Forma'!$S$62)/12)*'Debt Service'!$F15),IF($E15&gt;GS$3-1,$H15,0))</f>
        <v>0</v>
      </c>
      <c r="GT15" s="339">
        <f>IF($I15="Percentage of Cash Flow",IF($E15&gt;GT$3-1,(('Operating Pro Forma'!$S$59-'Operating Pro Forma'!$S$62)/12)*'Debt Service'!$F15),IF($E15&gt;GT$3-1,$H15,0))</f>
        <v>0</v>
      </c>
      <c r="GU15" s="339">
        <f>IF($I15="Percentage of Cash Flow",IF($E15&gt;GU$3-1,(('Operating Pro Forma'!$S$59-'Operating Pro Forma'!$S$62)/12)*'Debt Service'!$F15),IF($E15&gt;GU$3-1,$H15,0))</f>
        <v>0</v>
      </c>
      <c r="GV15" s="339">
        <f>IF($I15="Percentage of Cash Flow",IF($E15&gt;GV$3-1,(('Operating Pro Forma'!$S$59-'Operating Pro Forma'!$S$62)/12)*'Debt Service'!$F15),IF($E15&gt;GV$3-1,$H15,0))</f>
        <v>0</v>
      </c>
      <c r="GW15" s="339">
        <f>IF($I15="Percentage of Cash Flow",IF($E15&gt;GW$3-1,(('Operating Pro Forma'!$S$59-'Operating Pro Forma'!$S$62)/12)*'Debt Service'!$F15),IF($E15&gt;GW$3-1,$H15,0))</f>
        <v>0</v>
      </c>
      <c r="GX15" s="339">
        <f>IF($I15="Percentage of Cash Flow",IF($E15&gt;GX$3-1,(('Operating Pro Forma'!$S$59-'Operating Pro Forma'!$S$62)/12)*'Debt Service'!$F15),IF($E15&gt;GX$3-1,$H15,0))</f>
        <v>0</v>
      </c>
      <c r="GY15" s="338">
        <f t="shared" si="15"/>
        <v>0</v>
      </c>
      <c r="GZ15" s="339">
        <f>IF($I15="Percentage of Cash Flow",IF($E15&gt;GZ$3-1,(('Operating Pro Forma'!$T$59-'Operating Pro Forma'!$T$62)/12)*'Debt Service'!$F15),IF($E15&gt;GZ$3-1,$H15,0))</f>
        <v>0</v>
      </c>
      <c r="HA15" s="339">
        <f>IF($I15="Percentage of Cash Flow",IF($E15&gt;HA$3-1,(('Operating Pro Forma'!$T$59-'Operating Pro Forma'!$T$62)/12)*'Debt Service'!$F15),IF($E15&gt;HA$3-1,$H15,0))</f>
        <v>0</v>
      </c>
      <c r="HB15" s="339">
        <f>IF($I15="Percentage of Cash Flow",IF($E15&gt;HB$3-1,(('Operating Pro Forma'!$T$59-'Operating Pro Forma'!$T$62)/12)*'Debt Service'!$F15),IF($E15&gt;HB$3-1,$H15,0))</f>
        <v>0</v>
      </c>
      <c r="HC15" s="339">
        <f>IF($I15="Percentage of Cash Flow",IF($E15&gt;HC$3-1,(('Operating Pro Forma'!$T$59-'Operating Pro Forma'!$T$62)/12)*'Debt Service'!$F15),IF($E15&gt;HC$3-1,$H15,0))</f>
        <v>0</v>
      </c>
      <c r="HD15" s="339">
        <f>IF($I15="Percentage of Cash Flow",IF($E15&gt;HD$3-1,(('Operating Pro Forma'!$T$59-'Operating Pro Forma'!$T$62)/12)*'Debt Service'!$F15),IF($E15&gt;HD$3-1,$H15,0))</f>
        <v>0</v>
      </c>
      <c r="HE15" s="339">
        <f>IF($I15="Percentage of Cash Flow",IF($E15&gt;HE$3-1,(('Operating Pro Forma'!$T$59-'Operating Pro Forma'!$T$62)/12)*'Debt Service'!$F15),IF($E15&gt;HE$3-1,$H15,0))</f>
        <v>0</v>
      </c>
      <c r="HF15" s="339">
        <f>IF($I15="Percentage of Cash Flow",IF($E15&gt;HF$3-1,(('Operating Pro Forma'!$T$59-'Operating Pro Forma'!$T$62)/12)*'Debt Service'!$F15),IF($E15&gt;HF$3-1,$H15,0))</f>
        <v>0</v>
      </c>
      <c r="HG15" s="339">
        <f>IF($I15="Percentage of Cash Flow",IF($E15&gt;HG$3-1,(('Operating Pro Forma'!$T$59-'Operating Pro Forma'!$T$62)/12)*'Debt Service'!$F15),IF($E15&gt;HG$3-1,$H15,0))</f>
        <v>0</v>
      </c>
      <c r="HH15" s="339">
        <f>IF($I15="Percentage of Cash Flow",IF($E15&gt;HH$3-1,(('Operating Pro Forma'!$T$59-'Operating Pro Forma'!$T$62)/12)*'Debt Service'!$F15),IF($E15&gt;HH$3-1,$H15,0))</f>
        <v>0</v>
      </c>
      <c r="HI15" s="339">
        <f>IF($I15="Percentage of Cash Flow",IF($E15&gt;HI$3-1,(('Operating Pro Forma'!$T$59-'Operating Pro Forma'!$T$62)/12)*'Debt Service'!$F15),IF($E15&gt;HI$3-1,$H15,0))</f>
        <v>0</v>
      </c>
      <c r="HJ15" s="339">
        <f>IF($I15="Percentage of Cash Flow",IF($E15&gt;HJ$3-1,(('Operating Pro Forma'!$T$59-'Operating Pro Forma'!$T$62)/12)*'Debt Service'!$F15),IF($E15&gt;HJ$3-1,$H15,0))</f>
        <v>0</v>
      </c>
      <c r="HK15" s="339">
        <f>IF($I15="Percentage of Cash Flow",IF($E15&gt;HK$3-1,(('Operating Pro Forma'!$T$59-'Operating Pro Forma'!$T$62)/12)*'Debt Service'!$F15),IF($E15&gt;HK$3-1,$H15,0))</f>
        <v>0</v>
      </c>
      <c r="HL15" s="338">
        <f t="shared" si="16"/>
        <v>0</v>
      </c>
      <c r="HM15" s="339">
        <f>IF($I15="Percentage of Cash Flow",IF($E15&gt;HM$3-1,(('Operating Pro Forma'!$U$59-'Operating Pro Forma'!$U$62)/12)*'Debt Service'!$F15),IF($E15&gt;HM$3-1,$H15,0))</f>
        <v>0</v>
      </c>
      <c r="HN15" s="339">
        <f>IF($I15="Percentage of Cash Flow",IF($E15&gt;HN$3-1,(('Operating Pro Forma'!$U$59-'Operating Pro Forma'!$U$62)/12)*'Debt Service'!$F15),IF($E15&gt;HN$3-1,$H15,0))</f>
        <v>0</v>
      </c>
      <c r="HO15" s="339">
        <f>IF($I15="Percentage of Cash Flow",IF($E15&gt;HO$3-1,(('Operating Pro Forma'!$U$59-'Operating Pro Forma'!$U$62)/12)*'Debt Service'!$F15),IF($E15&gt;HO$3-1,$H15,0))</f>
        <v>0</v>
      </c>
      <c r="HP15" s="339">
        <f>IF($I15="Percentage of Cash Flow",IF($E15&gt;HP$3-1,(('Operating Pro Forma'!$U$59-'Operating Pro Forma'!$U$62)/12)*'Debt Service'!$F15),IF($E15&gt;HP$3-1,$H15,0))</f>
        <v>0</v>
      </c>
      <c r="HQ15" s="339">
        <f>IF($I15="Percentage of Cash Flow",IF($E15&gt;HQ$3-1,(('Operating Pro Forma'!$U$59-'Operating Pro Forma'!$U$62)/12)*'Debt Service'!$F15),IF($E15&gt;HQ$3-1,$H15,0))</f>
        <v>0</v>
      </c>
      <c r="HR15" s="339">
        <f>IF($I15="Percentage of Cash Flow",IF($E15&gt;HR$3-1,(('Operating Pro Forma'!$U$59-'Operating Pro Forma'!$U$62)/12)*'Debt Service'!$F15),IF($E15&gt;HR$3-1,$H15,0))</f>
        <v>0</v>
      </c>
      <c r="HS15" s="339">
        <f>IF($I15="Percentage of Cash Flow",IF($E15&gt;HS$3-1,(('Operating Pro Forma'!$U$59-'Operating Pro Forma'!$U$62)/12)*'Debt Service'!$F15),IF($E15&gt;HS$3-1,$H15,0))</f>
        <v>0</v>
      </c>
      <c r="HT15" s="339">
        <f>IF($I15="Percentage of Cash Flow",IF($E15&gt;HT$3-1,(('Operating Pro Forma'!$U$59-'Operating Pro Forma'!$U$62)/12)*'Debt Service'!$F15),IF($E15&gt;HT$3-1,$H15,0))</f>
        <v>0</v>
      </c>
      <c r="HU15" s="339">
        <f>IF($I15="Percentage of Cash Flow",IF($E15&gt;HU$3-1,(('Operating Pro Forma'!$U$59-'Operating Pro Forma'!$U$62)/12)*'Debt Service'!$F15),IF($E15&gt;HU$3-1,$H15,0))</f>
        <v>0</v>
      </c>
      <c r="HV15" s="339">
        <f>IF($I15="Percentage of Cash Flow",IF($E15&gt;HV$3-1,(('Operating Pro Forma'!$U$59-'Operating Pro Forma'!$U$62)/12)*'Debt Service'!$F15),IF($E15&gt;HV$3-1,$H15,0))</f>
        <v>0</v>
      </c>
      <c r="HW15" s="339">
        <f>IF($I15="Percentage of Cash Flow",IF($E15&gt;HW$3-1,(('Operating Pro Forma'!$U$59-'Operating Pro Forma'!$U$62)/12)*'Debt Service'!$F15),IF($E15&gt;HW$3-1,$H15,0))</f>
        <v>0</v>
      </c>
      <c r="HX15" s="339">
        <f>IF($I15="Percentage of Cash Flow",IF($E15&gt;HX$3-1,(('Operating Pro Forma'!$U$59-'Operating Pro Forma'!$U$62)/12)*'Debt Service'!$F15),IF($E15&gt;HX$3-1,$H15,0))</f>
        <v>0</v>
      </c>
      <c r="HY15" s="338">
        <f t="shared" si="17"/>
        <v>0</v>
      </c>
      <c r="HZ15" s="339">
        <f>IF($I15="Percentage of Cash Flow",IF($E15&gt;HZ$3-1,(('Operating Pro Forma'!$V$59-'Operating Pro Forma'!$V$62)/12)*'Debt Service'!$F15),IF($E15&gt;HZ$3-1,$H15,0))</f>
        <v>0</v>
      </c>
      <c r="IA15" s="339">
        <f>IF($I15="Percentage of Cash Flow",IF($E15&gt;IA$3-1,(('Operating Pro Forma'!$V$59-'Operating Pro Forma'!$V$62)/12)*'Debt Service'!$F15),IF($E15&gt;IA$3-1,$H15,0))</f>
        <v>0</v>
      </c>
      <c r="IB15" s="339">
        <f>IF($I15="Percentage of Cash Flow",IF($E15&gt;IB$3-1,(('Operating Pro Forma'!$V$59-'Operating Pro Forma'!$V$62)/12)*'Debt Service'!$F15),IF($E15&gt;IB$3-1,$H15,0))</f>
        <v>0</v>
      </c>
      <c r="IC15" s="339">
        <f>IF($I15="Percentage of Cash Flow",IF($E15&gt;IC$3-1,(('Operating Pro Forma'!$V$59-'Operating Pro Forma'!$V$62)/12)*'Debt Service'!$F15),IF($E15&gt;IC$3-1,$H15,0))</f>
        <v>0</v>
      </c>
      <c r="ID15" s="339">
        <f>IF($I15="Percentage of Cash Flow",IF($E15&gt;ID$3-1,(('Operating Pro Forma'!$V$59-'Operating Pro Forma'!$V$62)/12)*'Debt Service'!$F15),IF($E15&gt;ID$3-1,$H15,0))</f>
        <v>0</v>
      </c>
      <c r="IE15" s="339">
        <f>IF($I15="Percentage of Cash Flow",IF($E15&gt;IE$3-1,(('Operating Pro Forma'!$V$59-'Operating Pro Forma'!$V$62)/12)*'Debt Service'!$F15),IF($E15&gt;IE$3-1,$H15,0))</f>
        <v>0</v>
      </c>
      <c r="IF15" s="339">
        <f>IF($I15="Percentage of Cash Flow",IF($E15&gt;IF$3-1,(('Operating Pro Forma'!$V$59-'Operating Pro Forma'!$V$62)/12)*'Debt Service'!$F15),IF($E15&gt;IF$3-1,$H15,0))</f>
        <v>0</v>
      </c>
      <c r="IG15" s="339">
        <f>IF($I15="Percentage of Cash Flow",IF($E15&gt;IG$3-1,(('Operating Pro Forma'!$V$59-'Operating Pro Forma'!$V$62)/12)*'Debt Service'!$F15),IF($E15&gt;IG$3-1,$H15,0))</f>
        <v>0</v>
      </c>
      <c r="IH15" s="339">
        <f>IF($I15="Percentage of Cash Flow",IF($E15&gt;IH$3-1,(('Operating Pro Forma'!$V$59-'Operating Pro Forma'!$V$62)/12)*'Debt Service'!$F15),IF($E15&gt;IH$3-1,$H15,0))</f>
        <v>0</v>
      </c>
      <c r="II15" s="339">
        <f>IF($I15="Percentage of Cash Flow",IF($E15&gt;II$3-1,(('Operating Pro Forma'!$V$59-'Operating Pro Forma'!$V$62)/12)*'Debt Service'!$F15),IF($E15&gt;II$3-1,$H15,0))</f>
        <v>0</v>
      </c>
      <c r="IJ15" s="339">
        <f>IF($I15="Percentage of Cash Flow",IF($E15&gt;IJ$3-1,(('Operating Pro Forma'!$V$59-'Operating Pro Forma'!$V$62)/12)*'Debt Service'!$F15),IF($E15&gt;IJ$3-1,$H15,0))</f>
        <v>0</v>
      </c>
      <c r="IK15" s="339">
        <f>IF($I15="Percentage of Cash Flow",IF($E15&gt;IK$3-1,(('Operating Pro Forma'!$V$59-'Operating Pro Forma'!$V$62)/12)*'Debt Service'!$F15),IF($E15&gt;IK$3-1,$H15,0))</f>
        <v>0</v>
      </c>
      <c r="IL15" s="338">
        <f t="shared" si="18"/>
        <v>0</v>
      </c>
      <c r="IM15" s="339">
        <f>IF($I15="Percentage of Cash Flow",IF($E15&gt;IM$3-1,(('Operating Pro Forma'!$W$59-'Operating Pro Forma'!$W$62)/12)*'Debt Service'!$F$4),IF($E15&gt;IM$3-1,$H15,0))</f>
        <v>0</v>
      </c>
      <c r="IN15" s="339">
        <f>IF($I15="Percentage of Cash Flow",IF($E15&gt;IN$3-1,(('Operating Pro Forma'!$W$59-'Operating Pro Forma'!$W$62)/12)*'Debt Service'!$F$4),IF($E15&gt;IN$3-1,$H15,0))</f>
        <v>0</v>
      </c>
      <c r="IO15" s="339">
        <f>IF($I15="Percentage of Cash Flow",IF($E15&gt;IO$3-1,(('Operating Pro Forma'!$W$59-'Operating Pro Forma'!$W$62)/12)*'Debt Service'!$F$4),IF($E15&gt;IO$3-1,$H15,0))</f>
        <v>0</v>
      </c>
      <c r="IP15" s="339">
        <f>IF($I15="Percentage of Cash Flow",IF($E15&gt;IP$3-1,(('Operating Pro Forma'!$W$59-'Operating Pro Forma'!$W$62)/12)*'Debt Service'!$F$4),IF($E15&gt;IP$3-1,$H15,0))</f>
        <v>0</v>
      </c>
      <c r="IQ15" s="339">
        <f>IF($I15="Percentage of Cash Flow",IF($E15&gt;IQ$3-1,(('Operating Pro Forma'!$W$59-'Operating Pro Forma'!$W$62)/12)*'Debt Service'!$F$4),IF($E15&gt;IQ$3-1,$H15,0))</f>
        <v>0</v>
      </c>
      <c r="IR15" s="339">
        <f>IF($I15="Percentage of Cash Flow",IF($E15&gt;IR$3-1,(('Operating Pro Forma'!$W$59-'Operating Pro Forma'!$W$62)/12)*'Debt Service'!$F$4),IF($E15&gt;IR$3-1,$H15,0))</f>
        <v>0</v>
      </c>
      <c r="IS15" s="339">
        <f>IF($I15="Percentage of Cash Flow",IF($E15&gt;IS$3-1,(('Operating Pro Forma'!$W$59-'Operating Pro Forma'!$W$62)/12)*'Debt Service'!$F$4),IF($E15&gt;IS$3-1,$H15,0))</f>
        <v>0</v>
      </c>
      <c r="IT15" s="339">
        <f>IF($I15="Percentage of Cash Flow",IF($E15&gt;IT$3-1,(('Operating Pro Forma'!$W$59-'Operating Pro Forma'!$W$62)/12)*'Debt Service'!$F$4),IF($E15&gt;IT$3-1,$H15,0))</f>
        <v>0</v>
      </c>
      <c r="IU15" s="339">
        <f>IF($I15="Percentage of Cash Flow",IF($E15&gt;IU$3-1,(('Operating Pro Forma'!$W$59-'Operating Pro Forma'!$W$62)/12)*'Debt Service'!$F$4),IF($E15&gt;IU$3-1,$H15,0))</f>
        <v>0</v>
      </c>
      <c r="IV15" s="339">
        <f>IF($I15="Percentage of Cash Flow",IF($E15&gt;IV$3-1,(('Operating Pro Forma'!$W$59-'Operating Pro Forma'!$W$62)/12)*'Debt Service'!$F$4),IF($E15&gt;IV$3-1,$H15,0))</f>
        <v>0</v>
      </c>
      <c r="IW15" s="339">
        <f>IF($I15="Percentage of Cash Flow",IF($E15&gt;IW$3-1,(('Operating Pro Forma'!$W$59-'Operating Pro Forma'!$W$62)/12)*'Debt Service'!$F$4),IF($E15&gt;IW$3-1,$H15,0))</f>
        <v>0</v>
      </c>
      <c r="IX15" s="339">
        <f>IF($I15="Percentage of Cash Flow",IF($E15&gt;IX$3-1,(('Operating Pro Forma'!$W$59-'Operating Pro Forma'!$W$62)/12)*'Debt Service'!$F$4),IF($E15&gt;IX$3-1,$H15,0))</f>
        <v>0</v>
      </c>
      <c r="IY15" s="338">
        <f t="shared" si="19"/>
        <v>0</v>
      </c>
      <c r="IZ15" s="339">
        <f>IF($I15="Percentage of Cash Flow",IF($E15&gt;IZ$3-1,(('Operating Pro Forma'!$X$59-'Operating Pro Forma'!$X$62)/12)*'Debt Service'!$F15),IF($E15&gt;IZ$3-1,$H15,0))</f>
        <v>0</v>
      </c>
      <c r="JA15" s="339">
        <f>IF($I15="Percentage of Cash Flow",IF($E15&gt;JA$3-1,(('Operating Pro Forma'!$X$59-'Operating Pro Forma'!$X$62)/12)*'Debt Service'!$F15),IF($E15&gt;JA$3-1,$H15,0))</f>
        <v>0</v>
      </c>
      <c r="JB15" s="339">
        <f>IF($I15="Percentage of Cash Flow",IF($E15&gt;JB$3-1,(('Operating Pro Forma'!$X$59-'Operating Pro Forma'!$X$62)/12)*'Debt Service'!$F15),IF($E15&gt;JB$3-1,$H15,0))</f>
        <v>0</v>
      </c>
      <c r="JC15" s="339">
        <f>IF($I15="Percentage of Cash Flow",IF($E15&gt;JC$3-1,(('Operating Pro Forma'!$X$59-'Operating Pro Forma'!$X$62)/12)*'Debt Service'!$F15),IF($E15&gt;JC$3-1,$H15,0))</f>
        <v>0</v>
      </c>
      <c r="JD15" s="339">
        <f>IF($I15="Percentage of Cash Flow",IF($E15&gt;JD$3-1,(('Operating Pro Forma'!$X$59-'Operating Pro Forma'!$X$62)/12)*'Debt Service'!$F15),IF($E15&gt;JD$3-1,$H15,0))</f>
        <v>0</v>
      </c>
      <c r="JE15" s="339">
        <f>IF($I15="Percentage of Cash Flow",IF($E15&gt;JE$3-1,(('Operating Pro Forma'!$X$59-'Operating Pro Forma'!$X$62)/12)*'Debt Service'!$F15),IF($E15&gt;JE$3-1,$H15,0))</f>
        <v>0</v>
      </c>
      <c r="JF15" s="339">
        <f>IF($I15="Percentage of Cash Flow",IF($E15&gt;JF$3-1,(('Operating Pro Forma'!$X$59-'Operating Pro Forma'!$X$62)/12)*'Debt Service'!$F15),IF($E15&gt;JF$3-1,$H15,0))</f>
        <v>0</v>
      </c>
      <c r="JG15" s="339">
        <f>IF($I15="Percentage of Cash Flow",IF($E15&gt;JG$3-1,(('Operating Pro Forma'!$X$59-'Operating Pro Forma'!$X$62)/12)*'Debt Service'!$F15),IF($E15&gt;JG$3-1,$H15,0))</f>
        <v>0</v>
      </c>
      <c r="JH15" s="339">
        <f>IF($I15="Percentage of Cash Flow",IF($E15&gt;JH$3-1,(('Operating Pro Forma'!$X$59-'Operating Pro Forma'!$X$62)/12)*'Debt Service'!$F15),IF($E15&gt;JH$3-1,$H15,0))</f>
        <v>0</v>
      </c>
      <c r="JI15" s="339">
        <f>IF($I15="Percentage of Cash Flow",IF($E15&gt;JI$3-1,(('Operating Pro Forma'!$X$59-'Operating Pro Forma'!$X$62)/12)*'Debt Service'!$F15),IF($E15&gt;JI$3-1,$H15,0))</f>
        <v>0</v>
      </c>
      <c r="JJ15" s="339">
        <f>IF($I15="Percentage of Cash Flow",IF($E15&gt;JJ$3-1,(('Operating Pro Forma'!$X$59-'Operating Pro Forma'!$X$62)/12)*'Debt Service'!$F15),IF($E15&gt;JJ$3-1,$H15,0))</f>
        <v>0</v>
      </c>
      <c r="JK15" s="339">
        <f>IF($I15="Percentage of Cash Flow",IF($E15&gt;JK$3-1,(('Operating Pro Forma'!$X$59-'Operating Pro Forma'!$X$62)/12)*'Debt Service'!$F15),IF($E15&gt;JK$3-1,$H15,0))</f>
        <v>0</v>
      </c>
      <c r="JL15" s="338">
        <f t="shared" si="20"/>
        <v>0</v>
      </c>
      <c r="JM15" s="339">
        <f>IF($I15="Percentage of Cash Flow",IF($E15&gt;JM$3-1,(('Operating Pro Forma'!$Y$59-'Operating Pro Forma'!$Y$62)/12)*'Debt Service'!$F15),IF($E15&gt;JM$3-1,$H15,0))</f>
        <v>0</v>
      </c>
      <c r="JN15" s="339">
        <f>IF($I15="Percentage of Cash Flow",IF($E15&gt;JN$3-1,(('Operating Pro Forma'!$Y$59-'Operating Pro Forma'!$Y$62)/12)*'Debt Service'!$F15),IF($E15&gt;JN$3-1,$H15,0))</f>
        <v>0</v>
      </c>
      <c r="JO15" s="339">
        <f>IF($I15="Percentage of Cash Flow",IF($E15&gt;JO$3-1,(('Operating Pro Forma'!$Y$59-'Operating Pro Forma'!$Y$62)/12)*'Debt Service'!$F15),IF($E15&gt;JO$3-1,$H15,0))</f>
        <v>0</v>
      </c>
      <c r="JP15" s="339">
        <f>IF($I15="Percentage of Cash Flow",IF($E15&gt;JP$3-1,(('Operating Pro Forma'!$Y$59-'Operating Pro Forma'!$Y$62)/12)*'Debt Service'!$F15),IF($E15&gt;JP$3-1,$H15,0))</f>
        <v>0</v>
      </c>
      <c r="JQ15" s="339">
        <f>IF($I15="Percentage of Cash Flow",IF($E15&gt;JQ$3-1,(('Operating Pro Forma'!$Y$59-'Operating Pro Forma'!$Y$62)/12)*'Debt Service'!$F15),IF($E15&gt;JQ$3-1,$H15,0))</f>
        <v>0</v>
      </c>
      <c r="JR15" s="339">
        <f>IF($I15="Percentage of Cash Flow",IF($E15&gt;JR$3-1,(('Operating Pro Forma'!$Y$59-'Operating Pro Forma'!$Y$62)/12)*'Debt Service'!$F15),IF($E15&gt;JR$3-1,$H15,0))</f>
        <v>0</v>
      </c>
      <c r="JS15" s="339">
        <f>IF($I15="Percentage of Cash Flow",IF($E15&gt;JS$3-1,(('Operating Pro Forma'!$Y$59-'Operating Pro Forma'!$Y$62)/12)*'Debt Service'!$F15),IF($E15&gt;JS$3-1,$H15,0))</f>
        <v>0</v>
      </c>
      <c r="JT15" s="339">
        <f>IF($I15="Percentage of Cash Flow",IF($E15&gt;JT$3-1,(('Operating Pro Forma'!$Y$59-'Operating Pro Forma'!$Y$62)/12)*'Debt Service'!$F15),IF($E15&gt;JT$3-1,$H15,0))</f>
        <v>0</v>
      </c>
      <c r="JU15" s="339">
        <f>IF($I15="Percentage of Cash Flow",IF($E15&gt;JU$3-1,(('Operating Pro Forma'!$Y$59-'Operating Pro Forma'!$Y$62)/12)*'Debt Service'!$F15),IF($E15&gt;JU$3-1,$H15,0))</f>
        <v>0</v>
      </c>
      <c r="JV15" s="339">
        <f>IF($I15="Percentage of Cash Flow",IF($E15&gt;JV$3-1,(('Operating Pro Forma'!$Y$59-'Operating Pro Forma'!$Y$62)/12)*'Debt Service'!$F15),IF($E15&gt;JV$3-1,$H15,0))</f>
        <v>0</v>
      </c>
      <c r="JW15" s="339">
        <f>IF($I15="Percentage of Cash Flow",IF($E15&gt;JW$3-1,(('Operating Pro Forma'!$Y$59-'Operating Pro Forma'!$Y$62)/12)*'Debt Service'!$F15),IF($E15&gt;JW$3-1,$H15,0))</f>
        <v>0</v>
      </c>
      <c r="JX15" s="339">
        <f>IF($I15="Percentage of Cash Flow",IF($E15&gt;JX$3-1,(('Operating Pro Forma'!$Y$59-'Operating Pro Forma'!$Y$62)/12)*'Debt Service'!$F15),IF($E15&gt;JX$3-1,$H15,0))</f>
        <v>0</v>
      </c>
      <c r="JY15" s="338">
        <f t="shared" si="30"/>
        <v>0</v>
      </c>
      <c r="JZ15" s="339">
        <f>IF($I15="Percentage of Cash Flow",IF($E15&gt;JZ$3-1,(('Operating Pro Forma'!$Z$59-'Operating Pro Forma'!$Z$62)/12)*'Debt Service'!$F15),IF($E15&gt;JZ$3-1,$H15,0))</f>
        <v>0</v>
      </c>
      <c r="KA15" s="339">
        <f>IF($I15="Percentage of Cash Flow",IF($E15&gt;KA$3-1,(('Operating Pro Forma'!$Z$59-'Operating Pro Forma'!$Z$62)/12)*'Debt Service'!$F15),IF($E15&gt;KA$3-1,$H15,0))</f>
        <v>0</v>
      </c>
      <c r="KB15" s="339">
        <f>IF($I15="Percentage of Cash Flow",IF($E15&gt;KB$3-1,(('Operating Pro Forma'!$Z$59-'Operating Pro Forma'!$Z$62)/12)*'Debt Service'!$F15),IF($E15&gt;KB$3-1,$H15,0))</f>
        <v>0</v>
      </c>
      <c r="KC15" s="339">
        <f>IF($I15="Percentage of Cash Flow",IF($E15&gt;KC$3-1,(('Operating Pro Forma'!$Z$59-'Operating Pro Forma'!$Z$62)/12)*'Debt Service'!$F15),IF($E15&gt;KC$3-1,$H15,0))</f>
        <v>0</v>
      </c>
      <c r="KD15" s="339">
        <f>IF($I15="Percentage of Cash Flow",IF($E15&gt;KD$3-1,(('Operating Pro Forma'!$Z$59-'Operating Pro Forma'!$Z$62)/12)*'Debt Service'!$F15),IF($E15&gt;KD$3-1,$H15,0))</f>
        <v>0</v>
      </c>
      <c r="KE15" s="339">
        <f>IF($I15="Percentage of Cash Flow",IF($E15&gt;KE$3-1,(('Operating Pro Forma'!$Z$59-'Operating Pro Forma'!$Z$62)/12)*'Debt Service'!$F15),IF($E15&gt;KE$3-1,$H15,0))</f>
        <v>0</v>
      </c>
      <c r="KF15" s="339">
        <f>IF($I15="Percentage of Cash Flow",IF($E15&gt;KF$3-1,(('Operating Pro Forma'!$Z$59-'Operating Pro Forma'!$Z$62)/12)*'Debt Service'!$F15),IF($E15&gt;KF$3-1,$H15,0))</f>
        <v>0</v>
      </c>
      <c r="KG15" s="339">
        <f>IF($I15="Percentage of Cash Flow",IF($E15&gt;KG$3-1,(('Operating Pro Forma'!$Z$59-'Operating Pro Forma'!$Z$62)/12)*'Debt Service'!$F15),IF($E15&gt;KG$3-1,$H15,0))</f>
        <v>0</v>
      </c>
      <c r="KH15" s="339">
        <f>IF($I15="Percentage of Cash Flow",IF($E15&gt;KH$3-1,(('Operating Pro Forma'!$Z$59-'Operating Pro Forma'!$Z$62)/12)*'Debt Service'!$F15),IF($E15&gt;KH$3-1,$H15,0))</f>
        <v>0</v>
      </c>
      <c r="KI15" s="339">
        <f>IF($I15="Percentage of Cash Flow",IF($E15&gt;KI$3-1,(('Operating Pro Forma'!$Z$59-'Operating Pro Forma'!$Z$62)/12)*'Debt Service'!$F15),IF($E15&gt;KI$3-1,$H15,0))</f>
        <v>0</v>
      </c>
      <c r="KJ15" s="339">
        <f>IF($I15="Percentage of Cash Flow",IF($E15&gt;KJ$3-1,(('Operating Pro Forma'!$Z$59-'Operating Pro Forma'!$Z$62)/12)*'Debt Service'!$F15),IF($E15&gt;KJ$3-1,$H15,0))</f>
        <v>0</v>
      </c>
      <c r="KK15" s="339">
        <f>IF($I15="Percentage of Cash Flow",IF($E15&gt;KK$3-1,(('Operating Pro Forma'!$Z$59-'Operating Pro Forma'!$Z$62)/12)*'Debt Service'!$F15),IF($E15&gt;KK$3-1,$H15,0))</f>
        <v>0</v>
      </c>
      <c r="KL15" s="338">
        <f t="shared" si="21"/>
        <v>0</v>
      </c>
      <c r="KM15" s="340">
        <f>IF($I15="Percentage of Cash Flow",IF($E15&gt;KM$3-1,(('Operating Pro Forma'!$AA$59-'Operating Pro Forma'!$AA$62)/12)*'Debt Service'!$F15),IF($E15&gt;KM$3-1,$H15,0))</f>
        <v>0</v>
      </c>
      <c r="KN15" s="340">
        <f>IF($I15="Percentage of Cash Flow",IF($E15&gt;KN$3-1,(('Operating Pro Forma'!$AA$59-'Operating Pro Forma'!$AA$62)/12)*'Debt Service'!$F15),IF($E15&gt;KN$3-1,$H15,0))</f>
        <v>0</v>
      </c>
      <c r="KO15" s="340">
        <f>IF($I15="Percentage of Cash Flow",IF($E15&gt;KO$3-1,(('Operating Pro Forma'!$AA$59-'Operating Pro Forma'!$AA$62)/12)*'Debt Service'!$F15),IF($E15&gt;KO$3-1,$H15,0))</f>
        <v>0</v>
      </c>
      <c r="KP15" s="340">
        <f>IF($I15="Percentage of Cash Flow",IF($E15&gt;KP$3-1,(('Operating Pro Forma'!$AA$59-'Operating Pro Forma'!$AA$62)/12)*'Debt Service'!$F15),IF($E15&gt;KP$3-1,$H15,0))</f>
        <v>0</v>
      </c>
      <c r="KQ15" s="340">
        <f>IF($I15="Percentage of Cash Flow",IF($E15&gt;KQ$3-1,(('Operating Pro Forma'!$AA$59-'Operating Pro Forma'!$AA$62)/12)*'Debt Service'!$F15),IF($E15&gt;KQ$3-1,$H15,0))</f>
        <v>0</v>
      </c>
      <c r="KR15" s="340">
        <f>IF($I15="Percentage of Cash Flow",IF($E15&gt;KR$3-1,(('Operating Pro Forma'!$AA$59-'Operating Pro Forma'!$AA$62)/12)*'Debt Service'!$F15),IF($E15&gt;KR$3-1,$H15,0))</f>
        <v>0</v>
      </c>
      <c r="KS15" s="340">
        <f>IF($I15="Percentage of Cash Flow",IF($E15&gt;KS$3-1,(('Operating Pro Forma'!$AA$59-'Operating Pro Forma'!$AA$62)/12)*'Debt Service'!$F15),IF($E15&gt;KS$3-1,$H15,0))</f>
        <v>0</v>
      </c>
      <c r="KT15" s="340">
        <f>IF($I15="Percentage of Cash Flow",IF($E15&gt;KT$3-1,(('Operating Pro Forma'!$AA$59-'Operating Pro Forma'!$AA$62)/12)*'Debt Service'!$F15),IF($E15&gt;KT$3-1,$H15,0))</f>
        <v>0</v>
      </c>
      <c r="KU15" s="340">
        <f>IF($I15="Percentage of Cash Flow",IF($E15&gt;KU$3-1,(('Operating Pro Forma'!$AA$59-'Operating Pro Forma'!$AA$62)/12)*'Debt Service'!$F15),IF($E15&gt;KU$3-1,$H15,0))</f>
        <v>0</v>
      </c>
      <c r="KV15" s="340">
        <f>IF($I15="Percentage of Cash Flow",IF($E15&gt;KV$3-1,(('Operating Pro Forma'!$AA$59-'Operating Pro Forma'!$AA$62)/12)*'Debt Service'!$F15),IF($E15&gt;KV$3-1,$H15,0))</f>
        <v>0</v>
      </c>
      <c r="KW15" s="340">
        <f>IF($I15="Percentage of Cash Flow",IF($E15&gt;KW$3-1,(('Operating Pro Forma'!$AA$59-'Operating Pro Forma'!$AA$62)/12)*'Debt Service'!$F15),IF($E15&gt;KW$3-1,$H15,0))</f>
        <v>0</v>
      </c>
      <c r="KX15" s="340">
        <f>IF($I15="Percentage of Cash Flow",IF($E15&gt;KX$3-1,(('Operating Pro Forma'!$AA$59-'Operating Pro Forma'!$AA$62)/12)*'Debt Service'!$F15),IF($E15&gt;KX$3-1,$H15,0))</f>
        <v>0</v>
      </c>
      <c r="KY15" s="338">
        <f t="shared" si="22"/>
        <v>0</v>
      </c>
      <c r="KZ15" s="340">
        <f>IF($I15="Percentage of Cash Flow",IF($E15&gt;KZ$3-1,(('Operating Pro Forma'!$AB$59-'Operating Pro Forma'!$AB$62)/12)*'Debt Service'!$F15),IF($E15&gt;KZ$3-1,$H15,0))</f>
        <v>0</v>
      </c>
      <c r="LA15" s="340">
        <f>IF($I15="Percentage of Cash Flow",IF($E15&gt;LA$3-1,(('Operating Pro Forma'!$AB$59-'Operating Pro Forma'!$AB$62)/12)*'Debt Service'!$F15),IF($E15&gt;LA$3-1,$H15,0))</f>
        <v>0</v>
      </c>
      <c r="LB15" s="340">
        <f>IF($I15="Percentage of Cash Flow",IF($E15&gt;LB$3-1,(('Operating Pro Forma'!$AB$59-'Operating Pro Forma'!$AB$62)/12)*'Debt Service'!$F15),IF($E15&gt;LB$3-1,$H15,0))</f>
        <v>0</v>
      </c>
      <c r="LC15" s="340">
        <f>IF($I15="Percentage of Cash Flow",IF($E15&gt;LC$3-1,(('Operating Pro Forma'!$AB$59-'Operating Pro Forma'!$AB$62)/12)*'Debt Service'!$F15),IF($E15&gt;LC$3-1,$H15,0))</f>
        <v>0</v>
      </c>
      <c r="LD15" s="340">
        <f>IF($I15="Percentage of Cash Flow",IF($E15&gt;LD$3-1,(('Operating Pro Forma'!$AB$59-'Operating Pro Forma'!$AB$62)/12)*'Debt Service'!$F15),IF($E15&gt;LD$3-1,$H15,0))</f>
        <v>0</v>
      </c>
      <c r="LE15" s="340">
        <f>IF($I15="Percentage of Cash Flow",IF($E15&gt;LE$3-1,(('Operating Pro Forma'!$AB$59-'Operating Pro Forma'!$AB$62)/12)*'Debt Service'!$F15),IF($E15&gt;LE$3-1,$H15,0))</f>
        <v>0</v>
      </c>
      <c r="LF15" s="340">
        <f>IF($I15="Percentage of Cash Flow",IF($E15&gt;LF$3-1,(('Operating Pro Forma'!$AB$59-'Operating Pro Forma'!$AB$62)/12)*'Debt Service'!$F15),IF($E15&gt;LF$3-1,$H15,0))</f>
        <v>0</v>
      </c>
      <c r="LG15" s="340">
        <f>IF($I15="Percentage of Cash Flow",IF($E15&gt;LG$3-1,(('Operating Pro Forma'!$AB$59-'Operating Pro Forma'!$AB$62)/12)*'Debt Service'!$F15),IF($E15&gt;LG$3-1,$H15,0))</f>
        <v>0</v>
      </c>
      <c r="LH15" s="340">
        <f>IF($I15="Percentage of Cash Flow",IF($E15&gt;LH$3-1,(('Operating Pro Forma'!$AB$59-'Operating Pro Forma'!$AB$62)/12)*'Debt Service'!$F15),IF($E15&gt;LH$3-1,$H15,0))</f>
        <v>0</v>
      </c>
      <c r="LI15" s="340">
        <f>IF($I15="Percentage of Cash Flow",IF($E15&gt;LI$3-1,(('Operating Pro Forma'!$AB$59-'Operating Pro Forma'!$AB$62)/12)*'Debt Service'!$F15),IF($E15&gt;LI$3-1,$H15,0))</f>
        <v>0</v>
      </c>
      <c r="LJ15" s="340">
        <f>IF($I15="Percentage of Cash Flow",IF($E15&gt;LJ$3-1,(('Operating Pro Forma'!$AB$59-'Operating Pro Forma'!$AB$62)/12)*'Debt Service'!$F15),IF($E15&gt;LJ$3-1,$H15,0))</f>
        <v>0</v>
      </c>
      <c r="LK15" s="340">
        <f>IF($I15="Percentage of Cash Flow",IF($E15&gt;LK$3-1,(('Operating Pro Forma'!$AB$59-'Operating Pro Forma'!$AB$62)/12)*'Debt Service'!$F15),IF($E15&gt;LK$3-1,$H15,0))</f>
        <v>0</v>
      </c>
      <c r="LL15" s="338">
        <f t="shared" si="23"/>
        <v>0</v>
      </c>
      <c r="LM15" s="340">
        <f>IF($I15="Percentage of Cash Flow",IF($E15&gt;LM$3-1,(('Operating Pro Forma'!$AC$59-'Operating Pro Forma'!$AC$62)/12)*'Debt Service'!$F15),IF($E15&gt;LM$3-1,$H15,0))</f>
        <v>0</v>
      </c>
      <c r="LN15" s="340">
        <f>IF($I15="Percentage of Cash Flow",IF($E15&gt;LN$3-1,(('Operating Pro Forma'!$AC$59-'Operating Pro Forma'!$AC$62)/12)*'Debt Service'!$F15),IF($E15&gt;LN$3-1,$H15,0))</f>
        <v>0</v>
      </c>
      <c r="LO15" s="340">
        <f>IF($I15="Percentage of Cash Flow",IF($E15&gt;LO$3-1,(('Operating Pro Forma'!$AC$59-'Operating Pro Forma'!$AC$62)/12)*'Debt Service'!$F15),IF($E15&gt;LO$3-1,$H15,0))</f>
        <v>0</v>
      </c>
      <c r="LP15" s="340">
        <f>IF($I15="Percentage of Cash Flow",IF($E15&gt;LP$3-1,(('Operating Pro Forma'!$AC$59-'Operating Pro Forma'!$AC$62)/12)*'Debt Service'!$F15),IF($E15&gt;LP$3-1,$H15,0))</f>
        <v>0</v>
      </c>
      <c r="LQ15" s="340">
        <f>IF($I15="Percentage of Cash Flow",IF($E15&gt;LQ$3-1,(('Operating Pro Forma'!$AC$59-'Operating Pro Forma'!$AC$62)/12)*'Debt Service'!$F15),IF($E15&gt;LQ$3-1,$H15,0))</f>
        <v>0</v>
      </c>
      <c r="LR15" s="340">
        <f>IF($I15="Percentage of Cash Flow",IF($E15&gt;LR$3-1,(('Operating Pro Forma'!$AC$59-'Operating Pro Forma'!$AC$62)/12)*'Debt Service'!$F15),IF($E15&gt;LR$3-1,$H15,0))</f>
        <v>0</v>
      </c>
      <c r="LS15" s="340">
        <f>IF($I15="Percentage of Cash Flow",IF($E15&gt;LS$3-1,(('Operating Pro Forma'!$AC$59-'Operating Pro Forma'!$AC$62)/12)*'Debt Service'!$F15),IF($E15&gt;LS$3-1,$H15,0))</f>
        <v>0</v>
      </c>
      <c r="LT15" s="340">
        <f>IF($I15="Percentage of Cash Flow",IF($E15&gt;LT$3-1,(('Operating Pro Forma'!$AC$59-'Operating Pro Forma'!$AC$62)/12)*'Debt Service'!$F15),IF($E15&gt;LT$3-1,$H15,0))</f>
        <v>0</v>
      </c>
      <c r="LU15" s="340">
        <f>IF($I15="Percentage of Cash Flow",IF($E15&gt;LU$3-1,(('Operating Pro Forma'!$AC$59-'Operating Pro Forma'!$AC$62)/12)*'Debt Service'!$F15),IF($E15&gt;LU$3-1,$H15,0))</f>
        <v>0</v>
      </c>
      <c r="LV15" s="340">
        <f>IF($I15="Percentage of Cash Flow",IF($E15&gt;LV$3-1,(('Operating Pro Forma'!$AC$59-'Operating Pro Forma'!$AC$62)/12)*'Debt Service'!$F15),IF($E15&gt;LV$3-1,$H15,0))</f>
        <v>0</v>
      </c>
      <c r="LW15" s="340">
        <f>IF($I15="Percentage of Cash Flow",IF($E15&gt;LW$3-1,(('Operating Pro Forma'!$AC$59-'Operating Pro Forma'!$AC$62)/12)*'Debt Service'!$F15),IF($E15&gt;LW$3-1,$H15,0))</f>
        <v>0</v>
      </c>
      <c r="LX15" s="340">
        <f>IF($I15="Percentage of Cash Flow",IF($E15&gt;LX$3-1,(('Operating Pro Forma'!$AC$59-'Operating Pro Forma'!$AC$62)/12)*'Debt Service'!$F15),IF($E15&gt;LX$3-1,$H15,0))</f>
        <v>0</v>
      </c>
      <c r="LY15" s="338">
        <f t="shared" si="24"/>
        <v>0</v>
      </c>
      <c r="LZ15" s="340">
        <f>IF($I15="Percentage of Cash Flow",IF($E15&gt;LZ$3-1,(('Operating Pro Forma'!$AD$59-'Operating Pro Forma'!$AD$62)/12)*'Debt Service'!$F15),IF($E15&gt;LZ$3-1,$H15,0))</f>
        <v>0</v>
      </c>
      <c r="MA15" s="340">
        <f>IF($I15="Percentage of Cash Flow",IF($E15&gt;MA$3-1,(('Operating Pro Forma'!$AD$59-'Operating Pro Forma'!$AD$62)/12)*'Debt Service'!$F15),IF($E15&gt;MA$3-1,$H15,0))</f>
        <v>0</v>
      </c>
      <c r="MB15" s="340">
        <f>IF($I15="Percentage of Cash Flow",IF($E15&gt;MB$3-1,(('Operating Pro Forma'!$AD$59-'Operating Pro Forma'!$AD$62)/12)*'Debt Service'!$F15),IF($E15&gt;MB$3-1,$H15,0))</f>
        <v>0</v>
      </c>
      <c r="MC15" s="340">
        <f>IF($I15="Percentage of Cash Flow",IF($E15&gt;MC$3-1,(('Operating Pro Forma'!$AD$59-'Operating Pro Forma'!$AD$62)/12)*'Debt Service'!$F15),IF($E15&gt;MC$3-1,$H15,0))</f>
        <v>0</v>
      </c>
      <c r="MD15" s="340">
        <f>IF($I15="Percentage of Cash Flow",IF($E15&gt;MD$3-1,(('Operating Pro Forma'!$AD$59-'Operating Pro Forma'!$AD$62)/12)*'Debt Service'!$F15),IF($E15&gt;MD$3-1,$H15,0))</f>
        <v>0</v>
      </c>
      <c r="ME15" s="340">
        <f>IF($I15="Percentage of Cash Flow",IF($E15&gt;ME$3-1,(('Operating Pro Forma'!$AD$59-'Operating Pro Forma'!$AD$62)/12)*'Debt Service'!$F15),IF($E15&gt;ME$3-1,$H15,0))</f>
        <v>0</v>
      </c>
      <c r="MF15" s="340">
        <f>IF($I15="Percentage of Cash Flow",IF($E15&gt;MF$3-1,(('Operating Pro Forma'!$AD$59-'Operating Pro Forma'!$AD$62)/12)*'Debt Service'!$F15),IF($E15&gt;MF$3-1,$H15,0))</f>
        <v>0</v>
      </c>
      <c r="MG15" s="340">
        <f>IF($I15="Percentage of Cash Flow",IF($E15&gt;MG$3-1,(('Operating Pro Forma'!$AD$59-'Operating Pro Forma'!$AD$62)/12)*'Debt Service'!$F15),IF($E15&gt;MG$3-1,$H15,0))</f>
        <v>0</v>
      </c>
      <c r="MH15" s="340">
        <f>IF($I15="Percentage of Cash Flow",IF($E15&gt;MH$3-1,(('Operating Pro Forma'!$AD$59-'Operating Pro Forma'!$AD$62)/12)*'Debt Service'!$F15),IF($E15&gt;MH$3-1,$H15,0))</f>
        <v>0</v>
      </c>
      <c r="MI15" s="340">
        <f>IF($I15="Percentage of Cash Flow",IF($E15&gt;MI$3-1,(('Operating Pro Forma'!$AD$59-'Operating Pro Forma'!$AD$62)/12)*'Debt Service'!$F15),IF($E15&gt;MI$3-1,$H15,0))</f>
        <v>0</v>
      </c>
      <c r="MJ15" s="340">
        <f>IF($I15="Percentage of Cash Flow",IF($E15&gt;MJ$3-1,(('Operating Pro Forma'!$AD$59-'Operating Pro Forma'!$AD$62)/12)*'Debt Service'!$F15),IF($E15&gt;MJ$3-1,$H15,0))</f>
        <v>0</v>
      </c>
      <c r="MK15" s="340">
        <f>IF($I15="Percentage of Cash Flow",IF($E15&gt;MK$3-1,(('Operating Pro Forma'!$AD$59-'Operating Pro Forma'!$AD$62)/12)*'Debt Service'!$F15),IF($E15&gt;MK$3-1,$H15,0))</f>
        <v>0</v>
      </c>
      <c r="ML15" s="338">
        <f t="shared" si="25"/>
        <v>0</v>
      </c>
      <c r="MM15" s="340">
        <f>IF($I15="Percentage of Cash Flow",IF($E15&gt;MM$3-1,(('Operating Pro Forma'!$AE$59-'Operating Pro Forma'!$AE$62)/12)*'Debt Service'!$F15),IF($E15&gt;MM$3-1,$H15,0))</f>
        <v>0</v>
      </c>
      <c r="MN15" s="340">
        <f>IF($I15="Percentage of Cash Flow",IF($E15&gt;MN$3-1,(('Operating Pro Forma'!$AE$59-'Operating Pro Forma'!$AE$62)/12)*'Debt Service'!$F15),IF($E15&gt;MN$3-1,$H15,0))</f>
        <v>0</v>
      </c>
      <c r="MO15" s="340">
        <f>IF($I15="Percentage of Cash Flow",IF($E15&gt;MO$3-1,(('Operating Pro Forma'!$AE$59-'Operating Pro Forma'!$AE$62)/12)*'Debt Service'!$F15),IF($E15&gt;MO$3-1,$H15,0))</f>
        <v>0</v>
      </c>
      <c r="MP15" s="340">
        <f>IF($I15="Percentage of Cash Flow",IF($E15&gt;MP$3-1,(('Operating Pro Forma'!$AE$59-'Operating Pro Forma'!$AE$62)/12)*'Debt Service'!$F15),IF($E15&gt;MP$3-1,$H15,0))</f>
        <v>0</v>
      </c>
      <c r="MQ15" s="340">
        <f>IF($I15="Percentage of Cash Flow",IF($E15&gt;MQ$3-1,(('Operating Pro Forma'!$AE$59-'Operating Pro Forma'!$AE$62)/12)*'Debt Service'!$F15),IF($E15&gt;MQ$3-1,$H15,0))</f>
        <v>0</v>
      </c>
      <c r="MR15" s="340">
        <f>IF($I15="Percentage of Cash Flow",IF($E15&gt;MR$3-1,(('Operating Pro Forma'!$AE$59-'Operating Pro Forma'!$AE$62)/12)*'Debt Service'!$F15),IF($E15&gt;MR$3-1,$H15,0))</f>
        <v>0</v>
      </c>
      <c r="MS15" s="340">
        <f>IF($I15="Percentage of Cash Flow",IF($E15&gt;MS$3-1,(('Operating Pro Forma'!$AE$59-'Operating Pro Forma'!$AE$62)/12)*'Debt Service'!$F15),IF($E15&gt;MS$3-1,$H15,0))</f>
        <v>0</v>
      </c>
      <c r="MT15" s="340">
        <f>IF($I15="Percentage of Cash Flow",IF($E15&gt;MT$3-1,(('Operating Pro Forma'!$AE$59-'Operating Pro Forma'!$AE$62)/12)*'Debt Service'!$F15),IF($E15&gt;MT$3-1,$H15,0))</f>
        <v>0</v>
      </c>
      <c r="MU15" s="340">
        <f>IF($I15="Percentage of Cash Flow",IF($E15&gt;MU$3-1,(('Operating Pro Forma'!$AE$59-'Operating Pro Forma'!$AE$62)/12)*'Debt Service'!$F15),IF($E15&gt;MU$3-1,$H15,0))</f>
        <v>0</v>
      </c>
      <c r="MV15" s="340">
        <f>IF($I15="Percentage of Cash Flow",IF($E15&gt;MV$3-1,(('Operating Pro Forma'!$AE$59-'Operating Pro Forma'!$AE$62)/12)*'Debt Service'!$F15),IF($E15&gt;MV$3-1,$H15,0))</f>
        <v>0</v>
      </c>
      <c r="MW15" s="340">
        <f>IF($I15="Percentage of Cash Flow",IF($E15&gt;MW$3-1,(('Operating Pro Forma'!$AE$59-'Operating Pro Forma'!$AE$62)/12)*'Debt Service'!$F15),IF($E15&gt;MW$3-1,$H15,0))</f>
        <v>0</v>
      </c>
      <c r="MX15" s="340">
        <f>IF($I15="Percentage of Cash Flow",IF($E15&gt;MX$3-1,(('Operating Pro Forma'!$AE$59-'Operating Pro Forma'!$AE$62)/12)*'Debt Service'!$F15),IF($E15&gt;MX$3-1,$H15,0))</f>
        <v>0</v>
      </c>
      <c r="MY15" s="338">
        <f t="shared" si="26"/>
        <v>0</v>
      </c>
      <c r="MZ15" s="340">
        <f>IF($I15="Percentage of Cash Flow",IF($E15&gt;MZ$3-1,(('Operating Pro Forma'!$AF$59-'Operating Pro Forma'!$AF$62)/12)*'Debt Service'!$F15),IF($E15&gt;MZ$3-1,$H15,0))</f>
        <v>0</v>
      </c>
      <c r="NA15" s="340">
        <f>IF($I15="Percentage of Cash Flow",IF($E15&gt;NA$3-1,(('Operating Pro Forma'!$AF$59-'Operating Pro Forma'!$AF$62)/12)*'Debt Service'!$F15),IF($E15&gt;NA$3-1,$H15,0))</f>
        <v>0</v>
      </c>
      <c r="NB15" s="340">
        <f>IF($I15="Percentage of Cash Flow",IF($E15&gt;NB$3-1,(('Operating Pro Forma'!$AF$59-'Operating Pro Forma'!$AF$62)/12)*'Debt Service'!$F15),IF($E15&gt;NB$3-1,$H15,0))</f>
        <v>0</v>
      </c>
      <c r="NC15" s="340">
        <f>IF($I15="Percentage of Cash Flow",IF($E15&gt;NC$3-1,(('Operating Pro Forma'!$AF$59-'Operating Pro Forma'!$AF$62)/12)*'Debt Service'!$F15),IF($E15&gt;NC$3-1,$H15,0))</f>
        <v>0</v>
      </c>
      <c r="ND15" s="340">
        <f>IF($I15="Percentage of Cash Flow",IF($E15&gt;ND$3-1,(('Operating Pro Forma'!$AF$59-'Operating Pro Forma'!$AF$62)/12)*'Debt Service'!$F15),IF($E15&gt;ND$3-1,$H15,0))</f>
        <v>0</v>
      </c>
      <c r="NE15" s="340">
        <f>IF($I15="Percentage of Cash Flow",IF($E15&gt;NE$3-1,(('Operating Pro Forma'!$AF$59-'Operating Pro Forma'!$AF$62)/12)*'Debt Service'!$F15),IF($E15&gt;NE$3-1,$H15,0))</f>
        <v>0</v>
      </c>
      <c r="NF15" s="340">
        <f>IF($I15="Percentage of Cash Flow",IF($E15&gt;NF$3-1,(('Operating Pro Forma'!$AF$59-'Operating Pro Forma'!$AF$62)/12)*'Debt Service'!$F15),IF($E15&gt;NF$3-1,$H15,0))</f>
        <v>0</v>
      </c>
      <c r="NG15" s="340">
        <f>IF($I15="Percentage of Cash Flow",IF($E15&gt;NG$3-1,(('Operating Pro Forma'!$AF$59-'Operating Pro Forma'!$AF$62)/12)*'Debt Service'!$F15),IF($E15&gt;NG$3-1,$H15,0))</f>
        <v>0</v>
      </c>
      <c r="NH15" s="340">
        <f>IF($I15="Percentage of Cash Flow",IF($E15&gt;NH$3-1,(('Operating Pro Forma'!$AF$59-'Operating Pro Forma'!$AF$62)/12)*'Debt Service'!$F15),IF($E15&gt;NH$3-1,$H15,0))</f>
        <v>0</v>
      </c>
      <c r="NI15" s="340">
        <f>IF($I15="Percentage of Cash Flow",IF($E15&gt;NI$3-1,(('Operating Pro Forma'!$AF$59-'Operating Pro Forma'!$AF$62)/12)*'Debt Service'!$F15),IF($E15&gt;NI$3-1,$H15,0))</f>
        <v>0</v>
      </c>
      <c r="NJ15" s="340">
        <f>IF($I15="Percentage of Cash Flow",IF($E15&gt;NJ$3-1,(('Operating Pro Forma'!$AF$59-'Operating Pro Forma'!$AF$62)/12)*'Debt Service'!$F15),IF($E15&gt;NJ$3-1,$H15,0))</f>
        <v>0</v>
      </c>
      <c r="NK15" s="340">
        <f>IF($I15="Percentage of Cash Flow",IF($E15&gt;NK$3-1,(('Operating Pro Forma'!$AF$59-'Operating Pro Forma'!$AF$62)/12)*'Debt Service'!$F15),IF($E15&gt;NK$3-1,$H15,0))</f>
        <v>0</v>
      </c>
      <c r="NL15" s="338">
        <f t="shared" si="27"/>
        <v>0</v>
      </c>
      <c r="NM15" s="340">
        <f>IF($I15="Percentage of Cash Flow",IF($E15&gt;NM$3-1,(('Operating Pro Forma'!$AG$59-'Operating Pro Forma'!$AG$62)/12)*'Debt Service'!$F15),IF($E15&gt;NM$3-1,$H15,0))</f>
        <v>0</v>
      </c>
      <c r="NN15" s="340">
        <f>IF($I15="Percentage of Cash Flow",IF($E15&gt;NN$3-1,(('Operating Pro Forma'!$AG$59-'Operating Pro Forma'!$AG$62)/12)*'Debt Service'!$F15),IF($E15&gt;NN$3-1,$H15,0))</f>
        <v>0</v>
      </c>
      <c r="NO15" s="340">
        <f>IF($I15="Percentage of Cash Flow",IF($E15&gt;NO$3-1,(('Operating Pro Forma'!$AG$59-'Operating Pro Forma'!$AG$62)/12)*'Debt Service'!$F15),IF($E15&gt;NO$3-1,$H15,0))</f>
        <v>0</v>
      </c>
      <c r="NP15" s="340">
        <f>IF($I15="Percentage of Cash Flow",IF($E15&gt;NP$3-1,(('Operating Pro Forma'!$AG$59-'Operating Pro Forma'!$AG$62)/12)*'Debt Service'!$F15),IF($E15&gt;NP$3-1,$H15,0))</f>
        <v>0</v>
      </c>
      <c r="NQ15" s="340">
        <f>IF($I15="Percentage of Cash Flow",IF($E15&gt;NQ$3-1,(('Operating Pro Forma'!$AG$59-'Operating Pro Forma'!$AG$62)/12)*'Debt Service'!$F15),IF($E15&gt;NQ$3-1,$H15,0))</f>
        <v>0</v>
      </c>
      <c r="NR15" s="340">
        <f>IF($I15="Percentage of Cash Flow",IF($E15&gt;NR$3-1,(('Operating Pro Forma'!$AG$59-'Operating Pro Forma'!$AG$62)/12)*'Debt Service'!$F15),IF($E15&gt;NR$3-1,$H15,0))</f>
        <v>0</v>
      </c>
      <c r="NS15" s="340">
        <f>IF($I15="Percentage of Cash Flow",IF($E15&gt;NS$3-1,(('Operating Pro Forma'!$AG$59-'Operating Pro Forma'!$AG$62)/12)*'Debt Service'!$F15),IF($E15&gt;NS$3-1,$H15,0))</f>
        <v>0</v>
      </c>
      <c r="NT15" s="340">
        <f>IF($I15="Percentage of Cash Flow",IF($E15&gt;NT$3-1,(('Operating Pro Forma'!$AG$59-'Operating Pro Forma'!$AG$62)/12)*'Debt Service'!$F15),IF($E15&gt;NT$3-1,$H15,0))</f>
        <v>0</v>
      </c>
      <c r="NU15" s="340">
        <f>IF($I15="Percentage of Cash Flow",IF($E15&gt;NU$3-1,(('Operating Pro Forma'!$AG$59-'Operating Pro Forma'!$AG$62)/12)*'Debt Service'!$F15),IF($E15&gt;NU$3-1,$H15,0))</f>
        <v>0</v>
      </c>
      <c r="NV15" s="340">
        <f>IF($I15="Percentage of Cash Flow",IF($E15&gt;NV$3-1,(('Operating Pro Forma'!$AG$59-'Operating Pro Forma'!$AG$62)/12)*'Debt Service'!$F15),IF($E15&gt;NV$3-1,$H15,0))</f>
        <v>0</v>
      </c>
      <c r="NW15" s="340">
        <f>IF($I15="Percentage of Cash Flow",IF($E15&gt;NW$3-1,(('Operating Pro Forma'!$AG$59-'Operating Pro Forma'!$AG$62)/12)*'Debt Service'!$F15),IF($E15&gt;NW$3-1,$H15,0))</f>
        <v>0</v>
      </c>
      <c r="NX15" s="340">
        <f>IF($I15="Percentage of Cash Flow",IF($E15&gt;NX$3-1,(('Operating Pro Forma'!$AG$59-'Operating Pro Forma'!$AG$62)/12)*'Debt Service'!$F15),IF($E15&gt;NX$3-1,$H15,0))</f>
        <v>0</v>
      </c>
      <c r="NY15" s="338">
        <f t="shared" si="28"/>
        <v>0</v>
      </c>
      <c r="NZ15" s="340">
        <f>IF($I15="Percentage of Cash Flow",IF($E15&gt;NZ$3-1,(('Operating Pro Forma'!$AH$59-'Operating Pro Forma'!$AH$62)/12)*'Debt Service'!$F15),IF($E15&gt;NZ$3-1,$H15,0))</f>
        <v>0</v>
      </c>
      <c r="OA15" s="340">
        <f>IF($I15="Percentage of Cash Flow",IF($E15&gt;OA$3-1,(('Operating Pro Forma'!$AH$59-'Operating Pro Forma'!$AH$62)/12)*'Debt Service'!$F15),IF($E15&gt;OA$3-1,$H15,0))</f>
        <v>0</v>
      </c>
      <c r="OB15" s="340">
        <f>IF($I15="Percentage of Cash Flow",IF($E15&gt;OB$3-1,(('Operating Pro Forma'!$AH$59-'Operating Pro Forma'!$AH$62)/12)*'Debt Service'!$F15),IF($E15&gt;OB$3-1,$H15,0))</f>
        <v>0</v>
      </c>
      <c r="OC15" s="340">
        <f>IF($I15="Percentage of Cash Flow",IF($E15&gt;OC$3-1,(('Operating Pro Forma'!$AH$59-'Operating Pro Forma'!$AH$62)/12)*'Debt Service'!$F15),IF($E15&gt;OC$3-1,$H15,0))</f>
        <v>0</v>
      </c>
      <c r="OD15" s="340">
        <f>IF($I15="Percentage of Cash Flow",IF($E15&gt;OD$3-1,(('Operating Pro Forma'!$AH$59-'Operating Pro Forma'!$AH$62)/12)*'Debt Service'!$F15),IF($E15&gt;OD$3-1,$H15,0))</f>
        <v>0</v>
      </c>
      <c r="OE15" s="340">
        <f>IF($I15="Percentage of Cash Flow",IF($E15&gt;OE$3-1,(('Operating Pro Forma'!$AH$59-'Operating Pro Forma'!$AH$62)/12)*'Debt Service'!$F15),IF($E15&gt;OE$3-1,$H15,0))</f>
        <v>0</v>
      </c>
      <c r="OF15" s="340">
        <f>IF($I15="Percentage of Cash Flow",IF($E15&gt;OF$3-1,(('Operating Pro Forma'!$AH$59-'Operating Pro Forma'!$AH$62)/12)*'Debt Service'!$F15),IF($E15&gt;OF$3-1,$H15,0))</f>
        <v>0</v>
      </c>
      <c r="OG15" s="340">
        <f>IF($I15="Percentage of Cash Flow",IF($E15&gt;OG$3-1,(('Operating Pro Forma'!$AH$59-'Operating Pro Forma'!$AH$62)/12)*'Debt Service'!$F15),IF($E15&gt;OG$3-1,$H15,0))</f>
        <v>0</v>
      </c>
      <c r="OH15" s="340">
        <f>IF($I15="Percentage of Cash Flow",IF($E15&gt;OH$3-1,(('Operating Pro Forma'!$AH$59-'Operating Pro Forma'!$AH$62)/12)*'Debt Service'!$F15),IF($E15&gt;OH$3-1,$H15,0))</f>
        <v>0</v>
      </c>
      <c r="OI15" s="340">
        <f>IF($I15="Percentage of Cash Flow",IF($E15&gt;OI$3-1,(('Operating Pro Forma'!$AH$59-'Operating Pro Forma'!$AH$62)/12)*'Debt Service'!$F15),IF($E15&gt;OI$3-1,$H15,0))</f>
        <v>0</v>
      </c>
      <c r="OJ15" s="340">
        <f>IF($I15="Percentage of Cash Flow",IF($E15&gt;OJ$3-1,(('Operating Pro Forma'!$AH$59-'Operating Pro Forma'!$AH$62)/12)*'Debt Service'!$F15),IF($E15&gt;OJ$3-1,$H15,0))</f>
        <v>0</v>
      </c>
      <c r="OK15" s="340">
        <f>IF($I15="Percentage of Cash Flow",IF($E15&gt;OK$3-1,(('Operating Pro Forma'!$AH$59-'Operating Pro Forma'!$AH$62)/12)*'Debt Service'!$F15),IF($E15&gt;OK$3-1,$H15,0))</f>
        <v>0</v>
      </c>
      <c r="OL15" s="338">
        <f t="shared" si="29"/>
        <v>0</v>
      </c>
    </row>
    <row r="16" spans="1:402" x14ac:dyDescent="0.3">
      <c r="B16" s="167" t="s">
        <v>18</v>
      </c>
      <c r="C16" s="232">
        <f>SUM(C4:C15)</f>
        <v>0</v>
      </c>
      <c r="D16" s="232">
        <f>SUM(D4:D15)</f>
        <v>0</v>
      </c>
      <c r="E16" s="48"/>
      <c r="F16" s="48"/>
      <c r="G16" s="232">
        <f>SUM(G4:G15)</f>
        <v>0</v>
      </c>
      <c r="H16" s="232">
        <f>SUM(H4:H15)</f>
        <v>0</v>
      </c>
      <c r="I16" s="48"/>
      <c r="J16" s="49"/>
    </row>
    <row r="17" spans="2:8" x14ac:dyDescent="0.3">
      <c r="B17" s="31"/>
      <c r="C17" s="39"/>
      <c r="D17" s="39"/>
      <c r="G17" s="39"/>
      <c r="H17" s="39"/>
    </row>
    <row r="18" spans="2:8" ht="30" customHeight="1" x14ac:dyDescent="0.3">
      <c r="B18" s="386" t="s">
        <v>131</v>
      </c>
      <c r="C18" s="387"/>
      <c r="D18" s="38" t="str">
        <f>IF(D16='Development Budget'!D53,"Yes","No. Please Revise!")</f>
        <v>Yes</v>
      </c>
    </row>
  </sheetData>
  <sheetProtection algorithmName="SHA-512" hashValue="srP6oV1dwN48eXyqBcVl+ZWtvt6Djp9GDB/KcqxXUF5VZ9qBPopWy5UbAYBOCe22uN3y6ElvH47zSfxKz2mFkw==" saltValue="r7SCyHN4udq/6dljReVUlQ==" spinCount="100000" sheet="1" selectLockedCells="1"/>
  <mergeCells count="1">
    <mergeCell ref="B18:C18"/>
  </mergeCells>
  <conditionalFormatting sqref="D18">
    <cfRule type="containsText" dxfId="8" priority="1" operator="containsText" text="No. Please Revise!">
      <formula>NOT(ISERROR(SEARCH("No. Please Revise!",D18)))</formula>
    </cfRule>
    <cfRule type="containsText" dxfId="7" priority="2" operator="containsText" text="Yes">
      <formula>NOT(ISERROR(SEARCH("Yes",D18)))</formula>
    </cfRule>
  </conditionalFormatting>
  <printOptions horizontalCentered="1"/>
  <pageMargins left="0.25" right="0.25" top="0.25" bottom="0.25" header="0.3" footer="0.3"/>
  <pageSetup scale="62" fitToHeight="0" orientation="landscape" r:id="rId1"/>
  <ignoredErrors>
    <ignoredError sqref="B4" formulaRange="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Inputs!$H$2:$H$4</xm:f>
          </x14:formula1>
          <xm:sqref>I4:I15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65"/>
  <sheetViews>
    <sheetView zoomScaleNormal="100" workbookViewId="0">
      <selection activeCell="A24" sqref="A24"/>
    </sheetView>
  </sheetViews>
  <sheetFormatPr defaultColWidth="9.109375" defaultRowHeight="14.4" x14ac:dyDescent="0.3"/>
  <cols>
    <col min="1" max="1" width="30.109375" customWidth="1"/>
    <col min="2" max="3" width="14.33203125" customWidth="1"/>
    <col min="4" max="4" width="16" bestFit="1" customWidth="1"/>
    <col min="5" max="5" width="14.44140625" bestFit="1" customWidth="1"/>
    <col min="6" max="6" width="14.33203125" customWidth="1"/>
    <col min="7" max="7" width="14.33203125" hidden="1" customWidth="1"/>
    <col min="8" max="8" width="14.33203125" customWidth="1"/>
    <col min="9" max="10" width="9.109375" customWidth="1"/>
    <col min="11" max="13" width="15.44140625" customWidth="1"/>
  </cols>
  <sheetData>
    <row r="1" spans="1:13" ht="37.5" customHeight="1" x14ac:dyDescent="0.35">
      <c r="A1" s="132" t="s">
        <v>132</v>
      </c>
      <c r="B1" s="132"/>
      <c r="C1" s="132"/>
      <c r="D1" s="133"/>
      <c r="F1" s="129" t="e" vm="1">
        <v>#VALUE!</v>
      </c>
    </row>
    <row r="2" spans="1:13" ht="18.75" customHeight="1" x14ac:dyDescent="0.35">
      <c r="A2" s="148">
        <f>'Site Info'!B2</f>
        <v>0</v>
      </c>
      <c r="B2" s="132"/>
      <c r="C2" s="132"/>
      <c r="D2" s="133"/>
      <c r="F2" s="129"/>
    </row>
    <row r="3" spans="1:13" ht="18" x14ac:dyDescent="0.35">
      <c r="A3" s="141" t="s">
        <v>133</v>
      </c>
      <c r="B3" s="142">
        <f>'Site Info'!I2</f>
        <v>0</v>
      </c>
      <c r="C3" s="132"/>
      <c r="D3" s="140" t="s">
        <v>134</v>
      </c>
      <c r="E3" s="245"/>
      <c r="F3" s="129"/>
    </row>
    <row r="4" spans="1:13" ht="30" customHeight="1" x14ac:dyDescent="0.3">
      <c r="A4" s="390" t="s">
        <v>492</v>
      </c>
      <c r="B4" s="391"/>
      <c r="C4" s="389"/>
      <c r="D4" s="389"/>
      <c r="E4" s="389"/>
      <c r="F4" s="389"/>
      <c r="I4" s="53"/>
      <c r="J4" s="53"/>
      <c r="K4" s="53"/>
      <c r="L4" s="53"/>
      <c r="M4" s="53"/>
    </row>
    <row r="5" spans="1:13" x14ac:dyDescent="0.3">
      <c r="A5" s="43"/>
      <c r="B5" s="52" t="s">
        <v>22</v>
      </c>
      <c r="C5" s="52" t="s">
        <v>135</v>
      </c>
      <c r="D5" s="52" t="s">
        <v>24</v>
      </c>
      <c r="E5" s="54" t="s">
        <v>25</v>
      </c>
      <c r="F5" s="54" t="s">
        <v>26</v>
      </c>
      <c r="G5" s="55"/>
      <c r="H5" s="55"/>
      <c r="I5" s="53"/>
      <c r="J5" s="53"/>
      <c r="K5" s="53"/>
      <c r="L5" s="53"/>
      <c r="M5" s="53"/>
    </row>
    <row r="6" spans="1:13" x14ac:dyDescent="0.3">
      <c r="A6" s="44" t="s">
        <v>136</v>
      </c>
      <c r="B6" s="56">
        <f>IF($B$3="Atlantic", 'Rent Limit Input'!B4,IF($B$3="Bergen",'Rent Limit Input'!B5,IF($B$3="Burlington",'Rent Limit Input'!B6,IF($B$3="Camden",'Rent Limit Input'!B7,IF($B$3="Cape May",'Rent Limit Input'!B8,IF($B$3="Cumberland",'Rent Limit Input'!B9,IF($B$3="Essex",'Rent Limit Input'!B10,IF($B$3="Gloucester",'Rent Limit Input'!B11,IF($B$3="Hudson",'Rent Limit Input'!B12,IF($B$3="Hunterdon",'Rent Limit Input'!B13,IF($B$3="Mercer",'Rent Limit Input'!B14,IF($B$3="Middlesex",'Rent Limit Input'!B15,IF($B$3="Monmouth",'Rent Limit Input'!B16,IF($B$3="Morris",'Rent Limit Input'!B17,IF($B$3="Ocean",'Rent Limit Input'!B18,IF($B$3="Passaic",'Rent Limit Input'!B19,IF($B$3="Salem",'Rent Limit Input'!B20,IF($B$3="Somerset",'Rent Limit Input'!B21,IF($B$3="Sussex",'Rent Limit Input'!B22,IF($B$3="Union",'Rent Limit Input'!B23,IF($B$3="Warren",'Rent Limit Input'!B24,0)))))))))))))))))))))</f>
        <v>0</v>
      </c>
      <c r="C6" s="56">
        <f>IF($B$3="Atlantic", 'Rent Limit Input'!C4,IF($B$3="Bergen",'Rent Limit Input'!C5,IF($B$3="Burlington",'Rent Limit Input'!C6,IF($B$3="Camden",'Rent Limit Input'!C7,IF($B$3="Cape May",'Rent Limit Input'!C8,IF($B$3="Cumberland",'Rent Limit Input'!C9,IF($B$3="Essex",'Rent Limit Input'!C10,IF($B$3="Gloucester",'Rent Limit Input'!C11,IF($B$3="Hudson",'Rent Limit Input'!C12,IF($B$3="Hunterdon",'Rent Limit Input'!C13,IF($B$3="Mercer",'Rent Limit Input'!C14,IF($B$3="Middlesex",'Rent Limit Input'!C15,IF($B$3="Monmouth",'Rent Limit Input'!C16,IF($B$3="Morris",'Rent Limit Input'!C17,IF($B$3="Ocean",'Rent Limit Input'!C18,IF($B$3="Passaic",'Rent Limit Input'!C19,IF($B$3="Salem",'Rent Limit Input'!C20,IF($B$3="Somerset",'Rent Limit Input'!C21,IF($B$3="Sussex",'Rent Limit Input'!C22,IF($B$3="Union",'Rent Limit Input'!C23,IF($B$3="Warren",'Rent Limit Input'!C24,0)))))))))))))))))))))</f>
        <v>0</v>
      </c>
      <c r="D6" s="56">
        <f>IF($B$3="Atlantic", 'Rent Limit Input'!D4,IF($B$3="Bergen",'Rent Limit Input'!D5,IF($B$3="Burlington",'Rent Limit Input'!D6,IF($B$3="Camden",'Rent Limit Input'!D7,IF($B$3="Cape May",'Rent Limit Input'!D8,IF($B$3="Cumberland",'Rent Limit Input'!D9,IF($B$3="Essex",'Rent Limit Input'!D10,IF($B$3="Gloucester",'Rent Limit Input'!D11,IF($B$3="Hudson",'Rent Limit Input'!D12,IF($B$3="Hunterdon",'Rent Limit Input'!D13,IF($B$3="Mercer",'Rent Limit Input'!D14,IF($B$3="Middlesex",'Rent Limit Input'!D15,IF($B$3="Monmouth",'Rent Limit Input'!D16,IF($B$3="Morris",'Rent Limit Input'!D17,IF($B$3="Ocean",'Rent Limit Input'!D18,IF($B$3="Passaic",'Rent Limit Input'!D19,IF($B$3="Salem",'Rent Limit Input'!D20,IF($B$3="Somerset",'Rent Limit Input'!D21,IF($B$3="Sussex",'Rent Limit Input'!D22,IF($B$3="Union",'Rent Limit Input'!D23,IF($B$3="Warren",'Rent Limit Input'!D24,0)))))))))))))))))))))</f>
        <v>0</v>
      </c>
      <c r="E6" s="56">
        <f>IF($B$3="Atlantic", 'Rent Limit Input'!E4,IF($B$3="Bergen",'Rent Limit Input'!E5,IF($B$3="Burlington",'Rent Limit Input'!E6,IF($B$3="Camden",'Rent Limit Input'!E7,IF($B$3="Cape May",'Rent Limit Input'!E8,IF($B$3="Cumberland",'Rent Limit Input'!E9,IF($B$3="Essex",'Rent Limit Input'!E10,IF($B$3="Gloucester",'Rent Limit Input'!E11,IF($B$3="Hudson",'Rent Limit Input'!E12,IF($B$3="Hunterdon",'Rent Limit Input'!E13,IF($B$3="Mercer",'Rent Limit Input'!E14,IF($B$3="Middlesex",'Rent Limit Input'!E15,IF($B$3="Monmouth",'Rent Limit Input'!E16,IF($B$3="Morris",'Rent Limit Input'!E17,IF($B$3="Ocean",'Rent Limit Input'!E18,IF($B$3="Passaic",'Rent Limit Input'!E19,IF($B$3="Salem",'Rent Limit Input'!E20,IF($B$3="Somerset",'Rent Limit Input'!E21,IF($B$3="Sussex",'Rent Limit Input'!E22,IF($B$3="Union",'Rent Limit Input'!E23,IF($B$3="Warren",'Rent Limit Input'!E24,0)))))))))))))))))))))</f>
        <v>0</v>
      </c>
      <c r="F6" s="56">
        <f>IF($B$3="Atlantic", 'Rent Limit Input'!F4,IF($B$3="Bergen",'Rent Limit Input'!F5,IF($B$3="Burlington",'Rent Limit Input'!F6,IF($B$3="Camden",'Rent Limit Input'!F7,IF($B$3="Cape May",'Rent Limit Input'!F8,IF($B$3="Cumberland",'Rent Limit Input'!F9,IF($B$3="Essex",'Rent Limit Input'!F10,IF($B$3="Gloucester",'Rent Limit Input'!F11,IF($B$3="Hudson",'Rent Limit Input'!F12,IF($B$3="Hunterdon",'Rent Limit Input'!F13,IF($B$3="Mercer",'Rent Limit Input'!F14,IF($B$3="Middlesex",'Rent Limit Input'!F15,IF($B$3="Monmouth",'Rent Limit Input'!F16,IF($B$3="Morris",'Rent Limit Input'!F17,IF($B$3="Ocean",'Rent Limit Input'!F18,IF($B$3="Passaic",'Rent Limit Input'!F19,IF($B$3="Salem",'Rent Limit Input'!F20,IF($B$3="Somerset",'Rent Limit Input'!F21,IF($B$3="Sussex",'Rent Limit Input'!F22,IF($B$3="Union",'Rent Limit Input'!F23,IF($B$3="Warren",'Rent Limit Input'!F24,0)))))))))))))))))))))</f>
        <v>0</v>
      </c>
      <c r="G6" s="57"/>
      <c r="H6" s="57"/>
      <c r="I6" s="10"/>
      <c r="J6" s="10"/>
      <c r="K6" s="10"/>
      <c r="L6" s="10"/>
      <c r="M6" s="10"/>
    </row>
    <row r="7" spans="1:13" x14ac:dyDescent="0.3">
      <c r="A7" s="246"/>
      <c r="B7" s="138"/>
      <c r="C7" s="138"/>
      <c r="D7" s="138"/>
      <c r="E7" s="138"/>
      <c r="F7" s="138"/>
      <c r="G7" s="57"/>
      <c r="H7" s="57"/>
      <c r="I7" s="10"/>
      <c r="J7" s="10"/>
      <c r="K7" s="10"/>
      <c r="L7" s="10"/>
      <c r="M7" s="10"/>
    </row>
    <row r="8" spans="1:13" x14ac:dyDescent="0.3">
      <c r="A8" s="390" t="s">
        <v>491</v>
      </c>
      <c r="B8" s="389"/>
      <c r="C8" s="389"/>
      <c r="D8" s="389"/>
      <c r="E8" s="389"/>
      <c r="F8" s="389"/>
      <c r="G8" s="57"/>
      <c r="H8" s="57"/>
      <c r="I8" s="10"/>
      <c r="J8" s="10"/>
      <c r="K8" s="10"/>
      <c r="L8" s="10"/>
      <c r="M8" s="10"/>
    </row>
    <row r="9" spans="1:13" x14ac:dyDescent="0.3">
      <c r="A9" s="44"/>
      <c r="B9" s="247" t="s">
        <v>471</v>
      </c>
      <c r="C9" s="247" t="s">
        <v>472</v>
      </c>
      <c r="D9" s="247" t="s">
        <v>473</v>
      </c>
      <c r="E9" s="247" t="s">
        <v>474</v>
      </c>
      <c r="F9" s="247" t="s">
        <v>475</v>
      </c>
      <c r="G9" s="57"/>
      <c r="H9" s="57"/>
      <c r="I9" s="10"/>
      <c r="J9" s="10"/>
      <c r="K9" s="10"/>
      <c r="L9" s="10"/>
      <c r="M9" s="10"/>
    </row>
    <row r="10" spans="1:13" x14ac:dyDescent="0.3">
      <c r="A10" s="44" t="s">
        <v>476</v>
      </c>
      <c r="B10" s="56">
        <f>IF($B$3="Atlantic", 'Income Limit Input'!B5,IF($B$3="Bergen",'Income Limit Input'!B7,IF($B$3="Burlington",'Income Limit Input'!B12,IF($B$3="Camden",'Income Limit Input'!B12,IF($B$3="Cape May",'Income Limit Input'!B6,IF($B$3="Cumberland",'Income Limit Input'!B14,IF($B$3="Essex",'Income Limit Input'!B11,IF($B$3="Gloucester",'Income Limit Input'!B12,IF($B$3="Hudson",'Income Limit Input'!B8,IF($B$3="Hunterdon",'Income Limit Input'!B9,IF($B$3="Mercer",'Income Limit Input'!B13,IF($B$3="Middlesex",'Income Limit Input'!B9,IF($B$3="Monmouth",'Income Limit Input'!B10,IF($B$3="Morris",'Income Limit Input'!B11,IF($B$3="Ocean",'Income Limit Input'!B10,IF($B$3="Passaic",'Income Limit Input'!B7,IF($B$3="Salem",'Income Limit Input'!B12,IF($B$3="Somerset",'Income Limit Input'!B9,IF($B$3="Sussex",'Income Limit Input'!B11,IF($B$3="Union",'Income Limit Input'!B11,IF($B$3="Warren",'Income Limit Input'!B4,0)))))))))))))))))))))</f>
        <v>0</v>
      </c>
      <c r="C10" s="56">
        <f>IF($B$3="Atlantic", 'Income Limit Input'!C5,IF($B$3="Bergen",'Income Limit Input'!C7,IF($B$3="Burlington",'Income Limit Input'!C12,IF($B$3="Camden",'Income Limit Input'!C12,IF($B$3="Cape May",'Income Limit Input'!C6,IF($B$3="Cumberland",'Income Limit Input'!C14,IF($B$3="Essex",'Income Limit Input'!C11,IF($B$3="Gloucester",'Income Limit Input'!C12,IF($B$3="Hudson",'Income Limit Input'!C8,IF($B$3="Hunterdon",'Income Limit Input'!C9,IF($B$3="Mercer",'Income Limit Input'!C13,IF($B$3="Middlesex",'Income Limit Input'!C9,IF($B$3="Monmouth",'Income Limit Input'!C10,IF($B$3="Morris",'Income Limit Input'!C11,IF($B$3="Ocean",'Income Limit Input'!C10,IF($B$3="Passaic",'Income Limit Input'!C7,IF($B$3="Salem",'Income Limit Input'!C12,IF($B$3="Somerset",'Income Limit Input'!C9,IF($B$3="Sussex",'Income Limit Input'!C11,IF($B$3="Union",'Income Limit Input'!C11,IF($B$3="Warren",'Income Limit Input'!C4,0)))))))))))))))))))))</f>
        <v>0</v>
      </c>
      <c r="D10" s="56">
        <f>IF($B$3="Atlantic", 'Income Limit Input'!D5,IF($B$3="Bergen",'Income Limit Input'!D7,IF($B$3="Burlington",'Income Limit Input'!D12,IF($B$3="Camden",'Income Limit Input'!D12,IF($B$3="Cape May",'Income Limit Input'!D6,IF($B$3="Cumberland",'Income Limit Input'!D14,IF($B$3="Essex",'Income Limit Input'!D11,IF($B$3="Gloucester",'Income Limit Input'!D12,IF($B$3="Hudson",'Income Limit Input'!D8,IF($B$3="Hunterdon",'Income Limit Input'!D9,IF($B$3="Mercer",'Income Limit Input'!D13,IF($B$3="Middlesex",'Income Limit Input'!D9,IF($B$3="Monmouth",'Income Limit Input'!D10,IF($B$3="Morris",'Income Limit Input'!D11,IF($B$3="Ocean",'Income Limit Input'!D10,IF($B$3="Passaic",'Income Limit Input'!D7,IF($B$3="Salem",'Income Limit Input'!D12,IF($B$3="Somerset",'Income Limit Input'!D9,IF($B$3="Sussex",'Income Limit Input'!D11,IF($B$3="Union",'Income Limit Input'!D11,IF($B$3="Warren",'Income Limit Input'!D4,0)))))))))))))))))))))</f>
        <v>0</v>
      </c>
      <c r="E10" s="56">
        <f>IF($B$3="Atlantic", 'Income Limit Input'!E5,IF($B$3="Bergen",'Income Limit Input'!E7,IF($B$3="Burlington",'Income Limit Input'!E12,IF($B$3="Camden",'Income Limit Input'!E12,IF($B$3="Cape May",'Income Limit Input'!E6,IF($B$3="Cumberland",'Income Limit Input'!E14,IF($B$3="Essex",'Income Limit Input'!E11,IF($B$3="Gloucester",'Income Limit Input'!E12,IF($B$3="Hudson",'Income Limit Input'!E8,IF($B$3="Hunterdon",'Income Limit Input'!E9,IF($B$3="Mercer",'Income Limit Input'!E13,IF($B$3="Middlesex",'Income Limit Input'!E9,IF($B$3="Monmouth",'Income Limit Input'!E10,IF($B$3="Morris",'Income Limit Input'!E11,IF($B$3="Ocean",'Income Limit Input'!E10,IF($B$3="Passaic",'Income Limit Input'!E7,IF($B$3="Salem",'Income Limit Input'!E12,IF($B$3="Somerset",'Income Limit Input'!E9,IF($B$3="Sussex",'Income Limit Input'!E11,IF($B$3="Union",'Income Limit Input'!E11,IF($B$3="Warren",'Income Limit Input'!E4,0)))))))))))))))))))))</f>
        <v>0</v>
      </c>
      <c r="F10" s="56">
        <f>IF($B$3="Atlantic", 'Income Limit Input'!F5,IF($B$3="Bergen",'Income Limit Input'!F7,IF($B$3="Burlington",'Income Limit Input'!F12,IF($B$3="Camden",'Income Limit Input'!F12,IF($B$3="Cape May",'Income Limit Input'!F6,IF($B$3="Cumberland",'Income Limit Input'!F14,IF($B$3="Essex",'Income Limit Input'!F11,IF($B$3="Gloucester",'Income Limit Input'!F12,IF($B$3="Hudson",'Income Limit Input'!F8,IF($B$3="Hunterdon",'Income Limit Input'!F9,IF($B$3="Mercer",'Income Limit Input'!F13,IF($B$3="Middlesex",'Income Limit Input'!F9,IF($B$3="Monmouth",'Income Limit Input'!F10,IF($B$3="Morris",'Income Limit Input'!F11,IF($B$3="Ocean",'Income Limit Input'!F10,IF($B$3="Passaic",'Income Limit Input'!F7,IF($B$3="Salem",'Income Limit Input'!F12,IF($B$3="Somerset",'Income Limit Input'!F9,IF($B$3="Sussex",'Income Limit Input'!F11,IF($B$3="Union",'Income Limit Input'!F11,IF($B$3="Warren",'Income Limit Input'!F4,0)))))))))))))))))))))</f>
        <v>0</v>
      </c>
      <c r="G10" s="57"/>
      <c r="H10" s="57"/>
      <c r="I10" s="10"/>
      <c r="J10" s="10"/>
      <c r="K10" s="10"/>
      <c r="L10" s="10"/>
      <c r="M10" s="10"/>
    </row>
    <row r="11" spans="1:13" x14ac:dyDescent="0.3">
      <c r="A11" s="53"/>
      <c r="B11" s="58"/>
      <c r="C11" s="59"/>
      <c r="D11" s="59"/>
      <c r="E11" s="57"/>
      <c r="F11" s="57"/>
      <c r="G11" s="57"/>
      <c r="H11" s="57"/>
      <c r="I11" s="53"/>
      <c r="J11" s="53"/>
      <c r="K11" s="53"/>
      <c r="L11" s="53"/>
      <c r="M11" s="53"/>
    </row>
    <row r="12" spans="1:13" x14ac:dyDescent="0.3">
      <c r="A12" s="389" t="s">
        <v>490</v>
      </c>
      <c r="B12" s="389"/>
      <c r="C12" s="389"/>
      <c r="D12" s="389"/>
      <c r="E12" s="389"/>
      <c r="F12" s="389"/>
      <c r="G12" s="57"/>
      <c r="H12" s="57"/>
      <c r="I12" s="53"/>
      <c r="J12" s="53"/>
      <c r="K12" s="53"/>
      <c r="L12" s="53"/>
      <c r="M12" s="53"/>
    </row>
    <row r="13" spans="1:13" x14ac:dyDescent="0.3">
      <c r="A13" s="60"/>
      <c r="B13" s="61" t="s">
        <v>22</v>
      </c>
      <c r="C13" s="62" t="s">
        <v>135</v>
      </c>
      <c r="D13" s="52" t="s">
        <v>24</v>
      </c>
      <c r="E13" s="54" t="s">
        <v>25</v>
      </c>
      <c r="F13" s="54" t="s">
        <v>26</v>
      </c>
      <c r="G13" s="57"/>
      <c r="H13" s="57"/>
      <c r="I13" s="53"/>
      <c r="J13" s="53"/>
      <c r="K13" s="53"/>
      <c r="L13" s="53"/>
      <c r="M13" s="53"/>
    </row>
    <row r="14" spans="1:13" x14ac:dyDescent="0.3">
      <c r="A14" s="60" t="s">
        <v>137</v>
      </c>
      <c r="B14" s="56">
        <f>IF($E$3="Single Family Attached",'Utility Allowance Inputs'!B4,IF($E$3="Semi-Detached",'Utility Allowance Inputs'!B15,IF($E$3="Rowhouse/Townhouse",'Utility Allowance Inputs'!B26,IF($E$3="5+ Units No Elevator",'Utility Allowance Inputs'!B37,IF($E$3="5+ Units With Elevator", 'Utility Allowance Inputs'!B47,0)))))</f>
        <v>0</v>
      </c>
      <c r="C14" s="56">
        <f>IF($E$3="Single Family Attached",'Utility Allowance Inputs'!C4,IF($E$3="Semi-Detached",'Utility Allowance Inputs'!C15,IF($E$3="Rowhouse/Townhouse",'Utility Allowance Inputs'!C26,IF($E$3="5+ Units No Elevator",'Utility Allowance Inputs'!C37,IF($E$3="5+ Units With Elevator", 'Utility Allowance Inputs'!C47,0)))))</f>
        <v>0</v>
      </c>
      <c r="D14" s="56">
        <f>IF($E$3="Single Family Attached",'Utility Allowance Inputs'!D4,IF($E$3="Semi-Detached",'Utility Allowance Inputs'!D15,IF($E$3="Rowhouse/Townhouse",'Utility Allowance Inputs'!D26,IF($E$3="5+ Units No Elevator",'Utility Allowance Inputs'!D37,IF($E$3="5+ Units With Elevator", 'Utility Allowance Inputs'!D47,0)))))</f>
        <v>0</v>
      </c>
      <c r="E14" s="56">
        <f>IF($E$3="Single Family Attached",'Utility Allowance Inputs'!E4,IF($E$3="Semi-Detached",'Utility Allowance Inputs'!E15,IF($E$3="Rowhouse/Townhouse",'Utility Allowance Inputs'!E26,IF($E$3="5+ Units No Elevator",'Utility Allowance Inputs'!E37,IF($E$3="5+ Units With Elevator", 'Utility Allowance Inputs'!E47,0)))))</f>
        <v>0</v>
      </c>
      <c r="F14" s="56">
        <f>IF($E$3="Single Family Attached",'Utility Allowance Inputs'!F4,IF($E$3="Semi-Detached",'Utility Allowance Inputs'!F15,IF($E$3="Rowhouse/Townhouse",'Utility Allowance Inputs'!F26,IF($E$3="5+ Units No Elevator",'Utility Allowance Inputs'!F37,IF($E$3="5+ Units With Elevator", 'Utility Allowance Inputs'!F47,0)))))</f>
        <v>0</v>
      </c>
      <c r="G14" s="57"/>
      <c r="H14" s="57"/>
      <c r="I14" s="53"/>
      <c r="J14" s="53"/>
      <c r="K14" s="53"/>
      <c r="L14" s="53"/>
      <c r="M14" s="53"/>
    </row>
    <row r="15" spans="1:13" x14ac:dyDescent="0.3">
      <c r="A15" s="60" t="s">
        <v>138</v>
      </c>
      <c r="B15" s="56">
        <f>IF($E$3="Single Family Attached",'Utility Allowance Inputs'!B5,IF($E$3="Semi-Detached",'Utility Allowance Inputs'!B16,IF($E$3="Rowhouse/Townhouse",'Utility Allowance Inputs'!B27,IF($E$3="5+ Units No Elevator",'Utility Allowance Inputs'!B38,IF($E$3="5+ Units With Elevator", 'Utility Allowance Inputs'!B48,0)))))</f>
        <v>0</v>
      </c>
      <c r="C15" s="56">
        <f>IF($E$3="Single Family Attached",'Utility Allowance Inputs'!C5,IF($E$3="Semi-Detached",'Utility Allowance Inputs'!C16,IF($E$3="Rowhouse/Townhouse",'Utility Allowance Inputs'!C27,IF($E$3="5+ Units No Elevator",'Utility Allowance Inputs'!C38,IF($E$3="5+ Units With Elevator", 'Utility Allowance Inputs'!C48,0)))))</f>
        <v>0</v>
      </c>
      <c r="D15" s="56">
        <f>IF($E$3="Single Family Attached",'Utility Allowance Inputs'!D5,IF($E$3="Semi-Detached",'Utility Allowance Inputs'!D16,IF($E$3="Rowhouse/Townhouse",'Utility Allowance Inputs'!D27,IF($E$3="5+ Units No Elevator",'Utility Allowance Inputs'!D38,IF($E$3="5+ Units With Elevator", 'Utility Allowance Inputs'!D48,0)))))</f>
        <v>0</v>
      </c>
      <c r="E15" s="56">
        <f>IF($E$3="Single Family Attached",'Utility Allowance Inputs'!E5,IF($E$3="Semi-Detached",'Utility Allowance Inputs'!E16,IF($E$3="Rowhouse/Townhouse",'Utility Allowance Inputs'!E27,IF($E$3="5+ Units No Elevator",'Utility Allowance Inputs'!E38,IF($E$3="5+ Units With Elevator", 'Utility Allowance Inputs'!E48,0)))))</f>
        <v>0</v>
      </c>
      <c r="F15" s="56">
        <f>IF($E$3="Single Family Attached",'Utility Allowance Inputs'!F5,IF($E$3="Semi-Detached",'Utility Allowance Inputs'!F16,IF($E$3="Rowhouse/Townhouse",'Utility Allowance Inputs'!F27,IF($E$3="5+ Units No Elevator",'Utility Allowance Inputs'!F38,IF($E$3="5+ Units With Elevator", 'Utility Allowance Inputs'!F48,0)))))</f>
        <v>0</v>
      </c>
      <c r="G15" s="57"/>
      <c r="H15" s="57"/>
      <c r="I15" s="53"/>
      <c r="J15" s="53"/>
      <c r="K15" s="53"/>
      <c r="L15" s="53"/>
      <c r="M15" s="53"/>
    </row>
    <row r="16" spans="1:13" x14ac:dyDescent="0.3">
      <c r="A16" s="60" t="s">
        <v>139</v>
      </c>
      <c r="B16" s="56">
        <f>IF($E$3="Single Family Attached",'Utility Allowance Inputs'!B6,IF($E$3="Semi-Detached",'Utility Allowance Inputs'!B17,IF($E$3="Rowhouse/Townhouse",'Utility Allowance Inputs'!B28,IF($E$3="5+ Units No Elevator",'Utility Allowance Inputs'!B39,IF($E$3="5+ Units With Elevator", 'Utility Allowance Inputs'!B49,0)))))</f>
        <v>0</v>
      </c>
      <c r="C16" s="56">
        <f>IF($E$3="Single Family Attached",'Utility Allowance Inputs'!C6,IF($E$3="Semi-Detached",'Utility Allowance Inputs'!C17,IF($E$3="Rowhouse/Townhouse",'Utility Allowance Inputs'!C28,IF($E$3="5+ Units No Elevator",'Utility Allowance Inputs'!C39,IF($E$3="5+ Units With Elevator", 'Utility Allowance Inputs'!C49,0)))))</f>
        <v>0</v>
      </c>
      <c r="D16" s="56">
        <f>IF($E$3="Single Family Attached",'Utility Allowance Inputs'!D6,IF($E$3="Semi-Detached",'Utility Allowance Inputs'!D17,IF($E$3="Rowhouse/Townhouse",'Utility Allowance Inputs'!D28,IF($E$3="5+ Units No Elevator",'Utility Allowance Inputs'!D39,IF($E$3="5+ Units With Elevator", 'Utility Allowance Inputs'!D49,0)))))</f>
        <v>0</v>
      </c>
      <c r="E16" s="56">
        <f>IF($E$3="Single Family Attached",'Utility Allowance Inputs'!E6,IF($E$3="Semi-Detached",'Utility Allowance Inputs'!E17,IF($E$3="Rowhouse/Townhouse",'Utility Allowance Inputs'!E28,IF($E$3="5+ Units No Elevator",'Utility Allowance Inputs'!E39,IF($E$3="5+ Units With Elevator", 'Utility Allowance Inputs'!E49,0)))))</f>
        <v>0</v>
      </c>
      <c r="F16" s="56">
        <f>IF($E$3="Single Family Attached",'Utility Allowance Inputs'!F6,IF($E$3="Semi-Detached",'Utility Allowance Inputs'!F17,IF($E$3="Rowhouse/Townhouse",'Utility Allowance Inputs'!F28,IF($E$3="5+ Units No Elevator",'Utility Allowance Inputs'!F39,IF($E$3="5+ Units With Elevator", 'Utility Allowance Inputs'!F49,0)))))</f>
        <v>0</v>
      </c>
      <c r="G16" s="57"/>
      <c r="H16" s="57"/>
      <c r="I16" s="53"/>
      <c r="J16" s="53"/>
      <c r="K16" s="53"/>
      <c r="L16" s="53"/>
      <c r="M16" s="53"/>
    </row>
    <row r="17" spans="1:13" x14ac:dyDescent="0.3">
      <c r="A17" s="60" t="s">
        <v>140</v>
      </c>
      <c r="B17" s="56">
        <f>IF($E$3="Single Family Attached",'Utility Allowance Inputs'!B7,IF($E$3="Semi-Detached",'Utility Allowance Inputs'!B18,IF($E$3="Rowhouse/Townhouse",'Utility Allowance Inputs'!B29,IF($E$3="5+ Units No Elevator",'Utility Allowance Inputs'!B40,IF($E$3="5+ Units With Elevator", 'Utility Allowance Inputs'!B50,0)))))</f>
        <v>0</v>
      </c>
      <c r="C17" s="56">
        <f>IF($E$3="Single Family Attached",'Utility Allowance Inputs'!C7,IF($E$3="Semi-Detached",'Utility Allowance Inputs'!C18,IF($E$3="Rowhouse/Townhouse",'Utility Allowance Inputs'!C29,IF($E$3="5+ Units No Elevator",'Utility Allowance Inputs'!C40,IF($E$3="5+ Units With Elevator", 'Utility Allowance Inputs'!C50,0)))))</f>
        <v>0</v>
      </c>
      <c r="D17" s="56">
        <f>IF($E$3="Single Family Attached",'Utility Allowance Inputs'!D7,IF($E$3="Semi-Detached",'Utility Allowance Inputs'!D18,IF($E$3="Rowhouse/Townhouse",'Utility Allowance Inputs'!D29,IF($E$3="5+ Units No Elevator",'Utility Allowance Inputs'!D40,IF($E$3="5+ Units With Elevator", 'Utility Allowance Inputs'!D50,0)))))</f>
        <v>0</v>
      </c>
      <c r="E17" s="56">
        <f>IF($E$3="Single Family Attached",'Utility Allowance Inputs'!E7,IF($E$3="Semi-Detached",'Utility Allowance Inputs'!E18,IF($E$3="Rowhouse/Townhouse",'Utility Allowance Inputs'!E29,IF($E$3="5+ Units No Elevator",'Utility Allowance Inputs'!E40,IF($E$3="5+ Units With Elevator", 'Utility Allowance Inputs'!E50,0)))))</f>
        <v>0</v>
      </c>
      <c r="F17" s="56">
        <f>IF($E$3="Single Family Attached",'Utility Allowance Inputs'!F7,IF($E$3="Semi-Detached",'Utility Allowance Inputs'!F18,IF($E$3="Rowhouse/Townhouse",'Utility Allowance Inputs'!F29,IF($E$3="5+ Units No Elevator",'Utility Allowance Inputs'!F40,IF($E$3="5+ Units With Elevator", 'Utility Allowance Inputs'!F50,0)))))</f>
        <v>0</v>
      </c>
      <c r="G17" s="57"/>
      <c r="H17" s="57"/>
      <c r="I17" s="53"/>
      <c r="J17" s="53"/>
      <c r="K17" s="53"/>
      <c r="L17" s="53"/>
      <c r="M17" s="53"/>
    </row>
    <row r="18" spans="1:13" x14ac:dyDescent="0.3">
      <c r="A18" s="60" t="s">
        <v>141</v>
      </c>
      <c r="B18" s="56">
        <f>IF($E$3="Single Family Attached",'Utility Allowance Inputs'!B8,IF($E$3="Semi-Detached",'Utility Allowance Inputs'!B19,IF($E$3="Rowhouse/Townhouse",'Utility Allowance Inputs'!B30,IF($E$3="5+ Units No Elevator",'Utility Allowance Inputs'!B41,IF($E$3="5+ Units With Elevator", 'Utility Allowance Inputs'!B51,0)))))</f>
        <v>0</v>
      </c>
      <c r="C18" s="56">
        <f>IF($E$3="Single Family Attached",'Utility Allowance Inputs'!C8,IF($E$3="Semi-Detached",'Utility Allowance Inputs'!C19,IF($E$3="Rowhouse/Townhouse",'Utility Allowance Inputs'!C30,IF($E$3="5+ Units No Elevator",'Utility Allowance Inputs'!C41,IF($E$3="5+ Units With Elevator", 'Utility Allowance Inputs'!C51,0)))))</f>
        <v>0</v>
      </c>
      <c r="D18" s="56">
        <f>IF($E$3="Single Family Attached",'Utility Allowance Inputs'!D8,IF($E$3="Semi-Detached",'Utility Allowance Inputs'!D19,IF($E$3="Rowhouse/Townhouse",'Utility Allowance Inputs'!D30,IF($E$3="5+ Units No Elevator",'Utility Allowance Inputs'!D41,IF($E$3="5+ Units With Elevator", 'Utility Allowance Inputs'!D51,0)))))</f>
        <v>0</v>
      </c>
      <c r="E18" s="56">
        <f>IF($E$3="Single Family Attached",'Utility Allowance Inputs'!E8,IF($E$3="Semi-Detached",'Utility Allowance Inputs'!E19,IF($E$3="Rowhouse/Townhouse",'Utility Allowance Inputs'!E30,IF($E$3="5+ Units No Elevator",'Utility Allowance Inputs'!E41,IF($E$3="5+ Units With Elevator", 'Utility Allowance Inputs'!E51,0)))))</f>
        <v>0</v>
      </c>
      <c r="F18" s="56">
        <f>IF($E$3="Single Family Attached",'Utility Allowance Inputs'!F8,IF($E$3="Semi-Detached",'Utility Allowance Inputs'!F19,IF($E$3="Rowhouse/Townhouse",'Utility Allowance Inputs'!F30,IF($E$3="5+ Units No Elevator",'Utility Allowance Inputs'!F41,IF($E$3="5+ Units With Elevator", 'Utility Allowance Inputs'!F51,0)))))</f>
        <v>0</v>
      </c>
      <c r="G18" s="57"/>
      <c r="H18" s="57"/>
      <c r="I18" s="53"/>
      <c r="J18" s="53"/>
      <c r="K18" s="53"/>
      <c r="L18" s="53"/>
      <c r="M18" s="53"/>
    </row>
    <row r="19" spans="1:13" x14ac:dyDescent="0.3">
      <c r="A19" s="60" t="s">
        <v>142</v>
      </c>
      <c r="B19" s="56">
        <f>IF($E$3="Single Family Attached",'Utility Allowance Inputs'!B9,IF($E$3="Semi-Detached",'Utility Allowance Inputs'!B20,IF($E$3="Rowhouse/Townhouse",'Utility Allowance Inputs'!B31,IF($E$3="5+ Units No Elevator",'Utility Allowance Inputs'!B42,IF($E$3="5+ Units With Elevator", 'Utility Allowance Inputs'!B52,0)))))</f>
        <v>0</v>
      </c>
      <c r="C19" s="56">
        <f>IF($E$3="Single Family Attached",'Utility Allowance Inputs'!C9,IF($E$3="Semi-Detached",'Utility Allowance Inputs'!C20,IF($E$3="Rowhouse/Townhouse",'Utility Allowance Inputs'!C31,IF($E$3="5+ Units No Elevator",'Utility Allowance Inputs'!C42,IF($E$3="5+ Units With Elevator", 'Utility Allowance Inputs'!C52,0)))))</f>
        <v>0</v>
      </c>
      <c r="D19" s="56">
        <f>IF($E$3="Single Family Attached",'Utility Allowance Inputs'!D9,IF($E$3="Semi-Detached",'Utility Allowance Inputs'!D20,IF($E$3="Rowhouse/Townhouse",'Utility Allowance Inputs'!D31,IF($E$3="5+ Units No Elevator",'Utility Allowance Inputs'!D42,IF($E$3="5+ Units With Elevator", 'Utility Allowance Inputs'!D52,0)))))</f>
        <v>0</v>
      </c>
      <c r="E19" s="56">
        <f>IF($E$3="Single Family Attached",'Utility Allowance Inputs'!E9,IF($E$3="Semi-Detached",'Utility Allowance Inputs'!E20,IF($E$3="Rowhouse/Townhouse",'Utility Allowance Inputs'!E31,IF($E$3="5+ Units No Elevator",'Utility Allowance Inputs'!E42,IF($E$3="5+ Units With Elevator", 'Utility Allowance Inputs'!E52,0)))))</f>
        <v>0</v>
      </c>
      <c r="F19" s="56">
        <f>IF($E$3="Single Family Attached",'Utility Allowance Inputs'!F9,IF($E$3="Semi-Detached",'Utility Allowance Inputs'!F20,IF($E$3="Rowhouse/Townhouse",'Utility Allowance Inputs'!F31,IF($E$3="5+ Units No Elevator",'Utility Allowance Inputs'!F42,IF($E$3="5+ Units With Elevator", 'Utility Allowance Inputs'!F52,0)))))</f>
        <v>0</v>
      </c>
      <c r="G19" s="57"/>
      <c r="H19" s="57"/>
      <c r="I19" s="53"/>
      <c r="J19" s="53"/>
      <c r="K19" s="53"/>
      <c r="L19" s="53"/>
      <c r="M19" s="53"/>
    </row>
    <row r="20" spans="1:13" x14ac:dyDescent="0.3">
      <c r="A20" s="60" t="s">
        <v>143</v>
      </c>
      <c r="B20" s="56">
        <f>IF($E$3="Single Family Attached",'Utility Allowance Inputs'!B10,IF($E$3="Semi-Detached",'Utility Allowance Inputs'!B21,IF($E$3="Rowhouse/Townhouse",'Utility Allowance Inputs'!B32,IF($E$3="5+ Units No Elevator",'Utility Allowance Inputs'!B43,IF($E$3="5+ Units With Elevator", 'Utility Allowance Inputs'!B53,0)))))</f>
        <v>0</v>
      </c>
      <c r="C20" s="56">
        <f>IF($E$3="Single Family Attached",'Utility Allowance Inputs'!C10,IF($E$3="Semi-Detached",'Utility Allowance Inputs'!C21,IF($E$3="Rowhouse/Townhouse",'Utility Allowance Inputs'!C32,IF($E$3="5+ Units No Elevator",'Utility Allowance Inputs'!C43,IF($E$3="5+ Units With Elevator", 'Utility Allowance Inputs'!C53,0)))))</f>
        <v>0</v>
      </c>
      <c r="D20" s="56">
        <f>IF($E$3="Single Family Attached",'Utility Allowance Inputs'!D10,IF($E$3="Semi-Detached",'Utility Allowance Inputs'!D21,IF($E$3="Rowhouse/Townhouse",'Utility Allowance Inputs'!D32,IF($E$3="5+ Units No Elevator",'Utility Allowance Inputs'!D43,IF($E$3="5+ Units With Elevator", 'Utility Allowance Inputs'!D53,0)))))</f>
        <v>0</v>
      </c>
      <c r="E20" s="56">
        <f>IF($E$3="Single Family Attached",'Utility Allowance Inputs'!E10,IF($E$3="Semi-Detached",'Utility Allowance Inputs'!E21,IF($E$3="Rowhouse/Townhouse",'Utility Allowance Inputs'!E32,IF($E$3="5+ Units No Elevator",'Utility Allowance Inputs'!E43,IF($E$3="5+ Units With Elevator", 'Utility Allowance Inputs'!E53,0)))))</f>
        <v>0</v>
      </c>
      <c r="F20" s="56">
        <f>IF($E$3="Single Family Attached",'Utility Allowance Inputs'!F10,IF($E$3="Semi-Detached",'Utility Allowance Inputs'!F21,IF($E$3="Rowhouse/Townhouse",'Utility Allowance Inputs'!F32,IF($E$3="5+ Units No Elevator",'Utility Allowance Inputs'!F43,IF($E$3="5+ Units With Elevator", 'Utility Allowance Inputs'!F53,0)))))</f>
        <v>0</v>
      </c>
      <c r="G20" s="57"/>
      <c r="H20" s="57"/>
      <c r="I20" s="53"/>
      <c r="J20" s="53"/>
      <c r="K20" s="53"/>
      <c r="L20" s="53"/>
      <c r="M20" s="53"/>
    </row>
    <row r="21" spans="1:13" x14ac:dyDescent="0.3">
      <c r="A21" s="60" t="s">
        <v>144</v>
      </c>
      <c r="B21" s="56">
        <f>IF($E$3="Single Family Attached",'Utility Allowance Inputs'!B11,IF($E$3="Semi-Detached",'Utility Allowance Inputs'!B22,IF($E$3="Rowhouse/Townhouse",'Utility Allowance Inputs'!B33,IF($E$3="5+ Units No Elevator",'Utility Allowance Inputs'!B44,IF($E$3="5+ Units With Elevator", 'Utility Allowance Inputs'!B54,0)))))</f>
        <v>0</v>
      </c>
      <c r="C21" s="56">
        <f>IF($E$3="Single Family Attached",'Utility Allowance Inputs'!C11,IF($E$3="Semi-Detached",'Utility Allowance Inputs'!C22,IF($E$3="Rowhouse/Townhouse",'Utility Allowance Inputs'!C33,IF($E$3="5+ Units No Elevator",'Utility Allowance Inputs'!C44,IF($E$3="5+ Units With Elevator", 'Utility Allowance Inputs'!C54,0)))))</f>
        <v>0</v>
      </c>
      <c r="D21" s="56">
        <f>IF($E$3="Single Family Attached",'Utility Allowance Inputs'!D11,IF($E$3="Semi-Detached",'Utility Allowance Inputs'!D22,IF($E$3="Rowhouse/Townhouse",'Utility Allowance Inputs'!D33,IF($E$3="5+ Units No Elevator",'Utility Allowance Inputs'!D44,IF($E$3="5+ Units With Elevator", 'Utility Allowance Inputs'!D54,0)))))</f>
        <v>0</v>
      </c>
      <c r="E21" s="56">
        <f>IF($E$3="Single Family Attached",'Utility Allowance Inputs'!E11,IF($E$3="Semi-Detached",'Utility Allowance Inputs'!E22,IF($E$3="Rowhouse/Townhouse",'Utility Allowance Inputs'!E33,IF($E$3="5+ Units No Elevator",'Utility Allowance Inputs'!E44,IF($E$3="5+ Units With Elevator", 'Utility Allowance Inputs'!E54,0)))))</f>
        <v>0</v>
      </c>
      <c r="F21" s="56">
        <f>IF($E$3="Single Family Attached",'Utility Allowance Inputs'!F11,IF($E$3="Semi-Detached",'Utility Allowance Inputs'!F22,IF($E$3="Rowhouse/Townhouse",'Utility Allowance Inputs'!F33,IF($E$3="5+ Units No Elevator",'Utility Allowance Inputs'!F44,IF($E$3="5+ Units With Elevator", 'Utility Allowance Inputs'!F54,0)))))</f>
        <v>0</v>
      </c>
      <c r="G21" s="57"/>
      <c r="H21" s="57"/>
      <c r="I21" s="53"/>
      <c r="J21" s="53"/>
      <c r="K21" s="53"/>
      <c r="L21" s="53"/>
      <c r="M21" s="53"/>
    </row>
    <row r="22" spans="1:13" x14ac:dyDescent="0.3">
      <c r="A22" s="53"/>
      <c r="B22" s="58"/>
      <c r="C22" s="63"/>
      <c r="D22" s="63"/>
      <c r="E22" s="57"/>
      <c r="F22" s="57"/>
      <c r="G22" s="57"/>
      <c r="H22" s="57"/>
      <c r="I22" s="53"/>
      <c r="J22" s="53"/>
      <c r="K22" s="53"/>
      <c r="L22" s="53"/>
      <c r="M22" s="53"/>
    </row>
    <row r="23" spans="1:13" ht="30" customHeight="1" x14ac:dyDescent="0.3">
      <c r="A23" s="41" t="s">
        <v>145</v>
      </c>
      <c r="B23" s="41" t="s">
        <v>146</v>
      </c>
      <c r="C23" s="41" t="s">
        <v>147</v>
      </c>
      <c r="D23" s="41" t="s">
        <v>148</v>
      </c>
      <c r="E23" s="41" t="s">
        <v>149</v>
      </c>
      <c r="F23" s="41" t="s">
        <v>150</v>
      </c>
      <c r="G23" s="41" t="s">
        <v>151</v>
      </c>
    </row>
    <row r="24" spans="1:13" x14ac:dyDescent="0.3">
      <c r="A24" s="237"/>
      <c r="B24" s="238"/>
      <c r="C24" s="238"/>
      <c r="D24" s="239"/>
      <c r="E24" s="239"/>
      <c r="F24" s="240">
        <f t="shared" ref="F24:F43" si="0">(D24-E24)*B24</f>
        <v>0</v>
      </c>
      <c r="G24" s="45">
        <f>F24*12</f>
        <v>0</v>
      </c>
    </row>
    <row r="25" spans="1:13" x14ac:dyDescent="0.3">
      <c r="A25" s="237"/>
      <c r="B25" s="238"/>
      <c r="C25" s="238"/>
      <c r="D25" s="239"/>
      <c r="E25" s="239"/>
      <c r="F25" s="240">
        <f t="shared" si="0"/>
        <v>0</v>
      </c>
      <c r="G25" s="45">
        <f t="shared" ref="G25:G43" si="1">F25*12</f>
        <v>0</v>
      </c>
    </row>
    <row r="26" spans="1:13" x14ac:dyDescent="0.3">
      <c r="A26" s="237"/>
      <c r="B26" s="238"/>
      <c r="C26" s="238"/>
      <c r="D26" s="239"/>
      <c r="E26" s="239"/>
      <c r="F26" s="240">
        <f t="shared" si="0"/>
        <v>0</v>
      </c>
      <c r="G26" s="45">
        <f t="shared" si="1"/>
        <v>0</v>
      </c>
    </row>
    <row r="27" spans="1:13" x14ac:dyDescent="0.3">
      <c r="A27" s="237"/>
      <c r="B27" s="238"/>
      <c r="C27" s="238"/>
      <c r="D27" s="239"/>
      <c r="E27" s="239"/>
      <c r="F27" s="240">
        <f t="shared" si="0"/>
        <v>0</v>
      </c>
      <c r="G27" s="45">
        <f t="shared" si="1"/>
        <v>0</v>
      </c>
    </row>
    <row r="28" spans="1:13" x14ac:dyDescent="0.3">
      <c r="A28" s="237"/>
      <c r="B28" s="238"/>
      <c r="C28" s="238"/>
      <c r="D28" s="239"/>
      <c r="E28" s="239"/>
      <c r="F28" s="240">
        <f t="shared" si="0"/>
        <v>0</v>
      </c>
      <c r="G28" s="45">
        <f t="shared" si="1"/>
        <v>0</v>
      </c>
    </row>
    <row r="29" spans="1:13" x14ac:dyDescent="0.3">
      <c r="A29" s="237"/>
      <c r="B29" s="238"/>
      <c r="C29" s="238"/>
      <c r="D29" s="239"/>
      <c r="E29" s="239"/>
      <c r="F29" s="240">
        <f t="shared" si="0"/>
        <v>0</v>
      </c>
      <c r="G29" s="45">
        <f t="shared" si="1"/>
        <v>0</v>
      </c>
    </row>
    <row r="30" spans="1:13" x14ac:dyDescent="0.3">
      <c r="A30" s="237"/>
      <c r="B30" s="238"/>
      <c r="C30" s="238"/>
      <c r="D30" s="239"/>
      <c r="E30" s="239"/>
      <c r="F30" s="240">
        <f t="shared" si="0"/>
        <v>0</v>
      </c>
      <c r="G30" s="45">
        <f t="shared" si="1"/>
        <v>0</v>
      </c>
    </row>
    <row r="31" spans="1:13" x14ac:dyDescent="0.3">
      <c r="A31" s="237"/>
      <c r="B31" s="238"/>
      <c r="C31" s="238"/>
      <c r="D31" s="239"/>
      <c r="E31" s="239"/>
      <c r="F31" s="240">
        <f t="shared" si="0"/>
        <v>0</v>
      </c>
      <c r="G31" s="45">
        <f t="shared" si="1"/>
        <v>0</v>
      </c>
    </row>
    <row r="32" spans="1:13" x14ac:dyDescent="0.3">
      <c r="A32" s="237"/>
      <c r="B32" s="238"/>
      <c r="C32" s="238"/>
      <c r="D32" s="239"/>
      <c r="E32" s="239"/>
      <c r="F32" s="240">
        <f t="shared" si="0"/>
        <v>0</v>
      </c>
      <c r="G32" s="45">
        <f t="shared" si="1"/>
        <v>0</v>
      </c>
    </row>
    <row r="33" spans="1:13" x14ac:dyDescent="0.3">
      <c r="A33" s="237"/>
      <c r="B33" s="238"/>
      <c r="C33" s="238"/>
      <c r="D33" s="239"/>
      <c r="E33" s="239"/>
      <c r="F33" s="240">
        <f t="shared" si="0"/>
        <v>0</v>
      </c>
      <c r="G33" s="45">
        <f t="shared" si="1"/>
        <v>0</v>
      </c>
    </row>
    <row r="34" spans="1:13" x14ac:dyDescent="0.3">
      <c r="A34" s="237"/>
      <c r="B34" s="238"/>
      <c r="C34" s="238"/>
      <c r="D34" s="239"/>
      <c r="E34" s="239"/>
      <c r="F34" s="240">
        <f t="shared" si="0"/>
        <v>0</v>
      </c>
      <c r="G34" s="45">
        <f t="shared" si="1"/>
        <v>0</v>
      </c>
    </row>
    <row r="35" spans="1:13" x14ac:dyDescent="0.3">
      <c r="A35" s="237"/>
      <c r="B35" s="238"/>
      <c r="C35" s="238"/>
      <c r="D35" s="239"/>
      <c r="E35" s="239"/>
      <c r="F35" s="240">
        <f t="shared" si="0"/>
        <v>0</v>
      </c>
      <c r="G35" s="45">
        <f t="shared" si="1"/>
        <v>0</v>
      </c>
    </row>
    <row r="36" spans="1:13" x14ac:dyDescent="0.3">
      <c r="A36" s="237"/>
      <c r="B36" s="238"/>
      <c r="C36" s="238"/>
      <c r="D36" s="239"/>
      <c r="E36" s="239"/>
      <c r="F36" s="240">
        <f t="shared" si="0"/>
        <v>0</v>
      </c>
      <c r="G36" s="45">
        <f t="shared" si="1"/>
        <v>0</v>
      </c>
    </row>
    <row r="37" spans="1:13" x14ac:dyDescent="0.3">
      <c r="A37" s="237"/>
      <c r="B37" s="238"/>
      <c r="C37" s="238"/>
      <c r="D37" s="239"/>
      <c r="E37" s="239"/>
      <c r="F37" s="240">
        <f t="shared" si="0"/>
        <v>0</v>
      </c>
      <c r="G37" s="45">
        <f t="shared" si="1"/>
        <v>0</v>
      </c>
    </row>
    <row r="38" spans="1:13" x14ac:dyDescent="0.3">
      <c r="A38" s="237"/>
      <c r="B38" s="238"/>
      <c r="C38" s="238"/>
      <c r="D38" s="239"/>
      <c r="E38" s="239"/>
      <c r="F38" s="240">
        <f t="shared" si="0"/>
        <v>0</v>
      </c>
      <c r="G38" s="45">
        <f t="shared" si="1"/>
        <v>0</v>
      </c>
    </row>
    <row r="39" spans="1:13" x14ac:dyDescent="0.3">
      <c r="A39" s="237"/>
      <c r="B39" s="238"/>
      <c r="C39" s="238"/>
      <c r="D39" s="239"/>
      <c r="E39" s="239"/>
      <c r="F39" s="240">
        <f t="shared" si="0"/>
        <v>0</v>
      </c>
      <c r="G39" s="45">
        <f t="shared" si="1"/>
        <v>0</v>
      </c>
    </row>
    <row r="40" spans="1:13" x14ac:dyDescent="0.3">
      <c r="A40" s="237"/>
      <c r="B40" s="238"/>
      <c r="C40" s="238"/>
      <c r="D40" s="239"/>
      <c r="E40" s="239"/>
      <c r="F40" s="240">
        <f t="shared" si="0"/>
        <v>0</v>
      </c>
      <c r="G40" s="45">
        <f t="shared" si="1"/>
        <v>0</v>
      </c>
    </row>
    <row r="41" spans="1:13" x14ac:dyDescent="0.3">
      <c r="A41" s="237"/>
      <c r="B41" s="238"/>
      <c r="C41" s="238"/>
      <c r="D41" s="239"/>
      <c r="E41" s="239"/>
      <c r="F41" s="240">
        <f t="shared" si="0"/>
        <v>0</v>
      </c>
      <c r="G41" s="45">
        <f>F41*12</f>
        <v>0</v>
      </c>
    </row>
    <row r="42" spans="1:13" x14ac:dyDescent="0.3">
      <c r="A42" s="237"/>
      <c r="B42" s="238"/>
      <c r="C42" s="238"/>
      <c r="D42" s="239"/>
      <c r="E42" s="239"/>
      <c r="F42" s="240">
        <f t="shared" si="0"/>
        <v>0</v>
      </c>
      <c r="G42" s="45">
        <f t="shared" si="1"/>
        <v>0</v>
      </c>
    </row>
    <row r="43" spans="1:13" x14ac:dyDescent="0.3">
      <c r="A43" s="237"/>
      <c r="B43" s="238"/>
      <c r="C43" s="238"/>
      <c r="D43" s="239"/>
      <c r="E43" s="239"/>
      <c r="F43" s="240">
        <f t="shared" si="0"/>
        <v>0</v>
      </c>
      <c r="G43" s="45">
        <f t="shared" si="1"/>
        <v>0</v>
      </c>
    </row>
    <row r="44" spans="1:13" x14ac:dyDescent="0.3">
      <c r="A44" s="64"/>
      <c r="B44" s="65"/>
      <c r="C44" s="66"/>
      <c r="D44" s="65"/>
      <c r="E44" s="67"/>
      <c r="F44" s="67"/>
      <c r="G44" s="67"/>
      <c r="H44" s="67"/>
      <c r="I44" s="42"/>
      <c r="J44" s="42"/>
      <c r="K44" s="68"/>
      <c r="L44" s="69"/>
      <c r="M44" s="69"/>
    </row>
    <row r="45" spans="1:13" x14ac:dyDescent="0.3">
      <c r="A45" s="392" t="s">
        <v>152</v>
      </c>
      <c r="B45" s="392"/>
      <c r="C45" s="392"/>
      <c r="D45" s="392"/>
      <c r="E45" s="392"/>
      <c r="F45" s="12"/>
      <c r="G45" s="67"/>
      <c r="H45" s="67"/>
      <c r="I45" s="42"/>
      <c r="J45" s="42"/>
      <c r="K45" s="68"/>
      <c r="L45" s="69"/>
      <c r="M45" s="69"/>
    </row>
    <row r="46" spans="1:13" ht="28.8" x14ac:dyDescent="0.3">
      <c r="A46" s="70"/>
      <c r="B46" s="71" t="s">
        <v>153</v>
      </c>
      <c r="C46" s="72" t="s">
        <v>154</v>
      </c>
      <c r="D46" s="71" t="s">
        <v>155</v>
      </c>
      <c r="E46" s="73" t="s">
        <v>156</v>
      </c>
      <c r="F46" s="67"/>
      <c r="G46" s="67"/>
      <c r="H46" s="42"/>
      <c r="I46" s="42"/>
      <c r="J46" s="68"/>
      <c r="K46" s="69"/>
      <c r="L46" s="69"/>
    </row>
    <row r="47" spans="1:13" x14ac:dyDescent="0.3">
      <c r="A47" s="74" t="s">
        <v>22</v>
      </c>
      <c r="B47" s="241">
        <f>SUMIFS(B24:B43,C24:C43,"SRO",A24:A43,"NHTF Rent 30% AMI")</f>
        <v>0</v>
      </c>
      <c r="C47" s="242">
        <f>SUMIFS(B24:B43,C24:C43,"SRO",A24:A43,"Non-NHTF")</f>
        <v>0</v>
      </c>
      <c r="D47" s="241">
        <f>SUMIFS(B24:B43,C24:C43,"SRO",A24:A43,"Super Unit")</f>
        <v>0</v>
      </c>
      <c r="E47" s="241">
        <f t="shared" ref="E47:E52" si="2">SUM(B47:D47)</f>
        <v>0</v>
      </c>
      <c r="F47" s="67"/>
      <c r="G47" s="67"/>
      <c r="H47" s="42"/>
      <c r="I47" s="42"/>
      <c r="J47" s="68"/>
      <c r="K47" s="69"/>
      <c r="L47" s="69"/>
    </row>
    <row r="48" spans="1:13" x14ac:dyDescent="0.3">
      <c r="A48" s="75" t="s">
        <v>135</v>
      </c>
      <c r="B48" s="241">
        <f>SUMIFS(B24:B43,C24:C43,"0",A24:A43,"NHTF Rent 30% AMI")</f>
        <v>0</v>
      </c>
      <c r="C48" s="230">
        <f>SUMIFS(B24:B43,C24:C43,"0",A24:A43,"Non-NHTF")</f>
        <v>0</v>
      </c>
      <c r="D48" s="241">
        <f>SUMIFS(B24:B43,C24:C43,"0",A24:A43,"Super Unit")</f>
        <v>0</v>
      </c>
      <c r="E48" s="241">
        <f t="shared" si="2"/>
        <v>0</v>
      </c>
      <c r="F48" s="67"/>
      <c r="G48" s="67"/>
      <c r="H48" s="42"/>
      <c r="I48" s="42"/>
      <c r="J48" s="68"/>
      <c r="K48" s="69"/>
      <c r="L48" s="69"/>
    </row>
    <row r="49" spans="1:14" x14ac:dyDescent="0.3">
      <c r="A49" s="76" t="s">
        <v>24</v>
      </c>
      <c r="B49" s="241">
        <f>SUMIFS(B24:B43,C24:C43,"1",A24:A43,"NHTF Rent 30% AMI")</f>
        <v>0</v>
      </c>
      <c r="C49" s="230">
        <f>SUMIFS(B24:B43,C24:C43,"1",A24:A43,"Non-NHTF")</f>
        <v>0</v>
      </c>
      <c r="D49" s="241">
        <f>SUMIFS(B24:B43,C24:C43,"1",A24:A43,"Super Unit")</f>
        <v>0</v>
      </c>
      <c r="E49" s="241">
        <f t="shared" si="2"/>
        <v>0</v>
      </c>
      <c r="F49" s="67"/>
      <c r="G49" s="67"/>
      <c r="H49" s="42"/>
      <c r="I49" s="42"/>
      <c r="J49" s="68"/>
      <c r="K49" s="69"/>
      <c r="L49" s="69"/>
    </row>
    <row r="50" spans="1:14" x14ac:dyDescent="0.3">
      <c r="A50" s="76" t="s">
        <v>25</v>
      </c>
      <c r="B50" s="241">
        <f>SUMIFS(B24:B43,C24:C43,"2",A24:A43,"NHTF Rent 30% AMI")</f>
        <v>0</v>
      </c>
      <c r="C50" s="230">
        <f>SUMIFS(B24:B43,C24:C43,"2",A24:A43,"Non-NHTF")</f>
        <v>0</v>
      </c>
      <c r="D50" s="241">
        <f>SUMIFS(B24:B43,C24:C43,"2",A24:A43,"Super Unit")</f>
        <v>0</v>
      </c>
      <c r="E50" s="241">
        <f t="shared" si="2"/>
        <v>0</v>
      </c>
      <c r="F50" s="67"/>
      <c r="G50" s="67"/>
      <c r="H50" s="42"/>
      <c r="I50" s="42"/>
      <c r="J50" s="68"/>
      <c r="K50" s="69"/>
      <c r="L50" s="69"/>
    </row>
    <row r="51" spans="1:14" x14ac:dyDescent="0.3">
      <c r="A51" s="76" t="s">
        <v>26</v>
      </c>
      <c r="B51" s="241">
        <f>SUMIFS(B24:B43,C24:C43,"3",A24:A43,"NHTF Rent 30% AMI")</f>
        <v>0</v>
      </c>
      <c r="C51" s="230">
        <f>SUMIFS(B24:B43,C24:C43,"3",A24:A43,"Non-NHTF")</f>
        <v>0</v>
      </c>
      <c r="D51" s="241">
        <f>SUMIFS(B24:B43,C24:C43,"3",A24:A43,"Super Unit")</f>
        <v>0</v>
      </c>
      <c r="E51" s="241">
        <f t="shared" si="2"/>
        <v>0</v>
      </c>
      <c r="F51" s="67"/>
      <c r="G51" s="67"/>
      <c r="H51" s="42"/>
      <c r="I51" s="42"/>
      <c r="J51" s="68"/>
      <c r="K51" s="69"/>
      <c r="L51" s="69"/>
    </row>
    <row r="52" spans="1:14" x14ac:dyDescent="0.3">
      <c r="A52" s="77" t="s">
        <v>18</v>
      </c>
      <c r="B52" s="230">
        <f>SUM(B47:B51)</f>
        <v>0</v>
      </c>
      <c r="C52" s="230">
        <f>SUM(C47:C51)</f>
        <v>0</v>
      </c>
      <c r="D52" s="230">
        <f>SUM(D47:D51)</f>
        <v>0</v>
      </c>
      <c r="E52" s="241">
        <f t="shared" si="2"/>
        <v>0</v>
      </c>
      <c r="F52" s="67"/>
      <c r="G52" s="67"/>
      <c r="H52" s="42"/>
      <c r="I52" s="42"/>
      <c r="J52" s="68"/>
      <c r="K52" s="69"/>
      <c r="L52" s="69"/>
    </row>
    <row r="53" spans="1:14" x14ac:dyDescent="0.3">
      <c r="A53" s="78"/>
      <c r="B53" s="169"/>
      <c r="I53" s="10"/>
      <c r="J53" s="10"/>
      <c r="K53" s="10"/>
      <c r="L53" s="10"/>
      <c r="M53" s="10"/>
    </row>
    <row r="54" spans="1:14" x14ac:dyDescent="0.3">
      <c r="A54" s="389" t="s">
        <v>157</v>
      </c>
      <c r="B54" s="389"/>
      <c r="D54" s="12"/>
      <c r="E54" s="12"/>
      <c r="F54" s="12"/>
      <c r="I54" s="10"/>
      <c r="J54" s="10"/>
      <c r="K54" s="10"/>
      <c r="L54" s="10"/>
      <c r="M54" s="10"/>
    </row>
    <row r="55" spans="1:14" x14ac:dyDescent="0.3">
      <c r="A55" s="71" t="s">
        <v>158</v>
      </c>
      <c r="B55" s="243">
        <f>B52</f>
        <v>0</v>
      </c>
      <c r="D55" s="150"/>
      <c r="E55" s="150"/>
      <c r="F55" s="65"/>
      <c r="J55" s="10"/>
      <c r="K55" s="10"/>
      <c r="L55" s="10"/>
      <c r="M55" s="10"/>
      <c r="N55" s="10"/>
    </row>
    <row r="56" spans="1:14" x14ac:dyDescent="0.3">
      <c r="A56" s="71" t="s">
        <v>154</v>
      </c>
      <c r="B56" s="243">
        <f>C52</f>
        <v>0</v>
      </c>
      <c r="D56" s="150"/>
      <c r="E56" s="150"/>
      <c r="F56" s="65"/>
      <c r="J56" s="10"/>
      <c r="K56" s="10"/>
      <c r="L56" s="10"/>
      <c r="M56" s="10"/>
      <c r="N56" s="10"/>
    </row>
    <row r="57" spans="1:14" ht="15" customHeight="1" x14ac:dyDescent="0.3">
      <c r="A57" s="71" t="s">
        <v>159</v>
      </c>
      <c r="B57" s="241">
        <f>D52</f>
        <v>0</v>
      </c>
      <c r="D57" s="79"/>
      <c r="E57" s="79"/>
      <c r="F57" s="388"/>
      <c r="J57" s="10"/>
      <c r="K57" s="10"/>
      <c r="L57" s="10"/>
      <c r="M57" s="10"/>
      <c r="N57" s="10"/>
    </row>
    <row r="58" spans="1:14" ht="15" customHeight="1" x14ac:dyDescent="0.3">
      <c r="A58" s="71" t="s">
        <v>160</v>
      </c>
      <c r="B58" s="241">
        <f>SUM(B24:B43)</f>
        <v>0</v>
      </c>
      <c r="D58" s="79"/>
      <c r="E58" s="79"/>
      <c r="F58" s="388"/>
      <c r="J58" s="10"/>
      <c r="K58" s="10"/>
      <c r="L58" s="10"/>
      <c r="M58" s="10"/>
      <c r="N58" s="10"/>
    </row>
    <row r="59" spans="1:14" x14ac:dyDescent="0.3">
      <c r="A59" s="71" t="s">
        <v>161</v>
      </c>
      <c r="B59" s="244">
        <f>SUM(G24:G43)</f>
        <v>0</v>
      </c>
      <c r="J59" s="10"/>
      <c r="K59" s="10"/>
      <c r="L59" s="10"/>
      <c r="M59" s="10"/>
      <c r="N59" s="10"/>
    </row>
    <row r="60" spans="1:14" x14ac:dyDescent="0.3">
      <c r="J60" s="10"/>
      <c r="K60" s="10"/>
      <c r="L60" s="10"/>
      <c r="M60" s="10"/>
      <c r="N60" s="10"/>
    </row>
    <row r="65" spans="1:1" x14ac:dyDescent="0.3">
      <c r="A65" s="79"/>
    </row>
  </sheetData>
  <sheetProtection algorithmName="SHA-512" hashValue="4yPveFdx8QcfznyyeAS5p/luufTs9keKj2WKoQ1Mgu3ufeKkEPH99YwKw2mkAuQ9OOikRfdcUun5q+ifdGk8Sg==" saltValue="hiQA1+GjY/KAfez4+jrEUg==" spinCount="100000" sheet="1" selectLockedCells="1"/>
  <sortState xmlns:xlrd2="http://schemas.microsoft.com/office/spreadsheetml/2017/richdata2" ref="A25:F43">
    <sortCondition descending="1" ref="A25:A43"/>
    <sortCondition ref="C25:C43"/>
    <sortCondition ref="D25:D43"/>
  </sortState>
  <mergeCells count="6">
    <mergeCell ref="F57:F58"/>
    <mergeCell ref="A54:B54"/>
    <mergeCell ref="A4:F4"/>
    <mergeCell ref="A12:F12"/>
    <mergeCell ref="A45:E45"/>
    <mergeCell ref="A8:F8"/>
  </mergeCells>
  <conditionalFormatting sqref="F57:F58">
    <cfRule type="containsText" dxfId="6" priority="1" operator="containsText" text="Yes">
      <formula>NOT(ISERROR(SEARCH("Yes",F57)))</formula>
    </cfRule>
    <cfRule type="containsText" dxfId="5" priority="2" operator="containsText" text="No">
      <formula>NOT(ISERROR(SEARCH("No",F57)))</formula>
    </cfRule>
  </conditionalFormatting>
  <dataValidations count="5">
    <dataValidation type="whole" allowBlank="1" showInputMessage="1" showErrorMessage="1" sqref="B24:B44" xr:uid="{27D5E2D3-6F03-4C4F-AEB6-2CC64E5512E4}">
      <formula1>0</formula1>
      <formula2>1000</formula2>
    </dataValidation>
    <dataValidation type="list" allowBlank="1" showInputMessage="1" showErrorMessage="1" sqref="C44" xr:uid="{12713015-CBD0-449D-B61C-23299787738D}">
      <formula1>UnitType</formula1>
    </dataValidation>
    <dataValidation type="list" allowBlank="1" showInputMessage="1" showErrorMessage="1" sqref="D44" xr:uid="{4344797B-4025-43FC-A634-EE2C4E23CAD8}">
      <formula1>ApartmentType</formula1>
    </dataValidation>
    <dataValidation type="custom" allowBlank="1" showInputMessage="1" showErrorMessage="1" error="The number of subsidized units cannot be greater than the number of units for this row._x000a_" sqref="K44:K45" xr:uid="{3D3DF00C-50E4-46DE-84F4-AC44F9E75331}">
      <formula1>K44&lt;=B44</formula1>
    </dataValidation>
    <dataValidation type="custom" allowBlank="1" showInputMessage="1" showErrorMessage="1" error="The number of subsidized units cannot be greater than the number of units for this row._x000a_" sqref="J46:J52" xr:uid="{89B3E3D2-E527-49FC-B715-4B968F32B287}">
      <formula1>J46&lt;=B46</formula1>
    </dataValidation>
  </dataValidations>
  <printOptions horizontalCentered="1"/>
  <pageMargins left="0.2" right="0.2" top="0.25" bottom="0.25" header="0.3" footer="0.3"/>
  <pageSetup scale="80" orientation="portrait" r:id="rId1"/>
  <rowBreaks count="1" manualBreakCount="1">
    <brk id="59" max="6"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1A231A39-6901-4EA9-B604-DB994F990571}">
          <x14:formula1>
            <xm:f>Inputs!$J$2:$J$6</xm:f>
          </x14:formula1>
          <xm:sqref>C24:C43</xm:sqref>
        </x14:dataValidation>
        <x14:dataValidation type="list" allowBlank="1" showInputMessage="1" showErrorMessage="1" xr:uid="{6D6D144D-0ABB-4BD2-BCA2-C627C9E08E44}">
          <x14:formula1>
            <xm:f>Inputs!$K$2:$K$22</xm:f>
          </x14:formula1>
          <xm:sqref>D1:D2</xm:sqref>
        </x14:dataValidation>
        <x14:dataValidation type="list" allowBlank="1" showInputMessage="1" showErrorMessage="1" xr:uid="{A164CFAB-7B46-4777-A336-C810F17C2386}">
          <x14:formula1>
            <xm:f>'Utility Allowance Inputs'!$H$3:$H$7</xm:f>
          </x14:formula1>
          <xm:sqref>E3</xm:sqref>
        </x14:dataValidation>
        <x14:dataValidation type="list" allowBlank="1" showInputMessage="1" showErrorMessage="1" xr:uid="{AC0BE921-FA5E-44CF-B060-BA8F2AFF5114}">
          <x14:formula1>
            <xm:f>Inputs!$I$2:$I$4</xm:f>
          </x14:formula1>
          <xm:sqref>A24:A43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61D28-FD46-444F-8A28-71B323E36083}">
  <dimension ref="A1:AH90"/>
  <sheetViews>
    <sheetView topLeftCell="A46" zoomScaleNormal="100" workbookViewId="0">
      <selection activeCell="A65" sqref="A65"/>
    </sheetView>
  </sheetViews>
  <sheetFormatPr defaultRowHeight="14.4" outlineLevelRow="1" x14ac:dyDescent="0.3"/>
  <cols>
    <col min="1" max="1" width="54.88671875" bestFit="1" customWidth="1"/>
    <col min="2" max="2" width="0" hidden="1" customWidth="1"/>
    <col min="3" max="4" width="5.5546875" customWidth="1"/>
    <col min="5" max="5" width="9" customWidth="1"/>
    <col min="6" max="7" width="9" bestFit="1" customWidth="1"/>
    <col min="8" max="8" width="9" customWidth="1"/>
    <col min="9" max="24" width="9" bestFit="1" customWidth="1"/>
  </cols>
  <sheetData>
    <row r="1" spans="1:34" ht="18" x14ac:dyDescent="0.3">
      <c r="A1" s="248" t="s">
        <v>477</v>
      </c>
      <c r="B1" s="249"/>
      <c r="C1" s="250"/>
      <c r="D1" s="250"/>
      <c r="E1" s="250"/>
      <c r="F1" s="250"/>
      <c r="G1" s="250"/>
      <c r="H1" s="250"/>
      <c r="I1" s="250"/>
      <c r="J1" s="250"/>
      <c r="K1" s="250"/>
      <c r="L1" s="250"/>
      <c r="M1" s="250"/>
      <c r="N1" s="250"/>
      <c r="O1" s="250"/>
      <c r="P1" s="250"/>
      <c r="Q1" s="250"/>
      <c r="R1" s="250"/>
      <c r="S1" s="194"/>
      <c r="T1" s="194"/>
      <c r="U1" s="251"/>
      <c r="V1" s="251"/>
      <c r="W1" s="251"/>
      <c r="X1" s="252"/>
    </row>
    <row r="2" spans="1:34" ht="18" x14ac:dyDescent="0.35">
      <c r="A2" s="253">
        <f>'Site Info'!B2</f>
        <v>0</v>
      </c>
      <c r="B2" s="254"/>
      <c r="C2" s="255"/>
      <c r="D2" s="255"/>
      <c r="E2" s="395" t="s">
        <v>162</v>
      </c>
      <c r="F2" s="395"/>
      <c r="G2" s="395"/>
      <c r="H2" s="395"/>
      <c r="I2" s="395"/>
      <c r="J2" s="395"/>
      <c r="K2" s="395"/>
      <c r="L2" s="395"/>
      <c r="M2" s="395"/>
      <c r="N2" s="395"/>
      <c r="O2" s="395"/>
      <c r="P2" s="395"/>
      <c r="Q2" s="395"/>
      <c r="R2" s="395"/>
      <c r="S2" s="395"/>
      <c r="T2" s="395"/>
      <c r="U2" s="395"/>
      <c r="V2" s="395"/>
      <c r="W2" s="395"/>
      <c r="X2" s="395"/>
    </row>
    <row r="3" spans="1:34" ht="28.95" customHeight="1" x14ac:dyDescent="0.3">
      <c r="A3" s="257" t="s">
        <v>163</v>
      </c>
      <c r="B3" s="258"/>
      <c r="C3" s="396" t="s">
        <v>164</v>
      </c>
      <c r="D3" s="397"/>
      <c r="E3" s="259">
        <v>1</v>
      </c>
      <c r="F3" s="259">
        <v>2</v>
      </c>
      <c r="G3" s="259">
        <v>3</v>
      </c>
      <c r="H3" s="259">
        <v>4</v>
      </c>
      <c r="I3" s="259">
        <v>5</v>
      </c>
      <c r="J3" s="259">
        <v>6</v>
      </c>
      <c r="K3" s="259">
        <v>7</v>
      </c>
      <c r="L3" s="259">
        <v>8</v>
      </c>
      <c r="M3" s="259">
        <v>9</v>
      </c>
      <c r="N3" s="259">
        <v>10</v>
      </c>
      <c r="O3" s="259">
        <v>11</v>
      </c>
      <c r="P3" s="259">
        <v>12</v>
      </c>
      <c r="Q3" s="259">
        <v>13</v>
      </c>
      <c r="R3" s="259">
        <v>14</v>
      </c>
      <c r="S3" s="259">
        <v>15</v>
      </c>
      <c r="T3" s="259">
        <v>16</v>
      </c>
      <c r="U3" s="259">
        <v>17</v>
      </c>
      <c r="V3" s="259">
        <v>18</v>
      </c>
      <c r="W3" s="259">
        <v>19</v>
      </c>
      <c r="X3" s="259">
        <v>20</v>
      </c>
      <c r="Y3" s="259">
        <v>21</v>
      </c>
      <c r="Z3" s="259">
        <v>22</v>
      </c>
      <c r="AA3" s="259">
        <v>23</v>
      </c>
      <c r="AB3" s="259">
        <v>24</v>
      </c>
      <c r="AC3" s="259">
        <v>25</v>
      </c>
      <c r="AD3" s="259">
        <v>26</v>
      </c>
      <c r="AE3" s="259">
        <v>27</v>
      </c>
      <c r="AF3" s="259">
        <v>28</v>
      </c>
      <c r="AG3" s="259">
        <v>29</v>
      </c>
      <c r="AH3" s="259">
        <v>30</v>
      </c>
    </row>
    <row r="4" spans="1:34" x14ac:dyDescent="0.3">
      <c r="A4" s="260" t="s">
        <v>161</v>
      </c>
      <c r="B4" s="250"/>
      <c r="C4" s="398">
        <v>0</v>
      </c>
      <c r="D4" s="399"/>
      <c r="E4" s="261">
        <f>'Unit Mix'!B60</f>
        <v>0</v>
      </c>
      <c r="F4" s="321" t="str">
        <f>IF($C$4=0,"0",(E4*($C$4+1)))</f>
        <v>0</v>
      </c>
      <c r="G4" s="321" t="str">
        <f t="shared" ref="G4:W4" si="0">IF($C$4=0,"0",(F4*($C$4+1)))</f>
        <v>0</v>
      </c>
      <c r="H4" s="321" t="str">
        <f t="shared" si="0"/>
        <v>0</v>
      </c>
      <c r="I4" s="321" t="str">
        <f t="shared" si="0"/>
        <v>0</v>
      </c>
      <c r="J4" s="321" t="str">
        <f t="shared" si="0"/>
        <v>0</v>
      </c>
      <c r="K4" s="321" t="str">
        <f t="shared" si="0"/>
        <v>0</v>
      </c>
      <c r="L4" s="321" t="str">
        <f t="shared" si="0"/>
        <v>0</v>
      </c>
      <c r="M4" s="321" t="str">
        <f t="shared" si="0"/>
        <v>0</v>
      </c>
      <c r="N4" s="321" t="str">
        <f t="shared" si="0"/>
        <v>0</v>
      </c>
      <c r="O4" s="321" t="str">
        <f t="shared" si="0"/>
        <v>0</v>
      </c>
      <c r="P4" s="321" t="str">
        <f t="shared" si="0"/>
        <v>0</v>
      </c>
      <c r="Q4" s="321" t="str">
        <f t="shared" si="0"/>
        <v>0</v>
      </c>
      <c r="R4" s="321" t="str">
        <f t="shared" si="0"/>
        <v>0</v>
      </c>
      <c r="S4" s="321" t="str">
        <f t="shared" si="0"/>
        <v>0</v>
      </c>
      <c r="T4" s="321" t="str">
        <f t="shared" si="0"/>
        <v>0</v>
      </c>
      <c r="U4" s="321" t="str">
        <f t="shared" si="0"/>
        <v>0</v>
      </c>
      <c r="V4" s="321" t="str">
        <f t="shared" si="0"/>
        <v>0</v>
      </c>
      <c r="W4" s="321" t="str">
        <f t="shared" si="0"/>
        <v>0</v>
      </c>
      <c r="X4" s="321" t="str">
        <f>IF($C$4=0,"0",(W4*($C$4+1)))</f>
        <v>0</v>
      </c>
      <c r="Y4" s="321" t="str">
        <f t="shared" ref="Y4:AH4" si="1">IF($C$4=0,"0",(X4*($C$4+1)))</f>
        <v>0</v>
      </c>
      <c r="Z4" s="321" t="str">
        <f t="shared" si="1"/>
        <v>0</v>
      </c>
      <c r="AA4" s="321" t="str">
        <f t="shared" si="1"/>
        <v>0</v>
      </c>
      <c r="AB4" s="321" t="str">
        <f t="shared" si="1"/>
        <v>0</v>
      </c>
      <c r="AC4" s="321" t="str">
        <f t="shared" si="1"/>
        <v>0</v>
      </c>
      <c r="AD4" s="321" t="str">
        <f t="shared" si="1"/>
        <v>0</v>
      </c>
      <c r="AE4" s="321" t="str">
        <f t="shared" si="1"/>
        <v>0</v>
      </c>
      <c r="AF4" s="321" t="str">
        <f t="shared" si="1"/>
        <v>0</v>
      </c>
      <c r="AG4" s="321" t="str">
        <f t="shared" si="1"/>
        <v>0</v>
      </c>
      <c r="AH4" s="321" t="str">
        <f t="shared" si="1"/>
        <v>0</v>
      </c>
    </row>
    <row r="5" spans="1:34" x14ac:dyDescent="0.3">
      <c r="A5" s="250" t="s">
        <v>165</v>
      </c>
      <c r="B5" s="250"/>
      <c r="C5" s="400">
        <v>0</v>
      </c>
      <c r="D5" s="401"/>
      <c r="E5" s="262">
        <f>-$C$5*E4</f>
        <v>0</v>
      </c>
      <c r="F5" s="322">
        <f t="shared" ref="F5:AH5" si="2">-$C$5*F4</f>
        <v>0</v>
      </c>
      <c r="G5" s="322">
        <f t="shared" si="2"/>
        <v>0</v>
      </c>
      <c r="H5" s="322">
        <f t="shared" si="2"/>
        <v>0</v>
      </c>
      <c r="I5" s="322">
        <f t="shared" si="2"/>
        <v>0</v>
      </c>
      <c r="J5" s="322">
        <f t="shared" si="2"/>
        <v>0</v>
      </c>
      <c r="K5" s="322">
        <f t="shared" si="2"/>
        <v>0</v>
      </c>
      <c r="L5" s="322">
        <f t="shared" si="2"/>
        <v>0</v>
      </c>
      <c r="M5" s="322">
        <f t="shared" si="2"/>
        <v>0</v>
      </c>
      <c r="N5" s="322">
        <f t="shared" si="2"/>
        <v>0</v>
      </c>
      <c r="O5" s="322">
        <f t="shared" si="2"/>
        <v>0</v>
      </c>
      <c r="P5" s="322">
        <f t="shared" si="2"/>
        <v>0</v>
      </c>
      <c r="Q5" s="322">
        <f t="shared" si="2"/>
        <v>0</v>
      </c>
      <c r="R5" s="322">
        <f t="shared" si="2"/>
        <v>0</v>
      </c>
      <c r="S5" s="322">
        <f t="shared" si="2"/>
        <v>0</v>
      </c>
      <c r="T5" s="322">
        <f t="shared" si="2"/>
        <v>0</v>
      </c>
      <c r="U5" s="322">
        <f t="shared" si="2"/>
        <v>0</v>
      </c>
      <c r="V5" s="322">
        <f t="shared" si="2"/>
        <v>0</v>
      </c>
      <c r="W5" s="322">
        <f t="shared" si="2"/>
        <v>0</v>
      </c>
      <c r="X5" s="322">
        <f t="shared" si="2"/>
        <v>0</v>
      </c>
      <c r="Y5" s="322">
        <f t="shared" si="2"/>
        <v>0</v>
      </c>
      <c r="Z5" s="322">
        <f t="shared" si="2"/>
        <v>0</v>
      </c>
      <c r="AA5" s="322">
        <f t="shared" si="2"/>
        <v>0</v>
      </c>
      <c r="AB5" s="322">
        <f t="shared" si="2"/>
        <v>0</v>
      </c>
      <c r="AC5" s="322">
        <f t="shared" si="2"/>
        <v>0</v>
      </c>
      <c r="AD5" s="322">
        <f t="shared" si="2"/>
        <v>0</v>
      </c>
      <c r="AE5" s="322">
        <f t="shared" si="2"/>
        <v>0</v>
      </c>
      <c r="AF5" s="322">
        <f t="shared" si="2"/>
        <v>0</v>
      </c>
      <c r="AG5" s="322">
        <f t="shared" si="2"/>
        <v>0</v>
      </c>
      <c r="AH5" s="322">
        <f t="shared" si="2"/>
        <v>0</v>
      </c>
    </row>
    <row r="6" spans="1:34" x14ac:dyDescent="0.3">
      <c r="A6" s="250" t="s">
        <v>166</v>
      </c>
      <c r="B6" s="250"/>
      <c r="C6" s="402"/>
      <c r="D6" s="403"/>
      <c r="E6" s="262">
        <f>E4+E5</f>
        <v>0</v>
      </c>
      <c r="F6" s="322">
        <f t="shared" ref="F6:AH6" si="3">F4+F5</f>
        <v>0</v>
      </c>
      <c r="G6" s="322">
        <f t="shared" si="3"/>
        <v>0</v>
      </c>
      <c r="H6" s="322">
        <f t="shared" si="3"/>
        <v>0</v>
      </c>
      <c r="I6" s="322">
        <f t="shared" si="3"/>
        <v>0</v>
      </c>
      <c r="J6" s="322">
        <f t="shared" si="3"/>
        <v>0</v>
      </c>
      <c r="K6" s="322">
        <f t="shared" si="3"/>
        <v>0</v>
      </c>
      <c r="L6" s="322">
        <f t="shared" si="3"/>
        <v>0</v>
      </c>
      <c r="M6" s="322">
        <f t="shared" si="3"/>
        <v>0</v>
      </c>
      <c r="N6" s="322">
        <f t="shared" si="3"/>
        <v>0</v>
      </c>
      <c r="O6" s="322">
        <f t="shared" si="3"/>
        <v>0</v>
      </c>
      <c r="P6" s="322">
        <f t="shared" si="3"/>
        <v>0</v>
      </c>
      <c r="Q6" s="322">
        <f t="shared" si="3"/>
        <v>0</v>
      </c>
      <c r="R6" s="322">
        <f t="shared" si="3"/>
        <v>0</v>
      </c>
      <c r="S6" s="322">
        <f t="shared" si="3"/>
        <v>0</v>
      </c>
      <c r="T6" s="322">
        <f t="shared" si="3"/>
        <v>0</v>
      </c>
      <c r="U6" s="322">
        <f t="shared" si="3"/>
        <v>0</v>
      </c>
      <c r="V6" s="322">
        <f t="shared" si="3"/>
        <v>0</v>
      </c>
      <c r="W6" s="322">
        <f t="shared" si="3"/>
        <v>0</v>
      </c>
      <c r="X6" s="322">
        <f t="shared" si="3"/>
        <v>0</v>
      </c>
      <c r="Y6" s="322">
        <f t="shared" si="3"/>
        <v>0</v>
      </c>
      <c r="Z6" s="322">
        <f t="shared" si="3"/>
        <v>0</v>
      </c>
      <c r="AA6" s="322">
        <f t="shared" si="3"/>
        <v>0</v>
      </c>
      <c r="AB6" s="322">
        <f t="shared" si="3"/>
        <v>0</v>
      </c>
      <c r="AC6" s="322">
        <f t="shared" si="3"/>
        <v>0</v>
      </c>
      <c r="AD6" s="322">
        <f t="shared" si="3"/>
        <v>0</v>
      </c>
      <c r="AE6" s="322">
        <f t="shared" si="3"/>
        <v>0</v>
      </c>
      <c r="AF6" s="322">
        <f t="shared" si="3"/>
        <v>0</v>
      </c>
      <c r="AG6" s="322">
        <f t="shared" si="3"/>
        <v>0</v>
      </c>
      <c r="AH6" s="322">
        <f t="shared" si="3"/>
        <v>0</v>
      </c>
    </row>
    <row r="7" spans="1:34" x14ac:dyDescent="0.3">
      <c r="A7" s="263" t="s">
        <v>167</v>
      </c>
      <c r="B7" s="250"/>
      <c r="C7" s="398">
        <v>0</v>
      </c>
      <c r="D7" s="399"/>
      <c r="E7" s="315">
        <v>0</v>
      </c>
      <c r="F7" s="323" t="str">
        <f>IF($C$7=0,"0",(E7*($C$7+1)))</f>
        <v>0</v>
      </c>
      <c r="G7" s="323" t="str">
        <f t="shared" ref="G7:AH7" si="4">IF($C$7=0,"0",(F7*($C$7+1)))</f>
        <v>0</v>
      </c>
      <c r="H7" s="323" t="str">
        <f t="shared" si="4"/>
        <v>0</v>
      </c>
      <c r="I7" s="323" t="str">
        <f t="shared" si="4"/>
        <v>0</v>
      </c>
      <c r="J7" s="323" t="str">
        <f t="shared" si="4"/>
        <v>0</v>
      </c>
      <c r="K7" s="323" t="str">
        <f t="shared" si="4"/>
        <v>0</v>
      </c>
      <c r="L7" s="323" t="str">
        <f t="shared" si="4"/>
        <v>0</v>
      </c>
      <c r="M7" s="323" t="str">
        <f t="shared" si="4"/>
        <v>0</v>
      </c>
      <c r="N7" s="323" t="str">
        <f t="shared" si="4"/>
        <v>0</v>
      </c>
      <c r="O7" s="323" t="str">
        <f t="shared" si="4"/>
        <v>0</v>
      </c>
      <c r="P7" s="323" t="str">
        <f t="shared" si="4"/>
        <v>0</v>
      </c>
      <c r="Q7" s="323" t="str">
        <f t="shared" si="4"/>
        <v>0</v>
      </c>
      <c r="R7" s="323" t="str">
        <f t="shared" si="4"/>
        <v>0</v>
      </c>
      <c r="S7" s="323" t="str">
        <f t="shared" si="4"/>
        <v>0</v>
      </c>
      <c r="T7" s="323" t="str">
        <f t="shared" si="4"/>
        <v>0</v>
      </c>
      <c r="U7" s="323" t="str">
        <f t="shared" si="4"/>
        <v>0</v>
      </c>
      <c r="V7" s="323" t="str">
        <f t="shared" si="4"/>
        <v>0</v>
      </c>
      <c r="W7" s="323" t="str">
        <f t="shared" si="4"/>
        <v>0</v>
      </c>
      <c r="X7" s="323" t="str">
        <f t="shared" si="4"/>
        <v>0</v>
      </c>
      <c r="Y7" s="323" t="str">
        <f t="shared" si="4"/>
        <v>0</v>
      </c>
      <c r="Z7" s="323" t="str">
        <f t="shared" si="4"/>
        <v>0</v>
      </c>
      <c r="AA7" s="323" t="str">
        <f t="shared" si="4"/>
        <v>0</v>
      </c>
      <c r="AB7" s="323" t="str">
        <f t="shared" si="4"/>
        <v>0</v>
      </c>
      <c r="AC7" s="323" t="str">
        <f t="shared" si="4"/>
        <v>0</v>
      </c>
      <c r="AD7" s="323" t="str">
        <f t="shared" si="4"/>
        <v>0</v>
      </c>
      <c r="AE7" s="323" t="str">
        <f t="shared" si="4"/>
        <v>0</v>
      </c>
      <c r="AF7" s="323" t="str">
        <f t="shared" si="4"/>
        <v>0</v>
      </c>
      <c r="AG7" s="323" t="str">
        <f t="shared" si="4"/>
        <v>0</v>
      </c>
      <c r="AH7" s="323" t="str">
        <f t="shared" si="4"/>
        <v>0</v>
      </c>
    </row>
    <row r="8" spans="1:34" ht="15" thickBot="1" x14ac:dyDescent="0.35">
      <c r="A8" s="264" t="s">
        <v>168</v>
      </c>
      <c r="B8" s="265"/>
      <c r="C8" s="404">
        <v>0</v>
      </c>
      <c r="D8" s="405"/>
      <c r="E8" s="313">
        <v>0</v>
      </c>
      <c r="F8" s="324" t="str">
        <f>IF($C$8=0,"0",(E8*($C$8+1)))</f>
        <v>0</v>
      </c>
      <c r="G8" s="324" t="str">
        <f t="shared" ref="G8:AH8" si="5">IF($C$8=0,"0",(F8*($C$8+1)))</f>
        <v>0</v>
      </c>
      <c r="H8" s="324" t="str">
        <f t="shared" si="5"/>
        <v>0</v>
      </c>
      <c r="I8" s="324" t="str">
        <f t="shared" si="5"/>
        <v>0</v>
      </c>
      <c r="J8" s="324" t="str">
        <f t="shared" si="5"/>
        <v>0</v>
      </c>
      <c r="K8" s="324" t="str">
        <f t="shared" si="5"/>
        <v>0</v>
      </c>
      <c r="L8" s="324" t="str">
        <f t="shared" si="5"/>
        <v>0</v>
      </c>
      <c r="M8" s="324" t="str">
        <f t="shared" si="5"/>
        <v>0</v>
      </c>
      <c r="N8" s="324" t="str">
        <f t="shared" si="5"/>
        <v>0</v>
      </c>
      <c r="O8" s="324" t="str">
        <f t="shared" si="5"/>
        <v>0</v>
      </c>
      <c r="P8" s="324" t="str">
        <f t="shared" si="5"/>
        <v>0</v>
      </c>
      <c r="Q8" s="324" t="str">
        <f t="shared" si="5"/>
        <v>0</v>
      </c>
      <c r="R8" s="324" t="str">
        <f t="shared" si="5"/>
        <v>0</v>
      </c>
      <c r="S8" s="324" t="str">
        <f t="shared" si="5"/>
        <v>0</v>
      </c>
      <c r="T8" s="324" t="str">
        <f t="shared" si="5"/>
        <v>0</v>
      </c>
      <c r="U8" s="324" t="str">
        <f t="shared" si="5"/>
        <v>0</v>
      </c>
      <c r="V8" s="324" t="str">
        <f t="shared" si="5"/>
        <v>0</v>
      </c>
      <c r="W8" s="324" t="str">
        <f t="shared" si="5"/>
        <v>0</v>
      </c>
      <c r="X8" s="324" t="str">
        <f t="shared" si="5"/>
        <v>0</v>
      </c>
      <c r="Y8" s="324" t="str">
        <f t="shared" si="5"/>
        <v>0</v>
      </c>
      <c r="Z8" s="324" t="str">
        <f t="shared" si="5"/>
        <v>0</v>
      </c>
      <c r="AA8" s="324" t="str">
        <f t="shared" si="5"/>
        <v>0</v>
      </c>
      <c r="AB8" s="324" t="str">
        <f t="shared" si="5"/>
        <v>0</v>
      </c>
      <c r="AC8" s="324" t="str">
        <f t="shared" si="5"/>
        <v>0</v>
      </c>
      <c r="AD8" s="324" t="str">
        <f t="shared" si="5"/>
        <v>0</v>
      </c>
      <c r="AE8" s="324" t="str">
        <f t="shared" si="5"/>
        <v>0</v>
      </c>
      <c r="AF8" s="324" t="str">
        <f t="shared" si="5"/>
        <v>0</v>
      </c>
      <c r="AG8" s="324" t="str">
        <f t="shared" si="5"/>
        <v>0</v>
      </c>
      <c r="AH8" s="324" t="str">
        <f t="shared" si="5"/>
        <v>0</v>
      </c>
    </row>
    <row r="9" spans="1:34" ht="15" thickTop="1" x14ac:dyDescent="0.3">
      <c r="A9" s="266" t="s">
        <v>169</v>
      </c>
      <c r="B9" s="266"/>
      <c r="C9" s="406"/>
      <c r="D9" s="407"/>
      <c r="E9" s="267">
        <f>SUM(E6:E8)</f>
        <v>0</v>
      </c>
      <c r="F9" s="267">
        <f t="shared" ref="F9:R9" si="6">SUM(F6:F8)</f>
        <v>0</v>
      </c>
      <c r="G9" s="267">
        <f>SUM(G6:G8)</f>
        <v>0</v>
      </c>
      <c r="H9" s="267">
        <f t="shared" si="6"/>
        <v>0</v>
      </c>
      <c r="I9" s="267">
        <f t="shared" si="6"/>
        <v>0</v>
      </c>
      <c r="J9" s="267">
        <f t="shared" si="6"/>
        <v>0</v>
      </c>
      <c r="K9" s="267">
        <f t="shared" si="6"/>
        <v>0</v>
      </c>
      <c r="L9" s="267">
        <f t="shared" si="6"/>
        <v>0</v>
      </c>
      <c r="M9" s="267">
        <f t="shared" si="6"/>
        <v>0</v>
      </c>
      <c r="N9" s="267">
        <f t="shared" si="6"/>
        <v>0</v>
      </c>
      <c r="O9" s="267">
        <f t="shared" si="6"/>
        <v>0</v>
      </c>
      <c r="P9" s="267">
        <f t="shared" si="6"/>
        <v>0</v>
      </c>
      <c r="Q9" s="267">
        <f t="shared" si="6"/>
        <v>0</v>
      </c>
      <c r="R9" s="267">
        <f t="shared" si="6"/>
        <v>0</v>
      </c>
      <c r="S9" s="267">
        <f>SUM(S6:S8)</f>
        <v>0</v>
      </c>
      <c r="T9" s="267">
        <f t="shared" ref="T9:AH9" si="7">SUM(T6:T8)</f>
        <v>0</v>
      </c>
      <c r="U9" s="267">
        <f t="shared" si="7"/>
        <v>0</v>
      </c>
      <c r="V9" s="267">
        <f t="shared" si="7"/>
        <v>0</v>
      </c>
      <c r="W9" s="267">
        <f t="shared" si="7"/>
        <v>0</v>
      </c>
      <c r="X9" s="267">
        <f t="shared" si="7"/>
        <v>0</v>
      </c>
      <c r="Y9" s="267">
        <f t="shared" si="7"/>
        <v>0</v>
      </c>
      <c r="Z9" s="267">
        <f t="shared" si="7"/>
        <v>0</v>
      </c>
      <c r="AA9" s="267">
        <f t="shared" si="7"/>
        <v>0</v>
      </c>
      <c r="AB9" s="267">
        <f t="shared" si="7"/>
        <v>0</v>
      </c>
      <c r="AC9" s="267">
        <f t="shared" si="7"/>
        <v>0</v>
      </c>
      <c r="AD9" s="267">
        <f t="shared" si="7"/>
        <v>0</v>
      </c>
      <c r="AE9" s="267">
        <f t="shared" si="7"/>
        <v>0</v>
      </c>
      <c r="AF9" s="267">
        <f t="shared" si="7"/>
        <v>0</v>
      </c>
      <c r="AG9" s="267">
        <f t="shared" si="7"/>
        <v>0</v>
      </c>
      <c r="AH9" s="267">
        <f t="shared" si="7"/>
        <v>0</v>
      </c>
    </row>
    <row r="10" spans="1:34" x14ac:dyDescent="0.3">
      <c r="A10" s="250"/>
      <c r="B10" s="250"/>
      <c r="C10" s="408"/>
      <c r="D10" s="408"/>
      <c r="E10" s="268"/>
      <c r="F10" s="268"/>
      <c r="G10" s="268"/>
      <c r="H10" s="268"/>
      <c r="I10" s="268"/>
      <c r="J10" s="268"/>
      <c r="K10" s="268"/>
      <c r="L10" s="269"/>
      <c r="M10" s="269"/>
      <c r="N10" s="269"/>
      <c r="O10" s="269"/>
      <c r="P10" s="269"/>
      <c r="Q10" s="269"/>
      <c r="R10" s="269"/>
      <c r="S10" s="269"/>
      <c r="T10" s="268"/>
      <c r="U10" s="268"/>
      <c r="V10" s="268"/>
      <c r="W10" s="268"/>
      <c r="X10" s="270"/>
    </row>
    <row r="11" spans="1:34" x14ac:dyDescent="0.3">
      <c r="A11" s="271" t="s">
        <v>170</v>
      </c>
      <c r="B11" s="271"/>
      <c r="C11" s="409"/>
      <c r="D11" s="409"/>
      <c r="E11" s="268"/>
      <c r="F11" s="268"/>
      <c r="G11" s="268"/>
      <c r="H11" s="268"/>
      <c r="I11" s="268"/>
      <c r="J11" s="268"/>
      <c r="K11" s="268"/>
      <c r="L11" s="268"/>
      <c r="M11" s="268"/>
      <c r="N11" s="268"/>
      <c r="O11" s="268"/>
      <c r="P11" s="268"/>
      <c r="Q11" s="268"/>
      <c r="R11" s="268"/>
      <c r="S11" s="268"/>
      <c r="T11" s="268"/>
      <c r="U11" s="268"/>
      <c r="V11" s="268"/>
      <c r="W11" s="268"/>
      <c r="X11" s="270"/>
    </row>
    <row r="12" spans="1:34" ht="28.95" customHeight="1" x14ac:dyDescent="0.3">
      <c r="A12" s="257" t="s">
        <v>478</v>
      </c>
      <c r="B12" s="272"/>
      <c r="C12" s="396" t="s">
        <v>164</v>
      </c>
      <c r="D12" s="397"/>
      <c r="E12" s="259">
        <v>1</v>
      </c>
      <c r="F12" s="259">
        <v>2</v>
      </c>
      <c r="G12" s="259">
        <v>3</v>
      </c>
      <c r="H12" s="259">
        <v>4</v>
      </c>
      <c r="I12" s="259">
        <v>5</v>
      </c>
      <c r="J12" s="259">
        <v>6</v>
      </c>
      <c r="K12" s="259">
        <v>7</v>
      </c>
      <c r="L12" s="259">
        <v>8</v>
      </c>
      <c r="M12" s="259">
        <v>9</v>
      </c>
      <c r="N12" s="259">
        <v>10</v>
      </c>
      <c r="O12" s="259">
        <v>11</v>
      </c>
      <c r="P12" s="259">
        <v>12</v>
      </c>
      <c r="Q12" s="259">
        <v>13</v>
      </c>
      <c r="R12" s="259">
        <v>14</v>
      </c>
      <c r="S12" s="259">
        <v>15</v>
      </c>
      <c r="T12" s="259">
        <v>16</v>
      </c>
      <c r="U12" s="259">
        <v>17</v>
      </c>
      <c r="V12" s="259">
        <v>18</v>
      </c>
      <c r="W12" s="259">
        <v>19</v>
      </c>
      <c r="X12" s="259">
        <v>20</v>
      </c>
      <c r="Y12" s="259">
        <v>21</v>
      </c>
      <c r="Z12" s="259">
        <v>22</v>
      </c>
      <c r="AA12" s="259">
        <v>23</v>
      </c>
      <c r="AB12" s="259">
        <v>24</v>
      </c>
      <c r="AC12" s="259">
        <v>25</v>
      </c>
      <c r="AD12" s="259">
        <v>26</v>
      </c>
      <c r="AE12" s="259">
        <v>27</v>
      </c>
      <c r="AF12" s="259">
        <v>28</v>
      </c>
      <c r="AG12" s="259">
        <v>29</v>
      </c>
      <c r="AH12" s="259">
        <v>30</v>
      </c>
    </row>
    <row r="13" spans="1:34" x14ac:dyDescent="0.3">
      <c r="A13" s="250" t="s">
        <v>172</v>
      </c>
      <c r="B13" s="250"/>
      <c r="C13" s="393">
        <v>0</v>
      </c>
      <c r="D13" s="394"/>
      <c r="E13" s="314">
        <v>0</v>
      </c>
      <c r="F13" s="321" t="str">
        <f>IF($C$13=0,"0",(E13*($C$13+1)))</f>
        <v>0</v>
      </c>
      <c r="G13" s="321" t="str">
        <f t="shared" ref="G13:AH13" si="8">IF($C$13=0,"0",(F13*($C$13+1)))</f>
        <v>0</v>
      </c>
      <c r="H13" s="321" t="str">
        <f t="shared" si="8"/>
        <v>0</v>
      </c>
      <c r="I13" s="321" t="str">
        <f t="shared" si="8"/>
        <v>0</v>
      </c>
      <c r="J13" s="321" t="str">
        <f t="shared" si="8"/>
        <v>0</v>
      </c>
      <c r="K13" s="321" t="str">
        <f t="shared" si="8"/>
        <v>0</v>
      </c>
      <c r="L13" s="321" t="str">
        <f t="shared" si="8"/>
        <v>0</v>
      </c>
      <c r="M13" s="321" t="str">
        <f t="shared" si="8"/>
        <v>0</v>
      </c>
      <c r="N13" s="321" t="str">
        <f t="shared" si="8"/>
        <v>0</v>
      </c>
      <c r="O13" s="321" t="str">
        <f t="shared" si="8"/>
        <v>0</v>
      </c>
      <c r="P13" s="321" t="str">
        <f t="shared" si="8"/>
        <v>0</v>
      </c>
      <c r="Q13" s="321" t="str">
        <f t="shared" si="8"/>
        <v>0</v>
      </c>
      <c r="R13" s="321" t="str">
        <f t="shared" si="8"/>
        <v>0</v>
      </c>
      <c r="S13" s="321" t="str">
        <f t="shared" si="8"/>
        <v>0</v>
      </c>
      <c r="T13" s="321" t="str">
        <f t="shared" si="8"/>
        <v>0</v>
      </c>
      <c r="U13" s="321" t="str">
        <f t="shared" si="8"/>
        <v>0</v>
      </c>
      <c r="V13" s="321" t="str">
        <f t="shared" si="8"/>
        <v>0</v>
      </c>
      <c r="W13" s="321" t="str">
        <f t="shared" si="8"/>
        <v>0</v>
      </c>
      <c r="X13" s="321" t="str">
        <f t="shared" si="8"/>
        <v>0</v>
      </c>
      <c r="Y13" s="321" t="str">
        <f t="shared" si="8"/>
        <v>0</v>
      </c>
      <c r="Z13" s="321" t="str">
        <f t="shared" si="8"/>
        <v>0</v>
      </c>
      <c r="AA13" s="321" t="str">
        <f t="shared" si="8"/>
        <v>0</v>
      </c>
      <c r="AB13" s="321" t="str">
        <f t="shared" si="8"/>
        <v>0</v>
      </c>
      <c r="AC13" s="321" t="str">
        <f t="shared" si="8"/>
        <v>0</v>
      </c>
      <c r="AD13" s="321" t="str">
        <f t="shared" si="8"/>
        <v>0</v>
      </c>
      <c r="AE13" s="321" t="str">
        <f t="shared" si="8"/>
        <v>0</v>
      </c>
      <c r="AF13" s="321" t="str">
        <f t="shared" si="8"/>
        <v>0</v>
      </c>
      <c r="AG13" s="321" t="str">
        <f t="shared" si="8"/>
        <v>0</v>
      </c>
      <c r="AH13" s="321" t="str">
        <f t="shared" si="8"/>
        <v>0</v>
      </c>
    </row>
    <row r="14" spans="1:34" x14ac:dyDescent="0.3">
      <c r="A14" s="250" t="s">
        <v>173</v>
      </c>
      <c r="B14" s="250"/>
      <c r="C14" s="398">
        <v>0</v>
      </c>
      <c r="D14" s="399"/>
      <c r="E14" s="315">
        <v>0</v>
      </c>
      <c r="F14" s="323" t="str">
        <f>IF($C$14=0,"0",(E14*($C$14+1)))</f>
        <v>0</v>
      </c>
      <c r="G14" s="323" t="str">
        <f t="shared" ref="G14:AH14" si="9">IF($C$14=0,"0",(F14*($C$14+1)))</f>
        <v>0</v>
      </c>
      <c r="H14" s="323" t="str">
        <f t="shared" si="9"/>
        <v>0</v>
      </c>
      <c r="I14" s="323" t="str">
        <f t="shared" si="9"/>
        <v>0</v>
      </c>
      <c r="J14" s="323" t="str">
        <f t="shared" si="9"/>
        <v>0</v>
      </c>
      <c r="K14" s="323" t="str">
        <f t="shared" si="9"/>
        <v>0</v>
      </c>
      <c r="L14" s="323" t="str">
        <f t="shared" si="9"/>
        <v>0</v>
      </c>
      <c r="M14" s="323" t="str">
        <f t="shared" si="9"/>
        <v>0</v>
      </c>
      <c r="N14" s="323" t="str">
        <f t="shared" si="9"/>
        <v>0</v>
      </c>
      <c r="O14" s="323" t="str">
        <f t="shared" si="9"/>
        <v>0</v>
      </c>
      <c r="P14" s="323" t="str">
        <f t="shared" si="9"/>
        <v>0</v>
      </c>
      <c r="Q14" s="323" t="str">
        <f t="shared" si="9"/>
        <v>0</v>
      </c>
      <c r="R14" s="323" t="str">
        <f t="shared" si="9"/>
        <v>0</v>
      </c>
      <c r="S14" s="323" t="str">
        <f t="shared" si="9"/>
        <v>0</v>
      </c>
      <c r="T14" s="323" t="str">
        <f t="shared" si="9"/>
        <v>0</v>
      </c>
      <c r="U14" s="323" t="str">
        <f t="shared" si="9"/>
        <v>0</v>
      </c>
      <c r="V14" s="323" t="str">
        <f t="shared" si="9"/>
        <v>0</v>
      </c>
      <c r="W14" s="323" t="str">
        <f t="shared" si="9"/>
        <v>0</v>
      </c>
      <c r="X14" s="323" t="str">
        <f t="shared" si="9"/>
        <v>0</v>
      </c>
      <c r="Y14" s="323" t="str">
        <f t="shared" si="9"/>
        <v>0</v>
      </c>
      <c r="Z14" s="323" t="str">
        <f t="shared" si="9"/>
        <v>0</v>
      </c>
      <c r="AA14" s="323" t="str">
        <f t="shared" si="9"/>
        <v>0</v>
      </c>
      <c r="AB14" s="323" t="str">
        <f t="shared" si="9"/>
        <v>0</v>
      </c>
      <c r="AC14" s="323" t="str">
        <f t="shared" si="9"/>
        <v>0</v>
      </c>
      <c r="AD14" s="323" t="str">
        <f t="shared" si="9"/>
        <v>0</v>
      </c>
      <c r="AE14" s="323" t="str">
        <f t="shared" si="9"/>
        <v>0</v>
      </c>
      <c r="AF14" s="323" t="str">
        <f t="shared" si="9"/>
        <v>0</v>
      </c>
      <c r="AG14" s="323" t="str">
        <f t="shared" si="9"/>
        <v>0</v>
      </c>
      <c r="AH14" s="323" t="str">
        <f t="shared" si="9"/>
        <v>0</v>
      </c>
    </row>
    <row r="15" spans="1:34" x14ac:dyDescent="0.3">
      <c r="A15" s="250" t="s">
        <v>174</v>
      </c>
      <c r="B15" s="250"/>
      <c r="C15" s="398">
        <v>0</v>
      </c>
      <c r="D15" s="399"/>
      <c r="E15" s="315">
        <v>0</v>
      </c>
      <c r="F15" s="323" t="str">
        <f>IF($C$15=0,"0",(E15*($C$15+1)))</f>
        <v>0</v>
      </c>
      <c r="G15" s="323" t="str">
        <f t="shared" ref="G15:AH15" si="10">IF($C$15=0,"0",(F15*($C$15+1)))</f>
        <v>0</v>
      </c>
      <c r="H15" s="323" t="str">
        <f t="shared" si="10"/>
        <v>0</v>
      </c>
      <c r="I15" s="323" t="str">
        <f t="shared" si="10"/>
        <v>0</v>
      </c>
      <c r="J15" s="323" t="str">
        <f t="shared" si="10"/>
        <v>0</v>
      </c>
      <c r="K15" s="323" t="str">
        <f t="shared" si="10"/>
        <v>0</v>
      </c>
      <c r="L15" s="323" t="str">
        <f t="shared" si="10"/>
        <v>0</v>
      </c>
      <c r="M15" s="323" t="str">
        <f t="shared" si="10"/>
        <v>0</v>
      </c>
      <c r="N15" s="323" t="str">
        <f t="shared" si="10"/>
        <v>0</v>
      </c>
      <c r="O15" s="323" t="str">
        <f t="shared" si="10"/>
        <v>0</v>
      </c>
      <c r="P15" s="323" t="str">
        <f t="shared" si="10"/>
        <v>0</v>
      </c>
      <c r="Q15" s="323" t="str">
        <f t="shared" si="10"/>
        <v>0</v>
      </c>
      <c r="R15" s="323" t="str">
        <f t="shared" si="10"/>
        <v>0</v>
      </c>
      <c r="S15" s="323" t="str">
        <f t="shared" si="10"/>
        <v>0</v>
      </c>
      <c r="T15" s="323" t="str">
        <f t="shared" si="10"/>
        <v>0</v>
      </c>
      <c r="U15" s="323" t="str">
        <f t="shared" si="10"/>
        <v>0</v>
      </c>
      <c r="V15" s="323" t="str">
        <f t="shared" si="10"/>
        <v>0</v>
      </c>
      <c r="W15" s="323" t="str">
        <f t="shared" si="10"/>
        <v>0</v>
      </c>
      <c r="X15" s="323" t="str">
        <f t="shared" si="10"/>
        <v>0</v>
      </c>
      <c r="Y15" s="323" t="str">
        <f t="shared" si="10"/>
        <v>0</v>
      </c>
      <c r="Z15" s="323" t="str">
        <f t="shared" si="10"/>
        <v>0</v>
      </c>
      <c r="AA15" s="323" t="str">
        <f t="shared" si="10"/>
        <v>0</v>
      </c>
      <c r="AB15" s="323" t="str">
        <f t="shared" si="10"/>
        <v>0</v>
      </c>
      <c r="AC15" s="323" t="str">
        <f t="shared" si="10"/>
        <v>0</v>
      </c>
      <c r="AD15" s="323" t="str">
        <f t="shared" si="10"/>
        <v>0</v>
      </c>
      <c r="AE15" s="323" t="str">
        <f t="shared" si="10"/>
        <v>0</v>
      </c>
      <c r="AF15" s="323" t="str">
        <f t="shared" si="10"/>
        <v>0</v>
      </c>
      <c r="AG15" s="323" t="str">
        <f t="shared" si="10"/>
        <v>0</v>
      </c>
      <c r="AH15" s="323" t="str">
        <f t="shared" si="10"/>
        <v>0</v>
      </c>
    </row>
    <row r="16" spans="1:34" x14ac:dyDescent="0.3">
      <c r="A16" s="250" t="s">
        <v>175</v>
      </c>
      <c r="B16" s="250"/>
      <c r="C16" s="398">
        <v>0</v>
      </c>
      <c r="D16" s="399"/>
      <c r="E16" s="315">
        <v>0</v>
      </c>
      <c r="F16" s="323" t="str">
        <f>IF($C$16=0,"0",(E16*($C$16+1)))</f>
        <v>0</v>
      </c>
      <c r="G16" s="323" t="str">
        <f t="shared" ref="G16:AH16" si="11">IF($C$16=0,"0",(F16*($C$16+1)))</f>
        <v>0</v>
      </c>
      <c r="H16" s="323" t="str">
        <f t="shared" si="11"/>
        <v>0</v>
      </c>
      <c r="I16" s="323" t="str">
        <f t="shared" si="11"/>
        <v>0</v>
      </c>
      <c r="J16" s="323" t="str">
        <f t="shared" si="11"/>
        <v>0</v>
      </c>
      <c r="K16" s="323" t="str">
        <f t="shared" si="11"/>
        <v>0</v>
      </c>
      <c r="L16" s="323" t="str">
        <f t="shared" si="11"/>
        <v>0</v>
      </c>
      <c r="M16" s="323" t="str">
        <f t="shared" si="11"/>
        <v>0</v>
      </c>
      <c r="N16" s="323" t="str">
        <f t="shared" si="11"/>
        <v>0</v>
      </c>
      <c r="O16" s="323" t="str">
        <f t="shared" si="11"/>
        <v>0</v>
      </c>
      <c r="P16" s="323" t="str">
        <f t="shared" si="11"/>
        <v>0</v>
      </c>
      <c r="Q16" s="323" t="str">
        <f t="shared" si="11"/>
        <v>0</v>
      </c>
      <c r="R16" s="323" t="str">
        <f t="shared" si="11"/>
        <v>0</v>
      </c>
      <c r="S16" s="323" t="str">
        <f t="shared" si="11"/>
        <v>0</v>
      </c>
      <c r="T16" s="323" t="str">
        <f t="shared" si="11"/>
        <v>0</v>
      </c>
      <c r="U16" s="323" t="str">
        <f t="shared" si="11"/>
        <v>0</v>
      </c>
      <c r="V16" s="323" t="str">
        <f t="shared" si="11"/>
        <v>0</v>
      </c>
      <c r="W16" s="323" t="str">
        <f t="shared" si="11"/>
        <v>0</v>
      </c>
      <c r="X16" s="323" t="str">
        <f t="shared" si="11"/>
        <v>0</v>
      </c>
      <c r="Y16" s="323" t="str">
        <f t="shared" si="11"/>
        <v>0</v>
      </c>
      <c r="Z16" s="323" t="str">
        <f t="shared" si="11"/>
        <v>0</v>
      </c>
      <c r="AA16" s="323" t="str">
        <f t="shared" si="11"/>
        <v>0</v>
      </c>
      <c r="AB16" s="323" t="str">
        <f t="shared" si="11"/>
        <v>0</v>
      </c>
      <c r="AC16" s="323" t="str">
        <f t="shared" si="11"/>
        <v>0</v>
      </c>
      <c r="AD16" s="323" t="str">
        <f t="shared" si="11"/>
        <v>0</v>
      </c>
      <c r="AE16" s="323" t="str">
        <f t="shared" si="11"/>
        <v>0</v>
      </c>
      <c r="AF16" s="323" t="str">
        <f t="shared" si="11"/>
        <v>0</v>
      </c>
      <c r="AG16" s="323" t="str">
        <f t="shared" si="11"/>
        <v>0</v>
      </c>
      <c r="AH16" s="323" t="str">
        <f t="shared" si="11"/>
        <v>0</v>
      </c>
    </row>
    <row r="17" spans="1:34" x14ac:dyDescent="0.3">
      <c r="A17" s="250" t="s">
        <v>176</v>
      </c>
      <c r="B17" s="250"/>
      <c r="C17" s="398">
        <v>0</v>
      </c>
      <c r="D17" s="399"/>
      <c r="E17" s="315">
        <v>0</v>
      </c>
      <c r="F17" s="323" t="str">
        <f>IF($C$17=0,"0",(E17*($C$17+1)))</f>
        <v>0</v>
      </c>
      <c r="G17" s="323" t="str">
        <f t="shared" ref="G17:AH17" si="12">IF($C$17=0,"0",(F17*($C$17+1)))</f>
        <v>0</v>
      </c>
      <c r="H17" s="323" t="str">
        <f t="shared" si="12"/>
        <v>0</v>
      </c>
      <c r="I17" s="323" t="str">
        <f t="shared" si="12"/>
        <v>0</v>
      </c>
      <c r="J17" s="323" t="str">
        <f t="shared" si="12"/>
        <v>0</v>
      </c>
      <c r="K17" s="323" t="str">
        <f t="shared" si="12"/>
        <v>0</v>
      </c>
      <c r="L17" s="323" t="str">
        <f t="shared" si="12"/>
        <v>0</v>
      </c>
      <c r="M17" s="323" t="str">
        <f t="shared" si="12"/>
        <v>0</v>
      </c>
      <c r="N17" s="323" t="str">
        <f t="shared" si="12"/>
        <v>0</v>
      </c>
      <c r="O17" s="323" t="str">
        <f t="shared" si="12"/>
        <v>0</v>
      </c>
      <c r="P17" s="323" t="str">
        <f t="shared" si="12"/>
        <v>0</v>
      </c>
      <c r="Q17" s="323" t="str">
        <f t="shared" si="12"/>
        <v>0</v>
      </c>
      <c r="R17" s="323" t="str">
        <f t="shared" si="12"/>
        <v>0</v>
      </c>
      <c r="S17" s="323" t="str">
        <f t="shared" si="12"/>
        <v>0</v>
      </c>
      <c r="T17" s="323" t="str">
        <f t="shared" si="12"/>
        <v>0</v>
      </c>
      <c r="U17" s="323" t="str">
        <f t="shared" si="12"/>
        <v>0</v>
      </c>
      <c r="V17" s="323" t="str">
        <f t="shared" si="12"/>
        <v>0</v>
      </c>
      <c r="W17" s="323" t="str">
        <f t="shared" si="12"/>
        <v>0</v>
      </c>
      <c r="X17" s="323" t="str">
        <f t="shared" si="12"/>
        <v>0</v>
      </c>
      <c r="Y17" s="323" t="str">
        <f t="shared" si="12"/>
        <v>0</v>
      </c>
      <c r="Z17" s="323" t="str">
        <f t="shared" si="12"/>
        <v>0</v>
      </c>
      <c r="AA17" s="323" t="str">
        <f t="shared" si="12"/>
        <v>0</v>
      </c>
      <c r="AB17" s="323" t="str">
        <f t="shared" si="12"/>
        <v>0</v>
      </c>
      <c r="AC17" s="323" t="str">
        <f t="shared" si="12"/>
        <v>0</v>
      </c>
      <c r="AD17" s="323" t="str">
        <f t="shared" si="12"/>
        <v>0</v>
      </c>
      <c r="AE17" s="323" t="str">
        <f t="shared" si="12"/>
        <v>0</v>
      </c>
      <c r="AF17" s="323" t="str">
        <f t="shared" si="12"/>
        <v>0</v>
      </c>
      <c r="AG17" s="323" t="str">
        <f t="shared" si="12"/>
        <v>0</v>
      </c>
      <c r="AH17" s="323" t="str">
        <f t="shared" si="12"/>
        <v>0</v>
      </c>
    </row>
    <row r="18" spans="1:34" x14ac:dyDescent="0.3">
      <c r="A18" s="250" t="s">
        <v>177</v>
      </c>
      <c r="B18" s="250"/>
      <c r="C18" s="398">
        <v>0</v>
      </c>
      <c r="D18" s="399"/>
      <c r="E18" s="315">
        <v>0</v>
      </c>
      <c r="F18" s="323" t="str">
        <f>IF($C$18=0,"0",(E18*($C$18+1)))</f>
        <v>0</v>
      </c>
      <c r="G18" s="323" t="str">
        <f t="shared" ref="G18:AH18" si="13">IF($C$18=0,"0",(F18*($C$18+1)))</f>
        <v>0</v>
      </c>
      <c r="H18" s="323" t="str">
        <f t="shared" si="13"/>
        <v>0</v>
      </c>
      <c r="I18" s="323" t="str">
        <f t="shared" si="13"/>
        <v>0</v>
      </c>
      <c r="J18" s="323" t="str">
        <f t="shared" si="13"/>
        <v>0</v>
      </c>
      <c r="K18" s="323" t="str">
        <f t="shared" si="13"/>
        <v>0</v>
      </c>
      <c r="L18" s="323" t="str">
        <f t="shared" si="13"/>
        <v>0</v>
      </c>
      <c r="M18" s="323" t="str">
        <f t="shared" si="13"/>
        <v>0</v>
      </c>
      <c r="N18" s="323" t="str">
        <f t="shared" si="13"/>
        <v>0</v>
      </c>
      <c r="O18" s="323" t="str">
        <f t="shared" si="13"/>
        <v>0</v>
      </c>
      <c r="P18" s="323" t="str">
        <f t="shared" si="13"/>
        <v>0</v>
      </c>
      <c r="Q18" s="323" t="str">
        <f t="shared" si="13"/>
        <v>0</v>
      </c>
      <c r="R18" s="323" t="str">
        <f t="shared" si="13"/>
        <v>0</v>
      </c>
      <c r="S18" s="323" t="str">
        <f t="shared" si="13"/>
        <v>0</v>
      </c>
      <c r="T18" s="323" t="str">
        <f t="shared" si="13"/>
        <v>0</v>
      </c>
      <c r="U18" s="323" t="str">
        <f t="shared" si="13"/>
        <v>0</v>
      </c>
      <c r="V18" s="323" t="str">
        <f t="shared" si="13"/>
        <v>0</v>
      </c>
      <c r="W18" s="323" t="str">
        <f t="shared" si="13"/>
        <v>0</v>
      </c>
      <c r="X18" s="323" t="str">
        <f t="shared" si="13"/>
        <v>0</v>
      </c>
      <c r="Y18" s="323" t="str">
        <f t="shared" si="13"/>
        <v>0</v>
      </c>
      <c r="Z18" s="323" t="str">
        <f t="shared" si="13"/>
        <v>0</v>
      </c>
      <c r="AA18" s="323" t="str">
        <f t="shared" si="13"/>
        <v>0</v>
      </c>
      <c r="AB18" s="323" t="str">
        <f t="shared" si="13"/>
        <v>0</v>
      </c>
      <c r="AC18" s="323" t="str">
        <f t="shared" si="13"/>
        <v>0</v>
      </c>
      <c r="AD18" s="323" t="str">
        <f t="shared" si="13"/>
        <v>0</v>
      </c>
      <c r="AE18" s="323" t="str">
        <f t="shared" si="13"/>
        <v>0</v>
      </c>
      <c r="AF18" s="323" t="str">
        <f t="shared" si="13"/>
        <v>0</v>
      </c>
      <c r="AG18" s="323" t="str">
        <f t="shared" si="13"/>
        <v>0</v>
      </c>
      <c r="AH18" s="323" t="str">
        <f t="shared" si="13"/>
        <v>0</v>
      </c>
    </row>
    <row r="19" spans="1:34" x14ac:dyDescent="0.3">
      <c r="A19" s="318" t="s">
        <v>178</v>
      </c>
      <c r="B19" s="319"/>
      <c r="C19" s="398">
        <v>0</v>
      </c>
      <c r="D19" s="399"/>
      <c r="E19" s="315">
        <v>0</v>
      </c>
      <c r="F19" s="323" t="str">
        <f>IF($C$19=0,"0",(E19*($C$19+1)))</f>
        <v>0</v>
      </c>
      <c r="G19" s="323" t="str">
        <f t="shared" ref="G19:AH19" si="14">IF($C$19=0,"0",(F19*($C$19+1)))</f>
        <v>0</v>
      </c>
      <c r="H19" s="323" t="str">
        <f t="shared" si="14"/>
        <v>0</v>
      </c>
      <c r="I19" s="323" t="str">
        <f t="shared" si="14"/>
        <v>0</v>
      </c>
      <c r="J19" s="323" t="str">
        <f t="shared" si="14"/>
        <v>0</v>
      </c>
      <c r="K19" s="323" t="str">
        <f t="shared" si="14"/>
        <v>0</v>
      </c>
      <c r="L19" s="323" t="str">
        <f t="shared" si="14"/>
        <v>0</v>
      </c>
      <c r="M19" s="323" t="str">
        <f t="shared" si="14"/>
        <v>0</v>
      </c>
      <c r="N19" s="323" t="str">
        <f t="shared" si="14"/>
        <v>0</v>
      </c>
      <c r="O19" s="323" t="str">
        <f t="shared" si="14"/>
        <v>0</v>
      </c>
      <c r="P19" s="323" t="str">
        <f t="shared" si="14"/>
        <v>0</v>
      </c>
      <c r="Q19" s="323" t="str">
        <f t="shared" si="14"/>
        <v>0</v>
      </c>
      <c r="R19" s="323" t="str">
        <f t="shared" si="14"/>
        <v>0</v>
      </c>
      <c r="S19" s="323" t="str">
        <f t="shared" si="14"/>
        <v>0</v>
      </c>
      <c r="T19" s="323" t="str">
        <f t="shared" si="14"/>
        <v>0</v>
      </c>
      <c r="U19" s="323" t="str">
        <f t="shared" si="14"/>
        <v>0</v>
      </c>
      <c r="V19" s="323" t="str">
        <f t="shared" si="14"/>
        <v>0</v>
      </c>
      <c r="W19" s="323" t="str">
        <f t="shared" si="14"/>
        <v>0</v>
      </c>
      <c r="X19" s="323" t="str">
        <f t="shared" si="14"/>
        <v>0</v>
      </c>
      <c r="Y19" s="323" t="str">
        <f t="shared" si="14"/>
        <v>0</v>
      </c>
      <c r="Z19" s="323" t="str">
        <f t="shared" si="14"/>
        <v>0</v>
      </c>
      <c r="AA19" s="323" t="str">
        <f t="shared" si="14"/>
        <v>0</v>
      </c>
      <c r="AB19" s="323" t="str">
        <f t="shared" si="14"/>
        <v>0</v>
      </c>
      <c r="AC19" s="323" t="str">
        <f t="shared" si="14"/>
        <v>0</v>
      </c>
      <c r="AD19" s="323" t="str">
        <f t="shared" si="14"/>
        <v>0</v>
      </c>
      <c r="AE19" s="323" t="str">
        <f t="shared" si="14"/>
        <v>0</v>
      </c>
      <c r="AF19" s="323" t="str">
        <f t="shared" si="14"/>
        <v>0</v>
      </c>
      <c r="AG19" s="323" t="str">
        <f t="shared" si="14"/>
        <v>0</v>
      </c>
      <c r="AH19" s="323" t="str">
        <f t="shared" si="14"/>
        <v>0</v>
      </c>
    </row>
    <row r="20" spans="1:34" x14ac:dyDescent="0.3">
      <c r="A20" s="318" t="s">
        <v>178</v>
      </c>
      <c r="B20" s="319"/>
      <c r="C20" s="398">
        <v>0</v>
      </c>
      <c r="D20" s="399"/>
      <c r="E20" s="315">
        <v>0</v>
      </c>
      <c r="F20" s="323" t="str">
        <f>IF($C$20=0,"0",(E20*($C$20+1)))</f>
        <v>0</v>
      </c>
      <c r="G20" s="323" t="str">
        <f t="shared" ref="G20:AH20" si="15">IF($C$20=0,"0",(F20*($C$20+1)))</f>
        <v>0</v>
      </c>
      <c r="H20" s="323" t="str">
        <f t="shared" si="15"/>
        <v>0</v>
      </c>
      <c r="I20" s="323" t="str">
        <f t="shared" si="15"/>
        <v>0</v>
      </c>
      <c r="J20" s="323" t="str">
        <f t="shared" si="15"/>
        <v>0</v>
      </c>
      <c r="K20" s="323" t="str">
        <f t="shared" si="15"/>
        <v>0</v>
      </c>
      <c r="L20" s="323" t="str">
        <f t="shared" si="15"/>
        <v>0</v>
      </c>
      <c r="M20" s="323" t="str">
        <f t="shared" si="15"/>
        <v>0</v>
      </c>
      <c r="N20" s="323" t="str">
        <f t="shared" si="15"/>
        <v>0</v>
      </c>
      <c r="O20" s="323" t="str">
        <f t="shared" si="15"/>
        <v>0</v>
      </c>
      <c r="P20" s="323" t="str">
        <f t="shared" si="15"/>
        <v>0</v>
      </c>
      <c r="Q20" s="323" t="str">
        <f t="shared" si="15"/>
        <v>0</v>
      </c>
      <c r="R20" s="323" t="str">
        <f t="shared" si="15"/>
        <v>0</v>
      </c>
      <c r="S20" s="323" t="str">
        <f t="shared" si="15"/>
        <v>0</v>
      </c>
      <c r="T20" s="323" t="str">
        <f t="shared" si="15"/>
        <v>0</v>
      </c>
      <c r="U20" s="323" t="str">
        <f t="shared" si="15"/>
        <v>0</v>
      </c>
      <c r="V20" s="323" t="str">
        <f t="shared" si="15"/>
        <v>0</v>
      </c>
      <c r="W20" s="323" t="str">
        <f t="shared" si="15"/>
        <v>0</v>
      </c>
      <c r="X20" s="323" t="str">
        <f t="shared" si="15"/>
        <v>0</v>
      </c>
      <c r="Y20" s="323" t="str">
        <f t="shared" si="15"/>
        <v>0</v>
      </c>
      <c r="Z20" s="323" t="str">
        <f t="shared" si="15"/>
        <v>0</v>
      </c>
      <c r="AA20" s="323" t="str">
        <f t="shared" si="15"/>
        <v>0</v>
      </c>
      <c r="AB20" s="323" t="str">
        <f t="shared" si="15"/>
        <v>0</v>
      </c>
      <c r="AC20" s="323" t="str">
        <f t="shared" si="15"/>
        <v>0</v>
      </c>
      <c r="AD20" s="323" t="str">
        <f t="shared" si="15"/>
        <v>0</v>
      </c>
      <c r="AE20" s="323" t="str">
        <f t="shared" si="15"/>
        <v>0</v>
      </c>
      <c r="AF20" s="323" t="str">
        <f t="shared" si="15"/>
        <v>0</v>
      </c>
      <c r="AG20" s="323" t="str">
        <f t="shared" si="15"/>
        <v>0</v>
      </c>
      <c r="AH20" s="323" t="str">
        <f t="shared" si="15"/>
        <v>0</v>
      </c>
    </row>
    <row r="21" spans="1:34" ht="15" thickBot="1" x14ac:dyDescent="0.35">
      <c r="A21" s="312" t="s">
        <v>178</v>
      </c>
      <c r="B21" s="320"/>
      <c r="C21" s="404">
        <v>0</v>
      </c>
      <c r="D21" s="405"/>
      <c r="E21" s="313">
        <v>0</v>
      </c>
      <c r="F21" s="324" t="str">
        <f>IF($C$21=0,"0",(E21*($C$21+1)))</f>
        <v>0</v>
      </c>
      <c r="G21" s="324" t="str">
        <f t="shared" ref="G21:AH21" si="16">IF($C$21=0,"0",(F21*($C$21+1)))</f>
        <v>0</v>
      </c>
      <c r="H21" s="324" t="str">
        <f t="shared" si="16"/>
        <v>0</v>
      </c>
      <c r="I21" s="324" t="str">
        <f t="shared" si="16"/>
        <v>0</v>
      </c>
      <c r="J21" s="324" t="str">
        <f t="shared" si="16"/>
        <v>0</v>
      </c>
      <c r="K21" s="324" t="str">
        <f t="shared" si="16"/>
        <v>0</v>
      </c>
      <c r="L21" s="324" t="str">
        <f t="shared" si="16"/>
        <v>0</v>
      </c>
      <c r="M21" s="324" t="str">
        <f t="shared" si="16"/>
        <v>0</v>
      </c>
      <c r="N21" s="324" t="str">
        <f t="shared" si="16"/>
        <v>0</v>
      </c>
      <c r="O21" s="324" t="str">
        <f t="shared" si="16"/>
        <v>0</v>
      </c>
      <c r="P21" s="324" t="str">
        <f t="shared" si="16"/>
        <v>0</v>
      </c>
      <c r="Q21" s="324" t="str">
        <f t="shared" si="16"/>
        <v>0</v>
      </c>
      <c r="R21" s="324" t="str">
        <f t="shared" si="16"/>
        <v>0</v>
      </c>
      <c r="S21" s="324" t="str">
        <f t="shared" si="16"/>
        <v>0</v>
      </c>
      <c r="T21" s="324" t="str">
        <f t="shared" si="16"/>
        <v>0</v>
      </c>
      <c r="U21" s="324" t="str">
        <f t="shared" si="16"/>
        <v>0</v>
      </c>
      <c r="V21" s="324" t="str">
        <f t="shared" si="16"/>
        <v>0</v>
      </c>
      <c r="W21" s="324" t="str">
        <f t="shared" si="16"/>
        <v>0</v>
      </c>
      <c r="X21" s="324" t="str">
        <f t="shared" si="16"/>
        <v>0</v>
      </c>
      <c r="Y21" s="324" t="str">
        <f t="shared" si="16"/>
        <v>0</v>
      </c>
      <c r="Z21" s="324" t="str">
        <f t="shared" si="16"/>
        <v>0</v>
      </c>
      <c r="AA21" s="324" t="str">
        <f t="shared" si="16"/>
        <v>0</v>
      </c>
      <c r="AB21" s="324" t="str">
        <f t="shared" si="16"/>
        <v>0</v>
      </c>
      <c r="AC21" s="324" t="str">
        <f t="shared" si="16"/>
        <v>0</v>
      </c>
      <c r="AD21" s="324" t="str">
        <f t="shared" si="16"/>
        <v>0</v>
      </c>
      <c r="AE21" s="324" t="str">
        <f t="shared" si="16"/>
        <v>0</v>
      </c>
      <c r="AF21" s="324" t="str">
        <f t="shared" si="16"/>
        <v>0</v>
      </c>
      <c r="AG21" s="324" t="str">
        <f t="shared" si="16"/>
        <v>0</v>
      </c>
      <c r="AH21" s="324" t="str">
        <f t="shared" si="16"/>
        <v>0</v>
      </c>
    </row>
    <row r="22" spans="1:34" ht="15" thickTop="1" x14ac:dyDescent="0.3">
      <c r="A22" s="266" t="s">
        <v>179</v>
      </c>
      <c r="B22" s="266"/>
      <c r="C22" s="406"/>
      <c r="D22" s="410"/>
      <c r="E22" s="267">
        <f t="shared" ref="E22:AH22" si="17">SUM(E13:E21)</f>
        <v>0</v>
      </c>
      <c r="F22" s="267">
        <f t="shared" si="17"/>
        <v>0</v>
      </c>
      <c r="G22" s="267">
        <f t="shared" si="17"/>
        <v>0</v>
      </c>
      <c r="H22" s="267">
        <f t="shared" si="17"/>
        <v>0</v>
      </c>
      <c r="I22" s="267">
        <f t="shared" si="17"/>
        <v>0</v>
      </c>
      <c r="J22" s="267">
        <f t="shared" si="17"/>
        <v>0</v>
      </c>
      <c r="K22" s="267">
        <f t="shared" si="17"/>
        <v>0</v>
      </c>
      <c r="L22" s="267">
        <f t="shared" si="17"/>
        <v>0</v>
      </c>
      <c r="M22" s="267">
        <f t="shared" si="17"/>
        <v>0</v>
      </c>
      <c r="N22" s="267">
        <f t="shared" si="17"/>
        <v>0</v>
      </c>
      <c r="O22" s="267">
        <f t="shared" si="17"/>
        <v>0</v>
      </c>
      <c r="P22" s="267">
        <f t="shared" si="17"/>
        <v>0</v>
      </c>
      <c r="Q22" s="267">
        <f t="shared" si="17"/>
        <v>0</v>
      </c>
      <c r="R22" s="267">
        <f t="shared" si="17"/>
        <v>0</v>
      </c>
      <c r="S22" s="267">
        <f t="shared" si="17"/>
        <v>0</v>
      </c>
      <c r="T22" s="267">
        <f t="shared" si="17"/>
        <v>0</v>
      </c>
      <c r="U22" s="267">
        <f t="shared" si="17"/>
        <v>0</v>
      </c>
      <c r="V22" s="267">
        <f t="shared" si="17"/>
        <v>0</v>
      </c>
      <c r="W22" s="267">
        <f t="shared" si="17"/>
        <v>0</v>
      </c>
      <c r="X22" s="267">
        <f t="shared" si="17"/>
        <v>0</v>
      </c>
      <c r="Y22" s="267">
        <f t="shared" si="17"/>
        <v>0</v>
      </c>
      <c r="Z22" s="267">
        <f t="shared" si="17"/>
        <v>0</v>
      </c>
      <c r="AA22" s="267">
        <f t="shared" si="17"/>
        <v>0</v>
      </c>
      <c r="AB22" s="267">
        <f t="shared" si="17"/>
        <v>0</v>
      </c>
      <c r="AC22" s="267">
        <f t="shared" si="17"/>
        <v>0</v>
      </c>
      <c r="AD22" s="267">
        <f t="shared" si="17"/>
        <v>0</v>
      </c>
      <c r="AE22" s="267">
        <f t="shared" si="17"/>
        <v>0</v>
      </c>
      <c r="AF22" s="267">
        <f t="shared" si="17"/>
        <v>0</v>
      </c>
      <c r="AG22" s="267">
        <f t="shared" si="17"/>
        <v>0</v>
      </c>
      <c r="AH22" s="267">
        <f t="shared" si="17"/>
        <v>0</v>
      </c>
    </row>
    <row r="23" spans="1:34" x14ac:dyDescent="0.3">
      <c r="A23" s="271"/>
      <c r="B23" s="271"/>
      <c r="C23" s="411"/>
      <c r="D23" s="411"/>
      <c r="E23" s="268"/>
      <c r="F23" s="268"/>
      <c r="G23" s="268"/>
      <c r="H23" s="268"/>
      <c r="I23" s="268"/>
      <c r="J23" s="268"/>
      <c r="K23" s="268"/>
      <c r="L23" s="268"/>
      <c r="M23" s="268"/>
      <c r="N23" s="268"/>
      <c r="O23" s="268"/>
      <c r="P23" s="268"/>
      <c r="Q23" s="268"/>
      <c r="R23" s="268"/>
      <c r="S23" s="268"/>
      <c r="T23" s="268"/>
      <c r="U23" s="268"/>
      <c r="V23" s="268"/>
      <c r="W23" s="268"/>
      <c r="X23" s="274"/>
    </row>
    <row r="24" spans="1:34" ht="28.95" customHeight="1" x14ac:dyDescent="0.3">
      <c r="A24" s="257" t="s">
        <v>479</v>
      </c>
      <c r="B24" s="272"/>
      <c r="C24" s="396" t="s">
        <v>164</v>
      </c>
      <c r="D24" s="397"/>
      <c r="E24" s="259">
        <v>1</v>
      </c>
      <c r="F24" s="259">
        <v>2</v>
      </c>
      <c r="G24" s="259">
        <v>3</v>
      </c>
      <c r="H24" s="259">
        <v>4</v>
      </c>
      <c r="I24" s="259">
        <v>5</v>
      </c>
      <c r="J24" s="259">
        <v>6</v>
      </c>
      <c r="K24" s="259">
        <v>7</v>
      </c>
      <c r="L24" s="259">
        <v>8</v>
      </c>
      <c r="M24" s="259">
        <v>9</v>
      </c>
      <c r="N24" s="259">
        <v>10</v>
      </c>
      <c r="O24" s="259">
        <v>11</v>
      </c>
      <c r="P24" s="259">
        <v>12</v>
      </c>
      <c r="Q24" s="259">
        <v>13</v>
      </c>
      <c r="R24" s="259">
        <v>14</v>
      </c>
      <c r="S24" s="259">
        <v>15</v>
      </c>
      <c r="T24" s="259">
        <v>16</v>
      </c>
      <c r="U24" s="259">
        <v>17</v>
      </c>
      <c r="V24" s="259">
        <v>18</v>
      </c>
      <c r="W24" s="259">
        <v>19</v>
      </c>
      <c r="X24" s="259">
        <v>20</v>
      </c>
      <c r="Y24" s="259">
        <v>21</v>
      </c>
      <c r="Z24" s="259">
        <v>22</v>
      </c>
      <c r="AA24" s="259">
        <v>23</v>
      </c>
      <c r="AB24" s="259">
        <v>24</v>
      </c>
      <c r="AC24" s="259">
        <v>25</v>
      </c>
      <c r="AD24" s="259">
        <v>26</v>
      </c>
      <c r="AE24" s="259">
        <v>27</v>
      </c>
      <c r="AF24" s="259">
        <v>28</v>
      </c>
      <c r="AG24" s="259">
        <v>29</v>
      </c>
      <c r="AH24" s="259">
        <v>30</v>
      </c>
    </row>
    <row r="25" spans="1:34" x14ac:dyDescent="0.3">
      <c r="A25" s="250" t="s">
        <v>180</v>
      </c>
      <c r="B25" s="250"/>
      <c r="C25" s="393">
        <v>0</v>
      </c>
      <c r="D25" s="394"/>
      <c r="E25" s="314">
        <v>0</v>
      </c>
      <c r="F25" s="325" t="str">
        <f>IF($C$25=0,"0",(E25*($C$25+1)))</f>
        <v>0</v>
      </c>
      <c r="G25" s="325" t="str">
        <f t="shared" ref="G25:AH25" si="18">IF($C$25=0,"0",(F25*($C$25+1)))</f>
        <v>0</v>
      </c>
      <c r="H25" s="325" t="str">
        <f t="shared" si="18"/>
        <v>0</v>
      </c>
      <c r="I25" s="325" t="str">
        <f t="shared" si="18"/>
        <v>0</v>
      </c>
      <c r="J25" s="321" t="str">
        <f t="shared" si="18"/>
        <v>0</v>
      </c>
      <c r="K25" s="321" t="str">
        <f t="shared" si="18"/>
        <v>0</v>
      </c>
      <c r="L25" s="321" t="str">
        <f t="shared" si="18"/>
        <v>0</v>
      </c>
      <c r="M25" s="321" t="str">
        <f t="shared" si="18"/>
        <v>0</v>
      </c>
      <c r="N25" s="321" t="str">
        <f t="shared" si="18"/>
        <v>0</v>
      </c>
      <c r="O25" s="321" t="str">
        <f t="shared" si="18"/>
        <v>0</v>
      </c>
      <c r="P25" s="321" t="str">
        <f t="shared" si="18"/>
        <v>0</v>
      </c>
      <c r="Q25" s="321" t="str">
        <f t="shared" si="18"/>
        <v>0</v>
      </c>
      <c r="R25" s="321" t="str">
        <f t="shared" si="18"/>
        <v>0</v>
      </c>
      <c r="S25" s="321" t="str">
        <f t="shared" si="18"/>
        <v>0</v>
      </c>
      <c r="T25" s="321" t="str">
        <f t="shared" si="18"/>
        <v>0</v>
      </c>
      <c r="U25" s="321" t="str">
        <f t="shared" si="18"/>
        <v>0</v>
      </c>
      <c r="V25" s="321" t="str">
        <f t="shared" si="18"/>
        <v>0</v>
      </c>
      <c r="W25" s="321" t="str">
        <f t="shared" si="18"/>
        <v>0</v>
      </c>
      <c r="X25" s="321" t="str">
        <f t="shared" si="18"/>
        <v>0</v>
      </c>
      <c r="Y25" s="321" t="str">
        <f t="shared" si="18"/>
        <v>0</v>
      </c>
      <c r="Z25" s="321" t="str">
        <f t="shared" si="18"/>
        <v>0</v>
      </c>
      <c r="AA25" s="321" t="str">
        <f t="shared" si="18"/>
        <v>0</v>
      </c>
      <c r="AB25" s="321" t="str">
        <f t="shared" si="18"/>
        <v>0</v>
      </c>
      <c r="AC25" s="321" t="str">
        <f t="shared" si="18"/>
        <v>0</v>
      </c>
      <c r="AD25" s="321" t="str">
        <f t="shared" si="18"/>
        <v>0</v>
      </c>
      <c r="AE25" s="321" t="str">
        <f t="shared" si="18"/>
        <v>0</v>
      </c>
      <c r="AF25" s="321" t="str">
        <f t="shared" si="18"/>
        <v>0</v>
      </c>
      <c r="AG25" s="321" t="str">
        <f t="shared" si="18"/>
        <v>0</v>
      </c>
      <c r="AH25" s="321" t="str">
        <f t="shared" si="18"/>
        <v>0</v>
      </c>
    </row>
    <row r="26" spans="1:34" x14ac:dyDescent="0.3">
      <c r="A26" s="250" t="s">
        <v>181</v>
      </c>
      <c r="B26" s="250"/>
      <c r="C26" s="398">
        <v>0</v>
      </c>
      <c r="D26" s="399"/>
      <c r="E26" s="315">
        <v>0</v>
      </c>
      <c r="F26" s="323" t="str">
        <f>IF($C$26=0,"0",(E26*($C$26+1)))</f>
        <v>0</v>
      </c>
      <c r="G26" s="323" t="str">
        <f t="shared" ref="G26:AH26" si="19">IF($C$26=0,"0",(F26*($C$26+1)))</f>
        <v>0</v>
      </c>
      <c r="H26" s="323" t="str">
        <f t="shared" si="19"/>
        <v>0</v>
      </c>
      <c r="I26" s="323" t="str">
        <f t="shared" si="19"/>
        <v>0</v>
      </c>
      <c r="J26" s="323" t="str">
        <f t="shared" si="19"/>
        <v>0</v>
      </c>
      <c r="K26" s="323" t="str">
        <f t="shared" si="19"/>
        <v>0</v>
      </c>
      <c r="L26" s="323" t="str">
        <f t="shared" si="19"/>
        <v>0</v>
      </c>
      <c r="M26" s="323" t="str">
        <f t="shared" si="19"/>
        <v>0</v>
      </c>
      <c r="N26" s="323" t="str">
        <f t="shared" si="19"/>
        <v>0</v>
      </c>
      <c r="O26" s="323" t="str">
        <f t="shared" si="19"/>
        <v>0</v>
      </c>
      <c r="P26" s="323" t="str">
        <f t="shared" si="19"/>
        <v>0</v>
      </c>
      <c r="Q26" s="323" t="str">
        <f t="shared" si="19"/>
        <v>0</v>
      </c>
      <c r="R26" s="323" t="str">
        <f t="shared" si="19"/>
        <v>0</v>
      </c>
      <c r="S26" s="323" t="str">
        <f t="shared" si="19"/>
        <v>0</v>
      </c>
      <c r="T26" s="323" t="str">
        <f t="shared" si="19"/>
        <v>0</v>
      </c>
      <c r="U26" s="323" t="str">
        <f t="shared" si="19"/>
        <v>0</v>
      </c>
      <c r="V26" s="323" t="str">
        <f t="shared" si="19"/>
        <v>0</v>
      </c>
      <c r="W26" s="323" t="str">
        <f t="shared" si="19"/>
        <v>0</v>
      </c>
      <c r="X26" s="323" t="str">
        <f t="shared" si="19"/>
        <v>0</v>
      </c>
      <c r="Y26" s="323" t="str">
        <f t="shared" si="19"/>
        <v>0</v>
      </c>
      <c r="Z26" s="323" t="str">
        <f t="shared" si="19"/>
        <v>0</v>
      </c>
      <c r="AA26" s="323" t="str">
        <f t="shared" si="19"/>
        <v>0</v>
      </c>
      <c r="AB26" s="323" t="str">
        <f t="shared" si="19"/>
        <v>0</v>
      </c>
      <c r="AC26" s="323" t="str">
        <f t="shared" si="19"/>
        <v>0</v>
      </c>
      <c r="AD26" s="323" t="str">
        <f t="shared" si="19"/>
        <v>0</v>
      </c>
      <c r="AE26" s="323" t="str">
        <f t="shared" si="19"/>
        <v>0</v>
      </c>
      <c r="AF26" s="323" t="str">
        <f t="shared" si="19"/>
        <v>0</v>
      </c>
      <c r="AG26" s="323" t="str">
        <f t="shared" si="19"/>
        <v>0</v>
      </c>
      <c r="AH26" s="323" t="str">
        <f t="shared" si="19"/>
        <v>0</v>
      </c>
    </row>
    <row r="27" spans="1:34" x14ac:dyDescent="0.3">
      <c r="A27" s="250" t="s">
        <v>182</v>
      </c>
      <c r="B27" s="250"/>
      <c r="C27" s="398">
        <v>0</v>
      </c>
      <c r="D27" s="399"/>
      <c r="E27" s="315">
        <v>0</v>
      </c>
      <c r="F27" s="323" t="str">
        <f>IF($C$27=0,"0",(E27*($C$27+1)))</f>
        <v>0</v>
      </c>
      <c r="G27" s="323" t="str">
        <f t="shared" ref="G27:AH27" si="20">IF($C$27=0,"0",(F27*($C$27+1)))</f>
        <v>0</v>
      </c>
      <c r="H27" s="323" t="str">
        <f t="shared" si="20"/>
        <v>0</v>
      </c>
      <c r="I27" s="323" t="str">
        <f t="shared" si="20"/>
        <v>0</v>
      </c>
      <c r="J27" s="323" t="str">
        <f t="shared" si="20"/>
        <v>0</v>
      </c>
      <c r="K27" s="323" t="str">
        <f t="shared" si="20"/>
        <v>0</v>
      </c>
      <c r="L27" s="323" t="str">
        <f t="shared" si="20"/>
        <v>0</v>
      </c>
      <c r="M27" s="323" t="str">
        <f t="shared" si="20"/>
        <v>0</v>
      </c>
      <c r="N27" s="323" t="str">
        <f t="shared" si="20"/>
        <v>0</v>
      </c>
      <c r="O27" s="323" t="str">
        <f t="shared" si="20"/>
        <v>0</v>
      </c>
      <c r="P27" s="323" t="str">
        <f t="shared" si="20"/>
        <v>0</v>
      </c>
      <c r="Q27" s="323" t="str">
        <f t="shared" si="20"/>
        <v>0</v>
      </c>
      <c r="R27" s="323" t="str">
        <f t="shared" si="20"/>
        <v>0</v>
      </c>
      <c r="S27" s="323" t="str">
        <f t="shared" si="20"/>
        <v>0</v>
      </c>
      <c r="T27" s="323" t="str">
        <f t="shared" si="20"/>
        <v>0</v>
      </c>
      <c r="U27" s="323" t="str">
        <f t="shared" si="20"/>
        <v>0</v>
      </c>
      <c r="V27" s="323" t="str">
        <f t="shared" si="20"/>
        <v>0</v>
      </c>
      <c r="W27" s="323" t="str">
        <f t="shared" si="20"/>
        <v>0</v>
      </c>
      <c r="X27" s="323" t="str">
        <f t="shared" si="20"/>
        <v>0</v>
      </c>
      <c r="Y27" s="323" t="str">
        <f t="shared" si="20"/>
        <v>0</v>
      </c>
      <c r="Z27" s="323" t="str">
        <f t="shared" si="20"/>
        <v>0</v>
      </c>
      <c r="AA27" s="323" t="str">
        <f t="shared" si="20"/>
        <v>0</v>
      </c>
      <c r="AB27" s="323" t="str">
        <f t="shared" si="20"/>
        <v>0</v>
      </c>
      <c r="AC27" s="323" t="str">
        <f t="shared" si="20"/>
        <v>0</v>
      </c>
      <c r="AD27" s="323" t="str">
        <f t="shared" si="20"/>
        <v>0</v>
      </c>
      <c r="AE27" s="323" t="str">
        <f t="shared" si="20"/>
        <v>0</v>
      </c>
      <c r="AF27" s="323" t="str">
        <f t="shared" si="20"/>
        <v>0</v>
      </c>
      <c r="AG27" s="323" t="str">
        <f t="shared" si="20"/>
        <v>0</v>
      </c>
      <c r="AH27" s="323" t="str">
        <f t="shared" si="20"/>
        <v>0</v>
      </c>
    </row>
    <row r="28" spans="1:34" x14ac:dyDescent="0.3">
      <c r="A28" s="250" t="s">
        <v>183</v>
      </c>
      <c r="B28" s="250"/>
      <c r="C28" s="398">
        <v>0</v>
      </c>
      <c r="D28" s="399"/>
      <c r="E28" s="315">
        <v>0</v>
      </c>
      <c r="F28" s="323" t="str">
        <f>IF($C$28=0,"0",(E28*($C$28+1)))</f>
        <v>0</v>
      </c>
      <c r="G28" s="323" t="str">
        <f t="shared" ref="G28:AH28" si="21">IF($C$28=0,"0",(F28*($C$28+1)))</f>
        <v>0</v>
      </c>
      <c r="H28" s="323" t="str">
        <f t="shared" si="21"/>
        <v>0</v>
      </c>
      <c r="I28" s="323" t="str">
        <f t="shared" si="21"/>
        <v>0</v>
      </c>
      <c r="J28" s="323" t="str">
        <f t="shared" si="21"/>
        <v>0</v>
      </c>
      <c r="K28" s="323" t="str">
        <f t="shared" si="21"/>
        <v>0</v>
      </c>
      <c r="L28" s="323" t="str">
        <f t="shared" si="21"/>
        <v>0</v>
      </c>
      <c r="M28" s="323" t="str">
        <f t="shared" si="21"/>
        <v>0</v>
      </c>
      <c r="N28" s="323" t="str">
        <f t="shared" si="21"/>
        <v>0</v>
      </c>
      <c r="O28" s="323" t="str">
        <f t="shared" si="21"/>
        <v>0</v>
      </c>
      <c r="P28" s="323" t="str">
        <f t="shared" si="21"/>
        <v>0</v>
      </c>
      <c r="Q28" s="323" t="str">
        <f t="shared" si="21"/>
        <v>0</v>
      </c>
      <c r="R28" s="323" t="str">
        <f t="shared" si="21"/>
        <v>0</v>
      </c>
      <c r="S28" s="323" t="str">
        <f t="shared" si="21"/>
        <v>0</v>
      </c>
      <c r="T28" s="323" t="str">
        <f t="shared" si="21"/>
        <v>0</v>
      </c>
      <c r="U28" s="323" t="str">
        <f t="shared" si="21"/>
        <v>0</v>
      </c>
      <c r="V28" s="323" t="str">
        <f t="shared" si="21"/>
        <v>0</v>
      </c>
      <c r="W28" s="323" t="str">
        <f t="shared" si="21"/>
        <v>0</v>
      </c>
      <c r="X28" s="323" t="str">
        <f t="shared" si="21"/>
        <v>0</v>
      </c>
      <c r="Y28" s="323" t="str">
        <f t="shared" si="21"/>
        <v>0</v>
      </c>
      <c r="Z28" s="323" t="str">
        <f t="shared" si="21"/>
        <v>0</v>
      </c>
      <c r="AA28" s="323" t="str">
        <f t="shared" si="21"/>
        <v>0</v>
      </c>
      <c r="AB28" s="323" t="str">
        <f t="shared" si="21"/>
        <v>0</v>
      </c>
      <c r="AC28" s="323" t="str">
        <f t="shared" si="21"/>
        <v>0</v>
      </c>
      <c r="AD28" s="323" t="str">
        <f t="shared" si="21"/>
        <v>0</v>
      </c>
      <c r="AE28" s="323" t="str">
        <f t="shared" si="21"/>
        <v>0</v>
      </c>
      <c r="AF28" s="323" t="str">
        <f t="shared" si="21"/>
        <v>0</v>
      </c>
      <c r="AG28" s="323" t="str">
        <f t="shared" si="21"/>
        <v>0</v>
      </c>
      <c r="AH28" s="323" t="str">
        <f t="shared" si="21"/>
        <v>0</v>
      </c>
    </row>
    <row r="29" spans="1:34" x14ac:dyDescent="0.3">
      <c r="A29" s="250" t="s">
        <v>184</v>
      </c>
      <c r="B29" s="250"/>
      <c r="C29" s="398">
        <v>0</v>
      </c>
      <c r="D29" s="399"/>
      <c r="E29" s="315">
        <v>0</v>
      </c>
      <c r="F29" s="323" t="str">
        <f>IF($C$29=0,"0",(E29*($C$29+1)))</f>
        <v>0</v>
      </c>
      <c r="G29" s="323" t="str">
        <f t="shared" ref="G29:AH29" si="22">IF($C$29=0,"0",(F29*($C$29+1)))</f>
        <v>0</v>
      </c>
      <c r="H29" s="323" t="str">
        <f t="shared" si="22"/>
        <v>0</v>
      </c>
      <c r="I29" s="323" t="str">
        <f t="shared" si="22"/>
        <v>0</v>
      </c>
      <c r="J29" s="323" t="str">
        <f t="shared" si="22"/>
        <v>0</v>
      </c>
      <c r="K29" s="323" t="str">
        <f t="shared" si="22"/>
        <v>0</v>
      </c>
      <c r="L29" s="323" t="str">
        <f t="shared" si="22"/>
        <v>0</v>
      </c>
      <c r="M29" s="323" t="str">
        <f t="shared" si="22"/>
        <v>0</v>
      </c>
      <c r="N29" s="323" t="str">
        <f t="shared" si="22"/>
        <v>0</v>
      </c>
      <c r="O29" s="323" t="str">
        <f t="shared" si="22"/>
        <v>0</v>
      </c>
      <c r="P29" s="323" t="str">
        <f t="shared" si="22"/>
        <v>0</v>
      </c>
      <c r="Q29" s="323" t="str">
        <f t="shared" si="22"/>
        <v>0</v>
      </c>
      <c r="R29" s="323" t="str">
        <f t="shared" si="22"/>
        <v>0</v>
      </c>
      <c r="S29" s="323" t="str">
        <f t="shared" si="22"/>
        <v>0</v>
      </c>
      <c r="T29" s="323" t="str">
        <f t="shared" si="22"/>
        <v>0</v>
      </c>
      <c r="U29" s="323" t="str">
        <f t="shared" si="22"/>
        <v>0</v>
      </c>
      <c r="V29" s="323" t="str">
        <f t="shared" si="22"/>
        <v>0</v>
      </c>
      <c r="W29" s="323" t="str">
        <f t="shared" si="22"/>
        <v>0</v>
      </c>
      <c r="X29" s="323" t="str">
        <f t="shared" si="22"/>
        <v>0</v>
      </c>
      <c r="Y29" s="323" t="str">
        <f t="shared" si="22"/>
        <v>0</v>
      </c>
      <c r="Z29" s="323" t="str">
        <f t="shared" si="22"/>
        <v>0</v>
      </c>
      <c r="AA29" s="323" t="str">
        <f t="shared" si="22"/>
        <v>0</v>
      </c>
      <c r="AB29" s="323" t="str">
        <f t="shared" si="22"/>
        <v>0</v>
      </c>
      <c r="AC29" s="323" t="str">
        <f t="shared" si="22"/>
        <v>0</v>
      </c>
      <c r="AD29" s="323" t="str">
        <f t="shared" si="22"/>
        <v>0</v>
      </c>
      <c r="AE29" s="323" t="str">
        <f t="shared" si="22"/>
        <v>0</v>
      </c>
      <c r="AF29" s="323" t="str">
        <f t="shared" si="22"/>
        <v>0</v>
      </c>
      <c r="AG29" s="323" t="str">
        <f t="shared" si="22"/>
        <v>0</v>
      </c>
      <c r="AH29" s="323" t="str">
        <f t="shared" si="22"/>
        <v>0</v>
      </c>
    </row>
    <row r="30" spans="1:34" x14ac:dyDescent="0.3">
      <c r="A30" s="250" t="s">
        <v>29</v>
      </c>
      <c r="B30" s="250"/>
      <c r="C30" s="398">
        <v>0</v>
      </c>
      <c r="D30" s="399"/>
      <c r="E30" s="315">
        <v>0</v>
      </c>
      <c r="F30" s="323" t="str">
        <f>IF($C$30=0,"0",(E30*($C$30+1)))</f>
        <v>0</v>
      </c>
      <c r="G30" s="323" t="str">
        <f t="shared" ref="G30:AH30" si="23">IF($C$30=0,"0",(F30*($C$30+1)))</f>
        <v>0</v>
      </c>
      <c r="H30" s="323" t="str">
        <f t="shared" si="23"/>
        <v>0</v>
      </c>
      <c r="I30" s="323" t="str">
        <f t="shared" si="23"/>
        <v>0</v>
      </c>
      <c r="J30" s="323" t="str">
        <f t="shared" si="23"/>
        <v>0</v>
      </c>
      <c r="K30" s="323" t="str">
        <f t="shared" si="23"/>
        <v>0</v>
      </c>
      <c r="L30" s="323" t="str">
        <f t="shared" si="23"/>
        <v>0</v>
      </c>
      <c r="M30" s="323" t="str">
        <f t="shared" si="23"/>
        <v>0</v>
      </c>
      <c r="N30" s="323" t="str">
        <f t="shared" si="23"/>
        <v>0</v>
      </c>
      <c r="O30" s="323" t="str">
        <f t="shared" si="23"/>
        <v>0</v>
      </c>
      <c r="P30" s="323" t="str">
        <f t="shared" si="23"/>
        <v>0</v>
      </c>
      <c r="Q30" s="323" t="str">
        <f t="shared" si="23"/>
        <v>0</v>
      </c>
      <c r="R30" s="323" t="str">
        <f t="shared" si="23"/>
        <v>0</v>
      </c>
      <c r="S30" s="323" t="str">
        <f t="shared" si="23"/>
        <v>0</v>
      </c>
      <c r="T30" s="323" t="str">
        <f t="shared" si="23"/>
        <v>0</v>
      </c>
      <c r="U30" s="323" t="str">
        <f t="shared" si="23"/>
        <v>0</v>
      </c>
      <c r="V30" s="323" t="str">
        <f t="shared" si="23"/>
        <v>0</v>
      </c>
      <c r="W30" s="323" t="str">
        <f t="shared" si="23"/>
        <v>0</v>
      </c>
      <c r="X30" s="323" t="str">
        <f t="shared" si="23"/>
        <v>0</v>
      </c>
      <c r="Y30" s="323" t="str">
        <f t="shared" si="23"/>
        <v>0</v>
      </c>
      <c r="Z30" s="323" t="str">
        <f t="shared" si="23"/>
        <v>0</v>
      </c>
      <c r="AA30" s="323" t="str">
        <f t="shared" si="23"/>
        <v>0</v>
      </c>
      <c r="AB30" s="323" t="str">
        <f t="shared" si="23"/>
        <v>0</v>
      </c>
      <c r="AC30" s="323" t="str">
        <f t="shared" si="23"/>
        <v>0</v>
      </c>
      <c r="AD30" s="323" t="str">
        <f t="shared" si="23"/>
        <v>0</v>
      </c>
      <c r="AE30" s="323" t="str">
        <f t="shared" si="23"/>
        <v>0</v>
      </c>
      <c r="AF30" s="323" t="str">
        <f t="shared" si="23"/>
        <v>0</v>
      </c>
      <c r="AG30" s="323" t="str">
        <f t="shared" si="23"/>
        <v>0</v>
      </c>
      <c r="AH30" s="323" t="str">
        <f t="shared" si="23"/>
        <v>0</v>
      </c>
    </row>
    <row r="31" spans="1:34" x14ac:dyDescent="0.3">
      <c r="A31" s="250" t="s">
        <v>185</v>
      </c>
      <c r="B31" s="250"/>
      <c r="C31" s="398">
        <v>0</v>
      </c>
      <c r="D31" s="399"/>
      <c r="E31" s="315">
        <v>0</v>
      </c>
      <c r="F31" s="323" t="str">
        <f>IF($C$31=0,"0",(E31*($C$31+1)))</f>
        <v>0</v>
      </c>
      <c r="G31" s="323" t="str">
        <f t="shared" ref="G31:AH31" si="24">IF($C$31=0,"0",(F31*($C$31+1)))</f>
        <v>0</v>
      </c>
      <c r="H31" s="323" t="str">
        <f t="shared" si="24"/>
        <v>0</v>
      </c>
      <c r="I31" s="323" t="str">
        <f t="shared" si="24"/>
        <v>0</v>
      </c>
      <c r="J31" s="323" t="str">
        <f t="shared" si="24"/>
        <v>0</v>
      </c>
      <c r="K31" s="323" t="str">
        <f t="shared" si="24"/>
        <v>0</v>
      </c>
      <c r="L31" s="323" t="str">
        <f t="shared" si="24"/>
        <v>0</v>
      </c>
      <c r="M31" s="323" t="str">
        <f t="shared" si="24"/>
        <v>0</v>
      </c>
      <c r="N31" s="323" t="str">
        <f t="shared" si="24"/>
        <v>0</v>
      </c>
      <c r="O31" s="323" t="str">
        <f t="shared" si="24"/>
        <v>0</v>
      </c>
      <c r="P31" s="323" t="str">
        <f t="shared" si="24"/>
        <v>0</v>
      </c>
      <c r="Q31" s="323" t="str">
        <f t="shared" si="24"/>
        <v>0</v>
      </c>
      <c r="R31" s="323" t="str">
        <f t="shared" si="24"/>
        <v>0</v>
      </c>
      <c r="S31" s="323" t="str">
        <f t="shared" si="24"/>
        <v>0</v>
      </c>
      <c r="T31" s="323" t="str">
        <f t="shared" si="24"/>
        <v>0</v>
      </c>
      <c r="U31" s="323" t="str">
        <f t="shared" si="24"/>
        <v>0</v>
      </c>
      <c r="V31" s="323" t="str">
        <f t="shared" si="24"/>
        <v>0</v>
      </c>
      <c r="W31" s="323" t="str">
        <f t="shared" si="24"/>
        <v>0</v>
      </c>
      <c r="X31" s="323" t="str">
        <f t="shared" si="24"/>
        <v>0</v>
      </c>
      <c r="Y31" s="323" t="str">
        <f t="shared" si="24"/>
        <v>0</v>
      </c>
      <c r="Z31" s="323" t="str">
        <f t="shared" si="24"/>
        <v>0</v>
      </c>
      <c r="AA31" s="323" t="str">
        <f t="shared" si="24"/>
        <v>0</v>
      </c>
      <c r="AB31" s="323" t="str">
        <f t="shared" si="24"/>
        <v>0</v>
      </c>
      <c r="AC31" s="323" t="str">
        <f t="shared" si="24"/>
        <v>0</v>
      </c>
      <c r="AD31" s="323" t="str">
        <f t="shared" si="24"/>
        <v>0</v>
      </c>
      <c r="AE31" s="323" t="str">
        <f t="shared" si="24"/>
        <v>0</v>
      </c>
      <c r="AF31" s="323" t="str">
        <f t="shared" si="24"/>
        <v>0</v>
      </c>
      <c r="AG31" s="323" t="str">
        <f t="shared" si="24"/>
        <v>0</v>
      </c>
      <c r="AH31" s="323" t="str">
        <f t="shared" si="24"/>
        <v>0</v>
      </c>
    </row>
    <row r="32" spans="1:34" x14ac:dyDescent="0.3">
      <c r="A32" s="250" t="s">
        <v>58</v>
      </c>
      <c r="B32" s="250"/>
      <c r="C32" s="398">
        <v>0</v>
      </c>
      <c r="D32" s="399"/>
      <c r="E32" s="315">
        <v>0</v>
      </c>
      <c r="F32" s="323" t="str">
        <f>IF($C$32=0,"0",(E32*($C$32+1)))</f>
        <v>0</v>
      </c>
      <c r="G32" s="323" t="str">
        <f t="shared" ref="G32:AH32" si="25">IF($C$32=0,"0",(F32*($C$32+1)))</f>
        <v>0</v>
      </c>
      <c r="H32" s="323" t="str">
        <f t="shared" si="25"/>
        <v>0</v>
      </c>
      <c r="I32" s="323" t="str">
        <f t="shared" si="25"/>
        <v>0</v>
      </c>
      <c r="J32" s="323" t="str">
        <f t="shared" si="25"/>
        <v>0</v>
      </c>
      <c r="K32" s="323" t="str">
        <f t="shared" si="25"/>
        <v>0</v>
      </c>
      <c r="L32" s="323" t="str">
        <f t="shared" si="25"/>
        <v>0</v>
      </c>
      <c r="M32" s="323" t="str">
        <f t="shared" si="25"/>
        <v>0</v>
      </c>
      <c r="N32" s="323" t="str">
        <f t="shared" si="25"/>
        <v>0</v>
      </c>
      <c r="O32" s="323" t="str">
        <f t="shared" si="25"/>
        <v>0</v>
      </c>
      <c r="P32" s="323" t="str">
        <f t="shared" si="25"/>
        <v>0</v>
      </c>
      <c r="Q32" s="323" t="str">
        <f t="shared" si="25"/>
        <v>0</v>
      </c>
      <c r="R32" s="323" t="str">
        <f t="shared" si="25"/>
        <v>0</v>
      </c>
      <c r="S32" s="323" t="str">
        <f t="shared" si="25"/>
        <v>0</v>
      </c>
      <c r="T32" s="323" t="str">
        <f t="shared" si="25"/>
        <v>0</v>
      </c>
      <c r="U32" s="323" t="str">
        <f t="shared" si="25"/>
        <v>0</v>
      </c>
      <c r="V32" s="323" t="str">
        <f t="shared" si="25"/>
        <v>0</v>
      </c>
      <c r="W32" s="323" t="str">
        <f t="shared" si="25"/>
        <v>0</v>
      </c>
      <c r="X32" s="323" t="str">
        <f t="shared" si="25"/>
        <v>0</v>
      </c>
      <c r="Y32" s="323" t="str">
        <f t="shared" si="25"/>
        <v>0</v>
      </c>
      <c r="Z32" s="323" t="str">
        <f t="shared" si="25"/>
        <v>0</v>
      </c>
      <c r="AA32" s="323" t="str">
        <f t="shared" si="25"/>
        <v>0</v>
      </c>
      <c r="AB32" s="323" t="str">
        <f t="shared" si="25"/>
        <v>0</v>
      </c>
      <c r="AC32" s="323" t="str">
        <f t="shared" si="25"/>
        <v>0</v>
      </c>
      <c r="AD32" s="323" t="str">
        <f t="shared" si="25"/>
        <v>0</v>
      </c>
      <c r="AE32" s="323" t="str">
        <f t="shared" si="25"/>
        <v>0</v>
      </c>
      <c r="AF32" s="323" t="str">
        <f t="shared" si="25"/>
        <v>0</v>
      </c>
      <c r="AG32" s="323" t="str">
        <f t="shared" si="25"/>
        <v>0</v>
      </c>
      <c r="AH32" s="323" t="str">
        <f t="shared" si="25"/>
        <v>0</v>
      </c>
    </row>
    <row r="33" spans="1:34" x14ac:dyDescent="0.3">
      <c r="A33" s="318" t="s">
        <v>178</v>
      </c>
      <c r="B33" s="319"/>
      <c r="C33" s="398">
        <v>0</v>
      </c>
      <c r="D33" s="399"/>
      <c r="E33" s="315">
        <v>0</v>
      </c>
      <c r="F33" s="323" t="str">
        <f>IF($C$33=0,"0",(E33*($C$33+1)))</f>
        <v>0</v>
      </c>
      <c r="G33" s="323" t="str">
        <f t="shared" ref="G33:AH33" si="26">IF($C$33=0,"0",(F33*($C$33+1)))</f>
        <v>0</v>
      </c>
      <c r="H33" s="323" t="str">
        <f t="shared" si="26"/>
        <v>0</v>
      </c>
      <c r="I33" s="323" t="str">
        <f t="shared" si="26"/>
        <v>0</v>
      </c>
      <c r="J33" s="323" t="str">
        <f t="shared" si="26"/>
        <v>0</v>
      </c>
      <c r="K33" s="323" t="str">
        <f t="shared" si="26"/>
        <v>0</v>
      </c>
      <c r="L33" s="323" t="str">
        <f t="shared" si="26"/>
        <v>0</v>
      </c>
      <c r="M33" s="323" t="str">
        <f t="shared" si="26"/>
        <v>0</v>
      </c>
      <c r="N33" s="323" t="str">
        <f t="shared" si="26"/>
        <v>0</v>
      </c>
      <c r="O33" s="323" t="str">
        <f t="shared" si="26"/>
        <v>0</v>
      </c>
      <c r="P33" s="323" t="str">
        <f t="shared" si="26"/>
        <v>0</v>
      </c>
      <c r="Q33" s="323" t="str">
        <f t="shared" si="26"/>
        <v>0</v>
      </c>
      <c r="R33" s="323" t="str">
        <f t="shared" si="26"/>
        <v>0</v>
      </c>
      <c r="S33" s="323" t="str">
        <f t="shared" si="26"/>
        <v>0</v>
      </c>
      <c r="T33" s="323" t="str">
        <f t="shared" si="26"/>
        <v>0</v>
      </c>
      <c r="U33" s="323" t="str">
        <f t="shared" si="26"/>
        <v>0</v>
      </c>
      <c r="V33" s="323" t="str">
        <f t="shared" si="26"/>
        <v>0</v>
      </c>
      <c r="W33" s="323" t="str">
        <f t="shared" si="26"/>
        <v>0</v>
      </c>
      <c r="X33" s="323" t="str">
        <f t="shared" si="26"/>
        <v>0</v>
      </c>
      <c r="Y33" s="323" t="str">
        <f t="shared" si="26"/>
        <v>0</v>
      </c>
      <c r="Z33" s="323" t="str">
        <f t="shared" si="26"/>
        <v>0</v>
      </c>
      <c r="AA33" s="323" t="str">
        <f t="shared" si="26"/>
        <v>0</v>
      </c>
      <c r="AB33" s="323" t="str">
        <f t="shared" si="26"/>
        <v>0</v>
      </c>
      <c r="AC33" s="323" t="str">
        <f t="shared" si="26"/>
        <v>0</v>
      </c>
      <c r="AD33" s="323" t="str">
        <f t="shared" si="26"/>
        <v>0</v>
      </c>
      <c r="AE33" s="323" t="str">
        <f t="shared" si="26"/>
        <v>0</v>
      </c>
      <c r="AF33" s="323" t="str">
        <f t="shared" si="26"/>
        <v>0</v>
      </c>
      <c r="AG33" s="323" t="str">
        <f t="shared" si="26"/>
        <v>0</v>
      </c>
      <c r="AH33" s="323" t="str">
        <f t="shared" si="26"/>
        <v>0</v>
      </c>
    </row>
    <row r="34" spans="1:34" x14ac:dyDescent="0.3">
      <c r="A34" s="318" t="s">
        <v>178</v>
      </c>
      <c r="B34" s="319"/>
      <c r="C34" s="398">
        <v>0</v>
      </c>
      <c r="D34" s="399"/>
      <c r="E34" s="315">
        <v>0</v>
      </c>
      <c r="F34" s="323" t="str">
        <f>IF($C$34=0,"0",(E34*($C$34+1)))</f>
        <v>0</v>
      </c>
      <c r="G34" s="323" t="str">
        <f t="shared" ref="G34:AH34" si="27">IF($C$34=0,"0",(F34*($C$34+1)))</f>
        <v>0</v>
      </c>
      <c r="H34" s="323" t="str">
        <f t="shared" si="27"/>
        <v>0</v>
      </c>
      <c r="I34" s="323" t="str">
        <f t="shared" si="27"/>
        <v>0</v>
      </c>
      <c r="J34" s="323" t="str">
        <f t="shared" si="27"/>
        <v>0</v>
      </c>
      <c r="K34" s="323" t="str">
        <f t="shared" si="27"/>
        <v>0</v>
      </c>
      <c r="L34" s="323" t="str">
        <f t="shared" si="27"/>
        <v>0</v>
      </c>
      <c r="M34" s="323" t="str">
        <f t="shared" si="27"/>
        <v>0</v>
      </c>
      <c r="N34" s="323" t="str">
        <f t="shared" si="27"/>
        <v>0</v>
      </c>
      <c r="O34" s="323" t="str">
        <f t="shared" si="27"/>
        <v>0</v>
      </c>
      <c r="P34" s="323" t="str">
        <f t="shared" si="27"/>
        <v>0</v>
      </c>
      <c r="Q34" s="323" t="str">
        <f t="shared" si="27"/>
        <v>0</v>
      </c>
      <c r="R34" s="323" t="str">
        <f t="shared" si="27"/>
        <v>0</v>
      </c>
      <c r="S34" s="323" t="str">
        <f t="shared" si="27"/>
        <v>0</v>
      </c>
      <c r="T34" s="323" t="str">
        <f t="shared" si="27"/>
        <v>0</v>
      </c>
      <c r="U34" s="323" t="str">
        <f t="shared" si="27"/>
        <v>0</v>
      </c>
      <c r="V34" s="323" t="str">
        <f t="shared" si="27"/>
        <v>0</v>
      </c>
      <c r="W34" s="323" t="str">
        <f t="shared" si="27"/>
        <v>0</v>
      </c>
      <c r="X34" s="323" t="str">
        <f t="shared" si="27"/>
        <v>0</v>
      </c>
      <c r="Y34" s="323" t="str">
        <f t="shared" si="27"/>
        <v>0</v>
      </c>
      <c r="Z34" s="323" t="str">
        <f t="shared" si="27"/>
        <v>0</v>
      </c>
      <c r="AA34" s="323" t="str">
        <f t="shared" si="27"/>
        <v>0</v>
      </c>
      <c r="AB34" s="323" t="str">
        <f t="shared" si="27"/>
        <v>0</v>
      </c>
      <c r="AC34" s="323" t="str">
        <f t="shared" si="27"/>
        <v>0</v>
      </c>
      <c r="AD34" s="323" t="str">
        <f t="shared" si="27"/>
        <v>0</v>
      </c>
      <c r="AE34" s="323" t="str">
        <f t="shared" si="27"/>
        <v>0</v>
      </c>
      <c r="AF34" s="323" t="str">
        <f t="shared" si="27"/>
        <v>0</v>
      </c>
      <c r="AG34" s="323" t="str">
        <f t="shared" si="27"/>
        <v>0</v>
      </c>
      <c r="AH34" s="323" t="str">
        <f t="shared" si="27"/>
        <v>0</v>
      </c>
    </row>
    <row r="35" spans="1:34" ht="15" thickBot="1" x14ac:dyDescent="0.35">
      <c r="A35" s="312" t="s">
        <v>178</v>
      </c>
      <c r="B35" s="320"/>
      <c r="C35" s="404">
        <v>0</v>
      </c>
      <c r="D35" s="405"/>
      <c r="E35" s="313">
        <v>0</v>
      </c>
      <c r="F35" s="324" t="str">
        <f>IF($C$35=0,"0",(E35*($C$35+1)))</f>
        <v>0</v>
      </c>
      <c r="G35" s="324" t="str">
        <f t="shared" ref="G35:AH35" si="28">IF($C$35=0,"0",(F35*($C$35+1)))</f>
        <v>0</v>
      </c>
      <c r="H35" s="324" t="str">
        <f t="shared" si="28"/>
        <v>0</v>
      </c>
      <c r="I35" s="324" t="str">
        <f t="shared" si="28"/>
        <v>0</v>
      </c>
      <c r="J35" s="324" t="str">
        <f t="shared" si="28"/>
        <v>0</v>
      </c>
      <c r="K35" s="324" t="str">
        <f t="shared" si="28"/>
        <v>0</v>
      </c>
      <c r="L35" s="324" t="str">
        <f t="shared" si="28"/>
        <v>0</v>
      </c>
      <c r="M35" s="324" t="str">
        <f t="shared" si="28"/>
        <v>0</v>
      </c>
      <c r="N35" s="324" t="str">
        <f t="shared" si="28"/>
        <v>0</v>
      </c>
      <c r="O35" s="324" t="str">
        <f t="shared" si="28"/>
        <v>0</v>
      </c>
      <c r="P35" s="324" t="str">
        <f t="shared" si="28"/>
        <v>0</v>
      </c>
      <c r="Q35" s="324" t="str">
        <f t="shared" si="28"/>
        <v>0</v>
      </c>
      <c r="R35" s="324" t="str">
        <f t="shared" si="28"/>
        <v>0</v>
      </c>
      <c r="S35" s="324" t="str">
        <f t="shared" si="28"/>
        <v>0</v>
      </c>
      <c r="T35" s="324" t="str">
        <f t="shared" si="28"/>
        <v>0</v>
      </c>
      <c r="U35" s="324" t="str">
        <f t="shared" si="28"/>
        <v>0</v>
      </c>
      <c r="V35" s="324" t="str">
        <f t="shared" si="28"/>
        <v>0</v>
      </c>
      <c r="W35" s="324" t="str">
        <f t="shared" si="28"/>
        <v>0</v>
      </c>
      <c r="X35" s="324" t="str">
        <f t="shared" si="28"/>
        <v>0</v>
      </c>
      <c r="Y35" s="324" t="str">
        <f t="shared" si="28"/>
        <v>0</v>
      </c>
      <c r="Z35" s="324" t="str">
        <f t="shared" si="28"/>
        <v>0</v>
      </c>
      <c r="AA35" s="324" t="str">
        <f t="shared" si="28"/>
        <v>0</v>
      </c>
      <c r="AB35" s="324" t="str">
        <f t="shared" si="28"/>
        <v>0</v>
      </c>
      <c r="AC35" s="324" t="str">
        <f t="shared" si="28"/>
        <v>0</v>
      </c>
      <c r="AD35" s="324" t="str">
        <f t="shared" si="28"/>
        <v>0</v>
      </c>
      <c r="AE35" s="324" t="str">
        <f t="shared" si="28"/>
        <v>0</v>
      </c>
      <c r="AF35" s="324" t="str">
        <f t="shared" si="28"/>
        <v>0</v>
      </c>
      <c r="AG35" s="324" t="str">
        <f t="shared" si="28"/>
        <v>0</v>
      </c>
      <c r="AH35" s="324" t="str">
        <f t="shared" si="28"/>
        <v>0</v>
      </c>
    </row>
    <row r="36" spans="1:34" ht="15" thickTop="1" x14ac:dyDescent="0.3">
      <c r="A36" s="266" t="s">
        <v>186</v>
      </c>
      <c r="B36" s="266"/>
      <c r="C36" s="406"/>
      <c r="D36" s="407"/>
      <c r="E36" s="267">
        <f t="shared" ref="E36:AH36" si="29">SUM(E25:E35)</f>
        <v>0</v>
      </c>
      <c r="F36" s="267">
        <f t="shared" si="29"/>
        <v>0</v>
      </c>
      <c r="G36" s="267">
        <f t="shared" si="29"/>
        <v>0</v>
      </c>
      <c r="H36" s="267">
        <f t="shared" si="29"/>
        <v>0</v>
      </c>
      <c r="I36" s="267">
        <f t="shared" si="29"/>
        <v>0</v>
      </c>
      <c r="J36" s="267">
        <f t="shared" si="29"/>
        <v>0</v>
      </c>
      <c r="K36" s="267">
        <f t="shared" si="29"/>
        <v>0</v>
      </c>
      <c r="L36" s="267">
        <f t="shared" si="29"/>
        <v>0</v>
      </c>
      <c r="M36" s="267">
        <f t="shared" si="29"/>
        <v>0</v>
      </c>
      <c r="N36" s="267">
        <f t="shared" si="29"/>
        <v>0</v>
      </c>
      <c r="O36" s="267">
        <f t="shared" si="29"/>
        <v>0</v>
      </c>
      <c r="P36" s="267">
        <f t="shared" si="29"/>
        <v>0</v>
      </c>
      <c r="Q36" s="267">
        <f t="shared" si="29"/>
        <v>0</v>
      </c>
      <c r="R36" s="267">
        <f t="shared" si="29"/>
        <v>0</v>
      </c>
      <c r="S36" s="267">
        <f t="shared" si="29"/>
        <v>0</v>
      </c>
      <c r="T36" s="267">
        <f t="shared" si="29"/>
        <v>0</v>
      </c>
      <c r="U36" s="267">
        <f t="shared" si="29"/>
        <v>0</v>
      </c>
      <c r="V36" s="267">
        <f t="shared" si="29"/>
        <v>0</v>
      </c>
      <c r="W36" s="267">
        <f t="shared" si="29"/>
        <v>0</v>
      </c>
      <c r="X36" s="267">
        <f t="shared" si="29"/>
        <v>0</v>
      </c>
      <c r="Y36" s="267">
        <f t="shared" si="29"/>
        <v>0</v>
      </c>
      <c r="Z36" s="267">
        <f t="shared" si="29"/>
        <v>0</v>
      </c>
      <c r="AA36" s="267">
        <f t="shared" si="29"/>
        <v>0</v>
      </c>
      <c r="AB36" s="267">
        <f t="shared" si="29"/>
        <v>0</v>
      </c>
      <c r="AC36" s="267">
        <f t="shared" si="29"/>
        <v>0</v>
      </c>
      <c r="AD36" s="267">
        <f t="shared" si="29"/>
        <v>0</v>
      </c>
      <c r="AE36" s="267">
        <f t="shared" si="29"/>
        <v>0</v>
      </c>
      <c r="AF36" s="267">
        <f t="shared" si="29"/>
        <v>0</v>
      </c>
      <c r="AG36" s="267">
        <f t="shared" si="29"/>
        <v>0</v>
      </c>
      <c r="AH36" s="267">
        <f t="shared" si="29"/>
        <v>0</v>
      </c>
    </row>
    <row r="37" spans="1:34" x14ac:dyDescent="0.3">
      <c r="A37" s="250"/>
      <c r="B37" s="250"/>
      <c r="C37" s="408"/>
      <c r="D37" s="408"/>
      <c r="E37" s="250"/>
      <c r="F37" s="250"/>
      <c r="G37" s="250"/>
      <c r="H37" s="250"/>
      <c r="I37" s="250"/>
      <c r="J37" s="250"/>
      <c r="K37" s="250"/>
      <c r="L37" s="250"/>
      <c r="M37" s="250"/>
      <c r="N37" s="250"/>
      <c r="O37" s="250"/>
      <c r="P37" s="250"/>
      <c r="Q37" s="250"/>
      <c r="R37" s="250"/>
      <c r="S37" s="250"/>
      <c r="T37" s="250"/>
      <c r="U37" s="250"/>
      <c r="V37" s="250"/>
      <c r="W37" s="250"/>
      <c r="X37" s="270"/>
    </row>
    <row r="38" spans="1:34" ht="28.95" customHeight="1" x14ac:dyDescent="0.3">
      <c r="A38" s="257" t="s">
        <v>480</v>
      </c>
      <c r="B38" s="272"/>
      <c r="C38" s="396" t="s">
        <v>164</v>
      </c>
      <c r="D38" s="397"/>
      <c r="E38" s="259">
        <v>1</v>
      </c>
      <c r="F38" s="259">
        <v>2</v>
      </c>
      <c r="G38" s="259">
        <v>3</v>
      </c>
      <c r="H38" s="259">
        <v>4</v>
      </c>
      <c r="I38" s="259">
        <v>5</v>
      </c>
      <c r="J38" s="259">
        <v>6</v>
      </c>
      <c r="K38" s="259">
        <v>7</v>
      </c>
      <c r="L38" s="259">
        <v>8</v>
      </c>
      <c r="M38" s="259">
        <v>9</v>
      </c>
      <c r="N38" s="259">
        <v>10</v>
      </c>
      <c r="O38" s="259">
        <v>11</v>
      </c>
      <c r="P38" s="259">
        <v>12</v>
      </c>
      <c r="Q38" s="259">
        <v>13</v>
      </c>
      <c r="R38" s="259">
        <v>14</v>
      </c>
      <c r="S38" s="259">
        <v>15</v>
      </c>
      <c r="T38" s="259">
        <v>16</v>
      </c>
      <c r="U38" s="259">
        <v>17</v>
      </c>
      <c r="V38" s="259">
        <v>18</v>
      </c>
      <c r="W38" s="259">
        <v>19</v>
      </c>
      <c r="X38" s="259">
        <v>20</v>
      </c>
      <c r="Y38" s="259">
        <v>21</v>
      </c>
      <c r="Z38" s="259">
        <v>22</v>
      </c>
      <c r="AA38" s="259">
        <v>23</v>
      </c>
      <c r="AB38" s="259">
        <v>24</v>
      </c>
      <c r="AC38" s="259">
        <v>25</v>
      </c>
      <c r="AD38" s="259">
        <v>26</v>
      </c>
      <c r="AE38" s="259">
        <v>27</v>
      </c>
      <c r="AF38" s="259">
        <v>28</v>
      </c>
      <c r="AG38" s="259">
        <v>29</v>
      </c>
      <c r="AH38" s="259">
        <v>30</v>
      </c>
    </row>
    <row r="39" spans="1:34" x14ac:dyDescent="0.3">
      <c r="A39" s="250" t="s">
        <v>187</v>
      </c>
      <c r="B39" s="250"/>
      <c r="C39" s="398">
        <v>0</v>
      </c>
      <c r="D39" s="399"/>
      <c r="E39" s="314">
        <v>0</v>
      </c>
      <c r="F39" s="321" t="str">
        <f>IF($C$39=0,"0",(E39*($C$39+1)))</f>
        <v>0</v>
      </c>
      <c r="G39" s="321" t="str">
        <f t="shared" ref="G39:AH39" si="30">IF($C$39=0,"0",(F39*($C$39+1)))</f>
        <v>0</v>
      </c>
      <c r="H39" s="321" t="str">
        <f t="shared" si="30"/>
        <v>0</v>
      </c>
      <c r="I39" s="321" t="str">
        <f t="shared" si="30"/>
        <v>0</v>
      </c>
      <c r="J39" s="321" t="str">
        <f t="shared" si="30"/>
        <v>0</v>
      </c>
      <c r="K39" s="321" t="str">
        <f t="shared" si="30"/>
        <v>0</v>
      </c>
      <c r="L39" s="321" t="str">
        <f t="shared" si="30"/>
        <v>0</v>
      </c>
      <c r="M39" s="321" t="str">
        <f t="shared" si="30"/>
        <v>0</v>
      </c>
      <c r="N39" s="321" t="str">
        <f t="shared" si="30"/>
        <v>0</v>
      </c>
      <c r="O39" s="321" t="str">
        <f t="shared" si="30"/>
        <v>0</v>
      </c>
      <c r="P39" s="321" t="str">
        <f t="shared" si="30"/>
        <v>0</v>
      </c>
      <c r="Q39" s="321" t="str">
        <f t="shared" si="30"/>
        <v>0</v>
      </c>
      <c r="R39" s="321" t="str">
        <f t="shared" si="30"/>
        <v>0</v>
      </c>
      <c r="S39" s="321" t="str">
        <f t="shared" si="30"/>
        <v>0</v>
      </c>
      <c r="T39" s="321" t="str">
        <f t="shared" si="30"/>
        <v>0</v>
      </c>
      <c r="U39" s="321" t="str">
        <f t="shared" si="30"/>
        <v>0</v>
      </c>
      <c r="V39" s="321" t="str">
        <f t="shared" si="30"/>
        <v>0</v>
      </c>
      <c r="W39" s="321" t="str">
        <f t="shared" si="30"/>
        <v>0</v>
      </c>
      <c r="X39" s="321" t="str">
        <f t="shared" si="30"/>
        <v>0</v>
      </c>
      <c r="Y39" s="321" t="str">
        <f t="shared" si="30"/>
        <v>0</v>
      </c>
      <c r="Z39" s="321" t="str">
        <f t="shared" si="30"/>
        <v>0</v>
      </c>
      <c r="AA39" s="321" t="str">
        <f t="shared" si="30"/>
        <v>0</v>
      </c>
      <c r="AB39" s="321" t="str">
        <f t="shared" si="30"/>
        <v>0</v>
      </c>
      <c r="AC39" s="321" t="str">
        <f t="shared" si="30"/>
        <v>0</v>
      </c>
      <c r="AD39" s="321" t="str">
        <f t="shared" si="30"/>
        <v>0</v>
      </c>
      <c r="AE39" s="321" t="str">
        <f t="shared" si="30"/>
        <v>0</v>
      </c>
      <c r="AF39" s="321" t="str">
        <f t="shared" si="30"/>
        <v>0</v>
      </c>
      <c r="AG39" s="321" t="str">
        <f t="shared" si="30"/>
        <v>0</v>
      </c>
      <c r="AH39" s="321" t="str">
        <f t="shared" si="30"/>
        <v>0</v>
      </c>
    </row>
    <row r="40" spans="1:34" x14ac:dyDescent="0.3">
      <c r="A40" s="250" t="s">
        <v>188</v>
      </c>
      <c r="B40" s="250"/>
      <c r="C40" s="398">
        <v>0</v>
      </c>
      <c r="D40" s="399"/>
      <c r="E40" s="315">
        <v>0</v>
      </c>
      <c r="F40" s="323" t="str">
        <f>IF($C$40=0,"0",(E40*($C$40+1)))</f>
        <v>0</v>
      </c>
      <c r="G40" s="323" t="str">
        <f t="shared" ref="G40:AH40" si="31">IF($C$40=0,"0",(F40*($C$40+1)))</f>
        <v>0</v>
      </c>
      <c r="H40" s="323" t="str">
        <f t="shared" si="31"/>
        <v>0</v>
      </c>
      <c r="I40" s="323" t="str">
        <f t="shared" si="31"/>
        <v>0</v>
      </c>
      <c r="J40" s="323" t="str">
        <f t="shared" si="31"/>
        <v>0</v>
      </c>
      <c r="K40" s="323" t="str">
        <f t="shared" si="31"/>
        <v>0</v>
      </c>
      <c r="L40" s="323" t="str">
        <f t="shared" si="31"/>
        <v>0</v>
      </c>
      <c r="M40" s="323" t="str">
        <f t="shared" si="31"/>
        <v>0</v>
      </c>
      <c r="N40" s="323" t="str">
        <f t="shared" si="31"/>
        <v>0</v>
      </c>
      <c r="O40" s="323" t="str">
        <f t="shared" si="31"/>
        <v>0</v>
      </c>
      <c r="P40" s="323" t="str">
        <f t="shared" si="31"/>
        <v>0</v>
      </c>
      <c r="Q40" s="323" t="str">
        <f t="shared" si="31"/>
        <v>0</v>
      </c>
      <c r="R40" s="323" t="str">
        <f t="shared" si="31"/>
        <v>0</v>
      </c>
      <c r="S40" s="323" t="str">
        <f t="shared" si="31"/>
        <v>0</v>
      </c>
      <c r="T40" s="323" t="str">
        <f t="shared" si="31"/>
        <v>0</v>
      </c>
      <c r="U40" s="323" t="str">
        <f t="shared" si="31"/>
        <v>0</v>
      </c>
      <c r="V40" s="323" t="str">
        <f t="shared" si="31"/>
        <v>0</v>
      </c>
      <c r="W40" s="323" t="str">
        <f t="shared" si="31"/>
        <v>0</v>
      </c>
      <c r="X40" s="323" t="str">
        <f t="shared" si="31"/>
        <v>0</v>
      </c>
      <c r="Y40" s="323" t="str">
        <f t="shared" si="31"/>
        <v>0</v>
      </c>
      <c r="Z40" s="323" t="str">
        <f t="shared" si="31"/>
        <v>0</v>
      </c>
      <c r="AA40" s="323" t="str">
        <f t="shared" si="31"/>
        <v>0</v>
      </c>
      <c r="AB40" s="323" t="str">
        <f t="shared" si="31"/>
        <v>0</v>
      </c>
      <c r="AC40" s="323" t="str">
        <f t="shared" si="31"/>
        <v>0</v>
      </c>
      <c r="AD40" s="323" t="str">
        <f t="shared" si="31"/>
        <v>0</v>
      </c>
      <c r="AE40" s="323" t="str">
        <f t="shared" si="31"/>
        <v>0</v>
      </c>
      <c r="AF40" s="323" t="str">
        <f t="shared" si="31"/>
        <v>0</v>
      </c>
      <c r="AG40" s="323" t="str">
        <f t="shared" si="31"/>
        <v>0</v>
      </c>
      <c r="AH40" s="323" t="str">
        <f t="shared" si="31"/>
        <v>0</v>
      </c>
    </row>
    <row r="41" spans="1:34" x14ac:dyDescent="0.3">
      <c r="A41" s="250" t="s">
        <v>189</v>
      </c>
      <c r="B41" s="250"/>
      <c r="C41" s="398">
        <v>0</v>
      </c>
      <c r="D41" s="399"/>
      <c r="E41" s="315">
        <v>0</v>
      </c>
      <c r="F41" s="323" t="str">
        <f>IF($C$41=0,"0",(E41*($C$41+1)))</f>
        <v>0</v>
      </c>
      <c r="G41" s="323" t="str">
        <f t="shared" ref="G41:AH41" si="32">IF($C$41=0,"0",(F41*($C$41+1)))</f>
        <v>0</v>
      </c>
      <c r="H41" s="323" t="str">
        <f t="shared" si="32"/>
        <v>0</v>
      </c>
      <c r="I41" s="323" t="str">
        <f t="shared" si="32"/>
        <v>0</v>
      </c>
      <c r="J41" s="323" t="str">
        <f t="shared" si="32"/>
        <v>0</v>
      </c>
      <c r="K41" s="323" t="str">
        <f t="shared" si="32"/>
        <v>0</v>
      </c>
      <c r="L41" s="323" t="str">
        <f t="shared" si="32"/>
        <v>0</v>
      </c>
      <c r="M41" s="323" t="str">
        <f t="shared" si="32"/>
        <v>0</v>
      </c>
      <c r="N41" s="323" t="str">
        <f t="shared" si="32"/>
        <v>0</v>
      </c>
      <c r="O41" s="323" t="str">
        <f t="shared" si="32"/>
        <v>0</v>
      </c>
      <c r="P41" s="323" t="str">
        <f t="shared" si="32"/>
        <v>0</v>
      </c>
      <c r="Q41" s="323" t="str">
        <f t="shared" si="32"/>
        <v>0</v>
      </c>
      <c r="R41" s="323" t="str">
        <f t="shared" si="32"/>
        <v>0</v>
      </c>
      <c r="S41" s="323" t="str">
        <f t="shared" si="32"/>
        <v>0</v>
      </c>
      <c r="T41" s="323" t="str">
        <f t="shared" si="32"/>
        <v>0</v>
      </c>
      <c r="U41" s="323" t="str">
        <f t="shared" si="32"/>
        <v>0</v>
      </c>
      <c r="V41" s="323" t="str">
        <f t="shared" si="32"/>
        <v>0</v>
      </c>
      <c r="W41" s="323" t="str">
        <f t="shared" si="32"/>
        <v>0</v>
      </c>
      <c r="X41" s="323" t="str">
        <f t="shared" si="32"/>
        <v>0</v>
      </c>
      <c r="Y41" s="323" t="str">
        <f t="shared" si="32"/>
        <v>0</v>
      </c>
      <c r="Z41" s="323" t="str">
        <f t="shared" si="32"/>
        <v>0</v>
      </c>
      <c r="AA41" s="323" t="str">
        <f t="shared" si="32"/>
        <v>0</v>
      </c>
      <c r="AB41" s="323" t="str">
        <f t="shared" si="32"/>
        <v>0</v>
      </c>
      <c r="AC41" s="323" t="str">
        <f t="shared" si="32"/>
        <v>0</v>
      </c>
      <c r="AD41" s="323" t="str">
        <f t="shared" si="32"/>
        <v>0</v>
      </c>
      <c r="AE41" s="323" t="str">
        <f t="shared" si="32"/>
        <v>0</v>
      </c>
      <c r="AF41" s="323" t="str">
        <f t="shared" si="32"/>
        <v>0</v>
      </c>
      <c r="AG41" s="323" t="str">
        <f t="shared" si="32"/>
        <v>0</v>
      </c>
      <c r="AH41" s="323" t="str">
        <f t="shared" si="32"/>
        <v>0</v>
      </c>
    </row>
    <row r="42" spans="1:34" ht="15" thickBot="1" x14ac:dyDescent="0.35">
      <c r="A42" s="317" t="s">
        <v>178</v>
      </c>
      <c r="B42" s="273"/>
      <c r="C42" s="404">
        <v>0</v>
      </c>
      <c r="D42" s="405"/>
      <c r="E42" s="313">
        <v>0</v>
      </c>
      <c r="F42" s="324" t="str">
        <f>IF($C$42=0,"0",(E42*($C$42+1)))</f>
        <v>0</v>
      </c>
      <c r="G42" s="324" t="str">
        <f t="shared" ref="G42:AH42" si="33">IF($C$42=0,"0",(F42*($C$42+1)))</f>
        <v>0</v>
      </c>
      <c r="H42" s="324" t="str">
        <f t="shared" si="33"/>
        <v>0</v>
      </c>
      <c r="I42" s="324" t="str">
        <f t="shared" si="33"/>
        <v>0</v>
      </c>
      <c r="J42" s="324" t="str">
        <f t="shared" si="33"/>
        <v>0</v>
      </c>
      <c r="K42" s="324" t="str">
        <f t="shared" si="33"/>
        <v>0</v>
      </c>
      <c r="L42" s="324" t="str">
        <f t="shared" si="33"/>
        <v>0</v>
      </c>
      <c r="M42" s="324" t="str">
        <f t="shared" si="33"/>
        <v>0</v>
      </c>
      <c r="N42" s="324" t="str">
        <f t="shared" si="33"/>
        <v>0</v>
      </c>
      <c r="O42" s="324" t="str">
        <f t="shared" si="33"/>
        <v>0</v>
      </c>
      <c r="P42" s="324" t="str">
        <f t="shared" si="33"/>
        <v>0</v>
      </c>
      <c r="Q42" s="324" t="str">
        <f t="shared" si="33"/>
        <v>0</v>
      </c>
      <c r="R42" s="324" t="str">
        <f t="shared" si="33"/>
        <v>0</v>
      </c>
      <c r="S42" s="324" t="str">
        <f t="shared" si="33"/>
        <v>0</v>
      </c>
      <c r="T42" s="324" t="str">
        <f t="shared" si="33"/>
        <v>0</v>
      </c>
      <c r="U42" s="324" t="str">
        <f t="shared" si="33"/>
        <v>0</v>
      </c>
      <c r="V42" s="324" t="str">
        <f t="shared" si="33"/>
        <v>0</v>
      </c>
      <c r="W42" s="324" t="str">
        <f t="shared" si="33"/>
        <v>0</v>
      </c>
      <c r="X42" s="324" t="str">
        <f t="shared" si="33"/>
        <v>0</v>
      </c>
      <c r="Y42" s="324" t="str">
        <f t="shared" si="33"/>
        <v>0</v>
      </c>
      <c r="Z42" s="324" t="str">
        <f t="shared" si="33"/>
        <v>0</v>
      </c>
      <c r="AA42" s="324" t="str">
        <f t="shared" si="33"/>
        <v>0</v>
      </c>
      <c r="AB42" s="324" t="str">
        <f t="shared" si="33"/>
        <v>0</v>
      </c>
      <c r="AC42" s="324" t="str">
        <f t="shared" si="33"/>
        <v>0</v>
      </c>
      <c r="AD42" s="324" t="str">
        <f t="shared" si="33"/>
        <v>0</v>
      </c>
      <c r="AE42" s="324" t="str">
        <f t="shared" si="33"/>
        <v>0</v>
      </c>
      <c r="AF42" s="324" t="str">
        <f t="shared" si="33"/>
        <v>0</v>
      </c>
      <c r="AG42" s="324" t="str">
        <f t="shared" si="33"/>
        <v>0</v>
      </c>
      <c r="AH42" s="324" t="str">
        <f t="shared" si="33"/>
        <v>0</v>
      </c>
    </row>
    <row r="43" spans="1:34" ht="15" thickTop="1" x14ac:dyDescent="0.3">
      <c r="A43" s="266" t="s">
        <v>190</v>
      </c>
      <c r="B43" s="266"/>
      <c r="C43" s="412"/>
      <c r="D43" s="413"/>
      <c r="E43" s="267">
        <f t="shared" ref="E43:AH43" si="34">SUM(E39:E42)</f>
        <v>0</v>
      </c>
      <c r="F43" s="267">
        <f t="shared" si="34"/>
        <v>0</v>
      </c>
      <c r="G43" s="267">
        <f t="shared" si="34"/>
        <v>0</v>
      </c>
      <c r="H43" s="267">
        <f t="shared" si="34"/>
        <v>0</v>
      </c>
      <c r="I43" s="267">
        <f t="shared" si="34"/>
        <v>0</v>
      </c>
      <c r="J43" s="267">
        <f t="shared" si="34"/>
        <v>0</v>
      </c>
      <c r="K43" s="267">
        <f t="shared" si="34"/>
        <v>0</v>
      </c>
      <c r="L43" s="267">
        <f t="shared" si="34"/>
        <v>0</v>
      </c>
      <c r="M43" s="267">
        <f t="shared" si="34"/>
        <v>0</v>
      </c>
      <c r="N43" s="267">
        <f t="shared" si="34"/>
        <v>0</v>
      </c>
      <c r="O43" s="267">
        <f t="shared" si="34"/>
        <v>0</v>
      </c>
      <c r="P43" s="267">
        <f t="shared" si="34"/>
        <v>0</v>
      </c>
      <c r="Q43" s="267">
        <f t="shared" si="34"/>
        <v>0</v>
      </c>
      <c r="R43" s="267">
        <f t="shared" si="34"/>
        <v>0</v>
      </c>
      <c r="S43" s="267">
        <f t="shared" si="34"/>
        <v>0</v>
      </c>
      <c r="T43" s="267">
        <f t="shared" si="34"/>
        <v>0</v>
      </c>
      <c r="U43" s="267">
        <f t="shared" si="34"/>
        <v>0</v>
      </c>
      <c r="V43" s="267">
        <f t="shared" si="34"/>
        <v>0</v>
      </c>
      <c r="W43" s="267">
        <f t="shared" si="34"/>
        <v>0</v>
      </c>
      <c r="X43" s="267">
        <f t="shared" si="34"/>
        <v>0</v>
      </c>
      <c r="Y43" s="267">
        <f t="shared" si="34"/>
        <v>0</v>
      </c>
      <c r="Z43" s="267">
        <f t="shared" si="34"/>
        <v>0</v>
      </c>
      <c r="AA43" s="267">
        <f t="shared" si="34"/>
        <v>0</v>
      </c>
      <c r="AB43" s="267">
        <f t="shared" si="34"/>
        <v>0</v>
      </c>
      <c r="AC43" s="267">
        <f t="shared" si="34"/>
        <v>0</v>
      </c>
      <c r="AD43" s="267">
        <f t="shared" si="34"/>
        <v>0</v>
      </c>
      <c r="AE43" s="267">
        <f t="shared" si="34"/>
        <v>0</v>
      </c>
      <c r="AF43" s="267">
        <f t="shared" si="34"/>
        <v>0</v>
      </c>
      <c r="AG43" s="267">
        <f t="shared" si="34"/>
        <v>0</v>
      </c>
      <c r="AH43" s="267">
        <f t="shared" si="34"/>
        <v>0</v>
      </c>
    </row>
    <row r="44" spans="1:34" x14ac:dyDescent="0.3">
      <c r="A44" s="271"/>
      <c r="B44" s="271"/>
      <c r="C44" s="408"/>
      <c r="D44" s="408"/>
      <c r="E44" s="268"/>
      <c r="F44" s="268"/>
      <c r="G44" s="268"/>
      <c r="H44" s="268"/>
      <c r="I44" s="268"/>
      <c r="J44" s="268"/>
      <c r="K44" s="268"/>
      <c r="L44" s="268"/>
      <c r="M44" s="268"/>
      <c r="N44" s="268"/>
      <c r="O44" s="268"/>
      <c r="P44" s="268"/>
      <c r="Q44" s="268"/>
      <c r="R44" s="268"/>
      <c r="S44" s="268"/>
      <c r="T44" s="268"/>
      <c r="U44" s="268"/>
      <c r="V44" s="268"/>
      <c r="W44" s="268"/>
      <c r="X44" s="274"/>
    </row>
    <row r="45" spans="1:34" ht="28.95" customHeight="1" x14ac:dyDescent="0.3">
      <c r="A45" s="257" t="s">
        <v>481</v>
      </c>
      <c r="B45" s="272"/>
      <c r="C45" s="396" t="s">
        <v>171</v>
      </c>
      <c r="D45" s="397"/>
      <c r="E45" s="259">
        <v>1</v>
      </c>
      <c r="F45" s="259">
        <v>2</v>
      </c>
      <c r="G45" s="277">
        <v>3</v>
      </c>
      <c r="H45" s="259">
        <v>4</v>
      </c>
      <c r="I45" s="259">
        <v>5</v>
      </c>
      <c r="J45" s="259">
        <v>6</v>
      </c>
      <c r="K45" s="259">
        <v>7</v>
      </c>
      <c r="L45" s="259">
        <v>8</v>
      </c>
      <c r="M45" s="259">
        <v>9</v>
      </c>
      <c r="N45" s="259">
        <v>10</v>
      </c>
      <c r="O45" s="259">
        <v>11</v>
      </c>
      <c r="P45" s="259">
        <v>12</v>
      </c>
      <c r="Q45" s="259">
        <v>13</v>
      </c>
      <c r="R45" s="259">
        <v>14</v>
      </c>
      <c r="S45" s="259">
        <v>15</v>
      </c>
      <c r="T45" s="259">
        <v>16</v>
      </c>
      <c r="U45" s="259">
        <v>17</v>
      </c>
      <c r="V45" s="259">
        <v>18</v>
      </c>
      <c r="W45" s="259">
        <v>19</v>
      </c>
      <c r="X45" s="259">
        <v>20</v>
      </c>
      <c r="Y45" s="259">
        <v>21</v>
      </c>
      <c r="Z45" s="259">
        <v>22</v>
      </c>
      <c r="AA45" s="259">
        <v>23</v>
      </c>
      <c r="AB45" s="259">
        <v>24</v>
      </c>
      <c r="AC45" s="259">
        <v>25</v>
      </c>
      <c r="AD45" s="259">
        <v>26</v>
      </c>
      <c r="AE45" s="259">
        <v>27</v>
      </c>
      <c r="AF45" s="259">
        <v>28</v>
      </c>
      <c r="AG45" s="259">
        <v>29</v>
      </c>
      <c r="AH45" s="259">
        <v>30</v>
      </c>
    </row>
    <row r="46" spans="1:34" x14ac:dyDescent="0.3">
      <c r="A46" s="250" t="s">
        <v>191</v>
      </c>
      <c r="B46" s="250"/>
      <c r="C46" s="398">
        <v>0</v>
      </c>
      <c r="D46" s="399"/>
      <c r="E46" s="314">
        <v>0</v>
      </c>
      <c r="F46" s="321" t="str">
        <f>IF($C$46=0,"0",(E46*($C$46+1)))</f>
        <v>0</v>
      </c>
      <c r="G46" s="326" t="str">
        <f t="shared" ref="G46:AH46" si="35">IF($C$46=0,"0",(F46*($C$46+1)))</f>
        <v>0</v>
      </c>
      <c r="H46" s="321" t="str">
        <f t="shared" si="35"/>
        <v>0</v>
      </c>
      <c r="I46" s="321" t="str">
        <f t="shared" si="35"/>
        <v>0</v>
      </c>
      <c r="J46" s="321" t="str">
        <f t="shared" si="35"/>
        <v>0</v>
      </c>
      <c r="K46" s="321" t="str">
        <f t="shared" si="35"/>
        <v>0</v>
      </c>
      <c r="L46" s="321" t="str">
        <f t="shared" si="35"/>
        <v>0</v>
      </c>
      <c r="M46" s="321" t="str">
        <f t="shared" si="35"/>
        <v>0</v>
      </c>
      <c r="N46" s="321" t="str">
        <f t="shared" si="35"/>
        <v>0</v>
      </c>
      <c r="O46" s="321" t="str">
        <f t="shared" si="35"/>
        <v>0</v>
      </c>
      <c r="P46" s="321" t="str">
        <f t="shared" si="35"/>
        <v>0</v>
      </c>
      <c r="Q46" s="321" t="str">
        <f t="shared" si="35"/>
        <v>0</v>
      </c>
      <c r="R46" s="321" t="str">
        <f t="shared" si="35"/>
        <v>0</v>
      </c>
      <c r="S46" s="321" t="str">
        <f t="shared" si="35"/>
        <v>0</v>
      </c>
      <c r="T46" s="321" t="str">
        <f t="shared" si="35"/>
        <v>0</v>
      </c>
      <c r="U46" s="321" t="str">
        <f t="shared" si="35"/>
        <v>0</v>
      </c>
      <c r="V46" s="321" t="str">
        <f t="shared" si="35"/>
        <v>0</v>
      </c>
      <c r="W46" s="321" t="str">
        <f t="shared" si="35"/>
        <v>0</v>
      </c>
      <c r="X46" s="321" t="str">
        <f t="shared" si="35"/>
        <v>0</v>
      </c>
      <c r="Y46" s="321" t="str">
        <f t="shared" si="35"/>
        <v>0</v>
      </c>
      <c r="Z46" s="321" t="str">
        <f t="shared" si="35"/>
        <v>0</v>
      </c>
      <c r="AA46" s="321" t="str">
        <f t="shared" si="35"/>
        <v>0</v>
      </c>
      <c r="AB46" s="321" t="str">
        <f t="shared" si="35"/>
        <v>0</v>
      </c>
      <c r="AC46" s="321" t="str">
        <f t="shared" si="35"/>
        <v>0</v>
      </c>
      <c r="AD46" s="321" t="str">
        <f t="shared" si="35"/>
        <v>0</v>
      </c>
      <c r="AE46" s="321" t="str">
        <f t="shared" si="35"/>
        <v>0</v>
      </c>
      <c r="AF46" s="321" t="str">
        <f t="shared" si="35"/>
        <v>0</v>
      </c>
      <c r="AG46" s="321" t="str">
        <f t="shared" si="35"/>
        <v>0</v>
      </c>
      <c r="AH46" s="321" t="str">
        <f t="shared" si="35"/>
        <v>0</v>
      </c>
    </row>
    <row r="47" spans="1:34" x14ac:dyDescent="0.3">
      <c r="A47" s="250" t="s">
        <v>192</v>
      </c>
      <c r="B47" s="250"/>
      <c r="C47" s="398">
        <v>0</v>
      </c>
      <c r="D47" s="399"/>
      <c r="E47" s="315">
        <v>0</v>
      </c>
      <c r="F47" s="323" t="str">
        <f>IF($C$47=0,"0",(E47*($C$47+1)))</f>
        <v>0</v>
      </c>
      <c r="G47" s="327" t="str">
        <f t="shared" ref="G47:AH47" si="36">IF($C$47=0,"0",(F47*($C$47+1)))</f>
        <v>0</v>
      </c>
      <c r="H47" s="323" t="str">
        <f t="shared" si="36"/>
        <v>0</v>
      </c>
      <c r="I47" s="323" t="str">
        <f t="shared" si="36"/>
        <v>0</v>
      </c>
      <c r="J47" s="323" t="str">
        <f t="shared" si="36"/>
        <v>0</v>
      </c>
      <c r="K47" s="323" t="str">
        <f t="shared" si="36"/>
        <v>0</v>
      </c>
      <c r="L47" s="323" t="str">
        <f t="shared" si="36"/>
        <v>0</v>
      </c>
      <c r="M47" s="323" t="str">
        <f t="shared" si="36"/>
        <v>0</v>
      </c>
      <c r="N47" s="323" t="str">
        <f t="shared" si="36"/>
        <v>0</v>
      </c>
      <c r="O47" s="323" t="str">
        <f t="shared" si="36"/>
        <v>0</v>
      </c>
      <c r="P47" s="323" t="str">
        <f t="shared" si="36"/>
        <v>0</v>
      </c>
      <c r="Q47" s="323" t="str">
        <f t="shared" si="36"/>
        <v>0</v>
      </c>
      <c r="R47" s="323" t="str">
        <f t="shared" si="36"/>
        <v>0</v>
      </c>
      <c r="S47" s="323" t="str">
        <f t="shared" si="36"/>
        <v>0</v>
      </c>
      <c r="T47" s="323" t="str">
        <f t="shared" si="36"/>
        <v>0</v>
      </c>
      <c r="U47" s="323" t="str">
        <f t="shared" si="36"/>
        <v>0</v>
      </c>
      <c r="V47" s="323" t="str">
        <f t="shared" si="36"/>
        <v>0</v>
      </c>
      <c r="W47" s="323" t="str">
        <f t="shared" si="36"/>
        <v>0</v>
      </c>
      <c r="X47" s="323" t="str">
        <f t="shared" si="36"/>
        <v>0</v>
      </c>
      <c r="Y47" s="323" t="str">
        <f t="shared" si="36"/>
        <v>0</v>
      </c>
      <c r="Z47" s="323" t="str">
        <f t="shared" si="36"/>
        <v>0</v>
      </c>
      <c r="AA47" s="323" t="str">
        <f t="shared" si="36"/>
        <v>0</v>
      </c>
      <c r="AB47" s="323" t="str">
        <f t="shared" si="36"/>
        <v>0</v>
      </c>
      <c r="AC47" s="323" t="str">
        <f t="shared" si="36"/>
        <v>0</v>
      </c>
      <c r="AD47" s="323" t="str">
        <f t="shared" si="36"/>
        <v>0</v>
      </c>
      <c r="AE47" s="323" t="str">
        <f t="shared" si="36"/>
        <v>0</v>
      </c>
      <c r="AF47" s="323" t="str">
        <f t="shared" si="36"/>
        <v>0</v>
      </c>
      <c r="AG47" s="323" t="str">
        <f t="shared" si="36"/>
        <v>0</v>
      </c>
      <c r="AH47" s="323" t="str">
        <f t="shared" si="36"/>
        <v>0</v>
      </c>
    </row>
    <row r="48" spans="1:34" x14ac:dyDescent="0.3">
      <c r="A48" s="316" t="s">
        <v>193</v>
      </c>
      <c r="B48" s="275"/>
      <c r="C48" s="398">
        <v>0</v>
      </c>
      <c r="D48" s="399"/>
      <c r="E48" s="315">
        <v>0</v>
      </c>
      <c r="F48" s="323" t="str">
        <f>IF($C$48=0,"0",(E48*($C$48+1)))</f>
        <v>0</v>
      </c>
      <c r="G48" s="327" t="str">
        <f t="shared" ref="G48:AH48" si="37">IF($C$48=0,"0",(F48*($C$48+1)))</f>
        <v>0</v>
      </c>
      <c r="H48" s="323" t="str">
        <f t="shared" si="37"/>
        <v>0</v>
      </c>
      <c r="I48" s="323" t="str">
        <f t="shared" si="37"/>
        <v>0</v>
      </c>
      <c r="J48" s="323" t="str">
        <f t="shared" si="37"/>
        <v>0</v>
      </c>
      <c r="K48" s="323" t="str">
        <f t="shared" si="37"/>
        <v>0</v>
      </c>
      <c r="L48" s="323" t="str">
        <f t="shared" si="37"/>
        <v>0</v>
      </c>
      <c r="M48" s="323" t="str">
        <f t="shared" si="37"/>
        <v>0</v>
      </c>
      <c r="N48" s="323" t="str">
        <f t="shared" si="37"/>
        <v>0</v>
      </c>
      <c r="O48" s="323" t="str">
        <f t="shared" si="37"/>
        <v>0</v>
      </c>
      <c r="P48" s="323" t="str">
        <f t="shared" si="37"/>
        <v>0</v>
      </c>
      <c r="Q48" s="323" t="str">
        <f t="shared" si="37"/>
        <v>0</v>
      </c>
      <c r="R48" s="323" t="str">
        <f t="shared" si="37"/>
        <v>0</v>
      </c>
      <c r="S48" s="323" t="str">
        <f t="shared" si="37"/>
        <v>0</v>
      </c>
      <c r="T48" s="323" t="str">
        <f t="shared" si="37"/>
        <v>0</v>
      </c>
      <c r="U48" s="323" t="str">
        <f t="shared" si="37"/>
        <v>0</v>
      </c>
      <c r="V48" s="323" t="str">
        <f t="shared" si="37"/>
        <v>0</v>
      </c>
      <c r="W48" s="323" t="str">
        <f t="shared" si="37"/>
        <v>0</v>
      </c>
      <c r="X48" s="323" t="str">
        <f t="shared" si="37"/>
        <v>0</v>
      </c>
      <c r="Y48" s="323" t="str">
        <f t="shared" si="37"/>
        <v>0</v>
      </c>
      <c r="Z48" s="323" t="str">
        <f t="shared" si="37"/>
        <v>0</v>
      </c>
      <c r="AA48" s="323" t="str">
        <f t="shared" si="37"/>
        <v>0</v>
      </c>
      <c r="AB48" s="323" t="str">
        <f t="shared" si="37"/>
        <v>0</v>
      </c>
      <c r="AC48" s="323" t="str">
        <f t="shared" si="37"/>
        <v>0</v>
      </c>
      <c r="AD48" s="323" t="str">
        <f t="shared" si="37"/>
        <v>0</v>
      </c>
      <c r="AE48" s="323" t="str">
        <f t="shared" si="37"/>
        <v>0</v>
      </c>
      <c r="AF48" s="323" t="str">
        <f t="shared" si="37"/>
        <v>0</v>
      </c>
      <c r="AG48" s="323" t="str">
        <f t="shared" si="37"/>
        <v>0</v>
      </c>
      <c r="AH48" s="323" t="str">
        <f t="shared" si="37"/>
        <v>0</v>
      </c>
    </row>
    <row r="49" spans="1:34" x14ac:dyDescent="0.3">
      <c r="A49" s="250" t="s">
        <v>194</v>
      </c>
      <c r="B49" s="250"/>
      <c r="C49" s="398">
        <v>0</v>
      </c>
      <c r="D49" s="399"/>
      <c r="E49" s="315">
        <v>0</v>
      </c>
      <c r="F49" s="323" t="str">
        <f>IF($C$49=0,"0",(E49*($C$49+1)))</f>
        <v>0</v>
      </c>
      <c r="G49" s="327" t="str">
        <f t="shared" ref="G49:AH49" si="38">IF($C$49=0,"0",(F49*($C$49+1)))</f>
        <v>0</v>
      </c>
      <c r="H49" s="323" t="str">
        <f t="shared" si="38"/>
        <v>0</v>
      </c>
      <c r="I49" s="323" t="str">
        <f t="shared" si="38"/>
        <v>0</v>
      </c>
      <c r="J49" s="323" t="str">
        <f t="shared" si="38"/>
        <v>0</v>
      </c>
      <c r="K49" s="323" t="str">
        <f t="shared" si="38"/>
        <v>0</v>
      </c>
      <c r="L49" s="323" t="str">
        <f t="shared" si="38"/>
        <v>0</v>
      </c>
      <c r="M49" s="323" t="str">
        <f t="shared" si="38"/>
        <v>0</v>
      </c>
      <c r="N49" s="323" t="str">
        <f t="shared" si="38"/>
        <v>0</v>
      </c>
      <c r="O49" s="323" t="str">
        <f t="shared" si="38"/>
        <v>0</v>
      </c>
      <c r="P49" s="323" t="str">
        <f t="shared" si="38"/>
        <v>0</v>
      </c>
      <c r="Q49" s="323" t="str">
        <f t="shared" si="38"/>
        <v>0</v>
      </c>
      <c r="R49" s="323" t="str">
        <f t="shared" si="38"/>
        <v>0</v>
      </c>
      <c r="S49" s="323" t="str">
        <f t="shared" si="38"/>
        <v>0</v>
      </c>
      <c r="T49" s="323" t="str">
        <f t="shared" si="38"/>
        <v>0</v>
      </c>
      <c r="U49" s="323" t="str">
        <f t="shared" si="38"/>
        <v>0</v>
      </c>
      <c r="V49" s="323" t="str">
        <f t="shared" si="38"/>
        <v>0</v>
      </c>
      <c r="W49" s="323" t="str">
        <f t="shared" si="38"/>
        <v>0</v>
      </c>
      <c r="X49" s="323" t="str">
        <f t="shared" si="38"/>
        <v>0</v>
      </c>
      <c r="Y49" s="323" t="str">
        <f t="shared" si="38"/>
        <v>0</v>
      </c>
      <c r="Z49" s="323" t="str">
        <f t="shared" si="38"/>
        <v>0</v>
      </c>
      <c r="AA49" s="323" t="str">
        <f t="shared" si="38"/>
        <v>0</v>
      </c>
      <c r="AB49" s="323" t="str">
        <f t="shared" si="38"/>
        <v>0</v>
      </c>
      <c r="AC49" s="323" t="str">
        <f t="shared" si="38"/>
        <v>0</v>
      </c>
      <c r="AD49" s="323" t="str">
        <f t="shared" si="38"/>
        <v>0</v>
      </c>
      <c r="AE49" s="323" t="str">
        <f t="shared" si="38"/>
        <v>0</v>
      </c>
      <c r="AF49" s="323" t="str">
        <f t="shared" si="38"/>
        <v>0</v>
      </c>
      <c r="AG49" s="323" t="str">
        <f t="shared" si="38"/>
        <v>0</v>
      </c>
      <c r="AH49" s="323" t="str">
        <f t="shared" si="38"/>
        <v>0</v>
      </c>
    </row>
    <row r="50" spans="1:34" ht="15" thickBot="1" x14ac:dyDescent="0.35">
      <c r="A50" s="312" t="s">
        <v>195</v>
      </c>
      <c r="B50" s="276"/>
      <c r="C50" s="404">
        <v>0</v>
      </c>
      <c r="D50" s="405"/>
      <c r="E50" s="313">
        <v>0</v>
      </c>
      <c r="F50" s="324" t="str">
        <f>IF($C$50=0,"0",(E50*($C$50+1)))</f>
        <v>0</v>
      </c>
      <c r="G50" s="328" t="str">
        <f t="shared" ref="G50:AH50" si="39">IF($C$50=0,"0",(F50*($C$50+1)))</f>
        <v>0</v>
      </c>
      <c r="H50" s="324" t="str">
        <f t="shared" si="39"/>
        <v>0</v>
      </c>
      <c r="I50" s="324" t="str">
        <f t="shared" si="39"/>
        <v>0</v>
      </c>
      <c r="J50" s="324" t="str">
        <f t="shared" si="39"/>
        <v>0</v>
      </c>
      <c r="K50" s="324" t="str">
        <f t="shared" si="39"/>
        <v>0</v>
      </c>
      <c r="L50" s="324" t="str">
        <f t="shared" si="39"/>
        <v>0</v>
      </c>
      <c r="M50" s="324" t="str">
        <f t="shared" si="39"/>
        <v>0</v>
      </c>
      <c r="N50" s="324" t="str">
        <f t="shared" si="39"/>
        <v>0</v>
      </c>
      <c r="O50" s="324" t="str">
        <f t="shared" si="39"/>
        <v>0</v>
      </c>
      <c r="P50" s="324" t="str">
        <f t="shared" si="39"/>
        <v>0</v>
      </c>
      <c r="Q50" s="324" t="str">
        <f t="shared" si="39"/>
        <v>0</v>
      </c>
      <c r="R50" s="324" t="str">
        <f t="shared" si="39"/>
        <v>0</v>
      </c>
      <c r="S50" s="324" t="str">
        <f t="shared" si="39"/>
        <v>0</v>
      </c>
      <c r="T50" s="324" t="str">
        <f t="shared" si="39"/>
        <v>0</v>
      </c>
      <c r="U50" s="324" t="str">
        <f t="shared" si="39"/>
        <v>0</v>
      </c>
      <c r="V50" s="324" t="str">
        <f t="shared" si="39"/>
        <v>0</v>
      </c>
      <c r="W50" s="324" t="str">
        <f t="shared" si="39"/>
        <v>0</v>
      </c>
      <c r="X50" s="324" t="str">
        <f t="shared" si="39"/>
        <v>0</v>
      </c>
      <c r="Y50" s="324" t="str">
        <f t="shared" si="39"/>
        <v>0</v>
      </c>
      <c r="Z50" s="324" t="str">
        <f t="shared" si="39"/>
        <v>0</v>
      </c>
      <c r="AA50" s="324" t="str">
        <f t="shared" si="39"/>
        <v>0</v>
      </c>
      <c r="AB50" s="324" t="str">
        <f t="shared" si="39"/>
        <v>0</v>
      </c>
      <c r="AC50" s="324" t="str">
        <f t="shared" si="39"/>
        <v>0</v>
      </c>
      <c r="AD50" s="324" t="str">
        <f t="shared" si="39"/>
        <v>0</v>
      </c>
      <c r="AE50" s="324" t="str">
        <f t="shared" si="39"/>
        <v>0</v>
      </c>
      <c r="AF50" s="324" t="str">
        <f t="shared" si="39"/>
        <v>0</v>
      </c>
      <c r="AG50" s="324" t="str">
        <f t="shared" si="39"/>
        <v>0</v>
      </c>
      <c r="AH50" s="324" t="str">
        <f t="shared" si="39"/>
        <v>0</v>
      </c>
    </row>
    <row r="51" spans="1:34" ht="15" thickTop="1" x14ac:dyDescent="0.3">
      <c r="A51" s="278" t="s">
        <v>196</v>
      </c>
      <c r="B51" s="279"/>
      <c r="C51" s="406"/>
      <c r="D51" s="407"/>
      <c r="E51" s="280">
        <f t="shared" ref="E51:AH51" si="40">SUM(E46:E50)</f>
        <v>0</v>
      </c>
      <c r="F51" s="280">
        <f t="shared" si="40"/>
        <v>0</v>
      </c>
      <c r="G51" s="281">
        <f t="shared" si="40"/>
        <v>0</v>
      </c>
      <c r="H51" s="280">
        <f t="shared" si="40"/>
        <v>0</v>
      </c>
      <c r="I51" s="280">
        <f t="shared" si="40"/>
        <v>0</v>
      </c>
      <c r="J51" s="280">
        <f t="shared" si="40"/>
        <v>0</v>
      </c>
      <c r="K51" s="280">
        <f t="shared" si="40"/>
        <v>0</v>
      </c>
      <c r="L51" s="280">
        <f t="shared" si="40"/>
        <v>0</v>
      </c>
      <c r="M51" s="280">
        <f t="shared" si="40"/>
        <v>0</v>
      </c>
      <c r="N51" s="280">
        <f t="shared" si="40"/>
        <v>0</v>
      </c>
      <c r="O51" s="280">
        <f t="shared" si="40"/>
        <v>0</v>
      </c>
      <c r="P51" s="280">
        <f t="shared" si="40"/>
        <v>0</v>
      </c>
      <c r="Q51" s="280">
        <f t="shared" si="40"/>
        <v>0</v>
      </c>
      <c r="R51" s="280">
        <f t="shared" si="40"/>
        <v>0</v>
      </c>
      <c r="S51" s="280">
        <f t="shared" si="40"/>
        <v>0</v>
      </c>
      <c r="T51" s="280">
        <f t="shared" si="40"/>
        <v>0</v>
      </c>
      <c r="U51" s="280">
        <f t="shared" si="40"/>
        <v>0</v>
      </c>
      <c r="V51" s="280">
        <f t="shared" si="40"/>
        <v>0</v>
      </c>
      <c r="W51" s="280">
        <f t="shared" si="40"/>
        <v>0</v>
      </c>
      <c r="X51" s="280">
        <f t="shared" si="40"/>
        <v>0</v>
      </c>
      <c r="Y51" s="280">
        <f t="shared" si="40"/>
        <v>0</v>
      </c>
      <c r="Z51" s="280">
        <f t="shared" si="40"/>
        <v>0</v>
      </c>
      <c r="AA51" s="280">
        <f t="shared" si="40"/>
        <v>0</v>
      </c>
      <c r="AB51" s="280">
        <f t="shared" si="40"/>
        <v>0</v>
      </c>
      <c r="AC51" s="280">
        <f t="shared" si="40"/>
        <v>0</v>
      </c>
      <c r="AD51" s="280">
        <f t="shared" si="40"/>
        <v>0</v>
      </c>
      <c r="AE51" s="280">
        <f t="shared" si="40"/>
        <v>0</v>
      </c>
      <c r="AF51" s="280">
        <f t="shared" si="40"/>
        <v>0</v>
      </c>
      <c r="AG51" s="280">
        <f t="shared" si="40"/>
        <v>0</v>
      </c>
      <c r="AH51" s="280">
        <f t="shared" si="40"/>
        <v>0</v>
      </c>
    </row>
    <row r="52" spans="1:34" x14ac:dyDescent="0.3">
      <c r="A52" s="250"/>
      <c r="B52" s="250"/>
      <c r="C52" s="409"/>
      <c r="D52" s="409"/>
      <c r="E52" s="268"/>
      <c r="F52" s="268"/>
      <c r="G52" s="268"/>
      <c r="H52" s="268"/>
      <c r="I52" s="268"/>
      <c r="J52" s="268"/>
      <c r="K52" s="268"/>
      <c r="L52" s="268"/>
      <c r="M52" s="268"/>
      <c r="N52" s="268"/>
      <c r="O52" s="268"/>
      <c r="P52" s="268"/>
      <c r="Q52" s="268"/>
      <c r="R52" s="268"/>
      <c r="S52" s="268"/>
      <c r="T52" s="268"/>
      <c r="U52" s="268"/>
      <c r="V52" s="268"/>
      <c r="W52" s="268"/>
      <c r="X52" s="274"/>
    </row>
    <row r="53" spans="1:34" x14ac:dyDescent="0.3">
      <c r="A53" s="282" t="s">
        <v>482</v>
      </c>
      <c r="B53" s="283"/>
      <c r="C53" s="414"/>
      <c r="D53" s="415"/>
      <c r="E53" s="259">
        <v>1</v>
      </c>
      <c r="F53" s="259">
        <v>2</v>
      </c>
      <c r="G53" s="259">
        <v>3</v>
      </c>
      <c r="H53" s="259">
        <v>4</v>
      </c>
      <c r="I53" s="259">
        <v>5</v>
      </c>
      <c r="J53" s="259">
        <v>6</v>
      </c>
      <c r="K53" s="259">
        <v>7</v>
      </c>
      <c r="L53" s="259">
        <v>8</v>
      </c>
      <c r="M53" s="259">
        <v>9</v>
      </c>
      <c r="N53" s="259">
        <v>10</v>
      </c>
      <c r="O53" s="259">
        <v>11</v>
      </c>
      <c r="P53" s="259">
        <v>12</v>
      </c>
      <c r="Q53" s="259">
        <v>13</v>
      </c>
      <c r="R53" s="259">
        <v>14</v>
      </c>
      <c r="S53" s="259">
        <v>15</v>
      </c>
      <c r="T53" s="259">
        <v>16</v>
      </c>
      <c r="U53" s="259">
        <v>17</v>
      </c>
      <c r="V53" s="259">
        <v>18</v>
      </c>
      <c r="W53" s="259">
        <v>19</v>
      </c>
      <c r="X53" s="259">
        <v>20</v>
      </c>
      <c r="Y53" s="259">
        <v>21</v>
      </c>
      <c r="Z53" s="259">
        <v>22</v>
      </c>
      <c r="AA53" s="259">
        <v>23</v>
      </c>
      <c r="AB53" s="259">
        <v>24</v>
      </c>
      <c r="AC53" s="259">
        <v>25</v>
      </c>
      <c r="AD53" s="259">
        <v>26</v>
      </c>
      <c r="AE53" s="259">
        <v>27</v>
      </c>
      <c r="AF53" s="259">
        <v>28</v>
      </c>
      <c r="AG53" s="259">
        <v>29</v>
      </c>
      <c r="AH53" s="259">
        <v>30</v>
      </c>
    </row>
    <row r="54" spans="1:34" x14ac:dyDescent="0.3">
      <c r="A54" s="260" t="s">
        <v>197</v>
      </c>
      <c r="B54" s="260"/>
      <c r="C54" s="416"/>
      <c r="D54" s="417"/>
      <c r="E54" s="314">
        <v>0</v>
      </c>
      <c r="F54" s="314">
        <v>0</v>
      </c>
      <c r="G54" s="314">
        <v>0</v>
      </c>
      <c r="H54" s="314">
        <v>0</v>
      </c>
      <c r="I54" s="314">
        <v>0</v>
      </c>
      <c r="J54" s="314">
        <v>0</v>
      </c>
      <c r="K54" s="314">
        <v>0</v>
      </c>
      <c r="L54" s="314">
        <v>0</v>
      </c>
      <c r="M54" s="314">
        <v>0</v>
      </c>
      <c r="N54" s="314">
        <v>0</v>
      </c>
      <c r="O54" s="314">
        <v>0</v>
      </c>
      <c r="P54" s="314">
        <v>0</v>
      </c>
      <c r="Q54" s="314">
        <v>0</v>
      </c>
      <c r="R54" s="314">
        <v>0</v>
      </c>
      <c r="S54" s="314">
        <v>0</v>
      </c>
      <c r="T54" s="314">
        <v>0</v>
      </c>
      <c r="U54" s="314">
        <v>0</v>
      </c>
      <c r="V54" s="314">
        <v>0</v>
      </c>
      <c r="W54" s="314">
        <v>0</v>
      </c>
      <c r="X54" s="314">
        <v>0</v>
      </c>
      <c r="Y54" s="314">
        <v>0</v>
      </c>
      <c r="Z54" s="314">
        <v>0</v>
      </c>
      <c r="AA54" s="314">
        <v>0</v>
      </c>
      <c r="AB54" s="314">
        <v>0</v>
      </c>
      <c r="AC54" s="314">
        <v>0</v>
      </c>
      <c r="AD54" s="314">
        <v>0</v>
      </c>
      <c r="AE54" s="314">
        <v>0</v>
      </c>
      <c r="AF54" s="314">
        <v>0</v>
      </c>
      <c r="AG54" s="314">
        <v>0</v>
      </c>
      <c r="AH54" s="314">
        <v>0</v>
      </c>
    </row>
    <row r="55" spans="1:34" ht="15" thickBot="1" x14ac:dyDescent="0.35">
      <c r="A55" s="265" t="s">
        <v>198</v>
      </c>
      <c r="B55" s="265"/>
      <c r="C55" s="418">
        <v>0.03</v>
      </c>
      <c r="D55" s="419"/>
      <c r="E55" s="313">
        <v>0</v>
      </c>
      <c r="F55" s="329">
        <f>E55*1.03</f>
        <v>0</v>
      </c>
      <c r="G55" s="329">
        <f t="shared" ref="G55:AH55" si="41">F55*1.03</f>
        <v>0</v>
      </c>
      <c r="H55" s="329">
        <f t="shared" si="41"/>
        <v>0</v>
      </c>
      <c r="I55" s="329">
        <f t="shared" si="41"/>
        <v>0</v>
      </c>
      <c r="J55" s="329">
        <f t="shared" si="41"/>
        <v>0</v>
      </c>
      <c r="K55" s="329">
        <f t="shared" si="41"/>
        <v>0</v>
      </c>
      <c r="L55" s="329">
        <f t="shared" si="41"/>
        <v>0</v>
      </c>
      <c r="M55" s="329">
        <f t="shared" si="41"/>
        <v>0</v>
      </c>
      <c r="N55" s="329">
        <f t="shared" si="41"/>
        <v>0</v>
      </c>
      <c r="O55" s="329">
        <f t="shared" si="41"/>
        <v>0</v>
      </c>
      <c r="P55" s="329">
        <f t="shared" si="41"/>
        <v>0</v>
      </c>
      <c r="Q55" s="329">
        <f t="shared" si="41"/>
        <v>0</v>
      </c>
      <c r="R55" s="329">
        <f t="shared" si="41"/>
        <v>0</v>
      </c>
      <c r="S55" s="329">
        <f t="shared" si="41"/>
        <v>0</v>
      </c>
      <c r="T55" s="329">
        <f t="shared" si="41"/>
        <v>0</v>
      </c>
      <c r="U55" s="329">
        <f t="shared" si="41"/>
        <v>0</v>
      </c>
      <c r="V55" s="329">
        <f t="shared" si="41"/>
        <v>0</v>
      </c>
      <c r="W55" s="329">
        <f t="shared" si="41"/>
        <v>0</v>
      </c>
      <c r="X55" s="329">
        <f t="shared" si="41"/>
        <v>0</v>
      </c>
      <c r="Y55" s="329">
        <f t="shared" si="41"/>
        <v>0</v>
      </c>
      <c r="Z55" s="329">
        <f t="shared" si="41"/>
        <v>0</v>
      </c>
      <c r="AA55" s="329">
        <f t="shared" si="41"/>
        <v>0</v>
      </c>
      <c r="AB55" s="329">
        <f t="shared" si="41"/>
        <v>0</v>
      </c>
      <c r="AC55" s="329">
        <f t="shared" si="41"/>
        <v>0</v>
      </c>
      <c r="AD55" s="329">
        <f t="shared" si="41"/>
        <v>0</v>
      </c>
      <c r="AE55" s="329">
        <f t="shared" si="41"/>
        <v>0</v>
      </c>
      <c r="AF55" s="329">
        <f t="shared" si="41"/>
        <v>0</v>
      </c>
      <c r="AG55" s="329">
        <f t="shared" si="41"/>
        <v>0</v>
      </c>
      <c r="AH55" s="329">
        <f t="shared" si="41"/>
        <v>0</v>
      </c>
    </row>
    <row r="56" spans="1:34" ht="15.6" thickTop="1" thickBot="1" x14ac:dyDescent="0.35">
      <c r="A56" s="284" t="s">
        <v>199</v>
      </c>
      <c r="B56" s="285"/>
      <c r="C56" s="420"/>
      <c r="D56" s="421"/>
      <c r="E56" s="286">
        <f>SUM(E54:E55)</f>
        <v>0</v>
      </c>
      <c r="F56" s="286">
        <f t="shared" ref="F56:AH56" si="42">SUM(F54:F55)</f>
        <v>0</v>
      </c>
      <c r="G56" s="286">
        <f t="shared" si="42"/>
        <v>0</v>
      </c>
      <c r="H56" s="286">
        <f t="shared" si="42"/>
        <v>0</v>
      </c>
      <c r="I56" s="286">
        <f t="shared" si="42"/>
        <v>0</v>
      </c>
      <c r="J56" s="286">
        <f t="shared" si="42"/>
        <v>0</v>
      </c>
      <c r="K56" s="286">
        <f t="shared" si="42"/>
        <v>0</v>
      </c>
      <c r="L56" s="286">
        <f t="shared" si="42"/>
        <v>0</v>
      </c>
      <c r="M56" s="286">
        <f t="shared" si="42"/>
        <v>0</v>
      </c>
      <c r="N56" s="286">
        <f t="shared" si="42"/>
        <v>0</v>
      </c>
      <c r="O56" s="286">
        <f t="shared" si="42"/>
        <v>0</v>
      </c>
      <c r="P56" s="286">
        <f t="shared" si="42"/>
        <v>0</v>
      </c>
      <c r="Q56" s="286">
        <f t="shared" si="42"/>
        <v>0</v>
      </c>
      <c r="R56" s="286">
        <f t="shared" si="42"/>
        <v>0</v>
      </c>
      <c r="S56" s="286">
        <f t="shared" si="42"/>
        <v>0</v>
      </c>
      <c r="T56" s="286">
        <f t="shared" si="42"/>
        <v>0</v>
      </c>
      <c r="U56" s="286">
        <f t="shared" si="42"/>
        <v>0</v>
      </c>
      <c r="V56" s="286">
        <f t="shared" si="42"/>
        <v>0</v>
      </c>
      <c r="W56" s="286">
        <f t="shared" si="42"/>
        <v>0</v>
      </c>
      <c r="X56" s="286">
        <f t="shared" si="42"/>
        <v>0</v>
      </c>
      <c r="Y56" s="286">
        <f t="shared" si="42"/>
        <v>0</v>
      </c>
      <c r="Z56" s="286">
        <f t="shared" si="42"/>
        <v>0</v>
      </c>
      <c r="AA56" s="286">
        <f t="shared" si="42"/>
        <v>0</v>
      </c>
      <c r="AB56" s="286">
        <f t="shared" si="42"/>
        <v>0</v>
      </c>
      <c r="AC56" s="286">
        <f t="shared" si="42"/>
        <v>0</v>
      </c>
      <c r="AD56" s="286">
        <f t="shared" si="42"/>
        <v>0</v>
      </c>
      <c r="AE56" s="286">
        <f t="shared" si="42"/>
        <v>0</v>
      </c>
      <c r="AF56" s="286">
        <f t="shared" si="42"/>
        <v>0</v>
      </c>
      <c r="AG56" s="286">
        <f t="shared" si="42"/>
        <v>0</v>
      </c>
      <c r="AH56" s="286">
        <f t="shared" si="42"/>
        <v>0</v>
      </c>
    </row>
    <row r="57" spans="1:34" ht="15" thickTop="1" x14ac:dyDescent="0.3">
      <c r="A57" s="266" t="s">
        <v>200</v>
      </c>
      <c r="B57" s="266"/>
      <c r="C57" s="422"/>
      <c r="D57" s="423"/>
      <c r="E57" s="267">
        <f t="shared" ref="E57:AH57" si="43">E22+E36+E43+E51+E56</f>
        <v>0</v>
      </c>
      <c r="F57" s="267">
        <f t="shared" si="43"/>
        <v>0</v>
      </c>
      <c r="G57" s="267">
        <f t="shared" si="43"/>
        <v>0</v>
      </c>
      <c r="H57" s="267">
        <f t="shared" si="43"/>
        <v>0</v>
      </c>
      <c r="I57" s="267">
        <f t="shared" si="43"/>
        <v>0</v>
      </c>
      <c r="J57" s="267">
        <f t="shared" si="43"/>
        <v>0</v>
      </c>
      <c r="K57" s="267">
        <f t="shared" si="43"/>
        <v>0</v>
      </c>
      <c r="L57" s="267">
        <f t="shared" si="43"/>
        <v>0</v>
      </c>
      <c r="M57" s="267">
        <f t="shared" si="43"/>
        <v>0</v>
      </c>
      <c r="N57" s="267">
        <f t="shared" si="43"/>
        <v>0</v>
      </c>
      <c r="O57" s="267">
        <f t="shared" si="43"/>
        <v>0</v>
      </c>
      <c r="P57" s="267">
        <f t="shared" si="43"/>
        <v>0</v>
      </c>
      <c r="Q57" s="267">
        <f t="shared" si="43"/>
        <v>0</v>
      </c>
      <c r="R57" s="267">
        <f t="shared" si="43"/>
        <v>0</v>
      </c>
      <c r="S57" s="267">
        <f t="shared" si="43"/>
        <v>0</v>
      </c>
      <c r="T57" s="267">
        <f t="shared" si="43"/>
        <v>0</v>
      </c>
      <c r="U57" s="267">
        <f t="shared" si="43"/>
        <v>0</v>
      </c>
      <c r="V57" s="267">
        <f t="shared" si="43"/>
        <v>0</v>
      </c>
      <c r="W57" s="267">
        <f t="shared" si="43"/>
        <v>0</v>
      </c>
      <c r="X57" s="267">
        <f t="shared" si="43"/>
        <v>0</v>
      </c>
      <c r="Y57" s="267">
        <f t="shared" si="43"/>
        <v>0</v>
      </c>
      <c r="Z57" s="267">
        <f t="shared" si="43"/>
        <v>0</v>
      </c>
      <c r="AA57" s="267">
        <f t="shared" si="43"/>
        <v>0</v>
      </c>
      <c r="AB57" s="267">
        <f t="shared" si="43"/>
        <v>0</v>
      </c>
      <c r="AC57" s="267">
        <f t="shared" si="43"/>
        <v>0</v>
      </c>
      <c r="AD57" s="267">
        <f t="shared" si="43"/>
        <v>0</v>
      </c>
      <c r="AE57" s="267">
        <f t="shared" si="43"/>
        <v>0</v>
      </c>
      <c r="AF57" s="267">
        <f t="shared" si="43"/>
        <v>0</v>
      </c>
      <c r="AG57" s="267">
        <f t="shared" si="43"/>
        <v>0</v>
      </c>
      <c r="AH57" s="267">
        <f t="shared" si="43"/>
        <v>0</v>
      </c>
    </row>
    <row r="58" spans="1:34" x14ac:dyDescent="0.3">
      <c r="A58" s="266"/>
      <c r="B58" s="266"/>
      <c r="C58" s="395"/>
      <c r="D58" s="395"/>
      <c r="E58" s="287"/>
      <c r="F58" s="287"/>
      <c r="G58" s="287"/>
      <c r="H58" s="287"/>
      <c r="I58" s="287"/>
      <c r="J58" s="287"/>
      <c r="K58" s="287"/>
      <c r="L58" s="287"/>
      <c r="M58" s="287"/>
      <c r="N58" s="287"/>
      <c r="O58" s="287"/>
      <c r="P58" s="287"/>
      <c r="Q58" s="287"/>
      <c r="R58" s="287"/>
      <c r="S58" s="287"/>
      <c r="T58" s="288"/>
      <c r="U58" s="288"/>
      <c r="V58" s="288"/>
      <c r="W58" s="288"/>
      <c r="X58" s="289"/>
    </row>
    <row r="59" spans="1:34" x14ac:dyDescent="0.3">
      <c r="A59" s="290" t="s">
        <v>483</v>
      </c>
      <c r="B59" s="291"/>
      <c r="C59" s="424"/>
      <c r="D59" s="424"/>
      <c r="E59" s="292">
        <f t="shared" ref="E59:AH59" si="44">E9-E57</f>
        <v>0</v>
      </c>
      <c r="F59" s="292">
        <f t="shared" si="44"/>
        <v>0</v>
      </c>
      <c r="G59" s="292">
        <f t="shared" si="44"/>
        <v>0</v>
      </c>
      <c r="H59" s="292">
        <f t="shared" si="44"/>
        <v>0</v>
      </c>
      <c r="I59" s="292">
        <f t="shared" si="44"/>
        <v>0</v>
      </c>
      <c r="J59" s="292">
        <f t="shared" si="44"/>
        <v>0</v>
      </c>
      <c r="K59" s="292">
        <f t="shared" si="44"/>
        <v>0</v>
      </c>
      <c r="L59" s="292">
        <f t="shared" si="44"/>
        <v>0</v>
      </c>
      <c r="M59" s="292">
        <f t="shared" si="44"/>
        <v>0</v>
      </c>
      <c r="N59" s="292">
        <f t="shared" si="44"/>
        <v>0</v>
      </c>
      <c r="O59" s="292">
        <f t="shared" si="44"/>
        <v>0</v>
      </c>
      <c r="P59" s="292">
        <f t="shared" si="44"/>
        <v>0</v>
      </c>
      <c r="Q59" s="292">
        <f t="shared" si="44"/>
        <v>0</v>
      </c>
      <c r="R59" s="292">
        <f t="shared" si="44"/>
        <v>0</v>
      </c>
      <c r="S59" s="292">
        <f t="shared" si="44"/>
        <v>0</v>
      </c>
      <c r="T59" s="292">
        <f t="shared" si="44"/>
        <v>0</v>
      </c>
      <c r="U59" s="292">
        <f t="shared" si="44"/>
        <v>0</v>
      </c>
      <c r="V59" s="292">
        <f t="shared" si="44"/>
        <v>0</v>
      </c>
      <c r="W59" s="292">
        <f t="shared" si="44"/>
        <v>0</v>
      </c>
      <c r="X59" s="292">
        <f t="shared" si="44"/>
        <v>0</v>
      </c>
      <c r="Y59" s="292">
        <f t="shared" si="44"/>
        <v>0</v>
      </c>
      <c r="Z59" s="292">
        <f t="shared" si="44"/>
        <v>0</v>
      </c>
      <c r="AA59" s="292">
        <f t="shared" si="44"/>
        <v>0</v>
      </c>
      <c r="AB59" s="292">
        <f t="shared" si="44"/>
        <v>0</v>
      </c>
      <c r="AC59" s="292">
        <f t="shared" si="44"/>
        <v>0</v>
      </c>
      <c r="AD59" s="292">
        <f t="shared" si="44"/>
        <v>0</v>
      </c>
      <c r="AE59" s="292">
        <f t="shared" si="44"/>
        <v>0</v>
      </c>
      <c r="AF59" s="292">
        <f t="shared" si="44"/>
        <v>0</v>
      </c>
      <c r="AG59" s="292">
        <f t="shared" si="44"/>
        <v>0</v>
      </c>
      <c r="AH59" s="292">
        <f t="shared" si="44"/>
        <v>0</v>
      </c>
    </row>
    <row r="60" spans="1:34" x14ac:dyDescent="0.3">
      <c r="A60" s="271"/>
      <c r="B60" s="271"/>
      <c r="C60" s="256"/>
      <c r="D60" s="256"/>
      <c r="E60" s="287"/>
      <c r="F60" s="287"/>
      <c r="G60" s="287"/>
      <c r="H60" s="287"/>
      <c r="I60" s="287"/>
      <c r="J60" s="287"/>
      <c r="K60" s="287"/>
      <c r="L60" s="287"/>
      <c r="M60" s="287"/>
      <c r="N60" s="287"/>
      <c r="O60" s="287"/>
      <c r="P60" s="287"/>
      <c r="Q60" s="287"/>
      <c r="R60" s="287"/>
      <c r="S60" s="287"/>
      <c r="T60" s="293"/>
      <c r="U60" s="293"/>
      <c r="V60" s="293"/>
      <c r="W60" s="293"/>
      <c r="X60" s="294"/>
    </row>
    <row r="61" spans="1:34" x14ac:dyDescent="0.3">
      <c r="A61" s="290" t="s">
        <v>484</v>
      </c>
      <c r="B61" s="271"/>
      <c r="C61" s="414"/>
      <c r="D61" s="415"/>
      <c r="E61" s="259">
        <v>1</v>
      </c>
      <c r="F61" s="259">
        <v>2</v>
      </c>
      <c r="G61" s="259">
        <v>3</v>
      </c>
      <c r="H61" s="259">
        <v>4</v>
      </c>
      <c r="I61" s="259">
        <v>5</v>
      </c>
      <c r="J61" s="259">
        <v>6</v>
      </c>
      <c r="K61" s="259">
        <v>7</v>
      </c>
      <c r="L61" s="259">
        <v>8</v>
      </c>
      <c r="M61" s="259">
        <v>9</v>
      </c>
      <c r="N61" s="259">
        <v>10</v>
      </c>
      <c r="O61" s="259">
        <v>11</v>
      </c>
      <c r="P61" s="259">
        <v>12</v>
      </c>
      <c r="Q61" s="259">
        <v>13</v>
      </c>
      <c r="R61" s="259">
        <v>14</v>
      </c>
      <c r="S61" s="259">
        <v>15</v>
      </c>
      <c r="T61" s="259">
        <v>16</v>
      </c>
      <c r="U61" s="259">
        <v>17</v>
      </c>
      <c r="V61" s="259">
        <v>18</v>
      </c>
      <c r="W61" s="259">
        <v>19</v>
      </c>
      <c r="X61" s="259">
        <v>20</v>
      </c>
      <c r="Y61" s="259">
        <v>21</v>
      </c>
      <c r="Z61" s="259">
        <v>22</v>
      </c>
      <c r="AA61" s="259">
        <v>23</v>
      </c>
      <c r="AB61" s="259">
        <v>24</v>
      </c>
      <c r="AC61" s="259">
        <v>25</v>
      </c>
      <c r="AD61" s="259">
        <v>26</v>
      </c>
      <c r="AE61" s="259">
        <v>27</v>
      </c>
      <c r="AF61" s="259">
        <v>28</v>
      </c>
      <c r="AG61" s="259">
        <v>29</v>
      </c>
      <c r="AH61" s="259">
        <v>30</v>
      </c>
    </row>
    <row r="62" spans="1:34" x14ac:dyDescent="0.3">
      <c r="A62" s="263" t="s">
        <v>201</v>
      </c>
      <c r="B62" s="263"/>
      <c r="C62" s="402"/>
      <c r="D62" s="403"/>
      <c r="E62" s="330">
        <f>SUM((SUMIF('Debt Service'!$I$4:$I$15,"Mandatory",'Debt Service'!$Y$4:$Y$15)))</f>
        <v>0</v>
      </c>
      <c r="F62" s="331">
        <f>SUM((SUMIF('Debt Service'!$I$4:$I$15,"Mandatory",'Debt Service'!$AL$4:$AL$15)))</f>
        <v>0</v>
      </c>
      <c r="G62" s="331">
        <f>SUM((SUMIF('Debt Service'!$I$4:$I$15,"Mandatory",'Debt Service'!$AY$4:$AY$15)))</f>
        <v>0</v>
      </c>
      <c r="H62" s="331">
        <f>SUM((SUMIF('Debt Service'!$I$4:$I$15,"Mandatory",'Debt Service'!$BL$4:$BL$15)))</f>
        <v>0</v>
      </c>
      <c r="I62" s="331">
        <f>SUM((SUMIF('Debt Service'!$I$4:$I$15,"Mandatory",'Debt Service'!$BY$4:$BY$15)))</f>
        <v>0</v>
      </c>
      <c r="J62" s="331">
        <f>SUM((SUMIF('Debt Service'!$I$4:$I$15,"Mandatory",'Debt Service'!$CL$4:$CL$15)))</f>
        <v>0</v>
      </c>
      <c r="K62" s="331">
        <f>SUM((SUMIF('Debt Service'!$I$4:$I$15,"Mandatory",'Debt Service'!$CY$4:$CY$15)))</f>
        <v>0</v>
      </c>
      <c r="L62" s="331">
        <f>SUM((SUMIF('Debt Service'!$I$4:$I$15,"Mandatory",'Debt Service'!$DL$4:$DL$15)))</f>
        <v>0</v>
      </c>
      <c r="M62" s="331">
        <f>SUM((SUMIF('Debt Service'!$I$4:$I$15,"Mandatory",'Debt Service'!$DY$4:$DY$15)))</f>
        <v>0</v>
      </c>
      <c r="N62" s="331">
        <f>SUM((SUMIF('Debt Service'!$I$4:$I$15,"Mandatory",'Debt Service'!$EL$4:$EL$15)))</f>
        <v>0</v>
      </c>
      <c r="O62" s="331">
        <f>SUM((SUMIF('Debt Service'!$I$4:$I$15,"Mandatory",'Debt Service'!$EY$4:$EY$15)))</f>
        <v>0</v>
      </c>
      <c r="P62" s="331">
        <f>SUM((SUMIF('Debt Service'!$I$4:$I$15,"Mandatory",'Debt Service'!$FL$4:$FL$15)))</f>
        <v>0</v>
      </c>
      <c r="Q62" s="331">
        <f>SUM((SUMIF('Debt Service'!$I$4:$I$15,"Mandatory",'Debt Service'!$FY$4:$FY$15)))</f>
        <v>0</v>
      </c>
      <c r="R62" s="331">
        <f>SUM((SUMIF('Debt Service'!$I$4:$I$15,"Mandatory",'Debt Service'!$GL$4:$GL$15)))</f>
        <v>0</v>
      </c>
      <c r="S62" s="331">
        <f>SUM((SUMIF('Debt Service'!$I$4:$I$15,"Mandatory",'Debt Service'!$GY$4:$GY$15)))</f>
        <v>0</v>
      </c>
      <c r="T62" s="331">
        <f>SUM((SUMIF('Debt Service'!$I$4:$I$15,"Mandatory",'Debt Service'!$HL$4:$HL$15)))</f>
        <v>0</v>
      </c>
      <c r="U62" s="331">
        <f>SUM((SUMIF('Debt Service'!$I$4:$I$15,"Mandatory",'Debt Service'!$HY$4:$HY$15)))</f>
        <v>0</v>
      </c>
      <c r="V62" s="331">
        <f>SUM((SUMIF('Debt Service'!$I$4:$I$15,"Mandatory",'Debt Service'!$IL$4:$IL$15)))</f>
        <v>0</v>
      </c>
      <c r="W62" s="331">
        <f>SUM((SUMIF('Debt Service'!$I$4:$I$15,"Mandatory",'Debt Service'!$IY$4:$IY$15)))</f>
        <v>0</v>
      </c>
      <c r="X62" s="331">
        <f>SUM((SUMIF('Debt Service'!$I$4:$I$15,"Mandatory",'Debt Service'!$JL$4:$JL$15)))</f>
        <v>0</v>
      </c>
      <c r="Y62" s="331">
        <f>SUM((SUMIF('Debt Service'!$I$4:$I$15,"Mandatory",'Debt Service'!$HY$4:$HY$15)))</f>
        <v>0</v>
      </c>
      <c r="Z62" s="331">
        <f>SUM((SUMIF('Debt Service'!$I$4:$I$15,"Mandatory",'Debt Service'!$IL$4:$IL$15)))</f>
        <v>0</v>
      </c>
      <c r="AA62" s="331">
        <f>SUM((SUMIF('Debt Service'!$I$4:$I$15,"Mandatory",'Debt Service'!$IY$4:$IY$15)))</f>
        <v>0</v>
      </c>
      <c r="AB62" s="331">
        <f>SUM((SUMIF('Debt Service'!$I$4:$I$15,"Mandatory",'Debt Service'!$JL$4:$JL$15)))</f>
        <v>0</v>
      </c>
      <c r="AC62" s="331">
        <f>SUM((SUMIF('Debt Service'!$I$4:$I$15,"Mandatory",'Debt Service'!$HY$4:$HY$15)))</f>
        <v>0</v>
      </c>
      <c r="AD62" s="331">
        <f>SUM((SUMIF('Debt Service'!$I$4:$I$15,"Mandatory",'Debt Service'!$IL$4:$IL$15)))</f>
        <v>0</v>
      </c>
      <c r="AE62" s="331">
        <f>SUM((SUMIF('Debt Service'!$I$4:$I$15,"Mandatory",'Debt Service'!$IY$4:$IY$15)))</f>
        <v>0</v>
      </c>
      <c r="AF62" s="331">
        <f>SUM((SUMIF('Debt Service'!$I$4:$I$15,"Mandatory",'Debt Service'!$JL$4:$JL$15)))</f>
        <v>0</v>
      </c>
      <c r="AG62" s="331">
        <f>SUM((SUMIF('Debt Service'!$I$4:$I$15,"Mandatory",'Debt Service'!$HY$4:$HY$15)))</f>
        <v>0</v>
      </c>
      <c r="AH62" s="331">
        <f>SUM((SUMIF('Debt Service'!$I$4:$I$15,"Mandatory",'Debt Service'!$IL$4:$IL$15)))</f>
        <v>0</v>
      </c>
    </row>
    <row r="63" spans="1:34" x14ac:dyDescent="0.3">
      <c r="A63" s="263" t="s">
        <v>202</v>
      </c>
      <c r="B63" s="263"/>
      <c r="C63" s="402"/>
      <c r="D63" s="403"/>
      <c r="E63" s="322">
        <f>SUM((SUMIF('Debt Service'!$I$4:$I$15,"Percentage of Cash Flow",'Debt Service'!Y4:Y15)))</f>
        <v>0</v>
      </c>
      <c r="F63" s="322">
        <f>SUM((SUMIF('Debt Service'!$I$4:$I$15,"Percentage of Cash Flow",'Debt Service'!$AL$4:$AL$15)))</f>
        <v>0</v>
      </c>
      <c r="G63" s="322">
        <f>SUM((SUMIF('Debt Service'!$I$4:$I$15,"Percentage of Cash Flow",'Debt Service'!$AY$4:$AY$15)))</f>
        <v>0</v>
      </c>
      <c r="H63" s="322">
        <f>SUM((SUMIF('Debt Service'!$I$4:$I$15,"Percentage of Cash Flow",'Debt Service'!BL4:BL15)))</f>
        <v>0</v>
      </c>
      <c r="I63" s="322">
        <f>SUM((SUMIF('Debt Service'!$I$4:$I$15,"Percentage of Cash Flow",'Debt Service'!$BY$4:$BY$15)))</f>
        <v>0</v>
      </c>
      <c r="J63" s="322">
        <f>SUM((SUMIF('Debt Service'!$I$4:$I$15,"Percentage of Cash Flow",'Debt Service'!$CL$4:$CL$15)))</f>
        <v>0</v>
      </c>
      <c r="K63" s="322">
        <f>SUM((SUMIF('Debt Service'!$I$4:$I$15,"Percentage of Cash Flow",'Debt Service'!$CY$4:$CY$15)))</f>
        <v>0</v>
      </c>
      <c r="L63" s="322">
        <f>SUM((SUMIF('Debt Service'!$I$4:$I$15,"Percentage of Cash Flow",'Debt Service'!$DL$4:$DL$15)))</f>
        <v>0</v>
      </c>
      <c r="M63" s="322">
        <f>SUM((SUMIF('Debt Service'!$I$4:$I$15,"Percentage of Cash Flow",'Debt Service'!$DY$4:$DY$15)))</f>
        <v>0</v>
      </c>
      <c r="N63" s="322">
        <f>SUM((SUMIF('Debt Service'!$I$4:$I$15,"Percentage of Cash Flow",'Debt Service'!$EL$4:$EL$15)))</f>
        <v>0</v>
      </c>
      <c r="O63" s="322">
        <f>SUM((SUMIF('Debt Service'!$I$4:$I$15,"Percentage of Cash Flow",'Debt Service'!$EY$4:$EY$15)))</f>
        <v>0</v>
      </c>
      <c r="P63" s="322">
        <f>SUM((SUMIF('Debt Service'!$I$4:$I$15,"Percentage of Cash Flow",'Debt Service'!$FL$4:$FL$15)))</f>
        <v>0</v>
      </c>
      <c r="Q63" s="322">
        <f>SUM((SUMIF('Debt Service'!$I$4:$I$15,"Percentage of Cash Flow",'Debt Service'!$FY$4:$FY$15)))</f>
        <v>0</v>
      </c>
      <c r="R63" s="322">
        <f>SUM((SUMIF('Debt Service'!$I$4:$I$15,"Percentage of Cash Flow",'Debt Service'!$GL$4:$GL$15)))</f>
        <v>0</v>
      </c>
      <c r="S63" s="322">
        <f>SUM((SUMIF('Debt Service'!$I$4:$I$15,"Percentage of Cash Flow",'Debt Service'!$GY$4:$GY$15)))</f>
        <v>0</v>
      </c>
      <c r="T63" s="322">
        <f>SUM((SUMIF('Debt Service'!$I$4:$I$15,"Percentage of Cash Flow",'Debt Service'!$HL$4:$HL$15)))</f>
        <v>0</v>
      </c>
      <c r="U63" s="322">
        <f>SUM((SUMIF('Debt Service'!$I$4:$I$15,"Percentage of Cash Flow",'Debt Service'!$HY$4:$HY$15)))</f>
        <v>0</v>
      </c>
      <c r="V63" s="322">
        <f>SUM((SUMIF('Debt Service'!$I$4:$I$15,"Percentage of Cash Flow",'Debt Service'!$IL$4:$IL$15)))</f>
        <v>0</v>
      </c>
      <c r="W63" s="322">
        <f>SUM((SUMIF('Debt Service'!$I$4:$I$15,"Percentage of Cash Flow",'Debt Service'!$IY$4:$IY$15)))</f>
        <v>0</v>
      </c>
      <c r="X63" s="322">
        <f>SUM((SUMIF('Debt Service'!$I$4:$I$15,"Percentage of Cash Flow",'Debt Service'!$JL$4:$JL$15)))</f>
        <v>0</v>
      </c>
      <c r="Y63" s="322">
        <f>SUM((SUMIF('Debt Service'!$I$4:$I$15,"Percentage of Cash Flow",'Debt Service'!$HY$4:$HY$15)))</f>
        <v>0</v>
      </c>
      <c r="Z63" s="322">
        <f>SUM((SUMIF('Debt Service'!$I$4:$I$15,"Percentage of Cash Flow",'Debt Service'!$IL$4:$IL$15)))</f>
        <v>0</v>
      </c>
      <c r="AA63" s="322">
        <f>SUM((SUMIF('Debt Service'!$I$4:$I$15,"Percentage of Cash Flow",'Debt Service'!$IY$4:$IY$15)))</f>
        <v>0</v>
      </c>
      <c r="AB63" s="322">
        <f>SUM((SUMIF('Debt Service'!$I$4:$I$15,"Percentage of Cash Flow",'Debt Service'!$JL$4:$JL$15)))</f>
        <v>0</v>
      </c>
      <c r="AC63" s="322">
        <f>SUM((SUMIF('Debt Service'!$I$4:$I$15,"Percentage of Cash Flow",'Debt Service'!$HY$4:$HY$15)))</f>
        <v>0</v>
      </c>
      <c r="AD63" s="322">
        <f>SUM((SUMIF('Debt Service'!$I$4:$I$15,"Percentage of Cash Flow",'Debt Service'!$IL$4:$IL$15)))</f>
        <v>0</v>
      </c>
      <c r="AE63" s="322">
        <f>SUM((SUMIF('Debt Service'!$I$4:$I$15,"Percentage of Cash Flow",'Debt Service'!$IY$4:$IY$15)))</f>
        <v>0</v>
      </c>
      <c r="AF63" s="322">
        <f>SUM((SUMIF('Debt Service'!$I$4:$I$15,"Percentage of Cash Flow",'Debt Service'!$JL$4:$JL$15)))</f>
        <v>0</v>
      </c>
      <c r="AG63" s="322">
        <f>SUM((SUMIF('Debt Service'!$I$4:$I$15,"Percentage of Cash Flow",'Debt Service'!$HY$4:$HY$15)))</f>
        <v>0</v>
      </c>
      <c r="AH63" s="322">
        <f>SUM((SUMIF('Debt Service'!$I$4:$I$15,"Percentage of Cash Flow",'Debt Service'!$IL$4:$IL$15)))</f>
        <v>0</v>
      </c>
    </row>
    <row r="64" spans="1:34" x14ac:dyDescent="0.3">
      <c r="A64" s="263" t="s">
        <v>203</v>
      </c>
      <c r="B64" s="263"/>
      <c r="C64" s="402"/>
      <c r="D64" s="403"/>
      <c r="E64" s="322">
        <f>SUM((SUMIF('Debt Service'!I4:I15,"Soft",'Debt Service'!Y4:Y15)))</f>
        <v>0</v>
      </c>
      <c r="F64" s="322">
        <f>SUM((SUMIF('Debt Service'!$I$4:$I$15,"Soft",'Debt Service'!$AL$4:$AL$15)))</f>
        <v>0</v>
      </c>
      <c r="G64" s="322">
        <f>SUM((SUMIF('Debt Service'!$I$4:$I$15,"Soft",'Debt Service'!$AY$4:$AY$15)))</f>
        <v>0</v>
      </c>
      <c r="H64" s="322">
        <f>SUM((SUMIF('Debt Service'!$I$4:$I$15,"Soft",'Debt Service'!$BL$4:$BL$15)))</f>
        <v>0</v>
      </c>
      <c r="I64" s="322">
        <f>SUM((SUMIF('Debt Service'!$I$4:$I$15,"Soft",'Debt Service'!$BY$4:$BY$15)))</f>
        <v>0</v>
      </c>
      <c r="J64" s="322">
        <f>SUM((SUMIF('Debt Service'!$I$4:$I$15,"Soft",'Debt Service'!$CL$4:$CL$15)))</f>
        <v>0</v>
      </c>
      <c r="K64" s="322">
        <f>SUM((SUMIF('Debt Service'!$I$4:$I$15,"Soft",'Debt Service'!$CY$4:$CY$15)))</f>
        <v>0</v>
      </c>
      <c r="L64" s="322">
        <f>SUM((SUMIF('Debt Service'!$I$4:$I$15,"Soft",'Debt Service'!$DL$4:$DL$15)))</f>
        <v>0</v>
      </c>
      <c r="M64" s="322">
        <f>SUM((SUMIF('Debt Service'!$I$4:$I$15,"Soft",'Debt Service'!$DY$4:$DY$15)))</f>
        <v>0</v>
      </c>
      <c r="N64" s="322">
        <f>SUM((SUMIF('Debt Service'!$I$4:$I$15,"Soft",'Debt Service'!$EL$4:$EL$15)))</f>
        <v>0</v>
      </c>
      <c r="O64" s="322">
        <f>SUM((SUMIF('Debt Service'!$I$4:$I$15,"Soft",'Debt Service'!$EY$4:$EY$15)))</f>
        <v>0</v>
      </c>
      <c r="P64" s="322">
        <f>SUM((SUMIF('Debt Service'!$I$4:$I$15,"Soft",'Debt Service'!$FL$4:$FL$15)))</f>
        <v>0</v>
      </c>
      <c r="Q64" s="322">
        <f>SUM((SUMIF('Debt Service'!$I$4:$I$15,"Soft",'Debt Service'!$FY$4:$FY$15)))</f>
        <v>0</v>
      </c>
      <c r="R64" s="322">
        <f>SUM((SUMIF('Debt Service'!$I$4:$I$15,"Soft",'Debt Service'!$GL$4:$GL$15)))</f>
        <v>0</v>
      </c>
      <c r="S64" s="322">
        <f>SUM((SUMIF('Debt Service'!$I$4:$I$15,"Soft",'Debt Service'!$GY$4:$GY$15)))</f>
        <v>0</v>
      </c>
      <c r="T64" s="322">
        <f>SUM((SUMIF('Debt Service'!$I$4:$I$15,"Soft",'Debt Service'!$HL$4:$HL$15)))</f>
        <v>0</v>
      </c>
      <c r="U64" s="322">
        <f>SUM((SUMIF('Debt Service'!$I$4:$I$15,"Soft",'Debt Service'!$HY$4:$HY$15)))</f>
        <v>0</v>
      </c>
      <c r="V64" s="322">
        <f>SUM((SUMIF('Debt Service'!$I$4:$I$15,"Soft",'Debt Service'!$IL$4:$IL$15)))</f>
        <v>0</v>
      </c>
      <c r="W64" s="322">
        <f>SUM((SUMIF('Debt Service'!$I$4:$I$15,"Soft",'Debt Service'!$IY$4:$IY$15)))</f>
        <v>0</v>
      </c>
      <c r="X64" s="322">
        <f>SUM((SUMIF('Debt Service'!$I$4:$I$15,"Soft",'Debt Service'!$JL$4:$JL$15)))</f>
        <v>0</v>
      </c>
      <c r="Y64" s="322">
        <f>SUM((SUMIF('Debt Service'!$I$4:$I$15,"Soft",'Debt Service'!$HY$4:$HY$15)))</f>
        <v>0</v>
      </c>
      <c r="Z64" s="322">
        <f>SUM((SUMIF('Debt Service'!$I$4:$I$15,"Soft",'Debt Service'!$IL$4:$IL$15)))</f>
        <v>0</v>
      </c>
      <c r="AA64" s="322">
        <f>SUM((SUMIF('Debt Service'!$I$4:$I$15,"Soft",'Debt Service'!$IY$4:$IY$15)))</f>
        <v>0</v>
      </c>
      <c r="AB64" s="322">
        <f>SUM((SUMIF('Debt Service'!$I$4:$I$15,"Soft",'Debt Service'!$JL$4:$JL$15)))</f>
        <v>0</v>
      </c>
      <c r="AC64" s="322">
        <f>SUM((SUMIF('Debt Service'!$I$4:$I$15,"Soft",'Debt Service'!$HY$4:$HY$15)))</f>
        <v>0</v>
      </c>
      <c r="AD64" s="322">
        <f>SUM((SUMIF('Debt Service'!$I$4:$I$15,"Soft",'Debt Service'!$IL$4:$IL$15)))</f>
        <v>0</v>
      </c>
      <c r="AE64" s="322">
        <f>SUM((SUMIF('Debt Service'!$I$4:$I$15,"Soft",'Debt Service'!$IY$4:$IY$15)))</f>
        <v>0</v>
      </c>
      <c r="AF64" s="322">
        <f>SUM((SUMIF('Debt Service'!$I$4:$I$15,"Soft",'Debt Service'!$JL$4:$JL$15)))</f>
        <v>0</v>
      </c>
      <c r="AG64" s="322">
        <f>SUM((SUMIF('Debt Service'!$I$4:$I$15,"Soft",'Debt Service'!$HY$4:$HY$15)))</f>
        <v>0</v>
      </c>
      <c r="AH64" s="322">
        <f>SUM((SUMIF('Debt Service'!$I$4:$I$15,"Soft",'Debt Service'!$IL$4:$IL$15)))</f>
        <v>0</v>
      </c>
    </row>
    <row r="65" spans="1:34" ht="15" thickBot="1" x14ac:dyDescent="0.35">
      <c r="A65" s="312" t="s">
        <v>204</v>
      </c>
      <c r="B65" s="276"/>
      <c r="C65" s="425"/>
      <c r="D65" s="426"/>
      <c r="E65" s="313">
        <v>0</v>
      </c>
      <c r="F65" s="313">
        <v>0</v>
      </c>
      <c r="G65" s="313">
        <v>0</v>
      </c>
      <c r="H65" s="313">
        <v>0</v>
      </c>
      <c r="I65" s="313">
        <v>0</v>
      </c>
      <c r="J65" s="313">
        <v>0</v>
      </c>
      <c r="K65" s="313">
        <v>0</v>
      </c>
      <c r="L65" s="313">
        <v>0</v>
      </c>
      <c r="M65" s="313">
        <v>0</v>
      </c>
      <c r="N65" s="313">
        <v>0</v>
      </c>
      <c r="O65" s="313">
        <v>0</v>
      </c>
      <c r="P65" s="313">
        <v>0</v>
      </c>
      <c r="Q65" s="313">
        <v>0</v>
      </c>
      <c r="R65" s="313">
        <v>0</v>
      </c>
      <c r="S65" s="313">
        <v>0</v>
      </c>
      <c r="T65" s="313">
        <v>0</v>
      </c>
      <c r="U65" s="313">
        <v>0</v>
      </c>
      <c r="V65" s="313">
        <v>0</v>
      </c>
      <c r="W65" s="313">
        <v>0</v>
      </c>
      <c r="X65" s="313">
        <v>0</v>
      </c>
      <c r="Y65" s="313">
        <v>0</v>
      </c>
      <c r="Z65" s="313">
        <v>0</v>
      </c>
      <c r="AA65" s="313">
        <v>0</v>
      </c>
      <c r="AB65" s="313">
        <v>0</v>
      </c>
      <c r="AC65" s="313">
        <v>0</v>
      </c>
      <c r="AD65" s="313">
        <v>0</v>
      </c>
      <c r="AE65" s="313">
        <v>0</v>
      </c>
      <c r="AF65" s="313">
        <v>0</v>
      </c>
      <c r="AG65" s="313">
        <v>0</v>
      </c>
      <c r="AH65" s="313">
        <v>0</v>
      </c>
    </row>
    <row r="66" spans="1:34" ht="15" thickTop="1" x14ac:dyDescent="0.3">
      <c r="A66" s="271" t="s">
        <v>205</v>
      </c>
      <c r="B66" s="271"/>
      <c r="C66" s="422"/>
      <c r="D66" s="423"/>
      <c r="E66" s="295">
        <f>SUM(E62:E65)</f>
        <v>0</v>
      </c>
      <c r="F66" s="295">
        <f t="shared" ref="F66:AH66" si="45">SUM(F62:F65)</f>
        <v>0</v>
      </c>
      <c r="G66" s="295">
        <f t="shared" si="45"/>
        <v>0</v>
      </c>
      <c r="H66" s="295">
        <f t="shared" si="45"/>
        <v>0</v>
      </c>
      <c r="I66" s="295">
        <f t="shared" si="45"/>
        <v>0</v>
      </c>
      <c r="J66" s="295">
        <f t="shared" si="45"/>
        <v>0</v>
      </c>
      <c r="K66" s="295">
        <f t="shared" si="45"/>
        <v>0</v>
      </c>
      <c r="L66" s="295">
        <f t="shared" si="45"/>
        <v>0</v>
      </c>
      <c r="M66" s="295">
        <f t="shared" si="45"/>
        <v>0</v>
      </c>
      <c r="N66" s="295">
        <f t="shared" si="45"/>
        <v>0</v>
      </c>
      <c r="O66" s="295">
        <f t="shared" si="45"/>
        <v>0</v>
      </c>
      <c r="P66" s="295">
        <f t="shared" si="45"/>
        <v>0</v>
      </c>
      <c r="Q66" s="295">
        <f t="shared" si="45"/>
        <v>0</v>
      </c>
      <c r="R66" s="295">
        <f t="shared" si="45"/>
        <v>0</v>
      </c>
      <c r="S66" s="295">
        <f t="shared" si="45"/>
        <v>0</v>
      </c>
      <c r="T66" s="295">
        <f t="shared" si="45"/>
        <v>0</v>
      </c>
      <c r="U66" s="295">
        <f t="shared" si="45"/>
        <v>0</v>
      </c>
      <c r="V66" s="295">
        <f t="shared" si="45"/>
        <v>0</v>
      </c>
      <c r="W66" s="295">
        <f t="shared" si="45"/>
        <v>0</v>
      </c>
      <c r="X66" s="295">
        <f t="shared" si="45"/>
        <v>0</v>
      </c>
      <c r="Y66" s="295">
        <f t="shared" si="45"/>
        <v>0</v>
      </c>
      <c r="Z66" s="295">
        <f t="shared" si="45"/>
        <v>0</v>
      </c>
      <c r="AA66" s="295">
        <f t="shared" si="45"/>
        <v>0</v>
      </c>
      <c r="AB66" s="295">
        <f t="shared" si="45"/>
        <v>0</v>
      </c>
      <c r="AC66" s="295">
        <f t="shared" si="45"/>
        <v>0</v>
      </c>
      <c r="AD66" s="295">
        <f t="shared" si="45"/>
        <v>0</v>
      </c>
      <c r="AE66" s="295">
        <f t="shared" si="45"/>
        <v>0</v>
      </c>
      <c r="AF66" s="295">
        <f t="shared" si="45"/>
        <v>0</v>
      </c>
      <c r="AG66" s="295">
        <f t="shared" si="45"/>
        <v>0</v>
      </c>
      <c r="AH66" s="295">
        <f t="shared" si="45"/>
        <v>0</v>
      </c>
    </row>
    <row r="67" spans="1:34" x14ac:dyDescent="0.3">
      <c r="A67" s="260" t="s">
        <v>206</v>
      </c>
      <c r="B67" s="260"/>
      <c r="C67" s="416"/>
      <c r="D67" s="417"/>
      <c r="E67" s="332">
        <f>IF(E62&gt;0,E59/E62,0)</f>
        <v>0</v>
      </c>
      <c r="F67" s="332">
        <f t="shared" ref="F67:AH67" si="46">IF(F62&gt;0,F59/F62,0)</f>
        <v>0</v>
      </c>
      <c r="G67" s="332">
        <f t="shared" si="46"/>
        <v>0</v>
      </c>
      <c r="H67" s="332">
        <f t="shared" si="46"/>
        <v>0</v>
      </c>
      <c r="I67" s="332">
        <f t="shared" si="46"/>
        <v>0</v>
      </c>
      <c r="J67" s="332">
        <f t="shared" si="46"/>
        <v>0</v>
      </c>
      <c r="K67" s="332">
        <f t="shared" si="46"/>
        <v>0</v>
      </c>
      <c r="L67" s="332">
        <f t="shared" si="46"/>
        <v>0</v>
      </c>
      <c r="M67" s="332">
        <f t="shared" si="46"/>
        <v>0</v>
      </c>
      <c r="N67" s="332">
        <f t="shared" si="46"/>
        <v>0</v>
      </c>
      <c r="O67" s="332">
        <f t="shared" si="46"/>
        <v>0</v>
      </c>
      <c r="P67" s="332">
        <f t="shared" si="46"/>
        <v>0</v>
      </c>
      <c r="Q67" s="332">
        <f t="shared" si="46"/>
        <v>0</v>
      </c>
      <c r="R67" s="332">
        <f t="shared" si="46"/>
        <v>0</v>
      </c>
      <c r="S67" s="332">
        <f t="shared" si="46"/>
        <v>0</v>
      </c>
      <c r="T67" s="332">
        <f t="shared" si="46"/>
        <v>0</v>
      </c>
      <c r="U67" s="332">
        <f t="shared" si="46"/>
        <v>0</v>
      </c>
      <c r="V67" s="332">
        <f t="shared" si="46"/>
        <v>0</v>
      </c>
      <c r="W67" s="332">
        <f t="shared" si="46"/>
        <v>0</v>
      </c>
      <c r="X67" s="332">
        <f t="shared" si="46"/>
        <v>0</v>
      </c>
      <c r="Y67" s="332">
        <f t="shared" si="46"/>
        <v>0</v>
      </c>
      <c r="Z67" s="332">
        <f t="shared" si="46"/>
        <v>0</v>
      </c>
      <c r="AA67" s="332">
        <f t="shared" si="46"/>
        <v>0</v>
      </c>
      <c r="AB67" s="332">
        <f t="shared" si="46"/>
        <v>0</v>
      </c>
      <c r="AC67" s="332">
        <f t="shared" si="46"/>
        <v>0</v>
      </c>
      <c r="AD67" s="332">
        <f t="shared" si="46"/>
        <v>0</v>
      </c>
      <c r="AE67" s="332">
        <f t="shared" si="46"/>
        <v>0</v>
      </c>
      <c r="AF67" s="332">
        <f t="shared" si="46"/>
        <v>0</v>
      </c>
      <c r="AG67" s="332">
        <f t="shared" si="46"/>
        <v>0</v>
      </c>
      <c r="AH67" s="332">
        <f t="shared" si="46"/>
        <v>0</v>
      </c>
    </row>
    <row r="68" spans="1:34" ht="15" thickBot="1" x14ac:dyDescent="0.35">
      <c r="A68" s="265" t="s">
        <v>207</v>
      </c>
      <c r="B68" s="265"/>
      <c r="C68" s="425"/>
      <c r="D68" s="426"/>
      <c r="E68" s="333">
        <f>IF(E66&gt;0,E59/E66,0)</f>
        <v>0</v>
      </c>
      <c r="F68" s="333">
        <f t="shared" ref="F68:AH68" si="47">IF(F66&gt;0,F59/F66,0)</f>
        <v>0</v>
      </c>
      <c r="G68" s="333">
        <f t="shared" si="47"/>
        <v>0</v>
      </c>
      <c r="H68" s="333">
        <f t="shared" si="47"/>
        <v>0</v>
      </c>
      <c r="I68" s="333">
        <f t="shared" si="47"/>
        <v>0</v>
      </c>
      <c r="J68" s="333">
        <f t="shared" si="47"/>
        <v>0</v>
      </c>
      <c r="K68" s="333">
        <f t="shared" si="47"/>
        <v>0</v>
      </c>
      <c r="L68" s="333">
        <f t="shared" si="47"/>
        <v>0</v>
      </c>
      <c r="M68" s="333">
        <f t="shared" si="47"/>
        <v>0</v>
      </c>
      <c r="N68" s="333">
        <f t="shared" si="47"/>
        <v>0</v>
      </c>
      <c r="O68" s="333">
        <f t="shared" si="47"/>
        <v>0</v>
      </c>
      <c r="P68" s="333">
        <f t="shared" si="47"/>
        <v>0</v>
      </c>
      <c r="Q68" s="333">
        <f t="shared" si="47"/>
        <v>0</v>
      </c>
      <c r="R68" s="333">
        <f t="shared" si="47"/>
        <v>0</v>
      </c>
      <c r="S68" s="333">
        <f t="shared" si="47"/>
        <v>0</v>
      </c>
      <c r="T68" s="333">
        <f t="shared" si="47"/>
        <v>0</v>
      </c>
      <c r="U68" s="333">
        <f t="shared" si="47"/>
        <v>0</v>
      </c>
      <c r="V68" s="333">
        <f t="shared" si="47"/>
        <v>0</v>
      </c>
      <c r="W68" s="333">
        <f t="shared" si="47"/>
        <v>0</v>
      </c>
      <c r="X68" s="333">
        <f t="shared" si="47"/>
        <v>0</v>
      </c>
      <c r="Y68" s="333">
        <f t="shared" si="47"/>
        <v>0</v>
      </c>
      <c r="Z68" s="333">
        <f t="shared" si="47"/>
        <v>0</v>
      </c>
      <c r="AA68" s="333">
        <f t="shared" si="47"/>
        <v>0</v>
      </c>
      <c r="AB68" s="333">
        <f t="shared" si="47"/>
        <v>0</v>
      </c>
      <c r="AC68" s="333">
        <f t="shared" si="47"/>
        <v>0</v>
      </c>
      <c r="AD68" s="333">
        <f t="shared" si="47"/>
        <v>0</v>
      </c>
      <c r="AE68" s="333">
        <f t="shared" si="47"/>
        <v>0</v>
      </c>
      <c r="AF68" s="333">
        <f t="shared" si="47"/>
        <v>0</v>
      </c>
      <c r="AG68" s="333">
        <f t="shared" si="47"/>
        <v>0</v>
      </c>
      <c r="AH68" s="333">
        <f t="shared" si="47"/>
        <v>0</v>
      </c>
    </row>
    <row r="69" spans="1:34" ht="15" thickTop="1" x14ac:dyDescent="0.3">
      <c r="A69" s="266" t="s">
        <v>485</v>
      </c>
      <c r="B69" s="266"/>
      <c r="C69" s="422"/>
      <c r="D69" s="423"/>
      <c r="E69" s="267">
        <f>E59-E66</f>
        <v>0</v>
      </c>
      <c r="F69" s="267">
        <f t="shared" ref="F69:AH69" si="48">F59-F66</f>
        <v>0</v>
      </c>
      <c r="G69" s="267">
        <f t="shared" si="48"/>
        <v>0</v>
      </c>
      <c r="H69" s="267">
        <f t="shared" si="48"/>
        <v>0</v>
      </c>
      <c r="I69" s="267">
        <f t="shared" si="48"/>
        <v>0</v>
      </c>
      <c r="J69" s="267">
        <f t="shared" si="48"/>
        <v>0</v>
      </c>
      <c r="K69" s="267">
        <f t="shared" si="48"/>
        <v>0</v>
      </c>
      <c r="L69" s="267">
        <f t="shared" si="48"/>
        <v>0</v>
      </c>
      <c r="M69" s="267">
        <f t="shared" si="48"/>
        <v>0</v>
      </c>
      <c r="N69" s="267">
        <f t="shared" si="48"/>
        <v>0</v>
      </c>
      <c r="O69" s="267">
        <f t="shared" si="48"/>
        <v>0</v>
      </c>
      <c r="P69" s="267">
        <f t="shared" si="48"/>
        <v>0</v>
      </c>
      <c r="Q69" s="267">
        <f t="shared" si="48"/>
        <v>0</v>
      </c>
      <c r="R69" s="267">
        <f t="shared" si="48"/>
        <v>0</v>
      </c>
      <c r="S69" s="267">
        <f t="shared" si="48"/>
        <v>0</v>
      </c>
      <c r="T69" s="267">
        <f t="shared" si="48"/>
        <v>0</v>
      </c>
      <c r="U69" s="267">
        <f t="shared" si="48"/>
        <v>0</v>
      </c>
      <c r="V69" s="267">
        <f t="shared" si="48"/>
        <v>0</v>
      </c>
      <c r="W69" s="267">
        <f t="shared" si="48"/>
        <v>0</v>
      </c>
      <c r="X69" s="267">
        <f t="shared" si="48"/>
        <v>0</v>
      </c>
      <c r="Y69" s="267">
        <f t="shared" si="48"/>
        <v>0</v>
      </c>
      <c r="Z69" s="267">
        <f t="shared" si="48"/>
        <v>0</v>
      </c>
      <c r="AA69" s="267">
        <f t="shared" si="48"/>
        <v>0</v>
      </c>
      <c r="AB69" s="267">
        <f t="shared" si="48"/>
        <v>0</v>
      </c>
      <c r="AC69" s="267">
        <f t="shared" si="48"/>
        <v>0</v>
      </c>
      <c r="AD69" s="267">
        <f t="shared" si="48"/>
        <v>0</v>
      </c>
      <c r="AE69" s="267">
        <f t="shared" si="48"/>
        <v>0</v>
      </c>
      <c r="AF69" s="267">
        <f t="shared" si="48"/>
        <v>0</v>
      </c>
      <c r="AG69" s="267">
        <f t="shared" si="48"/>
        <v>0</v>
      </c>
      <c r="AH69" s="267">
        <f t="shared" si="48"/>
        <v>0</v>
      </c>
    </row>
    <row r="70" spans="1:34" hidden="1" outlineLevel="1" x14ac:dyDescent="0.3">
      <c r="A70" s="250" t="s">
        <v>208</v>
      </c>
      <c r="B70" s="250"/>
      <c r="C70" s="402"/>
      <c r="D70" s="403"/>
      <c r="E70" s="296">
        <v>0</v>
      </c>
      <c r="F70" s="296">
        <v>0</v>
      </c>
      <c r="G70" s="296">
        <v>0</v>
      </c>
      <c r="H70" s="296">
        <v>0</v>
      </c>
      <c r="I70" s="296">
        <v>0</v>
      </c>
      <c r="J70" s="296">
        <v>0</v>
      </c>
      <c r="K70" s="296">
        <v>0</v>
      </c>
      <c r="L70" s="296">
        <v>0</v>
      </c>
      <c r="M70" s="296">
        <v>0</v>
      </c>
      <c r="N70" s="296">
        <v>0</v>
      </c>
      <c r="O70" s="296">
        <v>0</v>
      </c>
      <c r="P70" s="296">
        <v>0</v>
      </c>
      <c r="Q70" s="296">
        <v>0</v>
      </c>
      <c r="R70" s="296">
        <v>0</v>
      </c>
      <c r="S70" s="296">
        <v>0</v>
      </c>
      <c r="T70" s="296">
        <v>0</v>
      </c>
      <c r="U70" s="296">
        <v>0</v>
      </c>
      <c r="V70" s="296">
        <v>0</v>
      </c>
      <c r="W70" s="296">
        <v>0</v>
      </c>
      <c r="X70" s="296">
        <v>0</v>
      </c>
      <c r="Y70" s="296">
        <v>0</v>
      </c>
      <c r="Z70" s="296">
        <v>0</v>
      </c>
      <c r="AA70" s="296">
        <v>0</v>
      </c>
      <c r="AB70" s="296">
        <v>0</v>
      </c>
      <c r="AC70" s="296">
        <v>0</v>
      </c>
      <c r="AD70" s="296">
        <v>0</v>
      </c>
      <c r="AE70" s="296">
        <v>0</v>
      </c>
      <c r="AF70" s="296">
        <v>0</v>
      </c>
      <c r="AG70" s="296">
        <v>0</v>
      </c>
      <c r="AH70" s="296">
        <v>0</v>
      </c>
    </row>
    <row r="71" spans="1:34" hidden="1" outlineLevel="1" x14ac:dyDescent="0.3">
      <c r="A71" s="250" t="s">
        <v>208</v>
      </c>
      <c r="B71" s="250"/>
      <c r="C71" s="402"/>
      <c r="D71" s="403"/>
      <c r="E71" s="296">
        <v>0</v>
      </c>
      <c r="F71" s="296">
        <v>0</v>
      </c>
      <c r="G71" s="296">
        <v>0</v>
      </c>
      <c r="H71" s="296">
        <v>0</v>
      </c>
      <c r="I71" s="296">
        <v>0</v>
      </c>
      <c r="J71" s="296">
        <v>0</v>
      </c>
      <c r="K71" s="296">
        <v>0</v>
      </c>
      <c r="L71" s="296">
        <v>0</v>
      </c>
      <c r="M71" s="296">
        <v>0</v>
      </c>
      <c r="N71" s="296">
        <v>0</v>
      </c>
      <c r="O71" s="296">
        <v>0</v>
      </c>
      <c r="P71" s="296">
        <v>0</v>
      </c>
      <c r="Q71" s="296">
        <v>0</v>
      </c>
      <c r="R71" s="296">
        <v>0</v>
      </c>
      <c r="S71" s="296">
        <v>0</v>
      </c>
      <c r="T71" s="296">
        <v>0</v>
      </c>
      <c r="U71" s="296">
        <v>0</v>
      </c>
      <c r="V71" s="296">
        <v>0</v>
      </c>
      <c r="W71" s="296">
        <v>0</v>
      </c>
      <c r="X71" s="296">
        <v>0</v>
      </c>
      <c r="Y71" s="296">
        <v>0</v>
      </c>
      <c r="Z71" s="296">
        <v>0</v>
      </c>
      <c r="AA71" s="296">
        <v>0</v>
      </c>
      <c r="AB71" s="296">
        <v>0</v>
      </c>
      <c r="AC71" s="296">
        <v>0</v>
      </c>
      <c r="AD71" s="296">
        <v>0</v>
      </c>
      <c r="AE71" s="296">
        <v>0</v>
      </c>
      <c r="AF71" s="296">
        <v>0</v>
      </c>
      <c r="AG71" s="296">
        <v>0</v>
      </c>
      <c r="AH71" s="296">
        <v>0</v>
      </c>
    </row>
    <row r="72" spans="1:34" hidden="1" outlineLevel="1" x14ac:dyDescent="0.3">
      <c r="A72" s="250" t="s">
        <v>208</v>
      </c>
      <c r="B72" s="250"/>
      <c r="C72" s="402"/>
      <c r="D72" s="403"/>
      <c r="E72" s="296">
        <v>0</v>
      </c>
      <c r="F72" s="296">
        <v>0</v>
      </c>
      <c r="G72" s="296">
        <v>0</v>
      </c>
      <c r="H72" s="296">
        <v>0</v>
      </c>
      <c r="I72" s="296">
        <v>0</v>
      </c>
      <c r="J72" s="296">
        <v>0</v>
      </c>
      <c r="K72" s="296">
        <v>0</v>
      </c>
      <c r="L72" s="296">
        <v>0</v>
      </c>
      <c r="M72" s="296">
        <v>0</v>
      </c>
      <c r="N72" s="296">
        <v>0</v>
      </c>
      <c r="O72" s="296">
        <v>0</v>
      </c>
      <c r="P72" s="296">
        <v>0</v>
      </c>
      <c r="Q72" s="296">
        <v>0</v>
      </c>
      <c r="R72" s="296">
        <v>0</v>
      </c>
      <c r="S72" s="296">
        <v>0</v>
      </c>
      <c r="T72" s="296">
        <v>0</v>
      </c>
      <c r="U72" s="296">
        <v>0</v>
      </c>
      <c r="V72" s="296">
        <v>0</v>
      </c>
      <c r="W72" s="296">
        <v>0</v>
      </c>
      <c r="X72" s="296">
        <v>0</v>
      </c>
      <c r="Y72" s="296">
        <v>0</v>
      </c>
      <c r="Z72" s="296">
        <v>0</v>
      </c>
      <c r="AA72" s="296">
        <v>0</v>
      </c>
      <c r="AB72" s="296">
        <v>0</v>
      </c>
      <c r="AC72" s="296">
        <v>0</v>
      </c>
      <c r="AD72" s="296">
        <v>0</v>
      </c>
      <c r="AE72" s="296">
        <v>0</v>
      </c>
      <c r="AF72" s="296">
        <v>0</v>
      </c>
      <c r="AG72" s="296">
        <v>0</v>
      </c>
      <c r="AH72" s="296">
        <v>0</v>
      </c>
    </row>
    <row r="73" spans="1:34" ht="15" hidden="1" outlineLevel="1" thickBot="1" x14ac:dyDescent="0.35">
      <c r="A73" s="265" t="s">
        <v>209</v>
      </c>
      <c r="B73" s="265"/>
      <c r="C73" s="425"/>
      <c r="D73" s="426"/>
      <c r="E73" s="313">
        <v>0</v>
      </c>
      <c r="F73" s="313">
        <v>0</v>
      </c>
      <c r="G73" s="313">
        <v>0</v>
      </c>
      <c r="H73" s="313">
        <v>0</v>
      </c>
      <c r="I73" s="313">
        <v>0</v>
      </c>
      <c r="J73" s="313">
        <v>0</v>
      </c>
      <c r="K73" s="313">
        <v>0</v>
      </c>
      <c r="L73" s="313">
        <v>0</v>
      </c>
      <c r="M73" s="313">
        <v>0</v>
      </c>
      <c r="N73" s="313">
        <v>0</v>
      </c>
      <c r="O73" s="313">
        <v>0</v>
      </c>
      <c r="P73" s="313">
        <v>0</v>
      </c>
      <c r="Q73" s="313">
        <v>0</v>
      </c>
      <c r="R73" s="313">
        <v>0</v>
      </c>
      <c r="S73" s="313">
        <v>0</v>
      </c>
      <c r="T73" s="313">
        <v>0</v>
      </c>
      <c r="U73" s="313">
        <v>0</v>
      </c>
      <c r="V73" s="313">
        <v>0</v>
      </c>
      <c r="W73" s="313">
        <v>0</v>
      </c>
      <c r="X73" s="313">
        <v>0</v>
      </c>
      <c r="Y73" s="313">
        <v>0</v>
      </c>
      <c r="Z73" s="313">
        <v>0</v>
      </c>
      <c r="AA73" s="313">
        <v>0</v>
      </c>
      <c r="AB73" s="313">
        <v>0</v>
      </c>
      <c r="AC73" s="313">
        <v>0</v>
      </c>
      <c r="AD73" s="313">
        <v>0</v>
      </c>
      <c r="AE73" s="313">
        <v>0</v>
      </c>
      <c r="AF73" s="313">
        <v>0</v>
      </c>
      <c r="AG73" s="313">
        <v>0</v>
      </c>
      <c r="AH73" s="313">
        <v>0</v>
      </c>
    </row>
    <row r="74" spans="1:34" collapsed="1" x14ac:dyDescent="0.3">
      <c r="A74" s="266" t="s">
        <v>486</v>
      </c>
      <c r="B74" s="266"/>
      <c r="C74" s="422"/>
      <c r="D74" s="423"/>
      <c r="E74" s="267">
        <f>E69-E73-E70-E71-E72</f>
        <v>0</v>
      </c>
      <c r="F74" s="267">
        <f t="shared" ref="F74:AH74" si="49">F69-F73-F70-F71-F72</f>
        <v>0</v>
      </c>
      <c r="G74" s="267">
        <f t="shared" si="49"/>
        <v>0</v>
      </c>
      <c r="H74" s="267">
        <f t="shared" si="49"/>
        <v>0</v>
      </c>
      <c r="I74" s="267">
        <f t="shared" si="49"/>
        <v>0</v>
      </c>
      <c r="J74" s="267">
        <f t="shared" si="49"/>
        <v>0</v>
      </c>
      <c r="K74" s="267">
        <f t="shared" si="49"/>
        <v>0</v>
      </c>
      <c r="L74" s="267">
        <f t="shared" si="49"/>
        <v>0</v>
      </c>
      <c r="M74" s="267">
        <f t="shared" si="49"/>
        <v>0</v>
      </c>
      <c r="N74" s="267">
        <f t="shared" si="49"/>
        <v>0</v>
      </c>
      <c r="O74" s="267">
        <f t="shared" si="49"/>
        <v>0</v>
      </c>
      <c r="P74" s="267">
        <f t="shared" si="49"/>
        <v>0</v>
      </c>
      <c r="Q74" s="267">
        <f t="shared" si="49"/>
        <v>0</v>
      </c>
      <c r="R74" s="267">
        <f t="shared" si="49"/>
        <v>0</v>
      </c>
      <c r="S74" s="267">
        <f t="shared" si="49"/>
        <v>0</v>
      </c>
      <c r="T74" s="267">
        <f t="shared" si="49"/>
        <v>0</v>
      </c>
      <c r="U74" s="267">
        <f t="shared" si="49"/>
        <v>0</v>
      </c>
      <c r="V74" s="267">
        <f t="shared" si="49"/>
        <v>0</v>
      </c>
      <c r="W74" s="267">
        <f t="shared" si="49"/>
        <v>0</v>
      </c>
      <c r="X74" s="267">
        <f t="shared" si="49"/>
        <v>0</v>
      </c>
      <c r="Y74" s="267">
        <f t="shared" si="49"/>
        <v>0</v>
      </c>
      <c r="Z74" s="267">
        <f t="shared" si="49"/>
        <v>0</v>
      </c>
      <c r="AA74" s="267">
        <f t="shared" si="49"/>
        <v>0</v>
      </c>
      <c r="AB74" s="267">
        <f t="shared" si="49"/>
        <v>0</v>
      </c>
      <c r="AC74" s="267">
        <f t="shared" si="49"/>
        <v>0</v>
      </c>
      <c r="AD74" s="267">
        <f t="shared" si="49"/>
        <v>0</v>
      </c>
      <c r="AE74" s="267">
        <f t="shared" si="49"/>
        <v>0</v>
      </c>
      <c r="AF74" s="267">
        <f t="shared" si="49"/>
        <v>0</v>
      </c>
      <c r="AG74" s="267">
        <f t="shared" si="49"/>
        <v>0</v>
      </c>
      <c r="AH74" s="267">
        <f t="shared" si="49"/>
        <v>0</v>
      </c>
    </row>
    <row r="75" spans="1:34" hidden="1" outlineLevel="1" x14ac:dyDescent="0.3">
      <c r="A75" s="297">
        <v>1.2</v>
      </c>
      <c r="B75" s="297"/>
      <c r="C75" s="416"/>
      <c r="D75" s="417"/>
      <c r="E75" s="298">
        <f>IF(E74&lt;0,"",E74/$A$75)</f>
        <v>0</v>
      </c>
      <c r="F75" s="298">
        <f t="shared" ref="F75:AH75" si="50">IF(F74&lt;0,"",F74/$A$75)</f>
        <v>0</v>
      </c>
      <c r="G75" s="298">
        <f t="shared" si="50"/>
        <v>0</v>
      </c>
      <c r="H75" s="298">
        <f t="shared" si="50"/>
        <v>0</v>
      </c>
      <c r="I75" s="298">
        <f t="shared" si="50"/>
        <v>0</v>
      </c>
      <c r="J75" s="298">
        <f t="shared" si="50"/>
        <v>0</v>
      </c>
      <c r="K75" s="298">
        <f t="shared" si="50"/>
        <v>0</v>
      </c>
      <c r="L75" s="298">
        <f t="shared" si="50"/>
        <v>0</v>
      </c>
      <c r="M75" s="298">
        <f t="shared" si="50"/>
        <v>0</v>
      </c>
      <c r="N75" s="298">
        <f t="shared" si="50"/>
        <v>0</v>
      </c>
      <c r="O75" s="298">
        <f t="shared" si="50"/>
        <v>0</v>
      </c>
      <c r="P75" s="298">
        <f t="shared" si="50"/>
        <v>0</v>
      </c>
      <c r="Q75" s="298">
        <f t="shared" si="50"/>
        <v>0</v>
      </c>
      <c r="R75" s="298">
        <f t="shared" si="50"/>
        <v>0</v>
      </c>
      <c r="S75" s="298">
        <f t="shared" si="50"/>
        <v>0</v>
      </c>
      <c r="T75" s="298">
        <f t="shared" si="50"/>
        <v>0</v>
      </c>
      <c r="U75" s="298">
        <f t="shared" si="50"/>
        <v>0</v>
      </c>
      <c r="V75" s="298">
        <f t="shared" si="50"/>
        <v>0</v>
      </c>
      <c r="W75" s="298">
        <f t="shared" si="50"/>
        <v>0</v>
      </c>
      <c r="X75" s="298">
        <f t="shared" si="50"/>
        <v>0</v>
      </c>
      <c r="Y75" s="298">
        <f t="shared" si="50"/>
        <v>0</v>
      </c>
      <c r="Z75" s="298">
        <f t="shared" si="50"/>
        <v>0</v>
      </c>
      <c r="AA75" s="298">
        <f t="shared" si="50"/>
        <v>0</v>
      </c>
      <c r="AB75" s="298">
        <f t="shared" si="50"/>
        <v>0</v>
      </c>
      <c r="AC75" s="298">
        <f t="shared" si="50"/>
        <v>0</v>
      </c>
      <c r="AD75" s="298">
        <f t="shared" si="50"/>
        <v>0</v>
      </c>
      <c r="AE75" s="298">
        <f t="shared" si="50"/>
        <v>0</v>
      </c>
      <c r="AF75" s="298">
        <f t="shared" si="50"/>
        <v>0</v>
      </c>
      <c r="AG75" s="298">
        <f t="shared" si="50"/>
        <v>0</v>
      </c>
      <c r="AH75" s="298">
        <f t="shared" si="50"/>
        <v>0</v>
      </c>
    </row>
    <row r="76" spans="1:34" hidden="1" outlineLevel="1" x14ac:dyDescent="0.3">
      <c r="A76" s="299">
        <v>1.4999999999999999E-2</v>
      </c>
      <c r="B76" s="299"/>
      <c r="C76" s="402"/>
      <c r="D76" s="403"/>
      <c r="E76" s="298">
        <f>IF(E75="","",E75/(1+$A$76)^E3)</f>
        <v>0</v>
      </c>
      <c r="F76" s="298">
        <f t="shared" ref="F76:AH76" si="51">IF(F75="","",F75/(1+$A$76)^F3)</f>
        <v>0</v>
      </c>
      <c r="G76" s="298">
        <f t="shared" si="51"/>
        <v>0</v>
      </c>
      <c r="H76" s="298">
        <f t="shared" si="51"/>
        <v>0</v>
      </c>
      <c r="I76" s="298">
        <f t="shared" si="51"/>
        <v>0</v>
      </c>
      <c r="J76" s="298">
        <f t="shared" si="51"/>
        <v>0</v>
      </c>
      <c r="K76" s="298">
        <f t="shared" si="51"/>
        <v>0</v>
      </c>
      <c r="L76" s="298">
        <f t="shared" si="51"/>
        <v>0</v>
      </c>
      <c r="M76" s="298">
        <f t="shared" si="51"/>
        <v>0</v>
      </c>
      <c r="N76" s="298">
        <f t="shared" si="51"/>
        <v>0</v>
      </c>
      <c r="O76" s="298">
        <f t="shared" si="51"/>
        <v>0</v>
      </c>
      <c r="P76" s="298">
        <f t="shared" si="51"/>
        <v>0</v>
      </c>
      <c r="Q76" s="298">
        <f t="shared" si="51"/>
        <v>0</v>
      </c>
      <c r="R76" s="298">
        <f t="shared" si="51"/>
        <v>0</v>
      </c>
      <c r="S76" s="298">
        <f t="shared" si="51"/>
        <v>0</v>
      </c>
      <c r="T76" s="298">
        <f t="shared" si="51"/>
        <v>0</v>
      </c>
      <c r="U76" s="298">
        <f t="shared" si="51"/>
        <v>0</v>
      </c>
      <c r="V76" s="298">
        <f t="shared" si="51"/>
        <v>0</v>
      </c>
      <c r="W76" s="298">
        <f t="shared" si="51"/>
        <v>0</v>
      </c>
      <c r="X76" s="298">
        <f t="shared" si="51"/>
        <v>0</v>
      </c>
      <c r="Y76" s="298">
        <f t="shared" si="51"/>
        <v>0</v>
      </c>
      <c r="Z76" s="298">
        <f t="shared" si="51"/>
        <v>0</v>
      </c>
      <c r="AA76" s="298">
        <f t="shared" si="51"/>
        <v>0</v>
      </c>
      <c r="AB76" s="298">
        <f t="shared" si="51"/>
        <v>0</v>
      </c>
      <c r="AC76" s="298">
        <f t="shared" si="51"/>
        <v>0</v>
      </c>
      <c r="AD76" s="298">
        <f t="shared" si="51"/>
        <v>0</v>
      </c>
      <c r="AE76" s="298">
        <f t="shared" si="51"/>
        <v>0</v>
      </c>
      <c r="AF76" s="298">
        <f t="shared" si="51"/>
        <v>0</v>
      </c>
      <c r="AG76" s="298">
        <f t="shared" si="51"/>
        <v>0</v>
      </c>
      <c r="AH76" s="298">
        <f t="shared" si="51"/>
        <v>0</v>
      </c>
    </row>
    <row r="77" spans="1:34" hidden="1" outlineLevel="1" x14ac:dyDescent="0.3">
      <c r="A77" s="300">
        <v>7.0000000000000007E-2</v>
      </c>
      <c r="B77" s="301"/>
      <c r="C77" s="412"/>
      <c r="D77" s="413"/>
      <c r="E77" s="302">
        <f>PV($A$77/12,15*12,-MIN($E$76:$S$76)/12,0,0)</f>
        <v>0</v>
      </c>
      <c r="F77" s="303"/>
      <c r="G77" s="303"/>
      <c r="H77" s="303"/>
      <c r="I77" s="303"/>
      <c r="J77" s="303"/>
      <c r="K77" s="303"/>
      <c r="L77" s="303"/>
      <c r="M77" s="303"/>
      <c r="N77" s="303"/>
      <c r="O77" s="303"/>
      <c r="P77" s="303"/>
      <c r="Q77" s="303"/>
      <c r="R77" s="303"/>
      <c r="S77" s="303"/>
      <c r="T77" s="303"/>
      <c r="U77" s="303"/>
      <c r="V77" s="303"/>
      <c r="W77" s="303"/>
      <c r="X77" s="303"/>
      <c r="Y77" s="303"/>
      <c r="Z77" s="303"/>
      <c r="AA77" s="303"/>
      <c r="AB77" s="303"/>
      <c r="AC77" s="303"/>
      <c r="AD77" s="303"/>
      <c r="AE77" s="303"/>
      <c r="AF77" s="303"/>
      <c r="AG77" s="303"/>
      <c r="AH77" s="303"/>
    </row>
    <row r="78" spans="1:34" collapsed="1" x14ac:dyDescent="0.3">
      <c r="A78" s="272" t="s">
        <v>487</v>
      </c>
      <c r="B78" s="304"/>
      <c r="C78" s="435"/>
      <c r="D78" s="436"/>
      <c r="E78" s="259">
        <v>1</v>
      </c>
      <c r="F78" s="259">
        <v>2</v>
      </c>
      <c r="G78" s="259">
        <v>3</v>
      </c>
      <c r="H78" s="259">
        <v>4</v>
      </c>
      <c r="I78" s="259">
        <v>5</v>
      </c>
      <c r="J78" s="259">
        <v>6</v>
      </c>
      <c r="K78" s="259">
        <v>7</v>
      </c>
      <c r="L78" s="259">
        <v>8</v>
      </c>
      <c r="M78" s="259">
        <v>9</v>
      </c>
      <c r="N78" s="259">
        <v>10</v>
      </c>
      <c r="O78" s="259">
        <v>11</v>
      </c>
      <c r="P78" s="259">
        <v>12</v>
      </c>
      <c r="Q78" s="259">
        <v>13</v>
      </c>
      <c r="R78" s="259">
        <v>14</v>
      </c>
      <c r="S78" s="259">
        <v>15</v>
      </c>
      <c r="T78" s="259">
        <v>16</v>
      </c>
      <c r="U78" s="259">
        <v>17</v>
      </c>
      <c r="V78" s="259">
        <v>18</v>
      </c>
      <c r="W78" s="259">
        <v>19</v>
      </c>
      <c r="X78" s="259">
        <v>20</v>
      </c>
      <c r="Y78" s="259">
        <v>21</v>
      </c>
      <c r="Z78" s="259">
        <v>22</v>
      </c>
      <c r="AA78" s="259">
        <v>23</v>
      </c>
      <c r="AB78" s="259">
        <v>24</v>
      </c>
      <c r="AC78" s="259">
        <v>25</v>
      </c>
      <c r="AD78" s="259">
        <v>26</v>
      </c>
      <c r="AE78" s="259">
        <v>27</v>
      </c>
      <c r="AF78" s="259">
        <v>28</v>
      </c>
      <c r="AG78" s="259">
        <v>29</v>
      </c>
      <c r="AH78" s="259">
        <v>30</v>
      </c>
    </row>
    <row r="79" spans="1:34" x14ac:dyDescent="0.3">
      <c r="A79" s="250" t="s">
        <v>210</v>
      </c>
      <c r="B79" s="250"/>
      <c r="C79" s="402"/>
      <c r="D79" s="403"/>
      <c r="E79" s="305">
        <f>'Development Budget'!D74</f>
        <v>0</v>
      </c>
      <c r="F79" s="305">
        <f>E82</f>
        <v>0</v>
      </c>
      <c r="G79" s="305">
        <f t="shared" ref="G79:L79" si="52">F82</f>
        <v>0</v>
      </c>
      <c r="H79" s="305">
        <f t="shared" si="52"/>
        <v>0</v>
      </c>
      <c r="I79" s="305">
        <f t="shared" si="52"/>
        <v>0</v>
      </c>
      <c r="J79" s="305">
        <f t="shared" si="52"/>
        <v>0</v>
      </c>
      <c r="K79" s="305">
        <f t="shared" si="52"/>
        <v>0</v>
      </c>
      <c r="L79" s="305">
        <f t="shared" si="52"/>
        <v>0</v>
      </c>
      <c r="M79" s="305">
        <f>L82</f>
        <v>0</v>
      </c>
      <c r="N79" s="305">
        <f t="shared" ref="N79:AH79" si="53">M82</f>
        <v>0</v>
      </c>
      <c r="O79" s="305">
        <f t="shared" si="53"/>
        <v>0</v>
      </c>
      <c r="P79" s="305">
        <f t="shared" si="53"/>
        <v>0</v>
      </c>
      <c r="Q79" s="305">
        <f t="shared" si="53"/>
        <v>0</v>
      </c>
      <c r="R79" s="305">
        <f t="shared" si="53"/>
        <v>0</v>
      </c>
      <c r="S79" s="305">
        <f t="shared" si="53"/>
        <v>0</v>
      </c>
      <c r="T79" s="305">
        <f t="shared" si="53"/>
        <v>0</v>
      </c>
      <c r="U79" s="305">
        <f t="shared" si="53"/>
        <v>0</v>
      </c>
      <c r="V79" s="305">
        <f t="shared" si="53"/>
        <v>0</v>
      </c>
      <c r="W79" s="305">
        <f t="shared" si="53"/>
        <v>0</v>
      </c>
      <c r="X79" s="305">
        <f t="shared" si="53"/>
        <v>0</v>
      </c>
      <c r="Y79" s="305">
        <f t="shared" si="53"/>
        <v>0</v>
      </c>
      <c r="Z79" s="305">
        <f t="shared" si="53"/>
        <v>0</v>
      </c>
      <c r="AA79" s="305">
        <f t="shared" si="53"/>
        <v>0</v>
      </c>
      <c r="AB79" s="305">
        <f t="shared" si="53"/>
        <v>0</v>
      </c>
      <c r="AC79" s="305">
        <f t="shared" si="53"/>
        <v>0</v>
      </c>
      <c r="AD79" s="305">
        <f t="shared" si="53"/>
        <v>0</v>
      </c>
      <c r="AE79" s="305">
        <f t="shared" si="53"/>
        <v>0</v>
      </c>
      <c r="AF79" s="305">
        <f t="shared" si="53"/>
        <v>0</v>
      </c>
      <c r="AG79" s="305">
        <f t="shared" si="53"/>
        <v>0</v>
      </c>
      <c r="AH79" s="305">
        <f t="shared" si="53"/>
        <v>0</v>
      </c>
    </row>
    <row r="80" spans="1:34" x14ac:dyDescent="0.3">
      <c r="A80" s="250" t="s">
        <v>211</v>
      </c>
      <c r="B80" s="250"/>
      <c r="C80" s="437">
        <v>0.01</v>
      </c>
      <c r="D80" s="438"/>
      <c r="E80" s="305">
        <f>E79*$C$80</f>
        <v>0</v>
      </c>
      <c r="F80" s="305">
        <f>F79*$C$80</f>
        <v>0</v>
      </c>
      <c r="G80" s="305">
        <f t="shared" ref="G80:L80" si="54">G79*$C$80</f>
        <v>0</v>
      </c>
      <c r="H80" s="305">
        <f t="shared" si="54"/>
        <v>0</v>
      </c>
      <c r="I80" s="305">
        <f t="shared" si="54"/>
        <v>0</v>
      </c>
      <c r="J80" s="305">
        <f t="shared" si="54"/>
        <v>0</v>
      </c>
      <c r="K80" s="305">
        <f t="shared" si="54"/>
        <v>0</v>
      </c>
      <c r="L80" s="305">
        <f t="shared" si="54"/>
        <v>0</v>
      </c>
      <c r="M80" s="305">
        <f>M79*$C$80</f>
        <v>0</v>
      </c>
      <c r="N80" s="305">
        <f t="shared" ref="N80:AH80" si="55">N79*$C$80</f>
        <v>0</v>
      </c>
      <c r="O80" s="305">
        <f t="shared" si="55"/>
        <v>0</v>
      </c>
      <c r="P80" s="305">
        <f t="shared" si="55"/>
        <v>0</v>
      </c>
      <c r="Q80" s="305">
        <f t="shared" si="55"/>
        <v>0</v>
      </c>
      <c r="R80" s="305">
        <f t="shared" si="55"/>
        <v>0</v>
      </c>
      <c r="S80" s="305">
        <f t="shared" si="55"/>
        <v>0</v>
      </c>
      <c r="T80" s="305">
        <f t="shared" si="55"/>
        <v>0</v>
      </c>
      <c r="U80" s="305">
        <f t="shared" si="55"/>
        <v>0</v>
      </c>
      <c r="V80" s="305">
        <f t="shared" si="55"/>
        <v>0</v>
      </c>
      <c r="W80" s="305">
        <f t="shared" si="55"/>
        <v>0</v>
      </c>
      <c r="X80" s="305">
        <f t="shared" si="55"/>
        <v>0</v>
      </c>
      <c r="Y80" s="305">
        <f t="shared" si="55"/>
        <v>0</v>
      </c>
      <c r="Z80" s="305">
        <f t="shared" si="55"/>
        <v>0</v>
      </c>
      <c r="AA80" s="305">
        <f t="shared" si="55"/>
        <v>0</v>
      </c>
      <c r="AB80" s="305">
        <f t="shared" si="55"/>
        <v>0</v>
      </c>
      <c r="AC80" s="305">
        <f t="shared" si="55"/>
        <v>0</v>
      </c>
      <c r="AD80" s="305">
        <f t="shared" si="55"/>
        <v>0</v>
      </c>
      <c r="AE80" s="305">
        <f t="shared" si="55"/>
        <v>0</v>
      </c>
      <c r="AF80" s="305">
        <f t="shared" si="55"/>
        <v>0</v>
      </c>
      <c r="AG80" s="305">
        <f t="shared" si="55"/>
        <v>0</v>
      </c>
      <c r="AH80" s="305">
        <f t="shared" si="55"/>
        <v>0</v>
      </c>
    </row>
    <row r="81" spans="1:34" x14ac:dyDescent="0.3">
      <c r="A81" s="250" t="s">
        <v>212</v>
      </c>
      <c r="B81" s="250"/>
      <c r="C81" s="402"/>
      <c r="D81" s="403"/>
      <c r="E81" s="305">
        <f t="shared" ref="E81:AH81" si="56">IF(E74&lt;0,E54+E73+E74,E54+E73)</f>
        <v>0</v>
      </c>
      <c r="F81" s="305">
        <f t="shared" si="56"/>
        <v>0</v>
      </c>
      <c r="G81" s="305">
        <f t="shared" si="56"/>
        <v>0</v>
      </c>
      <c r="H81" s="305">
        <f t="shared" si="56"/>
        <v>0</v>
      </c>
      <c r="I81" s="305">
        <f t="shared" si="56"/>
        <v>0</v>
      </c>
      <c r="J81" s="305">
        <f t="shared" si="56"/>
        <v>0</v>
      </c>
      <c r="K81" s="305">
        <f t="shared" si="56"/>
        <v>0</v>
      </c>
      <c r="L81" s="305">
        <f t="shared" si="56"/>
        <v>0</v>
      </c>
      <c r="M81" s="305">
        <f t="shared" si="56"/>
        <v>0</v>
      </c>
      <c r="N81" s="305">
        <f t="shared" si="56"/>
        <v>0</v>
      </c>
      <c r="O81" s="305">
        <f t="shared" si="56"/>
        <v>0</v>
      </c>
      <c r="P81" s="305">
        <f t="shared" si="56"/>
        <v>0</v>
      </c>
      <c r="Q81" s="305">
        <f t="shared" si="56"/>
        <v>0</v>
      </c>
      <c r="R81" s="305">
        <f t="shared" si="56"/>
        <v>0</v>
      </c>
      <c r="S81" s="305">
        <f t="shared" si="56"/>
        <v>0</v>
      </c>
      <c r="T81" s="305">
        <f t="shared" si="56"/>
        <v>0</v>
      </c>
      <c r="U81" s="305">
        <f t="shared" si="56"/>
        <v>0</v>
      </c>
      <c r="V81" s="305">
        <f t="shared" si="56"/>
        <v>0</v>
      </c>
      <c r="W81" s="305">
        <f t="shared" si="56"/>
        <v>0</v>
      </c>
      <c r="X81" s="305">
        <f t="shared" si="56"/>
        <v>0</v>
      </c>
      <c r="Y81" s="305">
        <f t="shared" si="56"/>
        <v>0</v>
      </c>
      <c r="Z81" s="305">
        <f t="shared" si="56"/>
        <v>0</v>
      </c>
      <c r="AA81" s="305">
        <f t="shared" si="56"/>
        <v>0</v>
      </c>
      <c r="AB81" s="305">
        <f t="shared" si="56"/>
        <v>0</v>
      </c>
      <c r="AC81" s="305">
        <f t="shared" si="56"/>
        <v>0</v>
      </c>
      <c r="AD81" s="305">
        <f t="shared" si="56"/>
        <v>0</v>
      </c>
      <c r="AE81" s="305">
        <f t="shared" si="56"/>
        <v>0</v>
      </c>
      <c r="AF81" s="305">
        <f t="shared" si="56"/>
        <v>0</v>
      </c>
      <c r="AG81" s="305">
        <f t="shared" si="56"/>
        <v>0</v>
      </c>
      <c r="AH81" s="305">
        <f t="shared" si="56"/>
        <v>0</v>
      </c>
    </row>
    <row r="82" spans="1:34" x14ac:dyDescent="0.3">
      <c r="A82" s="301" t="s">
        <v>213</v>
      </c>
      <c r="B82" s="301"/>
      <c r="C82" s="412"/>
      <c r="D82" s="413"/>
      <c r="E82" s="306">
        <f t="shared" ref="E82:AH82" si="57">SUM(E79:E81)</f>
        <v>0</v>
      </c>
      <c r="F82" s="306">
        <f t="shared" si="57"/>
        <v>0</v>
      </c>
      <c r="G82" s="306">
        <f t="shared" si="57"/>
        <v>0</v>
      </c>
      <c r="H82" s="306">
        <f t="shared" si="57"/>
        <v>0</v>
      </c>
      <c r="I82" s="306">
        <f t="shared" si="57"/>
        <v>0</v>
      </c>
      <c r="J82" s="306">
        <f t="shared" si="57"/>
        <v>0</v>
      </c>
      <c r="K82" s="306">
        <f t="shared" si="57"/>
        <v>0</v>
      </c>
      <c r="L82" s="306">
        <f t="shared" si="57"/>
        <v>0</v>
      </c>
      <c r="M82" s="306">
        <f t="shared" si="57"/>
        <v>0</v>
      </c>
      <c r="N82" s="306">
        <f t="shared" si="57"/>
        <v>0</v>
      </c>
      <c r="O82" s="306">
        <f t="shared" si="57"/>
        <v>0</v>
      </c>
      <c r="P82" s="306">
        <f t="shared" si="57"/>
        <v>0</v>
      </c>
      <c r="Q82" s="306">
        <f t="shared" si="57"/>
        <v>0</v>
      </c>
      <c r="R82" s="306">
        <f t="shared" si="57"/>
        <v>0</v>
      </c>
      <c r="S82" s="306">
        <f t="shared" si="57"/>
        <v>0</v>
      </c>
      <c r="T82" s="306">
        <f t="shared" si="57"/>
        <v>0</v>
      </c>
      <c r="U82" s="306">
        <f t="shared" si="57"/>
        <v>0</v>
      </c>
      <c r="V82" s="306">
        <f t="shared" si="57"/>
        <v>0</v>
      </c>
      <c r="W82" s="306">
        <f t="shared" si="57"/>
        <v>0</v>
      </c>
      <c r="X82" s="306">
        <f t="shared" si="57"/>
        <v>0</v>
      </c>
      <c r="Y82" s="306">
        <f t="shared" si="57"/>
        <v>0</v>
      </c>
      <c r="Z82" s="306">
        <f t="shared" si="57"/>
        <v>0</v>
      </c>
      <c r="AA82" s="306">
        <f t="shared" si="57"/>
        <v>0</v>
      </c>
      <c r="AB82" s="306">
        <f t="shared" si="57"/>
        <v>0</v>
      </c>
      <c r="AC82" s="306">
        <f t="shared" si="57"/>
        <v>0</v>
      </c>
      <c r="AD82" s="306">
        <f t="shared" si="57"/>
        <v>0</v>
      </c>
      <c r="AE82" s="306">
        <f t="shared" si="57"/>
        <v>0</v>
      </c>
      <c r="AF82" s="306">
        <f t="shared" si="57"/>
        <v>0</v>
      </c>
      <c r="AG82" s="306">
        <f t="shared" si="57"/>
        <v>0</v>
      </c>
      <c r="AH82" s="306">
        <f t="shared" si="57"/>
        <v>0</v>
      </c>
    </row>
    <row r="83" spans="1:34" x14ac:dyDescent="0.3">
      <c r="A83" s="250"/>
      <c r="B83" s="250"/>
      <c r="C83" s="250"/>
      <c r="D83" s="250"/>
      <c r="E83" s="250"/>
      <c r="F83" s="250"/>
      <c r="G83" s="250"/>
      <c r="H83" s="250"/>
      <c r="I83" s="250"/>
      <c r="J83" s="250"/>
      <c r="K83" s="250"/>
      <c r="L83" s="250"/>
      <c r="M83" s="250"/>
      <c r="N83" s="250"/>
      <c r="O83" s="250"/>
      <c r="P83" s="250"/>
      <c r="Q83" s="250"/>
      <c r="R83" s="250"/>
      <c r="S83" s="250"/>
      <c r="T83" s="250"/>
      <c r="U83" s="250"/>
      <c r="V83" s="250"/>
      <c r="W83" s="250"/>
      <c r="X83" s="250"/>
    </row>
    <row r="84" spans="1:34" ht="15" thickBot="1" x14ac:dyDescent="0.35">
      <c r="A84" s="250"/>
      <c r="B84" s="250"/>
      <c r="C84" s="250"/>
      <c r="D84" s="250"/>
      <c r="E84" s="250"/>
      <c r="F84" s="250"/>
      <c r="G84" s="250"/>
      <c r="H84" s="250"/>
      <c r="I84" s="250"/>
      <c r="J84" s="250"/>
      <c r="K84" s="250"/>
      <c r="L84" s="250"/>
      <c r="M84" s="250"/>
      <c r="N84" s="250"/>
      <c r="O84" s="250"/>
      <c r="P84" s="250"/>
      <c r="Q84" s="250"/>
      <c r="R84" s="250"/>
      <c r="S84" s="250"/>
      <c r="T84" s="250"/>
      <c r="U84" s="250"/>
      <c r="V84" s="250"/>
      <c r="W84" s="250"/>
      <c r="X84" s="250"/>
    </row>
    <row r="85" spans="1:34" x14ac:dyDescent="0.3">
      <c r="A85" s="427" t="s">
        <v>214</v>
      </c>
      <c r="B85" s="427"/>
      <c r="C85" s="427"/>
      <c r="D85" s="427"/>
      <c r="E85" s="427"/>
      <c r="F85" s="427"/>
      <c r="G85" s="427"/>
      <c r="H85" s="428"/>
      <c r="I85" s="250"/>
      <c r="J85" s="250"/>
      <c r="K85" s="250"/>
      <c r="L85" s="250"/>
      <c r="M85" s="307"/>
      <c r="N85" s="307"/>
      <c r="O85" s="307"/>
      <c r="P85" s="307"/>
      <c r="Q85" s="307"/>
      <c r="R85" s="307"/>
      <c r="S85" s="307"/>
      <c r="T85" s="307"/>
      <c r="U85" s="307"/>
      <c r="V85" s="307"/>
      <c r="W85" s="307"/>
      <c r="X85" s="307"/>
    </row>
    <row r="86" spans="1:34" x14ac:dyDescent="0.3">
      <c r="A86" s="429"/>
      <c r="B86" s="429"/>
      <c r="C86" s="429"/>
      <c r="D86" s="429"/>
      <c r="E86" s="429"/>
      <c r="F86" s="429"/>
      <c r="G86" s="429"/>
      <c r="H86" s="430"/>
      <c r="I86" s="250"/>
      <c r="J86" s="308"/>
      <c r="K86" s="250"/>
      <c r="L86" s="250"/>
      <c r="M86" s="307"/>
      <c r="N86" s="307"/>
      <c r="O86" s="307"/>
      <c r="P86" s="307"/>
      <c r="Q86" s="307"/>
      <c r="R86" s="307"/>
      <c r="S86" s="307"/>
      <c r="T86" s="307"/>
      <c r="U86" s="307"/>
      <c r="V86" s="307"/>
      <c r="W86" s="307"/>
      <c r="X86" s="307"/>
    </row>
    <row r="87" spans="1:34" x14ac:dyDescent="0.3">
      <c r="A87" s="431"/>
      <c r="B87" s="431"/>
      <c r="C87" s="431"/>
      <c r="D87" s="431"/>
      <c r="E87" s="431"/>
      <c r="F87" s="431"/>
      <c r="G87" s="431"/>
      <c r="H87" s="432"/>
      <c r="I87" s="250"/>
      <c r="J87" s="250"/>
      <c r="K87" s="309"/>
      <c r="L87" s="310"/>
      <c r="M87" s="307"/>
      <c r="N87" s="307"/>
      <c r="O87" s="307"/>
      <c r="P87" s="307"/>
      <c r="Q87" s="307"/>
      <c r="R87" s="307"/>
      <c r="S87" s="307"/>
      <c r="T87" s="307"/>
      <c r="U87" s="307"/>
      <c r="V87" s="307"/>
      <c r="W87" s="307"/>
      <c r="X87" s="307"/>
    </row>
    <row r="88" spans="1:34" x14ac:dyDescent="0.3">
      <c r="A88" s="431"/>
      <c r="B88" s="431"/>
      <c r="C88" s="431"/>
      <c r="D88" s="431"/>
      <c r="E88" s="431"/>
      <c r="F88" s="431"/>
      <c r="G88" s="431"/>
      <c r="H88" s="432"/>
      <c r="I88" s="250"/>
      <c r="J88" s="250"/>
      <c r="K88" s="311"/>
      <c r="L88" s="250"/>
      <c r="M88" s="307"/>
      <c r="N88" s="307"/>
      <c r="O88" s="307"/>
      <c r="P88" s="307"/>
      <c r="Q88" s="307"/>
      <c r="R88" s="307"/>
      <c r="S88" s="307"/>
      <c r="T88" s="307"/>
      <c r="U88" s="307"/>
      <c r="V88" s="307"/>
      <c r="W88" s="307"/>
      <c r="X88" s="307"/>
    </row>
    <row r="89" spans="1:34" x14ac:dyDescent="0.3">
      <c r="A89" s="431"/>
      <c r="B89" s="431"/>
      <c r="C89" s="431"/>
      <c r="D89" s="431"/>
      <c r="E89" s="431"/>
      <c r="F89" s="431"/>
      <c r="G89" s="431"/>
      <c r="H89" s="432"/>
      <c r="I89" s="250"/>
      <c r="J89" s="250"/>
      <c r="K89" s="250"/>
      <c r="L89" s="250"/>
      <c r="M89" s="307"/>
      <c r="N89" s="307"/>
      <c r="O89" s="307"/>
      <c r="P89" s="307"/>
      <c r="Q89" s="307"/>
      <c r="R89" s="307"/>
      <c r="S89" s="307"/>
      <c r="T89" s="307"/>
      <c r="U89" s="307"/>
      <c r="V89" s="307"/>
      <c r="W89" s="307"/>
      <c r="X89" s="307"/>
    </row>
    <row r="90" spans="1:34" ht="15" thickBot="1" x14ac:dyDescent="0.35">
      <c r="A90" s="433"/>
      <c r="B90" s="433"/>
      <c r="C90" s="433"/>
      <c r="D90" s="433"/>
      <c r="E90" s="433"/>
      <c r="F90" s="433"/>
      <c r="G90" s="433"/>
      <c r="H90" s="434"/>
      <c r="I90" s="250"/>
      <c r="J90" s="250"/>
      <c r="K90" s="310"/>
      <c r="L90" s="250"/>
      <c r="M90" s="307"/>
      <c r="N90" s="307"/>
      <c r="O90" s="307"/>
      <c r="P90" s="307"/>
      <c r="Q90" s="307"/>
      <c r="R90" s="307"/>
      <c r="S90" s="307"/>
      <c r="T90" s="307"/>
      <c r="U90" s="307"/>
      <c r="V90" s="307"/>
      <c r="W90" s="307"/>
      <c r="X90" s="307"/>
    </row>
  </sheetData>
  <sheetProtection algorithmName="SHA-512" hashValue="uOKUH+OejvglAOpzkhY3uaZkkF8HCiXEiadQOl8Stg6+nPWK5KAzC0+mkqH+ACFiXVH5OauIK5pwOE6UShT8nA==" saltValue="aQjbDHbEkAlarHsQgdoVQw==" spinCount="100000" sheet="1" objects="1" scenarios="1" selectLockedCells="1"/>
  <mergeCells count="82">
    <mergeCell ref="C81:D81"/>
    <mergeCell ref="C82:D82"/>
    <mergeCell ref="A85:H85"/>
    <mergeCell ref="A86:H90"/>
    <mergeCell ref="C75:D75"/>
    <mergeCell ref="C76:D76"/>
    <mergeCell ref="C77:D77"/>
    <mergeCell ref="C78:D78"/>
    <mergeCell ref="C79:D79"/>
    <mergeCell ref="C80:D80"/>
    <mergeCell ref="C74:D74"/>
    <mergeCell ref="C63:D63"/>
    <mergeCell ref="C64:D64"/>
    <mergeCell ref="C65:D65"/>
    <mergeCell ref="C66:D66"/>
    <mergeCell ref="C67:D67"/>
    <mergeCell ref="C68:D68"/>
    <mergeCell ref="C69:D69"/>
    <mergeCell ref="C70:D70"/>
    <mergeCell ref="C71:D71"/>
    <mergeCell ref="C72:D72"/>
    <mergeCell ref="C73:D73"/>
    <mergeCell ref="C62:D62"/>
    <mergeCell ref="C50:D50"/>
    <mergeCell ref="C51:D51"/>
    <mergeCell ref="C52:D52"/>
    <mergeCell ref="C53:D53"/>
    <mergeCell ref="C54:D54"/>
    <mergeCell ref="C55:D55"/>
    <mergeCell ref="C56:D56"/>
    <mergeCell ref="C57:D57"/>
    <mergeCell ref="C58:D58"/>
    <mergeCell ref="C59:D59"/>
    <mergeCell ref="C61:D61"/>
    <mergeCell ref="C49:D49"/>
    <mergeCell ref="C38:D38"/>
    <mergeCell ref="C39:D39"/>
    <mergeCell ref="C40:D40"/>
    <mergeCell ref="C41:D41"/>
    <mergeCell ref="C42:D42"/>
    <mergeCell ref="C43:D43"/>
    <mergeCell ref="C44:D44"/>
    <mergeCell ref="C45:D45"/>
    <mergeCell ref="C46:D46"/>
    <mergeCell ref="C47:D47"/>
    <mergeCell ref="C48:D48"/>
    <mergeCell ref="C37:D37"/>
    <mergeCell ref="C26:D26"/>
    <mergeCell ref="C27:D27"/>
    <mergeCell ref="C28:D28"/>
    <mergeCell ref="C29:D29"/>
    <mergeCell ref="C30:D30"/>
    <mergeCell ref="C31:D31"/>
    <mergeCell ref="C32:D32"/>
    <mergeCell ref="C33:D33"/>
    <mergeCell ref="C34:D34"/>
    <mergeCell ref="C35:D35"/>
    <mergeCell ref="C36:D36"/>
    <mergeCell ref="C25:D25"/>
    <mergeCell ref="C14:D14"/>
    <mergeCell ref="C15:D15"/>
    <mergeCell ref="C16:D16"/>
    <mergeCell ref="C17:D17"/>
    <mergeCell ref="C18:D18"/>
    <mergeCell ref="C19:D19"/>
    <mergeCell ref="C20:D20"/>
    <mergeCell ref="C21:D21"/>
    <mergeCell ref="C22:D22"/>
    <mergeCell ref="C23:D23"/>
    <mergeCell ref="C24:D24"/>
    <mergeCell ref="C13:D13"/>
    <mergeCell ref="E2:X2"/>
    <mergeCell ref="C3:D3"/>
    <mergeCell ref="C4:D4"/>
    <mergeCell ref="C5:D5"/>
    <mergeCell ref="C6:D6"/>
    <mergeCell ref="C7:D7"/>
    <mergeCell ref="C8:D8"/>
    <mergeCell ref="C9:D9"/>
    <mergeCell ref="C10:D10"/>
    <mergeCell ref="C11:D11"/>
    <mergeCell ref="C12:D12"/>
  </mergeCells>
  <pageMargins left="0.2" right="0.2" top="0.25" bottom="0.25" header="0.3" footer="0.3"/>
  <pageSetup paperSize="3" scale="63" fitToWidth="0" orientation="landscape"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73"/>
  <sheetViews>
    <sheetView topLeftCell="A15" workbookViewId="0">
      <selection activeCell="A27" sqref="A27:F73"/>
    </sheetView>
  </sheetViews>
  <sheetFormatPr defaultColWidth="8.88671875" defaultRowHeight="14.4" x14ac:dyDescent="0.3"/>
  <cols>
    <col min="1" max="1" width="3.44140625" customWidth="1"/>
    <col min="2" max="2" width="90.88671875" bestFit="1" customWidth="1"/>
    <col min="3" max="3" width="14.5546875" customWidth="1"/>
    <col min="4" max="6" width="14.44140625" customWidth="1"/>
  </cols>
  <sheetData>
    <row r="1" spans="1:6" ht="37.5" customHeight="1" x14ac:dyDescent="0.3">
      <c r="A1" s="127" t="s">
        <v>215</v>
      </c>
      <c r="B1" s="128"/>
      <c r="F1" s="129" t="e" vm="1">
        <v>#VALUE!</v>
      </c>
    </row>
    <row r="2" spans="1:6" ht="18" x14ac:dyDescent="0.3">
      <c r="A2" s="149">
        <f>'Site Info'!B2</f>
        <v>0</v>
      </c>
      <c r="B2" s="46"/>
      <c r="C2" s="1"/>
      <c r="D2" s="1"/>
      <c r="E2" s="1"/>
      <c r="F2" s="1"/>
    </row>
    <row r="3" spans="1:6" x14ac:dyDescent="0.3">
      <c r="A3" s="351" t="s">
        <v>216</v>
      </c>
      <c r="B3" s="352"/>
      <c r="C3" s="82" t="s">
        <v>217</v>
      </c>
      <c r="D3" s="82" t="s">
        <v>218</v>
      </c>
      <c r="E3" s="82" t="s">
        <v>219</v>
      </c>
      <c r="F3" s="83" t="s">
        <v>220</v>
      </c>
    </row>
    <row r="4" spans="1:6" x14ac:dyDescent="0.3">
      <c r="A4" s="84">
        <v>1</v>
      </c>
      <c r="B4" s="84" t="s">
        <v>221</v>
      </c>
      <c r="C4" s="85">
        <f>IFERROR('Development Budget'!D24/'Development Budget'!D20,0)</f>
        <v>0</v>
      </c>
      <c r="D4" s="86">
        <v>0.05</v>
      </c>
      <c r="E4" s="86">
        <v>0.02</v>
      </c>
      <c r="F4" s="87" t="str">
        <f>IF(AND(C4&gt;=E4,C4&lt;=D4),"Yes","Explain")</f>
        <v>Explain</v>
      </c>
    </row>
    <row r="5" spans="1:6" ht="15" customHeight="1" x14ac:dyDescent="0.3">
      <c r="A5" s="84">
        <f>A4+1</f>
        <v>2</v>
      </c>
      <c r="B5" s="118" t="s">
        <v>222</v>
      </c>
      <c r="C5" s="85">
        <f>IFERROR(('Development Budget'!D45+'Development Budget'!D59)/('Development Budget'!D44+'Development Budget'!D58),0)</f>
        <v>0</v>
      </c>
      <c r="D5" s="85">
        <v>0.05</v>
      </c>
      <c r="E5" s="85">
        <v>0.02</v>
      </c>
      <c r="F5" s="87" t="str">
        <f>IF(AND(C5&gt;=E5,C5&lt;=D5),"Yes","Explain")</f>
        <v>Explain</v>
      </c>
    </row>
    <row r="6" spans="1:6" x14ac:dyDescent="0.3">
      <c r="A6" s="88"/>
      <c r="B6" s="89"/>
      <c r="C6" s="90"/>
      <c r="D6" s="91"/>
      <c r="E6" s="91"/>
      <c r="F6" s="92"/>
    </row>
    <row r="7" spans="1:6" x14ac:dyDescent="0.3">
      <c r="A7" s="351" t="s">
        <v>223</v>
      </c>
      <c r="B7" s="352"/>
      <c r="C7" s="93" t="s">
        <v>217</v>
      </c>
      <c r="D7" s="93" t="s">
        <v>218</v>
      </c>
      <c r="E7" s="93" t="s">
        <v>219</v>
      </c>
      <c r="F7" s="94" t="s">
        <v>220</v>
      </c>
    </row>
    <row r="8" spans="1:6" ht="15" customHeight="1" x14ac:dyDescent="0.3">
      <c r="A8" s="84">
        <f>A5+1</f>
        <v>3</v>
      </c>
      <c r="B8" s="118" t="s">
        <v>224</v>
      </c>
      <c r="C8" s="95">
        <f>IFERROR('Development Budget'!D62/SUM('Development Budget'!D6,'Development Budget'!D25,'Development Budget'!D46,'Development Budget'!D60),0)</f>
        <v>0</v>
      </c>
      <c r="D8" s="85">
        <v>0.08</v>
      </c>
      <c r="E8" s="85">
        <v>0.02</v>
      </c>
      <c r="F8" s="52" t="str">
        <f>IF(AND(C8&lt;=D8,C8&gt;=E8),"Yes","Explain")</f>
        <v>Explain</v>
      </c>
    </row>
    <row r="9" spans="1:6" ht="15" customHeight="1" x14ac:dyDescent="0.3">
      <c r="A9" s="84">
        <f>A8+1</f>
        <v>4</v>
      </c>
      <c r="B9" s="118" t="s">
        <v>225</v>
      </c>
      <c r="C9" s="85">
        <f>IFERROR(('Development Budget'!D21+'Development Budget'!D22)/'Development Budget'!D25,0)</f>
        <v>0</v>
      </c>
      <c r="D9" s="86">
        <v>0.14000000000000001</v>
      </c>
      <c r="E9" s="86">
        <v>0.06</v>
      </c>
      <c r="F9" s="52" t="str">
        <f>IF(AND(C9&lt;=D9,C9&gt;=E9),"Yes","Explain")</f>
        <v>Explain</v>
      </c>
    </row>
    <row r="10" spans="1:6" ht="15" customHeight="1" x14ac:dyDescent="0.3">
      <c r="A10" s="84">
        <f>A9+1</f>
        <v>5</v>
      </c>
      <c r="B10" s="118" t="s">
        <v>226</v>
      </c>
      <c r="C10" s="96">
        <f>IFERROR(('Development Budget'!D46+'Development Budget'!D60)/'Development Budget'!D63,0)</f>
        <v>0</v>
      </c>
      <c r="D10" s="96">
        <v>0.28000000000000003</v>
      </c>
      <c r="E10" s="97">
        <v>0</v>
      </c>
      <c r="F10" s="52" t="str">
        <f>IF(C10&lt;=D10,"Yes","Explain")</f>
        <v>Yes</v>
      </c>
    </row>
    <row r="11" spans="1:6" ht="30" customHeight="1" x14ac:dyDescent="0.3">
      <c r="A11" s="84">
        <f>A10+1</f>
        <v>6</v>
      </c>
      <c r="B11" s="118" t="s">
        <v>227</v>
      </c>
      <c r="C11" s="98">
        <f>IFERROR(SUMIF('Funding Sources'!A4:A15,"LIHTC",'Funding Sources'!G4:G15)/('Funding Sources'!B19*10),0)</f>
        <v>0</v>
      </c>
      <c r="D11" s="98" t="s">
        <v>228</v>
      </c>
      <c r="E11" s="98">
        <v>0.85</v>
      </c>
      <c r="F11" s="52" t="str">
        <f>IF(C11=0,"Yes",IF(C11&gt;=E11,"Yes"))</f>
        <v>Yes</v>
      </c>
    </row>
    <row r="12" spans="1:6" x14ac:dyDescent="0.3">
      <c r="A12" s="88"/>
      <c r="B12" s="89"/>
      <c r="C12" s="99"/>
      <c r="D12" s="92"/>
      <c r="E12" s="92"/>
      <c r="F12" s="100"/>
    </row>
    <row r="13" spans="1:6" x14ac:dyDescent="0.3">
      <c r="A13" s="351" t="s">
        <v>229</v>
      </c>
      <c r="B13" s="352"/>
      <c r="C13" s="93" t="s">
        <v>217</v>
      </c>
      <c r="D13" s="93" t="s">
        <v>230</v>
      </c>
      <c r="E13" s="93" t="s">
        <v>219</v>
      </c>
      <c r="F13" s="94" t="s">
        <v>220</v>
      </c>
    </row>
    <row r="14" spans="1:6" ht="15" customHeight="1" x14ac:dyDescent="0.3">
      <c r="A14" s="101">
        <f>A11+1</f>
        <v>7</v>
      </c>
      <c r="B14" s="117" t="s">
        <v>488</v>
      </c>
      <c r="C14" s="102">
        <f>IFERROR('Operating Pro Forma'!E57/'Unit Mix'!B58,0)</f>
        <v>0</v>
      </c>
      <c r="D14" s="103">
        <f>IFERROR(('Operating Pro Forma'!E9*0.6)/'Unit Mix'!B58,0)</f>
        <v>0</v>
      </c>
      <c r="E14" s="103">
        <f>IFERROR(('Operating Pro Forma'!E9*0.4)/'Unit Mix'!B58,0)</f>
        <v>0</v>
      </c>
      <c r="F14" s="104" t="str">
        <f>IF(AND(C14&lt;=D14,C14&gt;=E14),"Yes","Explain")</f>
        <v>Yes</v>
      </c>
    </row>
    <row r="15" spans="1:6" x14ac:dyDescent="0.3">
      <c r="A15" s="101">
        <f>A14+1</f>
        <v>8</v>
      </c>
      <c r="B15" s="84" t="s">
        <v>231</v>
      </c>
      <c r="C15" s="95">
        <f>IFERROR('Operating Pro Forma'!F59/'Operating Pro Forma'!E59-1,0)</f>
        <v>0</v>
      </c>
      <c r="D15" s="85">
        <v>0.04</v>
      </c>
      <c r="E15" s="85">
        <v>0.01</v>
      </c>
      <c r="F15" s="52" t="str">
        <f>IF(AND(C15&lt;=D15,C15&gt;=E15),"Yes","Explain")</f>
        <v>Explain</v>
      </c>
    </row>
    <row r="16" spans="1:6" x14ac:dyDescent="0.3">
      <c r="A16" s="105">
        <f>A15+1</f>
        <v>9</v>
      </c>
      <c r="B16" s="84" t="s">
        <v>232</v>
      </c>
      <c r="C16" s="95">
        <f>IFERROR('Operating Pro Forma'!F57/'Operating Pro Forma'!E57-1,0)</f>
        <v>0</v>
      </c>
      <c r="D16" s="85">
        <v>0.04</v>
      </c>
      <c r="E16" s="85">
        <v>0.01</v>
      </c>
      <c r="F16" s="52" t="str">
        <f>IF(AND(C16&lt;=D16,C16&gt;=E16),"Yes","Explain")</f>
        <v>Explain</v>
      </c>
    </row>
    <row r="17" spans="1:6" ht="15" customHeight="1" x14ac:dyDescent="0.3">
      <c r="A17" s="105">
        <f>A16+1</f>
        <v>10</v>
      </c>
      <c r="B17" s="118" t="s">
        <v>233</v>
      </c>
      <c r="C17" s="106">
        <f>'Operating Pro Forma'!E67</f>
        <v>0</v>
      </c>
      <c r="D17" s="106" t="s">
        <v>228</v>
      </c>
      <c r="E17" s="106">
        <v>1.2</v>
      </c>
      <c r="F17" s="52" t="str">
        <f>IF(AND(C17&gt;=E17),"Yes","Explain")</f>
        <v>Explain</v>
      </c>
    </row>
    <row r="18" spans="1:6" ht="15" customHeight="1" x14ac:dyDescent="0.3">
      <c r="A18" s="84">
        <f t="shared" ref="A18:A20" si="0">A17+1</f>
        <v>11</v>
      </c>
      <c r="B18" s="118" t="s">
        <v>234</v>
      </c>
      <c r="C18" s="98">
        <v>0</v>
      </c>
      <c r="D18" s="98" t="s">
        <v>228</v>
      </c>
      <c r="E18" s="98">
        <v>0</v>
      </c>
      <c r="F18" s="107" t="str">
        <f>IF(C18&gt;=E18,"Yes","Explain")</f>
        <v>Yes</v>
      </c>
    </row>
    <row r="19" spans="1:6" ht="15" customHeight="1" x14ac:dyDescent="0.3">
      <c r="A19" s="84">
        <f>A18+1</f>
        <v>12</v>
      </c>
      <c r="B19" s="118" t="s">
        <v>235</v>
      </c>
      <c r="C19" s="86">
        <f>'Operating Pro Forma'!C5</f>
        <v>0</v>
      </c>
      <c r="D19" s="85">
        <v>7.0000000000000007E-2</v>
      </c>
      <c r="E19" s="85">
        <v>0.04</v>
      </c>
      <c r="F19" s="52" t="str">
        <f>IF(AND(C19&lt;=D19,C19&gt;=E19),"Yes","Explain")</f>
        <v>Explain</v>
      </c>
    </row>
    <row r="20" spans="1:6" ht="15" customHeight="1" x14ac:dyDescent="0.3">
      <c r="A20" s="84">
        <f t="shared" si="0"/>
        <v>13</v>
      </c>
      <c r="B20" s="118" t="s">
        <v>386</v>
      </c>
      <c r="C20" s="98">
        <f>IFERROR(('Operating Pro Forma'!E14/'Unit Mix'!B58)/12,0)</f>
        <v>0</v>
      </c>
      <c r="D20" s="108">
        <v>80</v>
      </c>
      <c r="E20" s="108">
        <v>0</v>
      </c>
      <c r="F20" s="52" t="str">
        <f>IF(AND(C20&lt;=D20,C20&gt;=E20),"Yes","Explain")</f>
        <v>Yes</v>
      </c>
    </row>
    <row r="21" spans="1:6" x14ac:dyDescent="0.3">
      <c r="A21" s="109"/>
      <c r="B21" s="109"/>
      <c r="C21" s="91"/>
      <c r="D21" s="91"/>
      <c r="E21" s="91"/>
      <c r="F21" s="92"/>
    </row>
    <row r="22" spans="1:6" x14ac:dyDescent="0.3">
      <c r="A22" s="351" t="s">
        <v>236</v>
      </c>
      <c r="B22" s="352"/>
      <c r="C22" s="93" t="s">
        <v>217</v>
      </c>
      <c r="D22" s="93" t="s">
        <v>230</v>
      </c>
      <c r="E22" s="93" t="s">
        <v>219</v>
      </c>
      <c r="F22" s="94" t="s">
        <v>220</v>
      </c>
    </row>
    <row r="23" spans="1:6" x14ac:dyDescent="0.3">
      <c r="A23" s="110">
        <f>A20+1</f>
        <v>14</v>
      </c>
      <c r="B23" s="84" t="s">
        <v>489</v>
      </c>
      <c r="C23" s="111">
        <f>IFERROR(('Operating Pro Forma'!E55/'Unit Mix'!B58),0)</f>
        <v>0</v>
      </c>
      <c r="D23" s="98" t="s">
        <v>228</v>
      </c>
      <c r="E23" s="98">
        <v>450</v>
      </c>
      <c r="F23" s="112" t="str">
        <f>IF(AND(C23&lt;=D23,C23&gt;=E23),"Yes","Explain")</f>
        <v>Explain</v>
      </c>
    </row>
    <row r="24" spans="1:6" ht="15" customHeight="1" x14ac:dyDescent="0.3">
      <c r="A24" s="84">
        <f>A23+1</f>
        <v>15</v>
      </c>
      <c r="B24" s="117" t="s">
        <v>237</v>
      </c>
      <c r="C24" s="98">
        <f>'Development Budget'!D66</f>
        <v>0</v>
      </c>
      <c r="D24" s="98">
        <f>('Operating Pro Forma'!E57+'Operating Pro Forma'!E66)*1.5</f>
        <v>0</v>
      </c>
      <c r="E24" s="106" t="s">
        <v>228</v>
      </c>
      <c r="F24" s="52" t="str">
        <f>IF(C24&lt;=D24,"Yes","Explain")</f>
        <v>Yes</v>
      </c>
    </row>
    <row r="25" spans="1:6" x14ac:dyDescent="0.3">
      <c r="A25" s="113"/>
      <c r="B25" s="114"/>
      <c r="C25" s="115"/>
      <c r="D25" s="115"/>
      <c r="E25" s="115"/>
      <c r="F25" s="92"/>
    </row>
    <row r="26" spans="1:6" x14ac:dyDescent="0.3">
      <c r="A26" s="353" t="s">
        <v>238</v>
      </c>
      <c r="B26" s="354"/>
      <c r="C26" s="354"/>
      <c r="D26" s="354"/>
      <c r="E26" s="354"/>
      <c r="F26" s="355"/>
    </row>
    <row r="27" spans="1:6" x14ac:dyDescent="0.3">
      <c r="A27" s="342"/>
      <c r="B27" s="343"/>
      <c r="C27" s="343"/>
      <c r="D27" s="343"/>
      <c r="E27" s="343"/>
      <c r="F27" s="344"/>
    </row>
    <row r="28" spans="1:6" x14ac:dyDescent="0.3">
      <c r="A28" s="345"/>
      <c r="B28" s="346"/>
      <c r="C28" s="346"/>
      <c r="D28" s="346"/>
      <c r="E28" s="346"/>
      <c r="F28" s="347"/>
    </row>
    <row r="29" spans="1:6" x14ac:dyDescent="0.3">
      <c r="A29" s="345"/>
      <c r="B29" s="346"/>
      <c r="C29" s="346"/>
      <c r="D29" s="346"/>
      <c r="E29" s="346"/>
      <c r="F29" s="347"/>
    </row>
    <row r="30" spans="1:6" x14ac:dyDescent="0.3">
      <c r="A30" s="345"/>
      <c r="B30" s="346"/>
      <c r="C30" s="346"/>
      <c r="D30" s="346"/>
      <c r="E30" s="346"/>
      <c r="F30" s="347"/>
    </row>
    <row r="31" spans="1:6" x14ac:dyDescent="0.3">
      <c r="A31" s="345"/>
      <c r="B31" s="346"/>
      <c r="C31" s="346"/>
      <c r="D31" s="346"/>
      <c r="E31" s="346"/>
      <c r="F31" s="347"/>
    </row>
    <row r="32" spans="1:6" x14ac:dyDescent="0.3">
      <c r="A32" s="345"/>
      <c r="B32" s="346"/>
      <c r="C32" s="346"/>
      <c r="D32" s="346"/>
      <c r="E32" s="346"/>
      <c r="F32" s="347"/>
    </row>
    <row r="33" spans="1:6" x14ac:dyDescent="0.3">
      <c r="A33" s="345"/>
      <c r="B33" s="346"/>
      <c r="C33" s="346"/>
      <c r="D33" s="346"/>
      <c r="E33" s="346"/>
      <c r="F33" s="347"/>
    </row>
    <row r="34" spans="1:6" x14ac:dyDescent="0.3">
      <c r="A34" s="345"/>
      <c r="B34" s="346"/>
      <c r="C34" s="346"/>
      <c r="D34" s="346"/>
      <c r="E34" s="346"/>
      <c r="F34" s="347"/>
    </row>
    <row r="35" spans="1:6" x14ac:dyDescent="0.3">
      <c r="A35" s="345"/>
      <c r="B35" s="346"/>
      <c r="C35" s="346"/>
      <c r="D35" s="346"/>
      <c r="E35" s="346"/>
      <c r="F35" s="347"/>
    </row>
    <row r="36" spans="1:6" x14ac:dyDescent="0.3">
      <c r="A36" s="345"/>
      <c r="B36" s="346"/>
      <c r="C36" s="346"/>
      <c r="D36" s="346"/>
      <c r="E36" s="346"/>
      <c r="F36" s="347"/>
    </row>
    <row r="37" spans="1:6" x14ac:dyDescent="0.3">
      <c r="A37" s="345"/>
      <c r="B37" s="346"/>
      <c r="C37" s="346"/>
      <c r="D37" s="346"/>
      <c r="E37" s="346"/>
      <c r="F37" s="347"/>
    </row>
    <row r="38" spans="1:6" x14ac:dyDescent="0.3">
      <c r="A38" s="345"/>
      <c r="B38" s="346"/>
      <c r="C38" s="346"/>
      <c r="D38" s="346"/>
      <c r="E38" s="346"/>
      <c r="F38" s="347"/>
    </row>
    <row r="39" spans="1:6" x14ac:dyDescent="0.3">
      <c r="A39" s="345"/>
      <c r="B39" s="346"/>
      <c r="C39" s="346"/>
      <c r="D39" s="346"/>
      <c r="E39" s="346"/>
      <c r="F39" s="347"/>
    </row>
    <row r="40" spans="1:6" x14ac:dyDescent="0.3">
      <c r="A40" s="345"/>
      <c r="B40" s="346"/>
      <c r="C40" s="346"/>
      <c r="D40" s="346"/>
      <c r="E40" s="346"/>
      <c r="F40" s="347"/>
    </row>
    <row r="41" spans="1:6" x14ac:dyDescent="0.3">
      <c r="A41" s="345"/>
      <c r="B41" s="346"/>
      <c r="C41" s="346"/>
      <c r="D41" s="346"/>
      <c r="E41" s="346"/>
      <c r="F41" s="347"/>
    </row>
    <row r="42" spans="1:6" x14ac:dyDescent="0.3">
      <c r="A42" s="345"/>
      <c r="B42" s="346"/>
      <c r="C42" s="346"/>
      <c r="D42" s="346"/>
      <c r="E42" s="346"/>
      <c r="F42" s="347"/>
    </row>
    <row r="43" spans="1:6" x14ac:dyDescent="0.3">
      <c r="A43" s="345"/>
      <c r="B43" s="346"/>
      <c r="C43" s="346"/>
      <c r="D43" s="346"/>
      <c r="E43" s="346"/>
      <c r="F43" s="347"/>
    </row>
    <row r="44" spans="1:6" x14ac:dyDescent="0.3">
      <c r="A44" s="345"/>
      <c r="B44" s="346"/>
      <c r="C44" s="346"/>
      <c r="D44" s="346"/>
      <c r="E44" s="346"/>
      <c r="F44" s="347"/>
    </row>
    <row r="45" spans="1:6" x14ac:dyDescent="0.3">
      <c r="A45" s="345"/>
      <c r="B45" s="346"/>
      <c r="C45" s="346"/>
      <c r="D45" s="346"/>
      <c r="E45" s="346"/>
      <c r="F45" s="347"/>
    </row>
    <row r="46" spans="1:6" x14ac:dyDescent="0.3">
      <c r="A46" s="345"/>
      <c r="B46" s="346"/>
      <c r="C46" s="346"/>
      <c r="D46" s="346"/>
      <c r="E46" s="346"/>
      <c r="F46" s="347"/>
    </row>
    <row r="47" spans="1:6" x14ac:dyDescent="0.3">
      <c r="A47" s="345"/>
      <c r="B47" s="346"/>
      <c r="C47" s="346"/>
      <c r="D47" s="346"/>
      <c r="E47" s="346"/>
      <c r="F47" s="347"/>
    </row>
    <row r="48" spans="1:6" x14ac:dyDescent="0.3">
      <c r="A48" s="345"/>
      <c r="B48" s="346"/>
      <c r="C48" s="346"/>
      <c r="D48" s="346"/>
      <c r="E48" s="346"/>
      <c r="F48" s="347"/>
    </row>
    <row r="49" spans="1:6" x14ac:dyDescent="0.3">
      <c r="A49" s="345"/>
      <c r="B49" s="346"/>
      <c r="C49" s="346"/>
      <c r="D49" s="346"/>
      <c r="E49" s="346"/>
      <c r="F49" s="347"/>
    </row>
    <row r="50" spans="1:6" x14ac:dyDescent="0.3">
      <c r="A50" s="345"/>
      <c r="B50" s="346"/>
      <c r="C50" s="346"/>
      <c r="D50" s="346"/>
      <c r="E50" s="346"/>
      <c r="F50" s="347"/>
    </row>
    <row r="51" spans="1:6" x14ac:dyDescent="0.3">
      <c r="A51" s="345"/>
      <c r="B51" s="346"/>
      <c r="C51" s="346"/>
      <c r="D51" s="346"/>
      <c r="E51" s="346"/>
      <c r="F51" s="347"/>
    </row>
    <row r="52" spans="1:6" x14ac:dyDescent="0.3">
      <c r="A52" s="345"/>
      <c r="B52" s="346"/>
      <c r="C52" s="346"/>
      <c r="D52" s="346"/>
      <c r="E52" s="346"/>
      <c r="F52" s="347"/>
    </row>
    <row r="53" spans="1:6" x14ac:dyDescent="0.3">
      <c r="A53" s="345"/>
      <c r="B53" s="346"/>
      <c r="C53" s="346"/>
      <c r="D53" s="346"/>
      <c r="E53" s="346"/>
      <c r="F53" s="347"/>
    </row>
    <row r="54" spans="1:6" x14ac:dyDescent="0.3">
      <c r="A54" s="345"/>
      <c r="B54" s="346"/>
      <c r="C54" s="346"/>
      <c r="D54" s="346"/>
      <c r="E54" s="346"/>
      <c r="F54" s="347"/>
    </row>
    <row r="55" spans="1:6" x14ac:dyDescent="0.3">
      <c r="A55" s="345"/>
      <c r="B55" s="346"/>
      <c r="C55" s="346"/>
      <c r="D55" s="346"/>
      <c r="E55" s="346"/>
      <c r="F55" s="347"/>
    </row>
    <row r="56" spans="1:6" x14ac:dyDescent="0.3">
      <c r="A56" s="345"/>
      <c r="B56" s="346"/>
      <c r="C56" s="346"/>
      <c r="D56" s="346"/>
      <c r="E56" s="346"/>
      <c r="F56" s="347"/>
    </row>
    <row r="57" spans="1:6" x14ac:dyDescent="0.3">
      <c r="A57" s="345"/>
      <c r="B57" s="346"/>
      <c r="C57" s="346"/>
      <c r="D57" s="346"/>
      <c r="E57" s="346"/>
      <c r="F57" s="347"/>
    </row>
    <row r="58" spans="1:6" x14ac:dyDescent="0.3">
      <c r="A58" s="345"/>
      <c r="B58" s="346"/>
      <c r="C58" s="346"/>
      <c r="D58" s="346"/>
      <c r="E58" s="346"/>
      <c r="F58" s="347"/>
    </row>
    <row r="59" spans="1:6" x14ac:dyDescent="0.3">
      <c r="A59" s="345"/>
      <c r="B59" s="346"/>
      <c r="C59" s="346"/>
      <c r="D59" s="346"/>
      <c r="E59" s="346"/>
      <c r="F59" s="347"/>
    </row>
    <row r="60" spans="1:6" x14ac:dyDescent="0.3">
      <c r="A60" s="345"/>
      <c r="B60" s="346"/>
      <c r="C60" s="346"/>
      <c r="D60" s="346"/>
      <c r="E60" s="346"/>
      <c r="F60" s="347"/>
    </row>
    <row r="61" spans="1:6" x14ac:dyDescent="0.3">
      <c r="A61" s="345"/>
      <c r="B61" s="346"/>
      <c r="C61" s="346"/>
      <c r="D61" s="346"/>
      <c r="E61" s="346"/>
      <c r="F61" s="347"/>
    </row>
    <row r="62" spans="1:6" x14ac:dyDescent="0.3">
      <c r="A62" s="345"/>
      <c r="B62" s="346"/>
      <c r="C62" s="346"/>
      <c r="D62" s="346"/>
      <c r="E62" s="346"/>
      <c r="F62" s="347"/>
    </row>
    <row r="63" spans="1:6" x14ac:dyDescent="0.3">
      <c r="A63" s="345"/>
      <c r="B63" s="346"/>
      <c r="C63" s="346"/>
      <c r="D63" s="346"/>
      <c r="E63" s="346"/>
      <c r="F63" s="347"/>
    </row>
    <row r="64" spans="1:6" x14ac:dyDescent="0.3">
      <c r="A64" s="345"/>
      <c r="B64" s="346"/>
      <c r="C64" s="346"/>
      <c r="D64" s="346"/>
      <c r="E64" s="346"/>
      <c r="F64" s="347"/>
    </row>
    <row r="65" spans="1:6" x14ac:dyDescent="0.3">
      <c r="A65" s="345"/>
      <c r="B65" s="346"/>
      <c r="C65" s="346"/>
      <c r="D65" s="346"/>
      <c r="E65" s="346"/>
      <c r="F65" s="347"/>
    </row>
    <row r="66" spans="1:6" x14ac:dyDescent="0.3">
      <c r="A66" s="345"/>
      <c r="B66" s="346"/>
      <c r="C66" s="346"/>
      <c r="D66" s="346"/>
      <c r="E66" s="346"/>
      <c r="F66" s="347"/>
    </row>
    <row r="67" spans="1:6" x14ac:dyDescent="0.3">
      <c r="A67" s="345"/>
      <c r="B67" s="346"/>
      <c r="C67" s="346"/>
      <c r="D67" s="346"/>
      <c r="E67" s="346"/>
      <c r="F67" s="347"/>
    </row>
    <row r="68" spans="1:6" x14ac:dyDescent="0.3">
      <c r="A68" s="345"/>
      <c r="B68" s="346"/>
      <c r="C68" s="346"/>
      <c r="D68" s="346"/>
      <c r="E68" s="346"/>
      <c r="F68" s="347"/>
    </row>
    <row r="69" spans="1:6" x14ac:dyDescent="0.3">
      <c r="A69" s="345"/>
      <c r="B69" s="346"/>
      <c r="C69" s="346"/>
      <c r="D69" s="346"/>
      <c r="E69" s="346"/>
      <c r="F69" s="347"/>
    </row>
    <row r="70" spans="1:6" x14ac:dyDescent="0.3">
      <c r="A70" s="345"/>
      <c r="B70" s="346"/>
      <c r="C70" s="346"/>
      <c r="D70" s="346"/>
      <c r="E70" s="346"/>
      <c r="F70" s="347"/>
    </row>
    <row r="71" spans="1:6" x14ac:dyDescent="0.3">
      <c r="A71" s="345"/>
      <c r="B71" s="346"/>
      <c r="C71" s="346"/>
      <c r="D71" s="346"/>
      <c r="E71" s="346"/>
      <c r="F71" s="347"/>
    </row>
    <row r="72" spans="1:6" x14ac:dyDescent="0.3">
      <c r="A72" s="345"/>
      <c r="B72" s="346"/>
      <c r="C72" s="346"/>
      <c r="D72" s="346"/>
      <c r="E72" s="346"/>
      <c r="F72" s="347"/>
    </row>
    <row r="73" spans="1:6" x14ac:dyDescent="0.3">
      <c r="A73" s="348"/>
      <c r="B73" s="349"/>
      <c r="C73" s="349"/>
      <c r="D73" s="349"/>
      <c r="E73" s="349"/>
      <c r="F73" s="350"/>
    </row>
  </sheetData>
  <sheetProtection algorithmName="SHA-512" hashValue="aOdda7EM9tBtG+Z7vxClhde2+UxgIB2ejhLqULh5ach3xP4UV1sxK/HHqi/s3to/rGKDNbRkjtsRZCBHZNrX5A==" saltValue="qVC2EEX158f9a1Mcjn6KAg==" spinCount="100000" sheet="1" selectLockedCells="1"/>
  <mergeCells count="6">
    <mergeCell ref="A27:F73"/>
    <mergeCell ref="A22:B22"/>
    <mergeCell ref="A26:F26"/>
    <mergeCell ref="A3:B3"/>
    <mergeCell ref="A13:B13"/>
    <mergeCell ref="A7:B7"/>
  </mergeCells>
  <conditionalFormatting sqref="F4:F5 F14:F20 F23:F24">
    <cfRule type="containsText" dxfId="4" priority="4" operator="containsText" text="Explain">
      <formula>NOT(ISERROR(SEARCH("Explain",F4)))</formula>
    </cfRule>
    <cfRule type="containsText" dxfId="3" priority="8" operator="containsText" text="Yes">
      <formula>NOT(ISERROR(SEARCH("Yes",F4)))</formula>
    </cfRule>
  </conditionalFormatting>
  <conditionalFormatting sqref="F4:F25">
    <cfRule type="expression" dxfId="2" priority="10" stopIfTrue="1">
      <formula>$F4="Explain"</formula>
    </cfRule>
  </conditionalFormatting>
  <conditionalFormatting sqref="F8:F11">
    <cfRule type="containsText" dxfId="1" priority="3" operator="containsText" text="Explain">
      <formula>NOT(ISERROR(SEARCH("Explain",F8)))</formula>
    </cfRule>
    <cfRule type="containsText" dxfId="0" priority="7" operator="containsText" text="Yes">
      <formula>NOT(ISERROR(SEARCH("Yes",F8)))</formula>
    </cfRule>
  </conditionalFormatting>
  <printOptions horizontalCentered="1"/>
  <pageMargins left="0.25" right="0.25" top="0.25" bottom="0.25" header="0.3" footer="0.3"/>
  <pageSetup scale="66" fitToHeight="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38201727965E4E825056679D20BE1F" ma:contentTypeVersion="13" ma:contentTypeDescription="Create a new document." ma:contentTypeScope="" ma:versionID="a9a863c771e856a5ce98692a874b9356">
  <xsd:schema xmlns:xsd="http://www.w3.org/2001/XMLSchema" xmlns:xs="http://www.w3.org/2001/XMLSchema" xmlns:p="http://schemas.microsoft.com/office/2006/metadata/properties" xmlns:ns2="cde098e5-130d-4525-a5b4-6d538bc2dd37" xmlns:ns3="b5d83379-81f0-4402-b57a-8f8b445e5c1f" targetNamespace="http://schemas.microsoft.com/office/2006/metadata/properties" ma:root="true" ma:fieldsID="54dbd074f3f5a37c9441e2f3c684a912" ns2:_="" ns3:_="">
    <xsd:import namespace="cde098e5-130d-4525-a5b4-6d538bc2dd37"/>
    <xsd:import namespace="b5d83379-81f0-4402-b57a-8f8b445e5c1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Not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098e5-130d-4525-a5b4-6d538bc2dd3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c81b0449-a7ed-439f-be55-0163d7004e4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Notes" ma:index="19" nillable="true" ma:displayName="Notes" ma:format="Dropdown" ma:internalName="Notes">
      <xsd:simpleType>
        <xsd:restriction base="dms:Text">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d83379-81f0-4402-b57a-8f8b445e5c1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7cef85a-0679-4c4b-bf9c-91a2f6527ff2}" ma:internalName="TaxCatchAll" ma:showField="CatchAllData" ma:web="b5d83379-81f0-4402-b57a-8f8b445e5c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5d83379-81f0-4402-b57a-8f8b445e5c1f" xsi:nil="true"/>
    <lcf76f155ced4ddcb4097134ff3c332f xmlns="cde098e5-130d-4525-a5b4-6d538bc2dd37">
      <Terms xmlns="http://schemas.microsoft.com/office/infopath/2007/PartnerControls"/>
    </lcf76f155ced4ddcb4097134ff3c332f>
    <Notes xmlns="cde098e5-130d-4525-a5b4-6d538bc2dd3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FD8131-D743-4472-836B-86AE35A471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098e5-130d-4525-a5b4-6d538bc2dd37"/>
    <ds:schemaRef ds:uri="b5d83379-81f0-4402-b57a-8f8b445e5c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5143C1-94E8-4FD2-8F13-A6957EAF98CE}">
  <ds:schemaRefs>
    <ds:schemaRef ds:uri="http://schemas.microsoft.com/office/2006/metadata/properties"/>
    <ds:schemaRef ds:uri="http://schemas.microsoft.com/office/infopath/2007/PartnerControls"/>
    <ds:schemaRef ds:uri="b5d83379-81f0-4402-b57a-8f8b445e5c1f"/>
    <ds:schemaRef ds:uri="cde098e5-130d-4525-a5b4-6d538bc2dd37"/>
  </ds:schemaRefs>
</ds:datastoreItem>
</file>

<file path=customXml/itemProps3.xml><?xml version="1.0" encoding="utf-8"?>
<ds:datastoreItem xmlns:ds="http://schemas.openxmlformats.org/officeDocument/2006/customXml" ds:itemID="{686E0824-CA20-4D40-9640-7BC46FFB31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Site Info</vt:lpstr>
      <vt:lpstr>Construction Budget Summary</vt:lpstr>
      <vt:lpstr>Development Budget</vt:lpstr>
      <vt:lpstr>Additional Costs</vt:lpstr>
      <vt:lpstr>Funding Sources</vt:lpstr>
      <vt:lpstr>Debt Service</vt:lpstr>
      <vt:lpstr>Unit Mix</vt:lpstr>
      <vt:lpstr>Operating Pro Forma</vt:lpstr>
      <vt:lpstr>Analysis</vt:lpstr>
      <vt:lpstr>Construction Analysis</vt:lpstr>
      <vt:lpstr>Inputs</vt:lpstr>
      <vt:lpstr>Rent Limit Input</vt:lpstr>
      <vt:lpstr>HCC-TDC Inputs</vt:lpstr>
      <vt:lpstr>Income Limit Input</vt:lpstr>
      <vt:lpstr>Utility Allowance Inputs</vt:lpstr>
      <vt:lpstr>'Additional Costs'!Print_Area</vt:lpstr>
      <vt:lpstr>Analysis!Print_Area</vt:lpstr>
      <vt:lpstr>'Construction Budget Summary'!Print_Area</vt:lpstr>
      <vt:lpstr>'Debt Service'!Print_Area</vt:lpstr>
      <vt:lpstr>'Development Budget'!Print_Area</vt:lpstr>
      <vt:lpstr>'Funding Sources'!Print_Area</vt:lpstr>
      <vt:lpstr>'HCC-TDC Inputs'!Print_Area</vt:lpstr>
      <vt:lpstr>'Operating Pro Forma'!Print_Area</vt:lpstr>
      <vt:lpstr>'Site Info'!Print_Area</vt:lpstr>
      <vt:lpstr>'Unit Mix'!Print_Area</vt:lpstr>
      <vt:lpstr>'Development Budget'!Print_Titles</vt:lpstr>
      <vt:lpstr>'Operating Pro Forma'!Print_Titles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 El-Sadek</dc:creator>
  <cp:keywords/>
  <dc:description/>
  <cp:lastModifiedBy>El-Sadek, Kimberly [DCA]</cp:lastModifiedBy>
  <cp:revision/>
  <cp:lastPrinted>2026-07-13T21:15:02Z</cp:lastPrinted>
  <dcterms:created xsi:type="dcterms:W3CDTF">2018-05-29T14:44:10Z</dcterms:created>
  <dcterms:modified xsi:type="dcterms:W3CDTF">2026-07-17T16:05:23Z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0x0101008538201727965E4E825056679D20BE1F</vt:lpwstr>
  </property>
  <property fmtid="{D5CDD505-2E9C-101B-9397-08002B2CF9AE}" pid="3" name="MediaServiceImageTags">
    <vt:lpwstr/>
  </property>
</Properties>
</file>